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3"/>
    <sheet state="visible" name="Minicartelera" sheetId="2" r:id="rId4"/>
    <sheet state="visible" name="Amortización" sheetId="3" r:id="rId5"/>
    <sheet state="visible" name="SC1" sheetId="4" r:id="rId6"/>
    <sheet state="visible" name="CUADRE CTAS" sheetId="5" r:id="rId7"/>
    <sheet state="visible" name="Dev Aho" sheetId="6" r:id="rId8"/>
    <sheet state="visible" name="Circulos" sheetId="7" r:id="rId9"/>
    <sheet state="visible" name="Datos" sheetId="8" r:id="rId10"/>
    <sheet state="visible" name="SCORING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">
      <text>
        <t xml:space="preserve">Tasa de interes</t>
      </text>
    </comment>
    <comment authorId="0" ref="BF3">
      <text>
        <t xml:space="preserve">Fondo Común</t>
      </text>
    </comment>
    <comment authorId="0" ref="BF5">
      <text>
        <t xml:space="preserve">Indica la semana actual de recaudo del circulo</t>
      </text>
    </comment>
    <comment authorId="0" ref="BF6">
      <text>
        <t xml:space="preserve">indica el periodo de pago del credito, maximo hasta 16 semanas.</t>
      </text>
    </comment>
    <comment authorId="0" ref="AO7">
      <text>
        <t xml:space="preserve">Aporte de los socios a la causa de cancelar el crédito aparte de los ahorros.</t>
      </text>
    </comment>
    <comment authorId="0" ref="AQ7">
      <text>
        <t xml:space="preserve">La cantidad de dinero que el socio debería haber dado al día de hoy.</t>
      </text>
    </comment>
    <comment authorId="0" ref="AR7">
      <text>
        <t xml:space="preserve">Mora al día de Hoy</t>
      </text>
    </comment>
    <comment authorId="0" ref="AS7">
      <text>
        <t xml:space="preserve">Este es el compromiso TOTAL con del crédito con ahorros.</t>
      </text>
    </comment>
    <comment authorId="0" ref="AT7">
      <text>
        <t xml:space="preserve">Este es el compromiso con Fometamos hasta el día de hoy, capital e intereses.</t>
      </text>
    </comment>
    <comment authorId="0" ref="AU7">
      <text>
        <t xml:space="preserve">Suma los totales de ahorros actuales y anteriores del socio.</t>
      </text>
    </comment>
    <comment authorId="0" ref="AR56">
      <text>
        <t xml:space="preserve">Total Mora.</t>
      </text>
    </comment>
    <comment authorId="0" ref="AO58">
      <text>
        <t xml:space="preserve">Total Apoyo Solidario</t>
      </text>
    </comment>
    <comment authorId="0" ref="AR59">
      <text>
        <t xml:space="preserve">Total SALDO a Fomentamos, sin considerar los intereses por mora de OP@.</t>
      </text>
    </comment>
  </commentList>
</comments>
</file>

<file path=xl/sharedStrings.xml><?xml version="1.0" encoding="utf-8"?>
<sst xmlns="http://schemas.openxmlformats.org/spreadsheetml/2006/main" count="636" uniqueCount="207">
  <si>
    <t>CONTROL DE PAGOS DEL CREDITO Y ASISTENCIA A LAS REUNIONES</t>
  </si>
  <si>
    <t>C.S:</t>
  </si>
  <si>
    <t>PLANTILLA</t>
  </si>
  <si>
    <t>PLAN AMORTIZACIÓN DEL CREDITO</t>
  </si>
  <si>
    <t>Código:</t>
  </si>
  <si>
    <t>CONTROL DE PAGOS DEL CREDITO Y ASISTENCIA A REUNIONES</t>
  </si>
  <si>
    <t>ciclo:</t>
  </si>
  <si>
    <t>CIRCULO SOLIDARIO:</t>
  </si>
  <si>
    <t>PROMOTOR:</t>
  </si>
  <si>
    <t xml:space="preserve">FECHA /D / M/ A: </t>
  </si>
  <si>
    <t>GRANDE</t>
  </si>
  <si>
    <t>CICLO:</t>
  </si>
  <si>
    <t>FECHA:</t>
  </si>
  <si>
    <t>PLAZO DEL CREDITO:</t>
  </si>
  <si>
    <t>S</t>
  </si>
  <si>
    <t>CODIGO:</t>
  </si>
  <si>
    <t>Semanas</t>
  </si>
  <si>
    <t>Días</t>
  </si>
  <si>
    <t>TASA:</t>
  </si>
  <si>
    <t>REAJUSTE</t>
  </si>
  <si>
    <t>CIRCULO:</t>
  </si>
  <si>
    <t>VALOR CREDITO:</t>
  </si>
  <si>
    <t>CUOTA C.S: $</t>
  </si>
  <si>
    <t>VALOR REAJUSTE</t>
  </si>
  <si>
    <t>TOTAL CREDITO</t>
  </si>
  <si>
    <t>TOTAL</t>
  </si>
  <si>
    <t>Firma</t>
  </si>
  <si>
    <t>VALOR CUOTA:</t>
  </si>
  <si>
    <t>#</t>
  </si>
  <si>
    <t>Nombres y Apellidos</t>
  </si>
  <si>
    <t>Cuota Sem</t>
  </si>
  <si>
    <t>A</t>
  </si>
  <si>
    <t>$</t>
  </si>
  <si>
    <t>VALOR CUOTA</t>
  </si>
  <si>
    <t>CUOTA TOTAL</t>
  </si>
  <si>
    <t>TOTALES</t>
  </si>
  <si>
    <t>FECHA DE REUNIÓN</t>
  </si>
  <si>
    <t>CUOTA</t>
  </si>
  <si>
    <t>FECHA PAGOS</t>
  </si>
  <si>
    <t>DÍAS</t>
  </si>
  <si>
    <t>PAGOS</t>
  </si>
  <si>
    <t>PAGOS A:</t>
  </si>
  <si>
    <t>SALDO</t>
  </si>
  <si>
    <t>CONTROL DE PAGOS</t>
  </si>
  <si>
    <t>VALOR</t>
  </si>
  <si>
    <t xml:space="preserve">SALDO </t>
  </si>
  <si>
    <t>NUM</t>
  </si>
  <si>
    <t>AÑO</t>
  </si>
  <si>
    <t>MES</t>
  </si>
  <si>
    <t>DÍA</t>
  </si>
  <si>
    <t>CAPITAL</t>
  </si>
  <si>
    <t>INTERESES</t>
  </si>
  <si>
    <t>PRESTAMO</t>
  </si>
  <si>
    <t>FECHA</t>
  </si>
  <si>
    <t>TOTAL PAGADO</t>
  </si>
  <si>
    <t>DIF</t>
  </si>
  <si>
    <t>PAGADO</t>
  </si>
  <si>
    <t>DEUDA</t>
  </si>
  <si>
    <t>DEUDA CALC</t>
  </si>
  <si>
    <t>AHORRO</t>
  </si>
  <si>
    <t>FECHA DE PAGO</t>
  </si>
  <si>
    <t xml:space="preserve"> </t>
  </si>
  <si>
    <t>ESTADO</t>
  </si>
  <si>
    <t>Pendiente</t>
  </si>
  <si>
    <t>MONTO APROBADO</t>
  </si>
  <si>
    <t>CUOTA CREDITO</t>
  </si>
  <si>
    <t>AHIN</t>
  </si>
  <si>
    <t>AHPR</t>
  </si>
  <si>
    <t>ASIST</t>
  </si>
  <si>
    <t>APOYO SOLIDARIO</t>
  </si>
  <si>
    <t>COMPROMISO</t>
  </si>
  <si>
    <t>MORA</t>
  </si>
  <si>
    <t>TOTAL DEUDA</t>
  </si>
  <si>
    <t>TOTAL FOMENTAMOS</t>
  </si>
  <si>
    <t>TOTAL AHORROS</t>
  </si>
  <si>
    <t>FONDO COMÚN</t>
  </si>
  <si>
    <t>TOTAL AHIN</t>
  </si>
  <si>
    <t>TOTAL AHPR</t>
  </si>
  <si>
    <t>AHIN CICLO</t>
  </si>
  <si>
    <t>AHPR CICLO</t>
  </si>
  <si>
    <t>AHIN ANT</t>
  </si>
  <si>
    <t>AHPR ANT</t>
  </si>
  <si>
    <t>INASISTENCIAS</t>
  </si>
  <si>
    <t>FALTAS DE PAGO</t>
  </si>
  <si>
    <t>REPETIDOS</t>
  </si>
  <si>
    <t>N</t>
  </si>
  <si>
    <t>CEDULA</t>
  </si>
  <si>
    <t>NOMBRES Y APELLIDOS</t>
  </si>
  <si>
    <t>n</t>
  </si>
  <si>
    <t>a</t>
  </si>
  <si>
    <t>t</t>
  </si>
  <si>
    <t>SUBTOTAL</t>
  </si>
  <si>
    <t>ID</t>
  </si>
  <si>
    <t>NOMBRES</t>
  </si>
  <si>
    <t>TOTAL MINI</t>
  </si>
  <si>
    <t>FALTAS DE PAGO MINI</t>
  </si>
  <si>
    <t># REAJUSTES</t>
  </si>
  <si>
    <t>NARANJO FLOREZ LUZ AIDE</t>
  </si>
  <si>
    <t>ZAPATA PIEDRAHITA RUBIELA</t>
  </si>
  <si>
    <t>RESTREPO HERNANDEZ MAGDALENA</t>
  </si>
  <si>
    <t>VELASQUEZ ALVAREZ ALEJANDRO</t>
  </si>
  <si>
    <t>ZAPATA LAVERDE GUSTAVO DE JESUS</t>
  </si>
  <si>
    <t>CARDONA SANCHEZ LUZ MARINA</t>
  </si>
  <si>
    <t>DIAZ MARIA YOLANDA</t>
  </si>
  <si>
    <t>ARBELAEZ PEREZ PIEDAD DE JESUS</t>
  </si>
  <si>
    <t>SERNA VELEZ OLMEDO DE JESUS</t>
  </si>
  <si>
    <t>ARENAS DE DURANGO NOHEMY DEL SOCORRO</t>
  </si>
  <si>
    <t>BETANCUR MONCADA LILIAN DELSOCORRO</t>
  </si>
  <si>
    <t>RAMIREZ MUNERA MARITZA</t>
  </si>
  <si>
    <t>MORA CALLEJAS GLORIA MARLENY</t>
  </si>
  <si>
    <t>CASTAÑO RAMIREZ MARCO TULIO</t>
  </si>
  <si>
    <t>RUIZ ZAPATA MARYI CATALINA</t>
  </si>
  <si>
    <t>BEDOYA ARBOLEDA JOSE ALBEIRO</t>
  </si>
  <si>
    <t>LOPERA CASTRO RUBEN DARIO</t>
  </si>
  <si>
    <t>HIGUITA HIDALGO LUZ MARINA</t>
  </si>
  <si>
    <t>RAMIREZ MORALES ARGELIA</t>
  </si>
  <si>
    <t>MORENO MANCO BEATRIZ ELENA</t>
  </si>
  <si>
    <t>GAÑAN JARAMILLO CLAUDIA MARCELA</t>
  </si>
  <si>
    <t>SERNA GALLEGO DINA LUZ</t>
  </si>
  <si>
    <t>GARCIA NARANJO MARILLELY</t>
  </si>
  <si>
    <t>GALLEGO DURANGO ESTEFANY</t>
  </si>
  <si>
    <t>GALEANO DE DUQUE MARIA DEL CONSUELO</t>
  </si>
  <si>
    <t>CASTRO VALLEJO DISNEY MARIA</t>
  </si>
  <si>
    <t>TORRES TORRES BLANCA MERY</t>
  </si>
  <si>
    <t>RUIZ MONCADA RIGOBERTO</t>
  </si>
  <si>
    <t>PUERTA GUTIERREZ MARTA CECILIA</t>
  </si>
  <si>
    <t>HERNANDEZ CONTRERAS NUDIS MARIA</t>
  </si>
  <si>
    <t>C U A D R E  D E  C U E N T A S</t>
  </si>
  <si>
    <t>EN</t>
  </si>
  <si>
    <t>SEMANA</t>
  </si>
  <si>
    <t>TOTAL PAGADO VS COMPROMISO SEMANA A SEMANA</t>
  </si>
  <si>
    <t>cedula</t>
  </si>
  <si>
    <t>FONDO</t>
  </si>
  <si>
    <t>CREDITO</t>
  </si>
  <si>
    <t>COMUN</t>
  </si>
  <si>
    <t>INDIVIDUAL</t>
  </si>
  <si>
    <t>PROGRAMADO</t>
  </si>
  <si>
    <t>apoyo solidario Rigoberto ruiz</t>
  </si>
  <si>
    <t>MULTAS</t>
  </si>
  <si>
    <t>ACTIVIDADES</t>
  </si>
  <si>
    <t>CONSIGNACIÓN FOMENTAMOS</t>
  </si>
  <si>
    <t>CONSIGNACIÓN AHORROS</t>
  </si>
  <si>
    <t>GASTO DE FONDO COMÚN</t>
  </si>
  <si>
    <t>NOTIFICACIONES DE CONSIGNACIÓN FOMENTAMOS</t>
  </si>
  <si>
    <t>NOTIFICACIONES DE CONSIGNACIÓN DE AHORROS</t>
  </si>
  <si>
    <t>OTROS PAGOS</t>
  </si>
  <si>
    <t>GASTO FONDO COMÚN</t>
  </si>
  <si>
    <t>DEVOLUCIÓN DE AHORROS</t>
  </si>
  <si>
    <t>N. CTA DE AHORROS C.S:</t>
  </si>
  <si>
    <t>TITULAR</t>
  </si>
  <si>
    <t>CIRCULO SOLIDARIO</t>
  </si>
  <si>
    <t>COD:</t>
  </si>
  <si>
    <t>PROMOTOR(A):</t>
  </si>
  <si>
    <t>DIRECTOR(A):</t>
  </si>
  <si>
    <t>R E T I R O  D E  A H O R R O S</t>
  </si>
  <si>
    <t>TESORERO(A):</t>
  </si>
  <si>
    <t>No</t>
  </si>
  <si>
    <t>APELLIDOS Y NOMBRES</t>
  </si>
  <si>
    <t>TELEFONO</t>
  </si>
  <si>
    <t>OBSERVACIONES</t>
  </si>
  <si>
    <t>FIJO</t>
  </si>
  <si>
    <t>CELULAR</t>
  </si>
  <si>
    <t>INF TITULAR Y TESORERO</t>
  </si>
  <si>
    <t>DES. AHO</t>
  </si>
  <si>
    <t>________________________</t>
  </si>
  <si>
    <t>__________________________________</t>
  </si>
  <si>
    <t>_____________________</t>
  </si>
  <si>
    <t>____________________________</t>
  </si>
  <si>
    <t>__________________________</t>
  </si>
  <si>
    <t>FIRMA TITULAR CTA AHO</t>
  </si>
  <si>
    <t>FIRMA DIRECTOR(A)</t>
  </si>
  <si>
    <t>FIRMA TESORERO(A)</t>
  </si>
  <si>
    <t>FIRMA PROMOTOR(A)</t>
  </si>
  <si>
    <t>FIRMA COORDINADOR(A)</t>
  </si>
  <si>
    <t>FIRMA AUX.AHORROS</t>
  </si>
  <si>
    <t>CÓDIGO</t>
  </si>
  <si>
    <t>NOMBRE</t>
  </si>
  <si>
    <t>CICLO</t>
  </si>
  <si>
    <t>PROMOTOR</t>
  </si>
  <si>
    <t>fecha desembolso</t>
  </si>
  <si>
    <t>BP SEMILLEROS EN ACCION</t>
  </si>
  <si>
    <t>BAEZ VILLAMIZAR YECZENIA</t>
  </si>
  <si>
    <t>Recaudo Listo</t>
  </si>
  <si>
    <t>se recigio l a couta pero no han entregado consignación a promotor</t>
  </si>
  <si>
    <t>Consignacion Lista</t>
  </si>
  <si>
    <t>Ya entregrarón consignación fisica de la semana anterior</t>
  </si>
  <si>
    <t>Op@ listo</t>
  </si>
  <si>
    <t>Error en Recaudo</t>
  </si>
  <si>
    <t>Error en Consignación</t>
  </si>
  <si>
    <t>Error en Op@</t>
  </si>
  <si>
    <t>T</t>
  </si>
  <si>
    <t>E</t>
  </si>
  <si>
    <t>e</t>
  </si>
  <si>
    <t>SCORING</t>
  </si>
  <si>
    <t xml:space="preserve">CUOTAS CON EL </t>
  </si>
  <si>
    <t>FALTAS DE</t>
  </si>
  <si>
    <t>CUOTAS</t>
  </si>
  <si>
    <t xml:space="preserve">ENVIO DE </t>
  </si>
  <si>
    <t xml:space="preserve">LLEGADAS </t>
  </si>
  <si>
    <t xml:space="preserve">ASISTENCIA A </t>
  </si>
  <si>
    <t>PAGO</t>
  </si>
  <si>
    <t>INCOMPLETAS</t>
  </si>
  <si>
    <t>INCOMPLETO</t>
  </si>
  <si>
    <t>ASISTENCIA</t>
  </si>
  <si>
    <t>ESCUSAS</t>
  </si>
  <si>
    <t>TARDE</t>
  </si>
  <si>
    <t>REUNIONES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</si>
</sst>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d/m/yyyy"/>
    <numFmt numFmtId="166" formatCode="yyyy"/>
    <numFmt numFmtId="167" formatCode="m"/>
    <numFmt numFmtId="168" formatCode="d"/>
    <numFmt numFmtId="169" formatCode="d mmm"/>
  </numFmts>
  <fonts count="14">
    <font>
      <sz val="10.0"/>
      <color rgb="FF000000"/>
      <name val="Arial"/>
    </font>
    <font/>
    <font>
      <b/>
      <sz val="9.0"/>
    </font>
    <font>
      <sz val="9.0"/>
    </font>
    <font>
      <sz val="11.0"/>
      <color rgb="FF000000"/>
      <name val="Inconsolata"/>
    </font>
    <font>
      <sz val="9.0"/>
      <name val="Arial"/>
    </font>
    <font>
      <name val="Arial"/>
    </font>
    <font>
      <b/>
    </font>
    <font>
      <color rgb="FF4A86E8"/>
    </font>
    <font>
      <b/>
      <name val="Arial"/>
    </font>
    <font>
      <b/>
      <sz val="9.0"/>
      <name val="Arial"/>
    </font>
    <font>
      <color rgb="FFF7981D"/>
    </font>
    <font>
      <sz val="8.0"/>
    </font>
    <font>
      <b/>
      <sz val="12.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8A47"/>
        <bgColor rgb="FFFC8A47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0" fontId="3" numFmtId="0" xfId="0" applyBorder="1" applyFont="1"/>
    <xf borderId="0" fillId="0" fontId="3" numFmtId="0" xfId="0" applyFont="1"/>
    <xf borderId="2" fillId="0" fontId="3" numFmtId="0" xfId="0" applyBorder="1" applyFont="1"/>
    <xf borderId="0" fillId="2" fontId="4" numFmtId="49" xfId="0" applyAlignment="1" applyFill="1" applyFont="1" applyNumberFormat="1">
      <alignment horizontal="center" readingOrder="0"/>
    </xf>
    <xf borderId="2" fillId="0" fontId="3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3" fillId="0" fontId="3" numFmtId="0" xfId="0" applyBorder="1" applyFont="1"/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0" fillId="0" fontId="1" numFmtId="164" xfId="0" applyFont="1" applyNumberFormat="1"/>
    <xf borderId="0" fillId="0" fontId="3" numFmtId="3" xfId="0" applyAlignment="1" applyFont="1" applyNumberFormat="1">
      <alignment readingOrder="0"/>
    </xf>
    <xf borderId="0" fillId="3" fontId="1" numFmtId="10" xfId="0" applyFill="1" applyFont="1" applyNumberFormat="1"/>
    <xf borderId="1" fillId="2" fontId="4" numFmtId="0" xfId="0" applyBorder="1" applyFont="1"/>
    <xf borderId="2" fillId="0" fontId="3" numFmtId="14" xfId="0" applyBorder="1" applyFont="1" applyNumberFormat="1"/>
    <xf borderId="4" fillId="0" fontId="3" numFmtId="0" xfId="0" applyBorder="1" applyFont="1"/>
    <xf borderId="3" fillId="0" fontId="1" numFmtId="0" xfId="0" applyBorder="1" applyFont="1"/>
    <xf borderId="0" fillId="0" fontId="1" numFmtId="0" xfId="0" applyAlignment="1" applyFont="1">
      <alignment readingOrder="0"/>
    </xf>
    <xf borderId="1" fillId="0" fontId="3" numFmtId="14" xfId="0" applyBorder="1" applyFont="1" applyNumberFormat="1"/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4" fillId="0" fontId="3" numFmtId="3" xfId="0" applyBorder="1" applyFont="1" applyNumberFormat="1"/>
    <xf borderId="4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4" fillId="0" fontId="3" numFmtId="10" xfId="0" applyBorder="1" applyFont="1" applyNumberFormat="1"/>
    <xf borderId="2" fillId="0" fontId="1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49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vertical="bottom"/>
    </xf>
    <xf borderId="1" fillId="0" fontId="3" numFmtId="3" xfId="0" applyBorder="1" applyFont="1" applyNumberFormat="1"/>
    <xf borderId="2" fillId="0" fontId="1" numFmtId="49" xfId="0" applyBorder="1" applyFont="1" applyNumberFormat="1"/>
    <xf borderId="4" fillId="0" fontId="3" numFmtId="164" xfId="0" applyBorder="1" applyFont="1" applyNumberFormat="1"/>
    <xf borderId="3" fillId="0" fontId="3" numFmtId="164" xfId="0" applyBorder="1" applyFont="1" applyNumberFormat="1"/>
    <xf borderId="1" fillId="3" fontId="3" numFmtId="164" xfId="0" applyAlignment="1" applyBorder="1" applyFont="1" applyNumberFormat="1">
      <alignment readingOrder="0"/>
    </xf>
    <xf borderId="3" fillId="0" fontId="3" numFmtId="0" xfId="0" applyAlignment="1" applyBorder="1" applyFont="1">
      <alignment horizontal="center" readingOrder="0"/>
    </xf>
    <xf borderId="5" fillId="0" fontId="5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/>
    </xf>
    <xf borderId="6" fillId="0" fontId="1" numFmtId="0" xfId="0" applyBorder="1" applyFont="1"/>
    <xf borderId="1" fillId="0" fontId="3" numFmtId="0" xfId="0" applyAlignment="1" applyBorder="1" applyFont="1">
      <alignment horizontal="center" readingOrder="0"/>
    </xf>
    <xf borderId="6" fillId="0" fontId="5" numFmtId="16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readingOrder="0"/>
    </xf>
    <xf borderId="7" fillId="0" fontId="3" numFmtId="0" xfId="0" applyAlignment="1" applyBorder="1" applyFont="1">
      <alignment horizontal="center" readingOrder="0"/>
    </xf>
    <xf borderId="4" fillId="0" fontId="3" numFmtId="3" xfId="0" applyAlignment="1" applyBorder="1" applyFont="1" applyNumberFormat="1">
      <alignment readingOrder="0"/>
    </xf>
    <xf borderId="8" fillId="0" fontId="3" numFmtId="0" xfId="0" applyAlignment="1" applyBorder="1" applyFont="1">
      <alignment readingOrder="0"/>
    </xf>
    <xf borderId="0" fillId="3" fontId="1" numFmtId="164" xfId="0" applyFont="1" applyNumberFormat="1"/>
    <xf borderId="9" fillId="0" fontId="3" numFmtId="0" xfId="0" applyBorder="1" applyFont="1"/>
    <xf borderId="0" fillId="0" fontId="1" numFmtId="14" xfId="0" applyAlignment="1" applyFont="1" applyNumberFormat="1">
      <alignment readingOrder="0"/>
    </xf>
    <xf borderId="0" fillId="2" fontId="4" numFmtId="0" xfId="0" applyFont="1"/>
    <xf borderId="10" fillId="0" fontId="3" numFmtId="0" xfId="0" applyBorder="1" applyFont="1"/>
    <xf borderId="0" fillId="0" fontId="1" numFmtId="49" xfId="0" applyAlignment="1" applyFont="1" applyNumberFormat="1">
      <alignment horizontal="center" readingOrder="0"/>
    </xf>
    <xf borderId="4" fillId="0" fontId="3" numFmtId="49" xfId="0" applyBorder="1" applyFont="1" applyNumberFormat="1"/>
    <xf borderId="0" fillId="0" fontId="1" numFmtId="165" xfId="0" applyAlignment="1" applyFont="1" applyNumberFormat="1">
      <alignment readingOrder="0"/>
    </xf>
    <xf borderId="0" fillId="0" fontId="6" numFmtId="14" xfId="0" applyAlignment="1" applyFont="1" applyNumberFormat="1">
      <alignment vertical="bottom"/>
    </xf>
    <xf borderId="11" fillId="0" fontId="3" numFmtId="0" xfId="0" applyAlignment="1" applyBorder="1" applyFont="1">
      <alignment horizontal="center" readingOrder="0"/>
    </xf>
    <xf borderId="0" fillId="0" fontId="6" numFmtId="49" xfId="0" applyAlignment="1" applyFont="1" applyNumberFormat="1">
      <alignment vertical="bottom"/>
    </xf>
    <xf borderId="11" fillId="0" fontId="3" numFmtId="0" xfId="0" applyAlignment="1" applyBorder="1" applyFont="1">
      <alignment readingOrder="0"/>
    </xf>
    <xf borderId="1" fillId="2" fontId="4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7" fillId="0" fontId="3" numFmtId="0" xfId="0" applyBorder="1" applyFont="1"/>
    <xf borderId="4" fillId="0" fontId="3" numFmtId="166" xfId="0" applyBorder="1" applyFont="1" applyNumberFormat="1"/>
    <xf borderId="3" fillId="0" fontId="1" numFmtId="14" xfId="0" applyBorder="1" applyFont="1" applyNumberFormat="1"/>
    <xf borderId="4" fillId="0" fontId="3" numFmtId="167" xfId="0" applyBorder="1" applyFont="1" applyNumberFormat="1"/>
    <xf borderId="0" fillId="2" fontId="4" numFmtId="14" xfId="0" applyAlignment="1" applyFont="1" applyNumberFormat="1">
      <alignment readingOrder="0"/>
    </xf>
    <xf borderId="4" fillId="0" fontId="3" numFmtId="168" xfId="0" applyBorder="1" applyFont="1" applyNumberFormat="1"/>
    <xf borderId="1" fillId="0" fontId="3" numFmtId="164" xfId="0" applyBorder="1" applyFont="1" applyNumberFormat="1"/>
    <xf borderId="0" fillId="0" fontId="1" numFmtId="3" xfId="0" applyFont="1" applyNumberFormat="1"/>
    <xf borderId="4" fillId="0" fontId="3" numFmtId="14" xfId="0" applyBorder="1" applyFont="1" applyNumberFormat="1"/>
    <xf borderId="0" fillId="0" fontId="1" numFmtId="0" xfId="0" applyAlignment="1" applyFon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3" fontId="1" numFmtId="3" xfId="0" applyAlignment="1" applyFont="1" applyNumberFormat="1">
      <alignment readingOrder="0"/>
    </xf>
    <xf borderId="2" fillId="0" fontId="7" numFmtId="164" xfId="0" applyAlignment="1" applyBorder="1" applyFont="1" applyNumberFormat="1">
      <alignment readingOrder="0"/>
    </xf>
    <xf borderId="10" fillId="0" fontId="1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12" fillId="0" fontId="1" numFmtId="49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readingOrder="0"/>
    </xf>
    <xf borderId="0" fillId="3" fontId="6" numFmtId="3" xfId="0" applyAlignment="1" applyFont="1" applyNumberFormat="1">
      <alignment horizontal="right" readingOrder="0" vertical="bottom"/>
    </xf>
    <xf borderId="2" fillId="4" fontId="1" numFmtId="0" xfId="0" applyAlignment="1" applyBorder="1" applyFill="1" applyFont="1">
      <alignment readingOrder="0"/>
    </xf>
    <xf borderId="3" fillId="4" fontId="1" numFmtId="164" xfId="0" applyBorder="1" applyFont="1" applyNumberFormat="1"/>
    <xf borderId="2" fillId="0" fontId="1" numFmtId="164" xfId="0" applyBorder="1" applyFont="1" applyNumberFormat="1"/>
    <xf borderId="2" fillId="3" fontId="1" numFmtId="49" xfId="0" applyAlignment="1" applyBorder="1" applyFont="1" applyNumberFormat="1">
      <alignment horizontal="center" readingOrder="0"/>
    </xf>
    <xf borderId="2" fillId="3" fontId="6" numFmtId="164" xfId="0" applyAlignment="1" applyBorder="1" applyFont="1" applyNumberFormat="1">
      <alignment horizontal="right" readingOrder="0" vertical="bottom"/>
    </xf>
    <xf borderId="2" fillId="3" fontId="1" numFmtId="164" xfId="0" applyAlignment="1" applyBorder="1" applyFont="1" applyNumberFormat="1">
      <alignment readingOrder="0"/>
    </xf>
    <xf borderId="2" fillId="3" fontId="1" numFmtId="164" xfId="0" applyBorder="1" applyFont="1" applyNumberFormat="1"/>
    <xf borderId="0" fillId="3" fontId="1" numFmtId="164" xfId="0" applyAlignment="1" applyFont="1" applyNumberFormat="1">
      <alignment readingOrder="0"/>
    </xf>
    <xf borderId="0" fillId="0" fontId="8" numFmtId="164" xfId="0" applyFont="1" applyNumberFormat="1"/>
    <xf borderId="4" fillId="0" fontId="3" numFmtId="164" xfId="0" applyAlignment="1" applyBorder="1" applyFont="1" applyNumberFormat="1">
      <alignment readingOrder="0"/>
    </xf>
    <xf borderId="0" fillId="0" fontId="1" numFmtId="3" xfId="0" applyAlignment="1" applyFont="1" applyNumberFormat="1">
      <alignment readingOrder="0"/>
    </xf>
    <xf borderId="12" fillId="3" fontId="6" numFmtId="164" xfId="0" applyAlignment="1" applyBorder="1" applyFont="1" applyNumberFormat="1">
      <alignment horizontal="right" readingOrder="0" vertical="bottom"/>
    </xf>
    <xf borderId="12" fillId="3" fontId="6" numFmtId="164" xfId="0" applyAlignment="1" applyBorder="1" applyFont="1" applyNumberFormat="1">
      <alignment horizontal="right" vertical="bottom"/>
    </xf>
    <xf borderId="11" fillId="0" fontId="3" numFmtId="0" xfId="0" applyBorder="1" applyFont="1"/>
    <xf borderId="0" fillId="3" fontId="1" numFmtId="0" xfId="0" applyFont="1"/>
    <xf borderId="7" fillId="0" fontId="3" numFmtId="164" xfId="0" applyBorder="1" applyFont="1" applyNumberFormat="1"/>
    <xf borderId="10" fillId="0" fontId="1" numFmtId="0" xfId="0" applyAlignment="1" applyBorder="1" applyFont="1">
      <alignment readingOrder="0"/>
    </xf>
    <xf borderId="2" fillId="5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2" fillId="5" fontId="1" numFmtId="164" xfId="0" applyAlignment="1" applyBorder="1" applyFont="1" applyNumberFormat="1">
      <alignment readingOrder="0"/>
    </xf>
    <xf borderId="2" fillId="5" fontId="1" numFmtId="49" xfId="0" applyAlignment="1" applyBorder="1" applyFont="1" applyNumberFormat="1">
      <alignment horizontal="center" readingOrder="0"/>
    </xf>
    <xf borderId="0" fillId="3" fontId="6" numFmtId="3" xfId="0" applyAlignment="1" applyFont="1" applyNumberFormat="1">
      <alignment horizontal="right" readingOrder="0" vertical="bottom"/>
    </xf>
    <xf borderId="12" fillId="4" fontId="1" numFmtId="0" xfId="0" applyAlignment="1" applyBorder="1" applyFont="1">
      <alignment readingOrder="0"/>
    </xf>
    <xf borderId="2" fillId="3" fontId="1" numFmtId="0" xfId="0" applyBorder="1" applyFont="1"/>
    <xf borderId="10" fillId="3" fontId="1" numFmtId="0" xfId="0" applyBorder="1" applyFont="1"/>
    <xf borderId="2" fillId="3" fontId="6" numFmtId="49" xfId="0" applyAlignment="1" applyBorder="1" applyFont="1" applyNumberFormat="1">
      <alignment horizontal="center" readingOrder="0" vertical="bottom"/>
    </xf>
    <xf borderId="2" fillId="3" fontId="6" numFmtId="164" xfId="0" applyAlignment="1" applyBorder="1" applyFont="1" applyNumberFormat="1">
      <alignment horizontal="right" vertical="bottom"/>
    </xf>
    <xf borderId="12" fillId="3" fontId="6" numFmtId="49" xfId="0" applyAlignment="1" applyBorder="1" applyFont="1" applyNumberFormat="1">
      <alignment horizontal="center" readingOrder="0" vertical="bottom"/>
    </xf>
    <xf borderId="0" fillId="3" fontId="1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3" fontId="6" numFmtId="164" xfId="0" applyAlignment="1" applyFont="1" applyNumberFormat="1">
      <alignment horizontal="right" readingOrder="0" vertical="bottom"/>
    </xf>
    <xf borderId="0" fillId="3" fontId="6" numFmtId="0" xfId="0" applyAlignment="1" applyFont="1">
      <alignment horizontal="right" readingOrder="0" vertical="bottom"/>
    </xf>
    <xf borderId="0" fillId="3" fontId="6" numFmtId="0" xfId="0" applyAlignment="1" applyFont="1">
      <alignment horizontal="right" vertical="bottom"/>
    </xf>
    <xf borderId="0" fillId="3" fontId="6" numFmtId="0" xfId="0" applyAlignment="1" applyFont="1">
      <alignment readingOrder="0" vertical="bottom"/>
    </xf>
    <xf borderId="0" fillId="3" fontId="6" numFmtId="164" xfId="0" applyAlignment="1" applyFont="1" applyNumberFormat="1">
      <alignment horizontal="right" readingOrder="0" vertical="bottom"/>
    </xf>
    <xf borderId="12" fillId="0" fontId="6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2" fillId="0" fontId="6" numFmtId="3" xfId="0" applyAlignment="1" applyBorder="1" applyFont="1" applyNumberFormat="1">
      <alignment vertical="bottom"/>
    </xf>
    <xf borderId="12" fillId="6" fontId="9" numFmtId="0" xfId="0" applyAlignment="1" applyBorder="1" applyFill="1" applyFont="1">
      <alignment horizontal="center" readingOrder="0" vertical="bottom"/>
    </xf>
    <xf borderId="12" fillId="2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vertical="bottom"/>
    </xf>
    <xf borderId="7" fillId="0" fontId="5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6" numFmtId="4" xfId="0" applyAlignment="1" applyBorder="1" applyFont="1" applyNumberFormat="1">
      <alignment vertical="bottom"/>
    </xf>
    <xf borderId="6" fillId="0" fontId="6" numFmtId="3" xfId="0" applyAlignment="1" applyBorder="1" applyFont="1" applyNumberFormat="1">
      <alignment vertical="bottom"/>
    </xf>
    <xf borderId="2" fillId="3" fontId="1" numFmtId="3" xfId="0" applyAlignment="1" applyBorder="1" applyFont="1" applyNumberFormat="1">
      <alignment readingOrder="0"/>
    </xf>
    <xf borderId="6" fillId="0" fontId="6" numFmtId="3" xfId="0" applyAlignment="1" applyBorder="1" applyFont="1" applyNumberFormat="1">
      <alignment horizontal="right" vertical="bottom"/>
    </xf>
    <xf borderId="0" fillId="0" fontId="9" numFmtId="0" xfId="0" applyAlignment="1" applyFont="1">
      <alignment shrinkToFit="0" vertical="bottom" wrapText="0"/>
    </xf>
    <xf borderId="6" fillId="0" fontId="6" numFmtId="14" xfId="0" applyAlignment="1" applyBorder="1" applyFont="1" applyNumberFormat="1">
      <alignment horizontal="right" vertical="bottom"/>
    </xf>
    <xf borderId="6" fillId="2" fontId="6" numFmtId="3" xfId="0" applyAlignment="1" applyBorder="1" applyFont="1" applyNumberFormat="1">
      <alignment vertical="bottom"/>
    </xf>
    <xf borderId="7" fillId="0" fontId="5" numFmtId="0" xfId="0" applyAlignment="1" applyBorder="1" applyFont="1">
      <alignment shrinkToFit="0" vertical="bottom" wrapText="0"/>
    </xf>
    <xf borderId="6" fillId="0" fontId="6" numFmtId="3" xfId="0" applyAlignment="1" applyBorder="1" applyFont="1" applyNumberFormat="1">
      <alignment horizontal="center" vertical="bottom"/>
    </xf>
    <xf borderId="13" fillId="0" fontId="6" numFmtId="3" xfId="0" applyAlignment="1" applyBorder="1" applyFont="1" applyNumberFormat="1">
      <alignment horizontal="center" vertical="bottom"/>
    </xf>
    <xf borderId="6" fillId="0" fontId="9" numFmtId="0" xfId="0" applyAlignment="1" applyBorder="1" applyFont="1">
      <alignment horizontal="center" vertical="bottom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center" vertical="bottom"/>
    </xf>
    <xf borderId="6" fillId="0" fontId="3" numFmtId="164" xfId="0" applyAlignment="1" applyBorder="1" applyFont="1" applyNumberFormat="1">
      <alignment readingOrder="0"/>
    </xf>
    <xf borderId="13" fillId="0" fontId="6" numFmtId="3" xfId="0" applyAlignment="1" applyBorder="1" applyFont="1" applyNumberFormat="1">
      <alignment vertical="bottom"/>
    </xf>
    <xf borderId="6" fillId="0" fontId="3" numFmtId="49" xfId="0" applyBorder="1" applyFont="1" applyNumberFormat="1"/>
    <xf borderId="6" fillId="0" fontId="10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right" vertical="bottom"/>
    </xf>
    <xf borderId="6" fillId="0" fontId="6" numFmtId="164" xfId="0" applyAlignment="1" applyBorder="1" applyFont="1" applyNumberFormat="1">
      <alignment vertical="bottom"/>
    </xf>
    <xf borderId="13" fillId="2" fontId="6" numFmtId="3" xfId="0" applyAlignment="1" applyBorder="1" applyFont="1" applyNumberFormat="1">
      <alignment vertical="bottom"/>
    </xf>
    <xf borderId="6" fillId="0" fontId="5" numFmtId="3" xfId="0" applyAlignment="1" applyBorder="1" applyFont="1" applyNumberFormat="1">
      <alignment horizontal="right" vertical="bottom"/>
    </xf>
    <xf borderId="6" fillId="2" fontId="4" numFmtId="164" xfId="0" applyAlignment="1" applyBorder="1" applyFont="1" applyNumberFormat="1">
      <alignment horizontal="right" vertical="bottom"/>
    </xf>
    <xf borderId="6" fillId="0" fontId="6" numFmtId="0" xfId="0" applyAlignment="1" applyBorder="1" applyFont="1">
      <alignment horizontal="right" vertical="bottom"/>
    </xf>
    <xf borderId="0" fillId="2" fontId="6" numFmtId="164" xfId="0" applyAlignment="1" applyFont="1" applyNumberFormat="1">
      <alignment vertical="bottom"/>
    </xf>
    <xf borderId="6" fillId="0" fontId="6" numFmtId="164" xfId="0" applyAlignment="1" applyBorder="1" applyFont="1" applyNumberFormat="1">
      <alignment horizontal="right" vertical="bottom"/>
    </xf>
    <xf borderId="2" fillId="3" fontId="1" numFmtId="0" xfId="0" applyAlignment="1" applyBorder="1" applyFont="1">
      <alignment readingOrder="0"/>
    </xf>
    <xf borderId="1" fillId="5" fontId="1" numFmtId="164" xfId="0" applyBorder="1" applyFont="1" applyNumberFormat="1"/>
    <xf borderId="1" fillId="5" fontId="1" numFmtId="49" xfId="0" applyAlignment="1" applyBorder="1" applyFont="1" applyNumberFormat="1">
      <alignment horizontal="center"/>
    </xf>
    <xf borderId="4" fillId="5" fontId="1" numFmtId="164" xfId="0" applyBorder="1" applyFont="1" applyNumberFormat="1"/>
    <xf borderId="2" fillId="5" fontId="1" numFmtId="164" xfId="0" applyBorder="1" applyFont="1" applyNumberFormat="1"/>
    <xf borderId="2" fillId="5" fontId="1" numFmtId="49" xfId="0" applyBorder="1" applyFont="1" applyNumberFormat="1"/>
    <xf borderId="0" fillId="0" fontId="6" numFmtId="164" xfId="0" applyAlignment="1" applyFont="1" applyNumberFormat="1">
      <alignment vertical="bottom"/>
    </xf>
    <xf borderId="2" fillId="3" fontId="1" numFmtId="49" xfId="0" applyAlignment="1" applyBorder="1" applyFont="1" applyNumberFormat="1">
      <alignment horizontal="center"/>
    </xf>
    <xf borderId="2" fillId="3" fontId="1" numFmtId="49" xfId="0" applyAlignment="1" applyBorder="1" applyFont="1" applyNumberFormat="1">
      <alignment readingOrder="0"/>
    </xf>
    <xf borderId="2" fillId="3" fontId="1" numFmtId="49" xfId="0" applyBorder="1" applyFont="1" applyNumberFormat="1"/>
    <xf borderId="0" fillId="0" fontId="7" numFmtId="0" xfId="0" applyFont="1"/>
    <xf borderId="0" fillId="0" fontId="7" numFmtId="164" xfId="0" applyFont="1" applyNumberFormat="1"/>
    <xf borderId="4" fillId="0" fontId="1" numFmtId="164" xfId="0" applyBorder="1" applyFont="1" applyNumberFormat="1"/>
    <xf borderId="4" fillId="0" fontId="1" numFmtId="49" xfId="0" applyAlignment="1" applyBorder="1" applyFont="1" applyNumberFormat="1">
      <alignment horizontal="center"/>
    </xf>
    <xf borderId="4" fillId="0" fontId="1" numFmtId="49" xfId="0" applyBorder="1" applyFont="1" applyNumberFormat="1"/>
    <xf borderId="4" fillId="0" fontId="1" numFmtId="164" xfId="0" applyAlignment="1" applyBorder="1" applyFont="1" applyNumberFormat="1">
      <alignment readingOrder="0"/>
    </xf>
    <xf borderId="4" fillId="3" fontId="1" numFmtId="49" xfId="0" applyAlignment="1" applyBorder="1" applyFont="1" applyNumberFormat="1">
      <alignment horizontal="center" readingOrder="0"/>
    </xf>
    <xf borderId="4" fillId="3" fontId="6" numFmtId="164" xfId="0" applyAlignment="1" applyBorder="1" applyFont="1" applyNumberFormat="1">
      <alignment horizontal="right" readingOrder="0" vertical="bottom"/>
    </xf>
    <xf borderId="3" fillId="3" fontId="6" numFmtId="164" xfId="0" applyAlignment="1" applyBorder="1" applyFont="1" applyNumberFormat="1">
      <alignment vertical="bottom"/>
    </xf>
    <xf borderId="3" fillId="3" fontId="6" numFmtId="164" xfId="0" applyAlignment="1" applyBorder="1" applyFont="1" applyNumberFormat="1">
      <alignment horizontal="right" readingOrder="0" vertical="bottom"/>
    </xf>
    <xf borderId="3" fillId="3" fontId="6" numFmtId="49" xfId="0" applyAlignment="1" applyBorder="1" applyFont="1" applyNumberFormat="1">
      <alignment vertical="bottom"/>
    </xf>
    <xf borderId="4" fillId="3" fontId="1" numFmtId="164" xfId="0" applyAlignment="1" applyBorder="1" applyFont="1" applyNumberFormat="1">
      <alignment readingOrder="0"/>
    </xf>
    <xf borderId="4" fillId="3" fontId="1" numFmtId="164" xfId="0" applyBorder="1" applyFont="1" applyNumberFormat="1"/>
    <xf borderId="0" fillId="0" fontId="11" numFmtId="164" xfId="0" applyAlignment="1" applyFont="1" applyNumberFormat="1">
      <alignment readingOrder="0"/>
    </xf>
    <xf borderId="7" fillId="3" fontId="6" numFmtId="164" xfId="0" applyAlignment="1" applyBorder="1" applyFont="1" applyNumberFormat="1">
      <alignment horizontal="right" readingOrder="0" vertical="bottom"/>
    </xf>
    <xf borderId="6" fillId="3" fontId="6" numFmtId="164" xfId="0" applyAlignment="1" applyBorder="1" applyFont="1" applyNumberFormat="1">
      <alignment vertical="bottom"/>
    </xf>
    <xf borderId="6" fillId="3" fontId="6" numFmtId="164" xfId="0" applyAlignment="1" applyBorder="1" applyFont="1" applyNumberFormat="1">
      <alignment horizontal="right" readingOrder="0" vertical="bottom"/>
    </xf>
    <xf borderId="6" fillId="3" fontId="6" numFmtId="49" xfId="0" applyAlignment="1" applyBorder="1" applyFont="1" applyNumberFormat="1">
      <alignment vertical="bottom"/>
    </xf>
    <xf borderId="6" fillId="3" fontId="6" numFmtId="164" xfId="0" applyAlignment="1" applyBorder="1" applyFont="1" applyNumberFormat="1">
      <alignment horizontal="right" vertical="bottom"/>
    </xf>
    <xf borderId="4" fillId="3" fontId="1" numFmtId="49" xfId="0" applyAlignment="1" applyBorder="1" applyFont="1" applyNumberFormat="1">
      <alignment readingOrder="0"/>
    </xf>
    <xf borderId="0" fillId="0" fontId="1" numFmtId="49" xfId="0" applyAlignment="1" applyFont="1" applyNumberFormat="1">
      <alignment readingOrder="0"/>
    </xf>
    <xf borderId="4" fillId="0" fontId="1" numFmtId="0" xfId="0" applyBorder="1" applyFont="1"/>
    <xf borderId="6" fillId="0" fontId="3" numFmtId="0" xfId="0" applyBorder="1" applyFont="1"/>
    <xf borderId="5" fillId="0" fontId="3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6" fillId="2" fontId="4" numFmtId="0" xfId="0" applyAlignment="1" applyBorder="1" applyFont="1">
      <alignment horizontal="right" vertical="bottom"/>
    </xf>
    <xf borderId="5" fillId="0" fontId="3" numFmtId="0" xfId="0" applyBorder="1" applyFont="1"/>
    <xf borderId="5" fillId="0" fontId="3" numFmtId="164" xfId="0" applyBorder="1" applyFont="1" applyNumberFormat="1"/>
    <xf borderId="12" fillId="0" fontId="3" numFmtId="0" xfId="0" applyBorder="1" applyFont="1"/>
    <xf borderId="12" fillId="0" fontId="3" numFmtId="164" xfId="0" applyBorder="1" applyFont="1" applyNumberFormat="1"/>
    <xf borderId="7" fillId="0" fontId="6" numFmtId="0" xfId="0" applyAlignment="1" applyBorder="1" applyFont="1">
      <alignment vertical="bottom"/>
    </xf>
    <xf borderId="6" fillId="2" fontId="6" numFmtId="0" xfId="0" applyAlignment="1" applyBorder="1" applyFont="1">
      <alignment vertical="bottom"/>
    </xf>
    <xf borderId="0" fillId="0" fontId="3" numFmtId="3" xfId="0" applyFont="1" applyNumberFormat="1"/>
    <xf borderId="0" fillId="0" fontId="1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12" fillId="0" fontId="1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12" fillId="0" fontId="1" numFmtId="0" xfId="0" applyBorder="1" applyFont="1"/>
    <xf borderId="1" fillId="0" fontId="1" numFmtId="0" xfId="0" applyBorder="1" applyFont="1"/>
    <xf borderId="0" fillId="0" fontId="7" numFmtId="0" xfId="0" applyAlignment="1" applyFont="1">
      <alignment horizontal="left" readingOrder="0"/>
    </xf>
    <xf borderId="4" fillId="0" fontId="1" numFmtId="0" xfId="0" applyAlignment="1" applyBorder="1" applyFont="1">
      <alignment horizontal="left"/>
    </xf>
    <xf borderId="4" fillId="2" fontId="4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3" xfId="0" applyBorder="1" applyFont="1" applyNumberFormat="1"/>
    <xf borderId="4" fillId="2" fontId="1" numFmtId="0" xfId="0" applyBorder="1" applyFont="1"/>
    <xf borderId="4" fillId="3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4" fillId="3" fontId="1" numFmtId="0" xfId="0" applyAlignment="1" applyBorder="1" applyFont="1">
      <alignment readingOrder="0"/>
    </xf>
    <xf borderId="4" fillId="3" fontId="1" numFmtId="164" xfId="0" applyBorder="1" applyFont="1" applyNumberFormat="1"/>
    <xf borderId="4" fillId="3" fontId="1" numFmtId="0" xfId="0" applyBorder="1" applyFont="1"/>
    <xf borderId="0" fillId="0" fontId="1" numFmtId="164" xfId="0" applyFont="1" applyNumberFormat="1"/>
    <xf borderId="0" fillId="2" fontId="7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13" fillId="0" fontId="6" numFmtId="0" xfId="0" applyAlignment="1" applyBorder="1" applyFont="1">
      <alignment vertical="bottom"/>
    </xf>
    <xf borderId="6" fillId="0" fontId="9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horizontal="center" shrinkToFit="0" vertical="bottom" wrapText="0"/>
    </xf>
    <xf borderId="6" fillId="0" fontId="5" numFmtId="3" xfId="0" applyAlignment="1" applyBorder="1" applyFont="1" applyNumberFormat="1">
      <alignment horizontal="center" vertical="bottom"/>
    </xf>
    <xf borderId="6" fillId="2" fontId="4" numFmtId="3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horizontal="center" vertical="bottom"/>
    </xf>
    <xf borderId="13" fillId="0" fontId="6" numFmtId="164" xfId="0" applyAlignment="1" applyBorder="1" applyFont="1" applyNumberFormat="1">
      <alignment vertical="bottom"/>
    </xf>
    <xf borderId="6" fillId="2" fontId="6" numFmtId="164" xfId="0" applyAlignment="1" applyBorder="1" applyFont="1" applyNumberFormat="1">
      <alignment vertical="bottom"/>
    </xf>
  </cellXfs>
  <cellStyles count="1">
    <cellStyle xfId="0" name="Normal" builtinId="0"/>
  </cellStyles>
  <dxfs count="10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3F3F3"/>
      </font>
      <fill>
        <patternFill patternType="solid">
          <fgColor rgb="FF999999"/>
          <bgColor rgb="FF999999"/>
        </patternFill>
      </fill>
      <border/>
    </dxf>
    <dxf>
      <font>
        <color rgb="FF3C78D8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F093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3.0"/>
    <col customWidth="1" min="2" max="2" width="11.0"/>
    <col customWidth="1" min="3" max="3" width="43.57"/>
    <col customWidth="1" min="5" max="5" width="18.86"/>
    <col customWidth="1" min="6" max="6" width="16.14"/>
    <col customWidth="1" min="7" max="7" width="12.43"/>
    <col customWidth="1" min="8" max="8" width="9.86"/>
    <col customWidth="1" min="9" max="9" width="5.71"/>
    <col customWidth="1" min="11" max="11" width="5.71"/>
    <col customWidth="1" min="12" max="12" width="13.71"/>
    <col customWidth="1" min="13" max="13" width="6.0"/>
    <col customWidth="1" min="15" max="15" width="6.0"/>
    <col customWidth="1" min="17" max="17" width="6.29"/>
    <col customWidth="1" min="19" max="19" width="5.29"/>
    <col customWidth="1" min="21" max="21" width="6.86"/>
    <col customWidth="1" min="23" max="23" width="6.29"/>
    <col customWidth="1" min="25" max="25" width="5.14"/>
    <col customWidth="1" min="27" max="27" width="5.43"/>
    <col customWidth="1" min="29" max="29" width="5.86"/>
    <col customWidth="1" min="31" max="31" width="5.29"/>
    <col customWidth="1" min="33" max="33" width="3.43"/>
    <col customWidth="1" min="35" max="35" width="3.71"/>
    <col customWidth="1" hidden="1" min="37" max="37" width="3.71"/>
    <col hidden="1" min="38" max="38" width="14.43"/>
    <col customWidth="1" hidden="1" min="39" max="39" width="4.0"/>
    <col hidden="1" min="40" max="40" width="14.43"/>
    <col customWidth="1" hidden="1" min="41" max="41" width="18.29"/>
    <col customWidth="1" min="46" max="46" width="20.57"/>
    <col customWidth="1" min="47" max="48" width="16.71"/>
    <col hidden="1" min="53" max="54" width="14.43"/>
    <col customWidth="1" hidden="1" min="55" max="55" width="16.71"/>
    <col customWidth="1" min="56" max="56" width="16.43"/>
    <col customWidth="1" min="59" max="59" width="5.57"/>
  </cols>
  <sheetData>
    <row r="1">
      <c r="A1" s="1"/>
      <c r="B1" s="1" t="s">
        <v>2</v>
      </c>
      <c r="C1" s="1"/>
      <c r="D1" s="1"/>
      <c r="E1" s="1"/>
      <c r="F1" s="1"/>
      <c r="G1" s="1"/>
      <c r="H1" s="1"/>
      <c r="I1" s="7"/>
      <c r="J1" s="9" t="s">
        <v>5</v>
      </c>
      <c r="AG1" s="1"/>
      <c r="AH1" s="1"/>
      <c r="AI1" s="1"/>
      <c r="AJ1" s="1"/>
      <c r="AK1" s="1"/>
      <c r="AP1" s="11"/>
      <c r="AQ1" s="1"/>
      <c r="AS1" s="12"/>
      <c r="AT1" s="12"/>
      <c r="AU1" s="14"/>
      <c r="AV1" s="14"/>
      <c r="AW1" s="14"/>
      <c r="AX1" s="14"/>
      <c r="AY1" s="14"/>
      <c r="AZ1" s="14"/>
      <c r="BA1" s="14"/>
      <c r="BB1" s="14"/>
      <c r="BF1" s="16">
        <f>IF(C3&gt;2000,0.91%,3.61%)</f>
        <v>0.0091</v>
      </c>
    </row>
    <row r="2">
      <c r="B2" s="21" t="s">
        <v>10</v>
      </c>
      <c r="I2" s="23"/>
      <c r="M2" s="24"/>
      <c r="O2" s="24"/>
      <c r="Q2" s="24"/>
      <c r="S2" s="24"/>
      <c r="U2" s="24"/>
      <c r="W2" s="24"/>
      <c r="Y2" s="24"/>
      <c r="AP2" s="14"/>
      <c r="AS2" s="12"/>
      <c r="AT2" s="12"/>
      <c r="AU2" s="14"/>
      <c r="AV2" s="14"/>
      <c r="AW2" s="14"/>
      <c r="AX2" s="14"/>
      <c r="AY2" s="14"/>
      <c r="AZ2" s="14"/>
      <c r="BA2" s="14"/>
      <c r="BB2" s="14"/>
      <c r="BF2">
        <f>IF($D$5-$AF$5&gt;0,1,0)</f>
        <v>1</v>
      </c>
    </row>
    <row r="3">
      <c r="A3" s="27" t="s">
        <v>15</v>
      </c>
      <c r="B3" s="29"/>
      <c r="C3" s="31">
        <f>Circulos!A2</f>
        <v>2406</v>
      </c>
      <c r="D3" s="27" t="s">
        <v>20</v>
      </c>
      <c r="E3" s="32"/>
      <c r="F3" s="32"/>
      <c r="G3" s="32"/>
      <c r="H3" s="32"/>
      <c r="I3" s="33"/>
      <c r="J3" s="32" t="str">
        <f>IFERROR(VLOOKUP(C3,Circulos!$A$2:$B$100,2,FALSE))</f>
        <v>BP SEMILLEROS EN ACCION</v>
      </c>
      <c r="K3" s="32"/>
      <c r="L3" s="32"/>
      <c r="M3" s="32"/>
      <c r="N3" s="32"/>
      <c r="O3" s="32"/>
      <c r="P3" s="20"/>
      <c r="Q3" s="36"/>
      <c r="R3" s="27" t="s">
        <v>11</v>
      </c>
      <c r="S3" s="47"/>
      <c r="T3" s="20">
        <f>IFERROR(VLOOKUP(C3,Circulos!$A$2:$C$1000,3,FALSE))</f>
        <v>8</v>
      </c>
      <c r="U3" s="24"/>
      <c r="W3" s="24"/>
      <c r="Y3" s="24"/>
      <c r="AP3" s="14"/>
      <c r="AS3" s="12"/>
      <c r="AT3" s="12"/>
      <c r="AU3" s="14"/>
      <c r="AV3" s="14"/>
      <c r="AW3" s="14"/>
      <c r="AX3" s="14"/>
      <c r="AY3" s="14"/>
      <c r="AZ3" s="14"/>
      <c r="BA3" s="14"/>
      <c r="BB3" s="14"/>
      <c r="BF3" s="51">
        <v>1000.0</v>
      </c>
    </row>
    <row r="4">
      <c r="A4" s="27" t="s">
        <v>36</v>
      </c>
      <c r="B4" s="29"/>
      <c r="C4" s="29"/>
      <c r="D4" s="32"/>
      <c r="E4" s="53"/>
      <c r="F4" s="53"/>
      <c r="G4" s="53"/>
      <c r="H4" s="53"/>
      <c r="I4" s="56"/>
      <c r="J4" s="58">
        <v>43356.0</v>
      </c>
      <c r="K4" s="59"/>
      <c r="L4" s="53">
        <f t="shared" ref="L4:L5" si="1">J4+7</f>
        <v>43363</v>
      </c>
      <c r="M4" s="61"/>
      <c r="N4" s="53">
        <f t="shared" ref="N4:N5" si="2">L4+7</f>
        <v>43370</v>
      </c>
      <c r="O4" s="61"/>
      <c r="P4" s="53">
        <f t="shared" ref="P4:P5" si="3">N4+7</f>
        <v>43377</v>
      </c>
      <c r="Q4" s="61"/>
      <c r="R4" s="53">
        <f t="shared" ref="R4:R5" si="4">P4+7</f>
        <v>43384</v>
      </c>
      <c r="S4" s="61"/>
      <c r="T4" s="53">
        <f t="shared" ref="T4:T5" si="5">R4+7</f>
        <v>43391</v>
      </c>
      <c r="U4" s="61"/>
      <c r="V4" s="53">
        <f t="shared" ref="V4:V5" si="6">T4+7</f>
        <v>43398</v>
      </c>
      <c r="W4" s="61"/>
      <c r="X4" s="53">
        <f t="shared" ref="X4:X5" si="7">V4+7</f>
        <v>43405</v>
      </c>
      <c r="Y4" s="61"/>
      <c r="Z4" s="53">
        <f t="shared" ref="Z4:Z5" si="8">X4+7</f>
        <v>43412</v>
      </c>
      <c r="AA4" s="59"/>
      <c r="AB4" s="53">
        <f t="shared" ref="AB4:AB5" si="9">Z4+7</f>
        <v>43419</v>
      </c>
      <c r="AC4" s="59"/>
      <c r="AD4" s="53">
        <f t="shared" ref="AD4:AD5" si="10">AB4+7</f>
        <v>43426</v>
      </c>
      <c r="AE4" s="59"/>
      <c r="AF4" s="53">
        <f t="shared" ref="AF4:AF5" si="11">AD4+7</f>
        <v>43433</v>
      </c>
      <c r="AG4" s="53"/>
      <c r="AH4" s="53"/>
      <c r="AI4" s="53"/>
      <c r="AJ4" s="53"/>
      <c r="AK4" s="53"/>
      <c r="AP4" s="14"/>
      <c r="AS4" s="14"/>
      <c r="AT4" s="12"/>
      <c r="AU4" s="14"/>
      <c r="AV4" s="14"/>
      <c r="AW4" s="14"/>
      <c r="AX4" s="14"/>
      <c r="AY4" s="14"/>
      <c r="AZ4" s="14"/>
      <c r="BA4" s="14"/>
      <c r="BB4" s="14"/>
    </row>
    <row r="5">
      <c r="A5" s="27" t="s">
        <v>60</v>
      </c>
      <c r="B5" s="29"/>
      <c r="C5" s="29"/>
      <c r="D5" s="67">
        <f>TODAY()</f>
        <v>43643</v>
      </c>
      <c r="E5" s="53"/>
      <c r="F5" s="53"/>
      <c r="G5" s="53"/>
      <c r="H5" s="21" t="s">
        <v>61</v>
      </c>
      <c r="I5" s="56"/>
      <c r="J5" s="69">
        <v>43357.0</v>
      </c>
      <c r="K5" s="59"/>
      <c r="L5" s="53">
        <f t="shared" si="1"/>
        <v>43364</v>
      </c>
      <c r="M5" s="61"/>
      <c r="N5" s="53">
        <f t="shared" si="2"/>
        <v>43371</v>
      </c>
      <c r="O5" s="61"/>
      <c r="P5" s="53">
        <f t="shared" si="3"/>
        <v>43378</v>
      </c>
      <c r="Q5" s="61"/>
      <c r="R5" s="53">
        <f t="shared" si="4"/>
        <v>43385</v>
      </c>
      <c r="S5" s="61"/>
      <c r="T5" s="53">
        <f t="shared" si="5"/>
        <v>43392</v>
      </c>
      <c r="U5" s="61"/>
      <c r="V5" s="53">
        <f t="shared" si="6"/>
        <v>43399</v>
      </c>
      <c r="W5" s="61"/>
      <c r="X5" s="53">
        <f t="shared" si="7"/>
        <v>43406</v>
      </c>
      <c r="Y5" s="61"/>
      <c r="Z5" s="53">
        <f t="shared" si="8"/>
        <v>43413</v>
      </c>
      <c r="AA5" s="59"/>
      <c r="AB5" s="53">
        <f t="shared" si="9"/>
        <v>43420</v>
      </c>
      <c r="AC5" s="59"/>
      <c r="AD5" s="53">
        <f t="shared" si="10"/>
        <v>43427</v>
      </c>
      <c r="AE5" s="59"/>
      <c r="AF5" s="53">
        <f t="shared" si="11"/>
        <v>43434</v>
      </c>
      <c r="AG5" s="53"/>
      <c r="AH5" s="53"/>
      <c r="AI5" s="53"/>
      <c r="AJ5" s="53"/>
      <c r="AK5" s="53"/>
      <c r="AL5" s="53"/>
      <c r="AN5" s="53"/>
      <c r="AP5" s="14"/>
      <c r="AS5" s="14"/>
      <c r="AT5" s="12"/>
      <c r="AU5" s="14"/>
      <c r="AV5" s="14"/>
      <c r="AW5" s="14"/>
      <c r="AX5" s="14"/>
      <c r="AY5" s="14"/>
      <c r="AZ5" s="14"/>
      <c r="BA5" s="14"/>
      <c r="BB5" s="14"/>
      <c r="BF5" s="72">
        <f>IF($D$5-$J$5&gt;0,1,0)+IF($D$5-$L$5&gt;0,1,0)+IF($D$5-$N$5&gt;0,1,0)+IF($D$5-$P$5&gt;0,1,0)+IF($D$5-$R$5&gt;0,1,0)+IF($D$5-$T$5&gt;0,1,0)+IF($D$5-$V$5&gt;0,1,0)+IF($D$5-$X$5&gt;0,1,0)+IF($D$5-$Z$5&gt;0,1,0)+IF($D$5-$AB$5&gt;0,1,0)+IF($D$5-$AD$5&gt;0,1,0)+IF($D$5-$AF$5&gt;0,1,0)+IF($D$5-$AH$5&gt;0,1,0)+IF($D$5-$AJ$5&gt;0,1,0)+IF($D$5-$AL$5&gt;0,1,0)+IF($D$5-$AN$5&gt;0,1,0)-(16-$BF$6)</f>
        <v>12</v>
      </c>
    </row>
    <row r="6">
      <c r="A6" s="21" t="s">
        <v>62</v>
      </c>
      <c r="B6" s="21"/>
      <c r="C6" s="21"/>
      <c r="D6" s="21"/>
      <c r="I6" s="56"/>
      <c r="J6" s="74" t="s">
        <v>63</v>
      </c>
      <c r="K6" s="74"/>
      <c r="L6" s="74" t="s">
        <v>63</v>
      </c>
      <c r="M6" s="75"/>
      <c r="N6" s="74" t="s">
        <v>63</v>
      </c>
      <c r="O6" s="75"/>
      <c r="P6" s="74" t="s">
        <v>63</v>
      </c>
      <c r="Q6" s="75"/>
      <c r="R6" s="74" t="s">
        <v>63</v>
      </c>
      <c r="S6" s="75"/>
      <c r="T6" s="74" t="s">
        <v>63</v>
      </c>
      <c r="U6" s="75"/>
      <c r="V6" s="74" t="s">
        <v>63</v>
      </c>
      <c r="W6" s="75"/>
      <c r="X6" s="74" t="s">
        <v>63</v>
      </c>
      <c r="Y6" s="75"/>
      <c r="Z6" s="74" t="s">
        <v>63</v>
      </c>
      <c r="AA6" s="74"/>
      <c r="AB6" s="74" t="s">
        <v>63</v>
      </c>
      <c r="AC6" s="74"/>
      <c r="AD6" s="74" t="s">
        <v>63</v>
      </c>
      <c r="AE6" s="74"/>
      <c r="AF6" s="74" t="s">
        <v>63</v>
      </c>
      <c r="AG6" s="74"/>
      <c r="AH6" s="21" t="s">
        <v>63</v>
      </c>
      <c r="AI6" s="21"/>
      <c r="AJ6" s="21" t="s">
        <v>63</v>
      </c>
      <c r="AK6" s="21"/>
      <c r="AL6" s="21" t="s">
        <v>63</v>
      </c>
      <c r="AM6" s="21"/>
      <c r="AN6" s="21" t="s">
        <v>63</v>
      </c>
      <c r="AO6" s="21"/>
      <c r="AP6" s="12"/>
      <c r="AQ6" s="21"/>
      <c r="AS6" s="14"/>
      <c r="AT6" s="12"/>
      <c r="AU6" s="14"/>
      <c r="AV6" s="14"/>
      <c r="AW6" s="14"/>
      <c r="AX6" s="14"/>
      <c r="AY6" s="14"/>
      <c r="AZ6" s="14"/>
      <c r="BA6" s="14"/>
      <c r="BB6" s="14"/>
      <c r="BE6" s="21"/>
      <c r="BF6" s="76">
        <v>12.0</v>
      </c>
    </row>
    <row r="7">
      <c r="A7" s="27" t="s">
        <v>37</v>
      </c>
      <c r="B7" s="29"/>
      <c r="C7" s="29"/>
      <c r="D7" s="77">
        <f>F8</f>
        <v>1103100</v>
      </c>
      <c r="E7" s="78" t="s">
        <v>64</v>
      </c>
      <c r="F7" s="78" t="s">
        <v>65</v>
      </c>
      <c r="G7" s="78" t="s">
        <v>66</v>
      </c>
      <c r="H7" s="78" t="s">
        <v>67</v>
      </c>
      <c r="I7" s="79" t="s">
        <v>68</v>
      </c>
      <c r="J7" s="29">
        <v>1.0</v>
      </c>
      <c r="K7" s="79" t="s">
        <v>68</v>
      </c>
      <c r="L7" s="80">
        <v>2.0</v>
      </c>
      <c r="M7" s="79" t="s">
        <v>68</v>
      </c>
      <c r="N7" s="81">
        <v>3.0</v>
      </c>
      <c r="O7" s="79" t="s">
        <v>68</v>
      </c>
      <c r="P7" s="81">
        <v>4.0</v>
      </c>
      <c r="Q7" s="79" t="s">
        <v>68</v>
      </c>
      <c r="R7" s="81">
        <v>5.0</v>
      </c>
      <c r="S7" s="79" t="s">
        <v>68</v>
      </c>
      <c r="T7" s="81">
        <v>6.0</v>
      </c>
      <c r="U7" s="79" t="s">
        <v>68</v>
      </c>
      <c r="V7" s="81">
        <v>7.0</v>
      </c>
      <c r="W7" s="79" t="s">
        <v>68</v>
      </c>
      <c r="X7" s="81">
        <v>8.0</v>
      </c>
      <c r="Y7" s="79" t="s">
        <v>68</v>
      </c>
      <c r="Z7" s="81">
        <v>9.0</v>
      </c>
      <c r="AA7" s="79" t="s">
        <v>68</v>
      </c>
      <c r="AB7" s="81">
        <v>10.0</v>
      </c>
      <c r="AC7" s="79" t="s">
        <v>68</v>
      </c>
      <c r="AD7" s="81">
        <v>11.0</v>
      </c>
      <c r="AE7" s="79" t="s">
        <v>68</v>
      </c>
      <c r="AF7" s="81">
        <v>12.0</v>
      </c>
      <c r="AG7" s="81"/>
      <c r="AH7" s="81">
        <v>13.0</v>
      </c>
      <c r="AI7" s="81"/>
      <c r="AJ7" s="81">
        <v>14.0</v>
      </c>
      <c r="AK7" s="81"/>
      <c r="AL7" s="81">
        <v>15.0</v>
      </c>
      <c r="AM7" s="81"/>
      <c r="AN7" s="81">
        <v>16.0</v>
      </c>
      <c r="AO7" s="29" t="s">
        <v>69</v>
      </c>
      <c r="AP7" s="82" t="s">
        <v>25</v>
      </c>
      <c r="AQ7" s="29" t="s">
        <v>70</v>
      </c>
      <c r="AR7" s="29" t="s">
        <v>71</v>
      </c>
      <c r="AS7" s="82" t="s">
        <v>72</v>
      </c>
      <c r="AT7" s="82" t="s">
        <v>73</v>
      </c>
      <c r="AU7" s="82" t="s">
        <v>74</v>
      </c>
      <c r="AV7" s="82" t="s">
        <v>75</v>
      </c>
      <c r="AW7" s="82" t="s">
        <v>76</v>
      </c>
      <c r="AX7" s="82" t="s">
        <v>77</v>
      </c>
      <c r="AY7" s="82" t="s">
        <v>78</v>
      </c>
      <c r="AZ7" s="82" t="s">
        <v>79</v>
      </c>
      <c r="BA7" s="82" t="s">
        <v>80</v>
      </c>
      <c r="BB7" s="82" t="s">
        <v>81</v>
      </c>
      <c r="BC7" s="29" t="s">
        <v>82</v>
      </c>
      <c r="BD7" s="29" t="s">
        <v>83</v>
      </c>
      <c r="BE7" s="29" t="s">
        <v>84</v>
      </c>
    </row>
    <row r="8">
      <c r="A8" s="80" t="s">
        <v>85</v>
      </c>
      <c r="B8" s="29" t="s">
        <v>86</v>
      </c>
      <c r="C8" s="29" t="s">
        <v>87</v>
      </c>
      <c r="D8" s="77">
        <f>SUM(D9:D17)+SUM(D19:D27)+SUM(D29:D36)+SUM(D38:D45)+SUM(D47:D54)</f>
        <v>1248000</v>
      </c>
      <c r="E8" s="77">
        <f>SUM(E9:E17)+SUM(E19:E27)+SUM(E29:E36)+SUM(E38:E45)+SUM(E54:E347)</f>
        <v>10850000</v>
      </c>
      <c r="F8" s="77">
        <f t="shared" ref="F8:H8" si="12">SUM(F9:F17)+SUM(F19:F27)+SUM(F29:F36)+SUM(F38:F45)+SUM(F47:F54)</f>
        <v>1103100</v>
      </c>
      <c r="G8" s="77">
        <f t="shared" si="12"/>
        <v>108751</v>
      </c>
      <c r="H8" s="77">
        <f t="shared" si="12"/>
        <v>6149</v>
      </c>
      <c r="I8" s="83"/>
      <c r="J8" s="84"/>
      <c r="K8" s="83"/>
      <c r="L8" s="84"/>
      <c r="M8" s="83"/>
      <c r="N8" s="29"/>
      <c r="O8" s="83"/>
      <c r="P8" s="32"/>
      <c r="Q8" s="83"/>
      <c r="R8" s="32"/>
      <c r="S8" s="83"/>
      <c r="T8" s="32"/>
      <c r="U8" s="83"/>
      <c r="V8" s="32"/>
      <c r="W8" s="83"/>
      <c r="X8" s="32"/>
      <c r="Y8" s="83"/>
      <c r="Z8" s="32"/>
      <c r="AA8" s="83"/>
      <c r="AB8" s="32"/>
      <c r="AC8" s="83"/>
      <c r="AD8" s="32"/>
      <c r="AE8" s="83"/>
      <c r="AF8" s="32"/>
      <c r="AG8" s="32"/>
      <c r="AH8" s="32"/>
      <c r="AI8" s="32"/>
      <c r="AJ8" s="32"/>
      <c r="AK8" s="32"/>
      <c r="AL8" s="32"/>
      <c r="AM8" s="32"/>
      <c r="AN8" s="32"/>
      <c r="AP8" s="14"/>
      <c r="AS8" s="14"/>
      <c r="AT8" s="12"/>
      <c r="AU8" s="14"/>
      <c r="AV8" s="14"/>
      <c r="AW8" s="14"/>
      <c r="AX8" s="14"/>
      <c r="AY8" s="14"/>
      <c r="AZ8" s="14"/>
      <c r="BA8" s="14"/>
      <c r="BB8" s="14"/>
    </row>
    <row r="9">
      <c r="A9" s="80">
        <v>1.0</v>
      </c>
      <c r="B9" s="85">
        <v>7.0519305E7</v>
      </c>
      <c r="C9" s="86" t="str">
        <f>IFERROR(VLOOKUP(B9,'SC1'!$A$2:$B$1000,2,FALSE))</f>
        <v>LOPERA CASTRO RUBEN DARIO</v>
      </c>
      <c r="D9" s="87">
        <f t="shared" ref="D9:D17" si="14">IF(CEILING(F9+G9+$BF$3,500)&gt;$BF$3,CEILING(F9+G9+$BF$3,500),"")</f>
        <v>61500</v>
      </c>
      <c r="E9" s="88">
        <f>IFERROR(VLOOKUP(B9,'SC1'!$A$2:$C$1000,3,FALSE))</f>
        <v>650000</v>
      </c>
      <c r="F9" s="82">
        <f t="shared" ref="F9:F17" si="15">IF(CEILING(PMT($BF$1/30*7,BG9,E9)*-1,50)&gt;0,CEILING(PMT($BF$1/30*7,BG9,E9)*-1,50),"")</f>
        <v>54950</v>
      </c>
      <c r="G9" s="82">
        <f t="shared" ref="G9:G17" si="16">IF(ROUND(E9*0.1/BG9)&gt;0,ROUND(E9*0.1/BG9),"")</f>
        <v>5417</v>
      </c>
      <c r="H9" s="82">
        <f t="shared" ref="H9:H17" si="17">IF(D9-F9-G9-$BF$3&gt;0,D9-F9-G9-$BF$3,"")</f>
        <v>133</v>
      </c>
      <c r="I9" s="89" t="s">
        <v>88</v>
      </c>
      <c r="J9" s="90">
        <v>70000.0</v>
      </c>
      <c r="K9" s="89" t="s">
        <v>89</v>
      </c>
      <c r="L9" s="90">
        <v>70000.0</v>
      </c>
      <c r="M9" s="89" t="s">
        <v>89</v>
      </c>
      <c r="N9" s="90">
        <v>51000.0</v>
      </c>
      <c r="O9" s="89" t="s">
        <v>90</v>
      </c>
      <c r="P9" s="90">
        <v>62000.0</v>
      </c>
      <c r="Q9" s="89" t="s">
        <v>89</v>
      </c>
      <c r="R9" s="90">
        <v>15000.0</v>
      </c>
      <c r="S9" s="89" t="s">
        <v>89</v>
      </c>
      <c r="T9" s="90">
        <v>65000.0</v>
      </c>
      <c r="U9" s="89" t="s">
        <v>89</v>
      </c>
      <c r="V9" s="90">
        <v>63000.0</v>
      </c>
      <c r="W9" s="89"/>
      <c r="X9" s="90">
        <v>80000.0</v>
      </c>
      <c r="Y9" s="89" t="s">
        <v>88</v>
      </c>
      <c r="Z9" s="90">
        <v>82000.0</v>
      </c>
      <c r="AA9" s="89" t="s">
        <v>89</v>
      </c>
      <c r="AB9" s="90">
        <v>62000.0</v>
      </c>
      <c r="AC9" s="89"/>
      <c r="AD9" s="91">
        <v>90000.0</v>
      </c>
      <c r="AE9" s="89"/>
      <c r="AF9" s="91">
        <v>28000.0</v>
      </c>
      <c r="AG9" s="91"/>
      <c r="AH9" s="92"/>
      <c r="AI9" s="92"/>
      <c r="AJ9" s="92"/>
      <c r="AK9" s="92"/>
      <c r="AL9" s="92"/>
      <c r="AM9" s="92"/>
      <c r="AN9" s="91"/>
      <c r="AO9" s="93"/>
      <c r="AP9" s="14">
        <f t="shared" ref="AP9:AP17" si="18">IF(SUM(J9:AN9)&gt;0,SUM(J9:AN9),0)</f>
        <v>738000</v>
      </c>
      <c r="AQ9" s="14">
        <f t="shared" ref="AQ9:AQ17" si="19">IF(($BF$5-($BF$6-BG9))*D9&gt;0,($BF$5-($BF$6-BG9))*D9,"")</f>
        <v>738000</v>
      </c>
      <c r="AR9" t="str">
        <f t="shared" ref="AR9:AR17" si="20">IF($AP9-MULTIPLY(D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9)) &lt; 0,AP9-MULTIPLY(D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9)),"")</f>
        <v/>
      </c>
      <c r="AS9" s="14" t="str">
        <f t="shared" ref="AS9:AS17" si="21">IF(D9*BG9-AP9&gt;0,D9*BG9-AP9,"")</f>
        <v/>
      </c>
      <c r="AT9" s="12">
        <f t="shared" ref="AT9:AT17" si="22">IF(AR9&gt;-1,IF(BC9 &lt;&gt; "",IF((BG9-$BC9)*F9&gt;0,(BG9-$BC9)*F9,""),""),IF(AQ9&gt;(BG9-$BC9)*F9,(BG9-$BC9)*F9,""))</f>
        <v>659400</v>
      </c>
      <c r="AU9" s="12">
        <f t="shared" ref="AU9:AU17" si="23">IF(AW9+AX9&gt;0,AW9+AX9,"")</f>
        <v>66600</v>
      </c>
      <c r="AV9" s="14">
        <f t="shared" ref="AV9:AV17" si="24">IF(AR9&gt;-1,IF(BC9 &lt;&gt; "",IF((BG9-$BC9)*$BF$3&gt;0,(BG9-$BC9)*$BF$3,""),""),IF(AP9-AT9-((BG9-$BC9)*$BF$3)&gt;=0,(BG9-$BC9)*$BF$3,""))</f>
        <v>12000</v>
      </c>
      <c r="AW9" s="14">
        <f t="shared" ref="AW9:AX9" si="13">IF(AY9+BA9&gt;0,AY9+BA9,"")</f>
        <v>65004</v>
      </c>
      <c r="AX9" s="14">
        <f t="shared" si="13"/>
        <v>1596</v>
      </c>
      <c r="AY9" s="94">
        <f t="shared" ref="AY9:AY17" si="26">IF(IF(IF(BG9-BC9=$BF$5,IF(AP9&gt;=D9*$BF$5,G9*$BF$5,0),0)&gt;0,IF(BG9-BC9=$BF$5,IF(AP9&gt;=D9*$BF$5,G9*$BF$5,""),""),IF(AP9-AT9-AV9&gt;=G9*$BF$5,G9*$BF$5,AP9-AT9-AV9))=0,"",IF(IF(BG9-BC9=$BF$5,IF(AP9&gt;=D9*$BF$5,G9*$BF$5,0),0)&gt;0,IF(BG9-BC9=$BF$5,IF(AP9&gt;=D9*$BF$5,G9*$BF$5,""),""),IF(AP9-AT9-AV9&gt;=G9*$BF$5,G9*$BF$5,"")))</f>
        <v>65004</v>
      </c>
      <c r="AZ9" s="94">
        <f t="shared" ref="AZ9:AZ17" si="27">IF(AP9&gt;=D9*$BF$5,IF(AP9-AT9-AV9-AW9&gt;0,AP9-AT9-AV9-AW9,0),"")</f>
        <v>1596</v>
      </c>
      <c r="BA9" s="51"/>
      <c r="BB9" s="51"/>
      <c r="BC9" s="72">
        <f t="shared" ref="BC9:BC17" si="28">IF(ISBLANK(B9),"",IF(ISBLANK(J9),1,0)+IF(ISBLANK(L9),1,0)+IF(ISBLANK(N9),1,0)+IF(ISBLANK(P9),1,0)+IF(ISBLANK(R9),1,0)+IF(ISBLANK(T9),1,0)+IF(ISBLANK(V9),1,0)+IF(ISBLANK(X9),1,0)+IF(ISBLANK(Z9),1,0)+IF(ISBLANK(AB9),1,0)+IF(ISBLANK(AD9),1,0)+IF(ISBLANK(AF9),1,0)+IF(ISBLANK(AH9),1,0)+IF(ISBLANK(AJ9),1,0)+IF(ISBLANK(AL9),1,0)+IF(ISBLANK(AN9),1,0)-(16-BG9))</f>
        <v>0</v>
      </c>
      <c r="BD9" s="96">
        <f t="shared" ref="BD9:BD17" si="29">IF($D$5-$J$5&gt;=0,IF(ISBLANK(J9),1,0),0)+IF($D$5-$L$5&gt;=0,IF(ISBLANK(L9),1,0),0)+IF($D$5-$N$5&gt;=0,IF(ISBLANK(N9),1,0),0)+IF($D$5-$P$5&gt;=0,IF(ISBLANK(P9),1,0),0)+IF($D$5-$R$5&gt;=0,IF(ISBLANK(R9),1,0),0)+IF($D$5-$T$5&gt;=0,IF(ISBLANK(T9),1,0),0)+IF($D$5-$V$5&gt;=0,IF(ISBLANK(V9),1,0),0)+IF($D$5-$X$5&gt;=0,IF(ISBLANK(X9),1,0),0)+IF($D$5-$Z$5&gt;=0,IF(ISBLANK(Z9),1,0),0)+IF($D$5-$AB$5&gt;=0,IF(ISBLANK(AB9),1,0),0)+IF($D$5-$AD$5&gt;=0,IF(ISBLANK(AD9),1,0),0)+IF($D$5-$AF$5&gt;=0,IF(ISBLANK(AF9),1,0),0)+IF($D$5-$AH$5&gt;=0,IF(ISBLANK(AH9),1,0),0)+IF($D$5-$AJ$5&gt;=0,IF(ISBLANK(AJ9),1,0),0)+IF($D$5-$AL$5&gt;=0,IF(ISBLANK(AL9),1,0),0)+IF($D$5-$AN$5&gt;=0,IF(ISBLANK(AN9),1,0),0)-(16-BG9)</f>
        <v>0</v>
      </c>
      <c r="BE9" t="str">
        <f t="shared" ref="BE9:BE16" si="30">IF(COUNTIF(B9:B39,B9)&gt;1,"Repetido","")</f>
        <v/>
      </c>
      <c r="BF9" t="str">
        <f t="shared" ref="BF9:BF54" si="31">IF(AR9&lt;0,AR9,"")</f>
        <v/>
      </c>
      <c r="BG9" s="76">
        <f t="shared" ref="BG9:BG17" si="32">$BF$6</f>
        <v>12</v>
      </c>
    </row>
    <row r="10">
      <c r="A10" s="80">
        <v>2.0</v>
      </c>
      <c r="B10" s="85">
        <v>4.3028198E7</v>
      </c>
      <c r="C10" s="29" t="str">
        <f>IFERROR(VLOOKUP(B10,'SC1'!$A$2:$B$1000,2,FALSE))</f>
        <v>ZAPATA PIEDRAHITA RUBIELA</v>
      </c>
      <c r="D10" s="82">
        <f t="shared" si="14"/>
        <v>47500</v>
      </c>
      <c r="E10" s="88">
        <f>IFERROR(VLOOKUP(B10,'SC1'!$A$2:$C$1000,3,FALSE))</f>
        <v>500000</v>
      </c>
      <c r="F10" s="82">
        <f t="shared" si="15"/>
        <v>42250</v>
      </c>
      <c r="G10" s="82">
        <f t="shared" si="16"/>
        <v>4167</v>
      </c>
      <c r="H10" s="82">
        <f t="shared" si="17"/>
        <v>83</v>
      </c>
      <c r="I10" s="89" t="s">
        <v>89</v>
      </c>
      <c r="J10" s="97">
        <v>50000.0</v>
      </c>
      <c r="K10" s="89" t="s">
        <v>89</v>
      </c>
      <c r="L10" s="97">
        <v>50000.0</v>
      </c>
      <c r="M10" s="89" t="s">
        <v>89</v>
      </c>
      <c r="N10" s="97">
        <v>50000.0</v>
      </c>
      <c r="O10" s="89" t="s">
        <v>89</v>
      </c>
      <c r="P10" s="97">
        <v>20000.0</v>
      </c>
      <c r="Q10" s="89" t="s">
        <v>89</v>
      </c>
      <c r="R10" s="97">
        <v>50000.0</v>
      </c>
      <c r="S10" s="89" t="s">
        <v>89</v>
      </c>
      <c r="T10" s="97"/>
      <c r="U10" s="89" t="s">
        <v>89</v>
      </c>
      <c r="V10" s="97">
        <v>40000.0</v>
      </c>
      <c r="W10" s="89"/>
      <c r="X10" s="97">
        <v>30000.0</v>
      </c>
      <c r="Y10" s="89" t="s">
        <v>89</v>
      </c>
      <c r="Z10" s="97">
        <v>50000.0</v>
      </c>
      <c r="AA10" s="89" t="s">
        <v>89</v>
      </c>
      <c r="AB10" s="97">
        <v>50000.0</v>
      </c>
      <c r="AC10" s="89"/>
      <c r="AD10" s="91">
        <v>50000.0</v>
      </c>
      <c r="AE10" s="89"/>
      <c r="AF10" s="91">
        <v>130000.0</v>
      </c>
      <c r="AG10" s="91"/>
      <c r="AH10" s="91"/>
      <c r="AI10" s="91"/>
      <c r="AJ10" s="91"/>
      <c r="AK10" s="91"/>
      <c r="AL10" s="91"/>
      <c r="AM10" s="91"/>
      <c r="AN10" s="91"/>
      <c r="AO10" s="93"/>
      <c r="AP10" s="14">
        <f t="shared" si="18"/>
        <v>570000</v>
      </c>
      <c r="AQ10" s="14">
        <f t="shared" si="19"/>
        <v>570000</v>
      </c>
      <c r="AR10" t="str">
        <f t="shared" si="20"/>
        <v/>
      </c>
      <c r="AS10" s="14" t="str">
        <f t="shared" si="21"/>
        <v/>
      </c>
      <c r="AT10" s="12">
        <f t="shared" si="22"/>
        <v>464750</v>
      </c>
      <c r="AU10" s="12">
        <f t="shared" si="23"/>
        <v>94250</v>
      </c>
      <c r="AV10" s="14">
        <f t="shared" si="24"/>
        <v>11000</v>
      </c>
      <c r="AW10" s="14">
        <f t="shared" ref="AW10:AX10" si="25">IF(AY10+BA10&gt;0,AY10+BA10,"")</f>
        <v>50004</v>
      </c>
      <c r="AX10" s="14">
        <f t="shared" si="25"/>
        <v>44246</v>
      </c>
      <c r="AY10" s="94">
        <f t="shared" si="26"/>
        <v>50004</v>
      </c>
      <c r="AZ10" s="94">
        <f t="shared" si="27"/>
        <v>44246</v>
      </c>
      <c r="BA10" s="51"/>
      <c r="BB10" s="51"/>
      <c r="BC10" s="72">
        <f t="shared" si="28"/>
        <v>1</v>
      </c>
      <c r="BD10" s="96">
        <f t="shared" si="29"/>
        <v>1</v>
      </c>
      <c r="BE10" t="str">
        <f t="shared" si="30"/>
        <v/>
      </c>
      <c r="BF10" t="str">
        <f t="shared" si="31"/>
        <v/>
      </c>
      <c r="BG10" s="76">
        <f t="shared" si="32"/>
        <v>12</v>
      </c>
    </row>
    <row r="11">
      <c r="A11" s="80">
        <v>3.0</v>
      </c>
      <c r="B11" s="85">
        <v>4.3563997E7</v>
      </c>
      <c r="C11" s="29" t="str">
        <f>IFERROR(VLOOKUP(B11,'SC1'!$A$2:$B$1000,2,FALSE))</f>
        <v>CARDONA SANCHEZ LUZ MARINA</v>
      </c>
      <c r="D11" s="82">
        <f t="shared" si="14"/>
        <v>34000</v>
      </c>
      <c r="E11" s="88">
        <f>IFERROR(VLOOKUP(B11,'SC1'!$A$2:$C$1000,3,FALSE))</f>
        <v>350000</v>
      </c>
      <c r="F11" s="82">
        <f t="shared" si="15"/>
        <v>29600</v>
      </c>
      <c r="G11" s="82">
        <f t="shared" si="16"/>
        <v>2917</v>
      </c>
      <c r="H11" s="82">
        <f t="shared" si="17"/>
        <v>483</v>
      </c>
      <c r="I11" s="89" t="s">
        <v>90</v>
      </c>
      <c r="J11" s="97">
        <v>12000.0</v>
      </c>
      <c r="K11" s="89" t="s">
        <v>88</v>
      </c>
      <c r="L11" s="97"/>
      <c r="M11" s="89" t="s">
        <v>88</v>
      </c>
      <c r="N11" s="97">
        <v>30000.0</v>
      </c>
      <c r="O11" s="89" t="s">
        <v>90</v>
      </c>
      <c r="P11" s="97"/>
      <c r="Q11" s="89" t="s">
        <v>88</v>
      </c>
      <c r="R11" s="97">
        <v>40000.0</v>
      </c>
      <c r="S11" s="89" t="s">
        <v>88</v>
      </c>
      <c r="T11" s="97"/>
      <c r="U11" s="89" t="s">
        <v>89</v>
      </c>
      <c r="V11" s="97">
        <v>70000.0</v>
      </c>
      <c r="W11" s="89"/>
      <c r="X11" s="97">
        <v>56000.0</v>
      </c>
      <c r="Y11" s="89" t="s">
        <v>88</v>
      </c>
      <c r="Z11" s="97">
        <v>40000.0</v>
      </c>
      <c r="AA11" s="89" t="s">
        <v>88</v>
      </c>
      <c r="AB11" s="97">
        <v>35000.0</v>
      </c>
      <c r="AC11" s="89"/>
      <c r="AD11" s="91">
        <v>35000.0</v>
      </c>
      <c r="AE11" s="89"/>
      <c r="AF11" s="91">
        <v>90000.0</v>
      </c>
      <c r="AG11" s="92"/>
      <c r="AH11" s="92"/>
      <c r="AI11" s="92"/>
      <c r="AJ11" s="92"/>
      <c r="AK11" s="92"/>
      <c r="AL11" s="92"/>
      <c r="AM11" s="92"/>
      <c r="AN11" s="92"/>
      <c r="AO11" s="51"/>
      <c r="AP11" s="14">
        <f t="shared" si="18"/>
        <v>408000</v>
      </c>
      <c r="AQ11" s="14">
        <f t="shared" si="19"/>
        <v>408000</v>
      </c>
      <c r="AR11" t="str">
        <f t="shared" si="20"/>
        <v/>
      </c>
      <c r="AS11" s="14" t="str">
        <f t="shared" si="21"/>
        <v/>
      </c>
      <c r="AT11" s="12">
        <f t="shared" si="22"/>
        <v>266400</v>
      </c>
      <c r="AU11" s="12">
        <f t="shared" si="23"/>
        <v>132600</v>
      </c>
      <c r="AV11" s="14">
        <f t="shared" si="24"/>
        <v>9000</v>
      </c>
      <c r="AW11" s="14">
        <f t="shared" ref="AW11:AX11" si="33">IF(AY11+BA11&gt;0,AY11+BA11,"")</f>
        <v>35004</v>
      </c>
      <c r="AX11" s="14">
        <f t="shared" si="33"/>
        <v>97596</v>
      </c>
      <c r="AY11" s="94">
        <f t="shared" si="26"/>
        <v>35004</v>
      </c>
      <c r="AZ11" s="94">
        <f t="shared" si="27"/>
        <v>97596</v>
      </c>
      <c r="BA11" s="51"/>
      <c r="BB11" s="51"/>
      <c r="BC11" s="72">
        <f t="shared" si="28"/>
        <v>3</v>
      </c>
      <c r="BD11" s="96">
        <f t="shared" si="29"/>
        <v>3</v>
      </c>
      <c r="BE11" t="str">
        <f t="shared" si="30"/>
        <v/>
      </c>
      <c r="BF11" t="str">
        <f t="shared" si="31"/>
        <v/>
      </c>
      <c r="BG11" s="76">
        <f t="shared" si="32"/>
        <v>12</v>
      </c>
    </row>
    <row r="12">
      <c r="A12" s="80">
        <v>4.0</v>
      </c>
      <c r="B12" s="85">
        <v>4.3602962E7</v>
      </c>
      <c r="C12" s="29" t="str">
        <f>IFERROR(VLOOKUP(B12,'SC1'!$A$2:$B$1000,2,FALSE))</f>
        <v>NARANJO FLOREZ LUZ AIDE</v>
      </c>
      <c r="D12" s="82">
        <f t="shared" si="14"/>
        <v>43000</v>
      </c>
      <c r="E12" s="88">
        <f>IFERROR(VLOOKUP(B12,'SC1'!$A$2:$C$1000,3,FALSE))</f>
        <v>450000</v>
      </c>
      <c r="F12" s="82">
        <f t="shared" si="15"/>
        <v>38050</v>
      </c>
      <c r="G12" s="82">
        <f t="shared" si="16"/>
        <v>3750</v>
      </c>
      <c r="H12" s="82">
        <f t="shared" si="17"/>
        <v>200</v>
      </c>
      <c r="I12" s="89" t="s">
        <v>88</v>
      </c>
      <c r="J12" s="97">
        <v>50000.0</v>
      </c>
      <c r="K12" s="89" t="s">
        <v>88</v>
      </c>
      <c r="L12" s="97">
        <v>50000.0</v>
      </c>
      <c r="M12" s="89" t="s">
        <v>89</v>
      </c>
      <c r="N12" s="97">
        <v>50000.0</v>
      </c>
      <c r="O12" s="89" t="s">
        <v>89</v>
      </c>
      <c r="P12" s="97">
        <v>50000.0</v>
      </c>
      <c r="Q12" s="89" t="s">
        <v>88</v>
      </c>
      <c r="R12" s="97">
        <v>50000.0</v>
      </c>
      <c r="S12" s="89" t="s">
        <v>89</v>
      </c>
      <c r="T12" s="97">
        <v>20000.0</v>
      </c>
      <c r="U12" s="89" t="s">
        <v>89</v>
      </c>
      <c r="V12" s="98"/>
      <c r="W12" s="89"/>
      <c r="X12" s="97">
        <v>30000.0</v>
      </c>
      <c r="Y12" s="89" t="s">
        <v>88</v>
      </c>
      <c r="Z12" s="97">
        <v>40000.0</v>
      </c>
      <c r="AA12" s="89" t="s">
        <v>88</v>
      </c>
      <c r="AB12" s="97">
        <v>50000.0</v>
      </c>
      <c r="AC12" s="89"/>
      <c r="AD12" s="91">
        <v>50000.0</v>
      </c>
      <c r="AE12" s="89"/>
      <c r="AF12" s="91">
        <v>76000.0</v>
      </c>
      <c r="AG12" s="92"/>
      <c r="AH12" s="92"/>
      <c r="AI12" s="92"/>
      <c r="AJ12" s="92"/>
      <c r="AK12" s="92"/>
      <c r="AL12" s="92"/>
      <c r="AM12" s="92"/>
      <c r="AN12" s="92"/>
      <c r="AO12" s="51"/>
      <c r="AP12" s="14">
        <f t="shared" si="18"/>
        <v>516000</v>
      </c>
      <c r="AQ12" s="14">
        <f t="shared" si="19"/>
        <v>516000</v>
      </c>
      <c r="AR12" t="str">
        <f t="shared" si="20"/>
        <v/>
      </c>
      <c r="AS12" s="14" t="str">
        <f t="shared" si="21"/>
        <v/>
      </c>
      <c r="AT12" s="12">
        <f t="shared" si="22"/>
        <v>418550</v>
      </c>
      <c r="AU12" s="12">
        <f t="shared" si="23"/>
        <v>86450</v>
      </c>
      <c r="AV12" s="14">
        <f t="shared" si="24"/>
        <v>11000</v>
      </c>
      <c r="AW12" s="14">
        <f t="shared" ref="AW12:AX12" si="34">IF(AY12+BA12&gt;0,AY12+BA12,"")</f>
        <v>45000</v>
      </c>
      <c r="AX12" s="14">
        <f t="shared" si="34"/>
        <v>41450</v>
      </c>
      <c r="AY12" s="94">
        <f t="shared" si="26"/>
        <v>45000</v>
      </c>
      <c r="AZ12" s="94">
        <f t="shared" si="27"/>
        <v>41450</v>
      </c>
      <c r="BA12" s="51"/>
      <c r="BB12" s="51"/>
      <c r="BC12" s="72">
        <f t="shared" si="28"/>
        <v>1</v>
      </c>
      <c r="BD12" s="96">
        <f t="shared" si="29"/>
        <v>1</v>
      </c>
      <c r="BE12" t="str">
        <f t="shared" si="30"/>
        <v/>
      </c>
      <c r="BF12" t="str">
        <f t="shared" si="31"/>
        <v/>
      </c>
      <c r="BG12" s="76">
        <f t="shared" si="32"/>
        <v>12</v>
      </c>
    </row>
    <row r="13">
      <c r="A13" s="80">
        <v>5.0</v>
      </c>
      <c r="B13" s="85">
        <v>8036979.0</v>
      </c>
      <c r="C13" s="29" t="str">
        <f>IFERROR(VLOOKUP(B13,'SC1'!$A$2:$B$1000,2,FALSE))</f>
        <v>BEDOYA ARBOLEDA JOSE ALBEIRO</v>
      </c>
      <c r="D13" s="82">
        <f t="shared" si="14"/>
        <v>47500</v>
      </c>
      <c r="E13" s="88">
        <f>IFERROR(VLOOKUP(B13,'SC1'!$A$2:$C$1000,3,FALSE))</f>
        <v>500000</v>
      </c>
      <c r="F13" s="82">
        <f t="shared" si="15"/>
        <v>42250</v>
      </c>
      <c r="G13" s="82">
        <f t="shared" si="16"/>
        <v>4167</v>
      </c>
      <c r="H13" s="82">
        <f t="shared" si="17"/>
        <v>83</v>
      </c>
      <c r="I13" s="89" t="s">
        <v>89</v>
      </c>
      <c r="J13" s="97">
        <v>50000.0</v>
      </c>
      <c r="K13" s="89" t="s">
        <v>89</v>
      </c>
      <c r="L13" s="97">
        <v>50000.0</v>
      </c>
      <c r="M13" s="89" t="s">
        <v>89</v>
      </c>
      <c r="N13" s="97">
        <v>50000.0</v>
      </c>
      <c r="O13" s="89" t="s">
        <v>89</v>
      </c>
      <c r="P13" s="97">
        <v>50000.0</v>
      </c>
      <c r="Q13" s="89" t="s">
        <v>89</v>
      </c>
      <c r="R13" s="97">
        <v>50000.0</v>
      </c>
      <c r="S13" s="89" t="s">
        <v>89</v>
      </c>
      <c r="T13" s="97">
        <v>50000.0</v>
      </c>
      <c r="U13" s="89" t="s">
        <v>89</v>
      </c>
      <c r="V13" s="97">
        <v>50000.0</v>
      </c>
      <c r="W13" s="89"/>
      <c r="X13" s="97">
        <v>50000.0</v>
      </c>
      <c r="Y13" s="89" t="s">
        <v>89</v>
      </c>
      <c r="Z13" s="97">
        <v>50000.0</v>
      </c>
      <c r="AA13" s="89" t="s">
        <v>89</v>
      </c>
      <c r="AB13" s="97">
        <v>50000.0</v>
      </c>
      <c r="AC13" s="89"/>
      <c r="AD13" s="91">
        <v>50000.0</v>
      </c>
      <c r="AE13" s="89"/>
      <c r="AF13" s="91">
        <v>20000.0</v>
      </c>
      <c r="AG13" s="92"/>
      <c r="AH13" s="92"/>
      <c r="AI13" s="92"/>
      <c r="AJ13" s="92"/>
      <c r="AK13" s="92"/>
      <c r="AL13" s="92"/>
      <c r="AM13" s="92"/>
      <c r="AN13" s="92"/>
      <c r="AO13" s="51"/>
      <c r="AP13" s="14">
        <f t="shared" si="18"/>
        <v>570000</v>
      </c>
      <c r="AQ13" s="14">
        <f t="shared" si="19"/>
        <v>570000</v>
      </c>
      <c r="AR13" t="str">
        <f t="shared" si="20"/>
        <v/>
      </c>
      <c r="AS13" s="14" t="str">
        <f t="shared" si="21"/>
        <v/>
      </c>
      <c r="AT13" s="12">
        <f t="shared" si="22"/>
        <v>507000</v>
      </c>
      <c r="AU13" s="12">
        <f t="shared" si="23"/>
        <v>51000</v>
      </c>
      <c r="AV13" s="14">
        <f t="shared" si="24"/>
        <v>12000</v>
      </c>
      <c r="AW13" s="14">
        <f t="shared" ref="AW13:AX13" si="35">IF(AY13+BA13&gt;0,AY13+BA13,"")</f>
        <v>50004</v>
      </c>
      <c r="AX13" s="14">
        <f t="shared" si="35"/>
        <v>996</v>
      </c>
      <c r="AY13" s="94">
        <f t="shared" si="26"/>
        <v>50004</v>
      </c>
      <c r="AZ13" s="94">
        <f t="shared" si="27"/>
        <v>996</v>
      </c>
      <c r="BA13" s="51"/>
      <c r="BB13" s="51"/>
      <c r="BC13" s="72">
        <f t="shared" si="28"/>
        <v>0</v>
      </c>
      <c r="BD13" s="96">
        <f t="shared" si="29"/>
        <v>0</v>
      </c>
      <c r="BE13" t="str">
        <f t="shared" si="30"/>
        <v/>
      </c>
      <c r="BF13" t="str">
        <f t="shared" si="31"/>
        <v/>
      </c>
      <c r="BG13" s="76">
        <f t="shared" si="32"/>
        <v>12</v>
      </c>
    </row>
    <row r="14">
      <c r="A14" s="80">
        <v>6.0</v>
      </c>
      <c r="B14" s="85">
        <v>4.3701799E7</v>
      </c>
      <c r="C14" s="29" t="str">
        <f>IFERROR(VLOOKUP(B14,'SC1'!$A$2:$B$1000,2,FALSE))</f>
        <v>ARBELAEZ PEREZ PIEDAD DE JESUS</v>
      </c>
      <c r="D14" s="82">
        <f t="shared" si="14"/>
        <v>57000</v>
      </c>
      <c r="E14" s="88">
        <f>IFERROR(VLOOKUP(B14,'SC1'!$A$2:$C$1000,3,FALSE))</f>
        <v>600000</v>
      </c>
      <c r="F14" s="82">
        <f t="shared" si="15"/>
        <v>50700</v>
      </c>
      <c r="G14" s="82">
        <f t="shared" si="16"/>
        <v>5000</v>
      </c>
      <c r="H14" s="82">
        <f t="shared" si="17"/>
        <v>300</v>
      </c>
      <c r="I14" s="89" t="s">
        <v>89</v>
      </c>
      <c r="J14" s="97">
        <v>55000.0</v>
      </c>
      <c r="K14" s="89" t="s">
        <v>89</v>
      </c>
      <c r="L14" s="97">
        <v>59000.0</v>
      </c>
      <c r="M14" s="89" t="s">
        <v>89</v>
      </c>
      <c r="N14" s="97">
        <v>57000.0</v>
      </c>
      <c r="O14" s="89" t="s">
        <v>89</v>
      </c>
      <c r="P14" s="97">
        <v>57000.0</v>
      </c>
      <c r="Q14" s="89" t="s">
        <v>89</v>
      </c>
      <c r="R14" s="97">
        <v>57000.0</v>
      </c>
      <c r="S14" s="89" t="s">
        <v>89</v>
      </c>
      <c r="T14" s="97">
        <v>57000.0</v>
      </c>
      <c r="U14" s="89" t="s">
        <v>89</v>
      </c>
      <c r="V14" s="97">
        <v>57000.0</v>
      </c>
      <c r="W14" s="89"/>
      <c r="X14" s="97">
        <v>57000.0</v>
      </c>
      <c r="Y14" s="89" t="s">
        <v>89</v>
      </c>
      <c r="Z14" s="97">
        <v>57000.0</v>
      </c>
      <c r="AA14" s="89" t="s">
        <v>89</v>
      </c>
      <c r="AB14" s="97">
        <v>57000.0</v>
      </c>
      <c r="AC14" s="89"/>
      <c r="AD14" s="91">
        <v>57000.0</v>
      </c>
      <c r="AE14" s="89"/>
      <c r="AF14" s="91">
        <v>57000.0</v>
      </c>
      <c r="AG14" s="92"/>
      <c r="AH14" s="92"/>
      <c r="AI14" s="92"/>
      <c r="AJ14" s="92"/>
      <c r="AK14" s="92"/>
      <c r="AL14" s="92"/>
      <c r="AM14" s="92"/>
      <c r="AN14" s="92"/>
      <c r="AO14" s="51"/>
      <c r="AP14" s="14">
        <f t="shared" si="18"/>
        <v>684000</v>
      </c>
      <c r="AQ14" s="14">
        <f t="shared" si="19"/>
        <v>684000</v>
      </c>
      <c r="AR14" t="str">
        <f t="shared" si="20"/>
        <v/>
      </c>
      <c r="AS14" s="14" t="str">
        <f t="shared" si="21"/>
        <v/>
      </c>
      <c r="AT14" s="12">
        <f t="shared" si="22"/>
        <v>608400</v>
      </c>
      <c r="AU14" s="12">
        <f t="shared" si="23"/>
        <v>63600</v>
      </c>
      <c r="AV14" s="14">
        <f t="shared" si="24"/>
        <v>12000</v>
      </c>
      <c r="AW14" s="14">
        <f t="shared" ref="AW14:AX14" si="36">IF(AY14+BA14&gt;0,AY14+BA14,"")</f>
        <v>60000</v>
      </c>
      <c r="AX14" s="14">
        <f t="shared" si="36"/>
        <v>3600</v>
      </c>
      <c r="AY14" s="94">
        <f t="shared" si="26"/>
        <v>60000</v>
      </c>
      <c r="AZ14" s="94">
        <f t="shared" si="27"/>
        <v>3600</v>
      </c>
      <c r="BA14" s="51"/>
      <c r="BB14" s="51"/>
      <c r="BC14" s="72">
        <f t="shared" si="28"/>
        <v>0</v>
      </c>
      <c r="BD14" s="96">
        <f t="shared" si="29"/>
        <v>0</v>
      </c>
      <c r="BE14" t="str">
        <f t="shared" si="30"/>
        <v/>
      </c>
      <c r="BF14" t="str">
        <f t="shared" si="31"/>
        <v/>
      </c>
      <c r="BG14" s="76">
        <f t="shared" si="32"/>
        <v>12</v>
      </c>
    </row>
    <row r="15">
      <c r="A15" s="80">
        <v>7.0</v>
      </c>
      <c r="B15" s="100"/>
      <c r="C15" s="29" t="str">
        <f>IFERROR(VLOOKUP(B15,'SC1'!$A$2:$B$1000,2,FALSE))</f>
        <v/>
      </c>
      <c r="D15" s="82" t="str">
        <f t="shared" si="14"/>
        <v/>
      </c>
      <c r="E15" s="88" t="str">
        <f>IFERROR(VLOOKUP(B15,'SC1'!$A$2:$C$1000,3,FALSE))</f>
        <v/>
      </c>
      <c r="F15" s="82" t="str">
        <f t="shared" si="15"/>
        <v/>
      </c>
      <c r="G15" s="82" t="str">
        <f t="shared" si="16"/>
        <v/>
      </c>
      <c r="H15" s="82" t="str">
        <f t="shared" si="17"/>
        <v/>
      </c>
      <c r="I15" s="89"/>
      <c r="J15" s="91"/>
      <c r="K15" s="89"/>
      <c r="L15" s="91"/>
      <c r="M15" s="89"/>
      <c r="N15" s="91"/>
      <c r="O15" s="89"/>
      <c r="P15" s="91"/>
      <c r="Q15" s="89"/>
      <c r="R15" s="91"/>
      <c r="S15" s="89"/>
      <c r="T15" s="91"/>
      <c r="U15" s="89"/>
      <c r="V15" s="92"/>
      <c r="W15" s="89"/>
      <c r="X15" s="92"/>
      <c r="Y15" s="89"/>
      <c r="Z15" s="92"/>
      <c r="AA15" s="89"/>
      <c r="AB15" s="92"/>
      <c r="AC15" s="89"/>
      <c r="AD15" s="92"/>
      <c r="AE15" s="89"/>
      <c r="AF15" s="92"/>
      <c r="AG15" s="92"/>
      <c r="AH15" s="92"/>
      <c r="AI15" s="92"/>
      <c r="AJ15" s="92"/>
      <c r="AK15" s="92"/>
      <c r="AL15" s="92"/>
      <c r="AM15" s="92"/>
      <c r="AN15" s="92"/>
      <c r="AO15" s="51"/>
      <c r="AP15" s="14">
        <f t="shared" si="18"/>
        <v>0</v>
      </c>
      <c r="AQ15" t="str">
        <f t="shared" si="19"/>
        <v/>
      </c>
      <c r="AR15" t="str">
        <f t="shared" si="20"/>
        <v/>
      </c>
      <c r="AS15" s="14" t="str">
        <f t="shared" si="21"/>
        <v/>
      </c>
      <c r="AT15" s="12" t="str">
        <f t="shared" si="22"/>
        <v/>
      </c>
      <c r="AU15" s="12" t="str">
        <f t="shared" si="23"/>
        <v/>
      </c>
      <c r="AV15" s="14" t="str">
        <f t="shared" si="24"/>
        <v/>
      </c>
      <c r="AW15" s="14" t="str">
        <f t="shared" ref="AW15:AX15" si="37">IF(AY15+BA15&gt;0,AY15+BA15,"")</f>
        <v/>
      </c>
      <c r="AX15" s="14" t="str">
        <f t="shared" si="37"/>
        <v/>
      </c>
      <c r="AY15" s="94" t="str">
        <f t="shared" si="26"/>
        <v/>
      </c>
      <c r="AZ15" s="94">
        <f t="shared" si="27"/>
        <v>0</v>
      </c>
      <c r="BA15" s="51"/>
      <c r="BB15" s="51"/>
      <c r="BC15" t="str">
        <f t="shared" si="28"/>
        <v/>
      </c>
      <c r="BD15" s="96">
        <f t="shared" si="29"/>
        <v>12</v>
      </c>
      <c r="BE15" t="str">
        <f t="shared" si="30"/>
        <v/>
      </c>
      <c r="BF15" t="str">
        <f t="shared" si="31"/>
        <v/>
      </c>
      <c r="BG15" s="76">
        <f t="shared" si="32"/>
        <v>12</v>
      </c>
    </row>
    <row r="16">
      <c r="A16" s="80">
        <v>8.0</v>
      </c>
      <c r="B16" s="100"/>
      <c r="C16" s="29" t="str">
        <f>IFERROR(VLOOKUP(B16,'SC1'!$A$2:$B$1000,2,FALSE))</f>
        <v/>
      </c>
      <c r="D16" s="82" t="str">
        <f t="shared" si="14"/>
        <v/>
      </c>
      <c r="E16" s="88" t="str">
        <f>IFERROR(VLOOKUP(B16,'SC1'!$A$2:$C$1000,3,FALSE))</f>
        <v/>
      </c>
      <c r="F16" s="82" t="str">
        <f t="shared" si="15"/>
        <v/>
      </c>
      <c r="G16" s="82" t="str">
        <f t="shared" si="16"/>
        <v/>
      </c>
      <c r="H16" s="82" t="str">
        <f t="shared" si="17"/>
        <v/>
      </c>
      <c r="I16" s="89"/>
      <c r="J16" s="92"/>
      <c r="K16" s="89"/>
      <c r="L16" s="91"/>
      <c r="M16" s="89"/>
      <c r="N16" s="91"/>
      <c r="O16" s="89"/>
      <c r="P16" s="92"/>
      <c r="Q16" s="89"/>
      <c r="R16" s="92"/>
      <c r="S16" s="89"/>
      <c r="T16" s="91"/>
      <c r="U16" s="89"/>
      <c r="V16" s="92"/>
      <c r="W16" s="89"/>
      <c r="X16" s="92"/>
      <c r="Y16" s="89"/>
      <c r="Z16" s="92"/>
      <c r="AA16" s="89"/>
      <c r="AB16" s="92"/>
      <c r="AC16" s="89"/>
      <c r="AD16" s="92"/>
      <c r="AE16" s="89"/>
      <c r="AF16" s="92"/>
      <c r="AG16" s="92"/>
      <c r="AH16" s="92"/>
      <c r="AI16" s="92"/>
      <c r="AJ16" s="92"/>
      <c r="AK16" s="92"/>
      <c r="AL16" s="92"/>
      <c r="AM16" s="92"/>
      <c r="AN16" s="92"/>
      <c r="AO16" s="51"/>
      <c r="AP16" s="14">
        <f t="shared" si="18"/>
        <v>0</v>
      </c>
      <c r="AQ16" t="str">
        <f t="shared" si="19"/>
        <v/>
      </c>
      <c r="AR16" t="str">
        <f t="shared" si="20"/>
        <v/>
      </c>
      <c r="AS16" s="14" t="str">
        <f t="shared" si="21"/>
        <v/>
      </c>
      <c r="AT16" s="12" t="str">
        <f t="shared" si="22"/>
        <v/>
      </c>
      <c r="AU16" s="12" t="str">
        <f t="shared" si="23"/>
        <v/>
      </c>
      <c r="AV16" s="14" t="str">
        <f t="shared" si="24"/>
        <v/>
      </c>
      <c r="AW16" s="14" t="str">
        <f t="shared" ref="AW16:AX16" si="38">IF(AY16+BA16&gt;0,AY16+BA16,"")</f>
        <v/>
      </c>
      <c r="AX16" s="14" t="str">
        <f t="shared" si="38"/>
        <v/>
      </c>
      <c r="AY16" s="94" t="str">
        <f t="shared" si="26"/>
        <v/>
      </c>
      <c r="AZ16" s="94">
        <f t="shared" si="27"/>
        <v>0</v>
      </c>
      <c r="BA16" s="51"/>
      <c r="BB16" s="51"/>
      <c r="BC16" t="str">
        <f t="shared" si="28"/>
        <v/>
      </c>
      <c r="BD16" s="96">
        <f t="shared" si="29"/>
        <v>12</v>
      </c>
      <c r="BE16" t="str">
        <f t="shared" si="30"/>
        <v/>
      </c>
      <c r="BF16" t="str">
        <f t="shared" si="31"/>
        <v/>
      </c>
      <c r="BG16" s="76">
        <f t="shared" si="32"/>
        <v>12</v>
      </c>
    </row>
    <row r="17">
      <c r="A17" s="80">
        <v>9.0</v>
      </c>
      <c r="B17" s="100"/>
      <c r="C17" s="102" t="str">
        <f>IFERROR(VLOOKUP(B17,'SC1'!$A$2:$B$1000,2,FALSE))</f>
        <v/>
      </c>
      <c r="D17" s="82" t="str">
        <f t="shared" si="14"/>
        <v/>
      </c>
      <c r="E17" s="88" t="str">
        <f>IFERROR(VLOOKUP(B17,'SC1'!$A$2:$C$1000,3,FALSE))</f>
        <v/>
      </c>
      <c r="F17" s="82" t="str">
        <f t="shared" si="15"/>
        <v/>
      </c>
      <c r="G17" s="82" t="str">
        <f t="shared" si="16"/>
        <v/>
      </c>
      <c r="H17" s="82" t="str">
        <f t="shared" si="17"/>
        <v/>
      </c>
      <c r="I17" s="89"/>
      <c r="J17" s="92"/>
      <c r="K17" s="89"/>
      <c r="L17" s="91"/>
      <c r="M17" s="89"/>
      <c r="N17" s="91"/>
      <c r="O17" s="89"/>
      <c r="P17" s="92"/>
      <c r="Q17" s="89"/>
      <c r="R17" s="92"/>
      <c r="S17" s="89"/>
      <c r="T17" s="92"/>
      <c r="U17" s="89"/>
      <c r="V17" s="92"/>
      <c r="W17" s="89"/>
      <c r="X17" s="92"/>
      <c r="Y17" s="89"/>
      <c r="Z17" s="92"/>
      <c r="AA17" s="89"/>
      <c r="AB17" s="92"/>
      <c r="AC17" s="89"/>
      <c r="AD17" s="92"/>
      <c r="AE17" s="89"/>
      <c r="AF17" s="92"/>
      <c r="AG17" s="92"/>
      <c r="AH17" s="92"/>
      <c r="AI17" s="92"/>
      <c r="AJ17" s="92"/>
      <c r="AK17" s="92"/>
      <c r="AL17" s="92"/>
      <c r="AM17" s="92"/>
      <c r="AN17" s="92"/>
      <c r="AO17" s="51"/>
      <c r="AP17" s="14">
        <f t="shared" si="18"/>
        <v>0</v>
      </c>
      <c r="AQ17" t="str">
        <f t="shared" si="19"/>
        <v/>
      </c>
      <c r="AR17" t="str">
        <f t="shared" si="20"/>
        <v/>
      </c>
      <c r="AS17" s="14" t="str">
        <f t="shared" si="21"/>
        <v/>
      </c>
      <c r="AT17" s="12" t="str">
        <f t="shared" si="22"/>
        <v/>
      </c>
      <c r="AU17" s="12" t="str">
        <f t="shared" si="23"/>
        <v/>
      </c>
      <c r="AV17" s="14" t="str">
        <f t="shared" si="24"/>
        <v/>
      </c>
      <c r="AW17" s="14" t="str">
        <f t="shared" ref="AW17:AX17" si="39">IF(AY17+BA17&gt;0,AY17+BA17,"")</f>
        <v/>
      </c>
      <c r="AX17" s="14" t="str">
        <f t="shared" si="39"/>
        <v/>
      </c>
      <c r="AY17" s="94" t="str">
        <f t="shared" si="26"/>
        <v/>
      </c>
      <c r="AZ17" s="94">
        <f t="shared" si="27"/>
        <v>0</v>
      </c>
      <c r="BA17" s="51"/>
      <c r="BB17" s="51"/>
      <c r="BC17" t="str">
        <f t="shared" si="28"/>
        <v/>
      </c>
      <c r="BD17" s="96">
        <f t="shared" si="29"/>
        <v>12</v>
      </c>
      <c r="BE17" t="str">
        <f t="shared" ref="BE17:BE45" si="41">IF(COUNTIF(B17:B56,B17)&gt;1,"Repetido","")</f>
        <v/>
      </c>
      <c r="BF17" t="str">
        <f t="shared" si="31"/>
        <v/>
      </c>
      <c r="BG17" s="76">
        <f t="shared" si="32"/>
        <v>12</v>
      </c>
    </row>
    <row r="18">
      <c r="A18" s="103"/>
      <c r="B18" s="104"/>
      <c r="C18" s="103"/>
      <c r="D18" s="105" t="s">
        <v>91</v>
      </c>
      <c r="E18" s="106"/>
      <c r="F18" s="106"/>
      <c r="G18" s="106"/>
      <c r="H18" s="106"/>
      <c r="I18" s="107"/>
      <c r="J18" s="106">
        <f>SUM(J9:J17)</f>
        <v>287000</v>
      </c>
      <c r="K18" s="107"/>
      <c r="L18" s="106">
        <f>SUM(L9:L17)</f>
        <v>279000</v>
      </c>
      <c r="M18" s="107"/>
      <c r="N18" s="106">
        <f>SUM(N9:N17)</f>
        <v>288000</v>
      </c>
      <c r="O18" s="107"/>
      <c r="P18" s="106">
        <f>SUM(P9:P17)</f>
        <v>239000</v>
      </c>
      <c r="Q18" s="107"/>
      <c r="R18" s="106">
        <f>SUM(R9:R17)</f>
        <v>262000</v>
      </c>
      <c r="S18" s="107"/>
      <c r="T18" s="106">
        <f>SUM(T9:T17)</f>
        <v>192000</v>
      </c>
      <c r="U18" s="107"/>
      <c r="V18" s="106">
        <f>SUM(V9:V17)</f>
        <v>280000</v>
      </c>
      <c r="W18" s="107"/>
      <c r="X18" s="106">
        <f>SUM(X9:X17)</f>
        <v>303000</v>
      </c>
      <c r="Y18" s="107"/>
      <c r="Z18" s="106">
        <f>SUM(Z9:Z17)</f>
        <v>319000</v>
      </c>
      <c r="AA18" s="107"/>
      <c r="AB18" s="106">
        <f>SUM(AB9:AB17)</f>
        <v>304000</v>
      </c>
      <c r="AC18" s="107"/>
      <c r="AD18" s="106">
        <f>SUM(AD9:AD17)</f>
        <v>332000</v>
      </c>
      <c r="AE18" s="107"/>
      <c r="AF18" s="106">
        <f>SUM(AF9:AF17)</f>
        <v>401000</v>
      </c>
      <c r="AG18" s="106"/>
      <c r="AH18" s="106">
        <f>SUM(AH9:AH17)</f>
        <v>0</v>
      </c>
      <c r="AI18" s="106"/>
      <c r="AJ18" s="106">
        <f>SUM(AJ9:AJ17)</f>
        <v>0</v>
      </c>
      <c r="AK18" s="106"/>
      <c r="AL18" s="106">
        <f>SUM(AL9:AL17)</f>
        <v>0</v>
      </c>
      <c r="AM18" s="106"/>
      <c r="AN18" s="106">
        <f t="shared" ref="AN18:AO18" si="40">SUM(AN9:AN17)</f>
        <v>0</v>
      </c>
      <c r="AO18" s="106">
        <f t="shared" si="40"/>
        <v>0</v>
      </c>
      <c r="AP18" s="106">
        <f>SUM(AP9:AP17)+AO18</f>
        <v>3486000</v>
      </c>
      <c r="AS18" s="14"/>
      <c r="AT18" s="12"/>
      <c r="AU18" s="12"/>
      <c r="AV18" s="14"/>
      <c r="AW18" s="14"/>
      <c r="AX18" s="14"/>
      <c r="AY18" s="94"/>
      <c r="AZ18" s="94"/>
      <c r="BA18" s="14"/>
      <c r="BB18" s="14"/>
      <c r="BD18" s="21"/>
      <c r="BE18" t="str">
        <f t="shared" si="41"/>
        <v/>
      </c>
      <c r="BF18" t="str">
        <f t="shared" si="31"/>
        <v/>
      </c>
    </row>
    <row r="19">
      <c r="A19" s="80">
        <v>1.0</v>
      </c>
      <c r="B19" s="108">
        <v>4.3508927E7</v>
      </c>
      <c r="C19" s="109" t="str">
        <f>IFERROR(VLOOKUP(B19,'SC1'!$A$2:$B$1000,2,FALSE))</f>
        <v>MORENO MANCO BEATRIZ ELENA</v>
      </c>
      <c r="D19" s="87">
        <f t="shared" ref="D19:D27" si="43">IF(CEILING(F19+G19+$BF$3,500)&gt;$BF$3,CEILING(F19+G19+$BF$3,500),"")</f>
        <v>98500</v>
      </c>
      <c r="E19" s="88">
        <f>IFERROR(VLOOKUP(B19,'SC1'!$A$2:$C$1000,3,FALSE))</f>
        <v>1050000</v>
      </c>
      <c r="F19" s="82">
        <f t="shared" ref="F19:F27" si="44">IF(CEILING(PMT($BF$1/30*7,BG19,E19)*-1,50)&gt;0,CEILING(PMT($BF$1/30*7,BG19,E19)*-1,50),"")</f>
        <v>88750</v>
      </c>
      <c r="G19" s="82">
        <f t="shared" ref="G19:G27" si="45">IF(ROUND(E19*0.1/BG19)&gt;0,ROUND(E19*0.1/BG19),"")</f>
        <v>8750</v>
      </c>
      <c r="H19" s="82" t="str">
        <f t="shared" ref="H19:H27" si="46">IF(D19-F19-G19-$BF$3&gt;0,D19-F19-G19-$BF$3,"")</f>
        <v/>
      </c>
      <c r="I19" s="89" t="s">
        <v>89</v>
      </c>
      <c r="J19" s="90">
        <v>98500.0</v>
      </c>
      <c r="K19" s="89" t="s">
        <v>88</v>
      </c>
      <c r="L19" s="90">
        <v>98500.0</v>
      </c>
      <c r="M19" s="89" t="s">
        <v>88</v>
      </c>
      <c r="N19" s="90">
        <v>98500.0</v>
      </c>
      <c r="O19" s="89" t="s">
        <v>89</v>
      </c>
      <c r="P19" s="90">
        <v>98500.0</v>
      </c>
      <c r="Q19" s="89" t="s">
        <v>89</v>
      </c>
      <c r="R19" s="90">
        <v>98500.0</v>
      </c>
      <c r="S19" s="89" t="s">
        <v>89</v>
      </c>
      <c r="T19" s="90">
        <v>98500.0</v>
      </c>
      <c r="U19" s="89" t="s">
        <v>89</v>
      </c>
      <c r="V19" s="90">
        <v>98500.0</v>
      </c>
      <c r="W19" s="89"/>
      <c r="X19" s="90">
        <v>98500.0</v>
      </c>
      <c r="Y19" s="89" t="s">
        <v>89</v>
      </c>
      <c r="Z19" s="90">
        <v>98500.0</v>
      </c>
      <c r="AA19" s="89" t="s">
        <v>89</v>
      </c>
      <c r="AB19" s="90">
        <v>98500.0</v>
      </c>
      <c r="AC19" s="89"/>
      <c r="AD19" s="91">
        <v>98500.0</v>
      </c>
      <c r="AE19" s="89"/>
      <c r="AF19" s="91">
        <v>98500.0</v>
      </c>
      <c r="AG19" s="92"/>
      <c r="AH19" s="92"/>
      <c r="AI19" s="92"/>
      <c r="AJ19" s="92"/>
      <c r="AK19" s="92"/>
      <c r="AL19" s="92"/>
      <c r="AM19" s="92"/>
      <c r="AN19" s="92"/>
      <c r="AO19" s="51"/>
      <c r="AP19" s="14">
        <f t="shared" ref="AP19:AP27" si="47">IF(SUM(J19:AN19)&gt;0,SUM(J19:AN19),0)</f>
        <v>1182000</v>
      </c>
      <c r="AQ19" s="14">
        <f t="shared" ref="AQ19:AQ27" si="48">IF(($BF$5-($BF$6-BG19))*D19&gt;0,($BF$5-($BF$6-BG19))*D19,"")</f>
        <v>1182000</v>
      </c>
      <c r="AR19" t="str">
        <f t="shared" ref="AR19:AR27" si="49">IF($AP19-MULTIPLY(D19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19)) &lt; 0,AP19-MULTIPLY(D19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19)),"")</f>
        <v/>
      </c>
      <c r="AS19" s="14" t="str">
        <f t="shared" ref="AS19:AS27" si="50">IF(D19*BG19-AP19&gt;0,D19*BG19-AP19,"")</f>
        <v/>
      </c>
      <c r="AT19" s="12">
        <f t="shared" ref="AT19:AT27" si="51">IF(AR19&gt;-1,IF(BC19 &lt;&gt; "",IF((BG19-$BC19)*F19&gt;0,(BG19-$BC19)*F19,""),""),IF(AQ19&gt;(BG19-$BC19)*F19,(BG19-$BC19)*F19,""))</f>
        <v>1065000</v>
      </c>
      <c r="AU19" s="12">
        <f t="shared" ref="AU19:AU27" si="52">IF(AW19+AX19&gt;0,AW19+AX19,"")</f>
        <v>105000</v>
      </c>
      <c r="AV19" s="14">
        <f t="shared" ref="AV19:AV27" si="53">IF(AR19&gt;-1,IF(BC19 &lt;&gt; "",IF((BG19-$BC19)*$BF$3&gt;0,(BG19-$BC19)*$BF$3,""),""),IF(AP19-AT19-((BG19-$BC19)*$BF$3)&gt;=0,(BG19-$BC19)*$BF$3,""))</f>
        <v>12000</v>
      </c>
      <c r="AW19" s="14">
        <f t="shared" ref="AW19:AX19" si="42">IF(AY19+BA19&gt;0,AY19+BA19,"")</f>
        <v>105000</v>
      </c>
      <c r="AX19" s="14" t="str">
        <f t="shared" si="42"/>
        <v/>
      </c>
      <c r="AY19" s="94">
        <f t="shared" ref="AY19:AY27" si="55">IF(IF(IF(BG19-BC19=$BF$5,IF(AP19&gt;=D19*$BF$5,G19*$BF$5,0),0)&gt;0,IF(BG19-BC19=$BF$5,IF(AP19&gt;=D19*$BF$5,G19*$BF$5,""),""),IF(AP19-AT19-AV19&gt;=G19*$BF$5,G19*$BF$5,AP19-AT19-AV19))=0,"",IF(IF(BG19-BC19=$BF$5,IF(AP19&gt;=D19*$BF$5,G19*$BF$5,0),0)&gt;0,IF(BG19-BC19=$BF$5,IF(AP19&gt;=D19*$BF$5,G19*$BF$5,""),""),IF(AP19-AT19-AV19&gt;=G19*$BF$5,G19*$BF$5,"")))</f>
        <v>105000</v>
      </c>
      <c r="AZ19" s="94">
        <f t="shared" ref="AZ19:AZ27" si="56">IF(AP19&gt;=D19*$BF$5,IF(AP19-AT19-AV19-AW19&gt;0,AP19-AT19-AV19-AW19,0),"")</f>
        <v>0</v>
      </c>
      <c r="BA19" s="51"/>
      <c r="BB19" s="51"/>
      <c r="BC19" s="72">
        <f t="shared" ref="BC19:BC27" si="57">IF(ISBLANK(B19),"",IF(ISBLANK(J19),1,0)+IF(ISBLANK(L19),1,0)+IF(ISBLANK(N19),1,0)+IF(ISBLANK(P19),1,0)+IF(ISBLANK(R19),1,0)+IF(ISBLANK(T19),1,0)+IF(ISBLANK(V19),1,0)+IF(ISBLANK(X19),1,0)+IF(ISBLANK(Z19),1,0)+IF(ISBLANK(AB19),1,0)+IF(ISBLANK(AD19),1,0)+IF(ISBLANK(AF19),1,0)+IF(ISBLANK(AH19),1,0)+IF(ISBLANK(AJ19),1,0)+IF(ISBLANK(AL19),1,0)+IF(ISBLANK(AN19),1,0)-(16-BG19))</f>
        <v>0</v>
      </c>
      <c r="BD19" s="96">
        <f t="shared" ref="BD19:BD27" si="58">IF($D$5-$J$5&gt;=0,IF(ISBLANK(J19),1,0),0)+IF($D$5-$L$5&gt;=0,IF(ISBLANK(L19),1,0),0)+IF($D$5-$N$5&gt;=0,IF(ISBLANK(N19),1,0),0)+IF($D$5-$P$5&gt;=0,IF(ISBLANK(P19),1,0),0)+IF($D$5-$R$5&gt;=0,IF(ISBLANK(R19),1,0),0)+IF($D$5-$T$5&gt;=0,IF(ISBLANK(T19),1,0),0)+IF($D$5-$V$5&gt;=0,IF(ISBLANK(V19),1,0),0)+IF($D$5-$X$5&gt;=0,IF(ISBLANK(X19),1,0),0)+IF($D$5-$Z$5&gt;=0,IF(ISBLANK(Z19),1,0),0)+IF($D$5-$AB$5&gt;=0,IF(ISBLANK(AB19),1,0),0)+IF($D$5-$AD$5&gt;=0,IF(ISBLANK(AD19),1,0),0)+IF($D$5-$AF$5&gt;=0,IF(ISBLANK(AF19),1,0),0)+IF($D$5-$AH$5&gt;=0,IF(ISBLANK(AH19),1,0),0)+IF($D$5-$AJ$5&gt;=0,IF(ISBLANK(AJ19),1,0),0)+IF($D$5-$AL$5&gt;=0,IF(ISBLANK(AL19),1,0),0)+IF($D$5-$AN$5&gt;=0,IF(ISBLANK(AN19),1,0),0)-(16-BG19)</f>
        <v>0</v>
      </c>
      <c r="BE19" t="str">
        <f t="shared" si="41"/>
        <v/>
      </c>
      <c r="BF19" t="str">
        <f t="shared" si="31"/>
        <v/>
      </c>
      <c r="BG19" s="76">
        <f t="shared" ref="BG19:BG27" si="59">$BF$6</f>
        <v>12</v>
      </c>
    </row>
    <row r="20">
      <c r="A20" s="80">
        <v>2.0</v>
      </c>
      <c r="B20" s="85">
        <v>4.2993806E7</v>
      </c>
      <c r="C20" s="29" t="str">
        <f>IFERROR(VLOOKUP(B20,'SC1'!$A$2:$B$1000,2,FALSE))</f>
        <v>MORA CALLEJAS GLORIA MARLENY</v>
      </c>
      <c r="D20" s="82">
        <f t="shared" si="43"/>
        <v>29000</v>
      </c>
      <c r="E20" s="88">
        <f>IFERROR(VLOOKUP(B20,'SC1'!$A$2:$C$1000,3,FALSE))</f>
        <v>300000</v>
      </c>
      <c r="F20" s="82">
        <f t="shared" si="44"/>
        <v>25350</v>
      </c>
      <c r="G20" s="82">
        <f t="shared" si="45"/>
        <v>2500</v>
      </c>
      <c r="H20" s="82">
        <f t="shared" si="46"/>
        <v>150</v>
      </c>
      <c r="I20" s="89" t="s">
        <v>90</v>
      </c>
      <c r="J20" s="97">
        <v>30000.0</v>
      </c>
      <c r="K20" s="89" t="s">
        <v>88</v>
      </c>
      <c r="L20" s="97"/>
      <c r="M20" s="89" t="s">
        <v>89</v>
      </c>
      <c r="N20" s="97">
        <v>50000.0</v>
      </c>
      <c r="O20" s="89" t="s">
        <v>89</v>
      </c>
      <c r="P20" s="97">
        <v>40000.0</v>
      </c>
      <c r="Q20" s="89" t="s">
        <v>89</v>
      </c>
      <c r="R20" s="97">
        <v>40000.0</v>
      </c>
      <c r="S20" s="89" t="s">
        <v>89</v>
      </c>
      <c r="T20" s="97">
        <v>40000.0</v>
      </c>
      <c r="U20" s="89" t="s">
        <v>88</v>
      </c>
      <c r="V20" s="97">
        <v>40000.0</v>
      </c>
      <c r="W20" s="89"/>
      <c r="X20" s="98"/>
      <c r="Y20" s="89" t="s">
        <v>89</v>
      </c>
      <c r="Z20" s="97">
        <v>54000.0</v>
      </c>
      <c r="AA20" s="89" t="s">
        <v>89</v>
      </c>
      <c r="AB20" s="97">
        <v>40000.0</v>
      </c>
      <c r="AC20" s="89"/>
      <c r="AD20" s="91">
        <v>30000.0</v>
      </c>
      <c r="AE20" s="89"/>
      <c r="AF20" s="91">
        <v>20000.0</v>
      </c>
      <c r="AG20" s="92"/>
      <c r="AH20" s="92"/>
      <c r="AI20" s="92"/>
      <c r="AJ20" s="92"/>
      <c r="AK20" s="92"/>
      <c r="AL20" s="92"/>
      <c r="AM20" s="92"/>
      <c r="AN20" s="92"/>
      <c r="AO20" s="51"/>
      <c r="AP20" s="14">
        <f t="shared" si="47"/>
        <v>384000</v>
      </c>
      <c r="AQ20" s="14">
        <f t="shared" si="48"/>
        <v>348000</v>
      </c>
      <c r="AR20" t="str">
        <f t="shared" si="49"/>
        <v/>
      </c>
      <c r="AS20" s="14" t="str">
        <f t="shared" si="50"/>
        <v/>
      </c>
      <c r="AT20" s="12">
        <f t="shared" si="51"/>
        <v>253500</v>
      </c>
      <c r="AU20" s="12">
        <f t="shared" si="52"/>
        <v>120500</v>
      </c>
      <c r="AV20" s="14">
        <f t="shared" si="53"/>
        <v>10000</v>
      </c>
      <c r="AW20" s="14">
        <f t="shared" ref="AW20:AX20" si="54">IF(AY20+BA20&gt;0,AY20+BA20,"")</f>
        <v>30000</v>
      </c>
      <c r="AX20" s="14">
        <f t="shared" si="54"/>
        <v>90500</v>
      </c>
      <c r="AY20" s="94">
        <f t="shared" si="55"/>
        <v>30000</v>
      </c>
      <c r="AZ20" s="94">
        <f t="shared" si="56"/>
        <v>90500</v>
      </c>
      <c r="BA20" s="51"/>
      <c r="BB20" s="51"/>
      <c r="BC20" s="72">
        <f t="shared" si="57"/>
        <v>2</v>
      </c>
      <c r="BD20" s="96">
        <f t="shared" si="58"/>
        <v>2</v>
      </c>
      <c r="BE20" t="str">
        <f t="shared" si="41"/>
        <v/>
      </c>
      <c r="BF20" t="str">
        <f t="shared" si="31"/>
        <v/>
      </c>
      <c r="BG20" s="76">
        <f t="shared" si="59"/>
        <v>12</v>
      </c>
    </row>
    <row r="21">
      <c r="A21" s="80">
        <v>3.0</v>
      </c>
      <c r="B21" s="85">
        <v>8353534.0</v>
      </c>
      <c r="C21" s="29" t="str">
        <f>IFERROR(VLOOKUP(B21,'SC1'!$A$2:$B$1000,2,FALSE))</f>
        <v>SERNA VELEZ OLMEDO DE JESUS</v>
      </c>
      <c r="D21" s="82">
        <f t="shared" si="43"/>
        <v>57000</v>
      </c>
      <c r="E21" s="88">
        <f>IFERROR(VLOOKUP(B21,'SC1'!$A$2:$C$1000,3,FALSE))</f>
        <v>600000</v>
      </c>
      <c r="F21" s="82">
        <f t="shared" si="44"/>
        <v>50700</v>
      </c>
      <c r="G21" s="82">
        <f t="shared" si="45"/>
        <v>5000</v>
      </c>
      <c r="H21" s="82">
        <f t="shared" si="46"/>
        <v>300</v>
      </c>
      <c r="I21" s="89" t="s">
        <v>89</v>
      </c>
      <c r="J21" s="97">
        <v>65000.0</v>
      </c>
      <c r="K21" s="89" t="s">
        <v>89</v>
      </c>
      <c r="L21" s="97">
        <v>65000.0</v>
      </c>
      <c r="M21" s="89" t="s">
        <v>89</v>
      </c>
      <c r="N21" s="97">
        <v>65000.0</v>
      </c>
      <c r="O21" s="89" t="s">
        <v>89</v>
      </c>
      <c r="P21" s="97">
        <v>65000.0</v>
      </c>
      <c r="Q21" s="89" t="s">
        <v>89</v>
      </c>
      <c r="R21" s="97">
        <v>65000.0</v>
      </c>
      <c r="S21" s="89" t="s">
        <v>89</v>
      </c>
      <c r="T21" s="97">
        <v>65000.0</v>
      </c>
      <c r="U21" s="89" t="s">
        <v>89</v>
      </c>
      <c r="V21" s="97">
        <v>65000.0</v>
      </c>
      <c r="W21" s="89"/>
      <c r="X21" s="97">
        <v>65000.0</v>
      </c>
      <c r="Y21" s="89" t="s">
        <v>89</v>
      </c>
      <c r="Z21" s="97">
        <v>65000.0</v>
      </c>
      <c r="AA21" s="89" t="s">
        <v>89</v>
      </c>
      <c r="AB21" s="97">
        <v>65000.0</v>
      </c>
      <c r="AC21" s="89"/>
      <c r="AD21" s="91">
        <v>65000.0</v>
      </c>
      <c r="AE21" s="89"/>
      <c r="AF21" s="91">
        <v>65000.0</v>
      </c>
      <c r="AG21" s="92"/>
      <c r="AH21" s="92"/>
      <c r="AI21" s="92"/>
      <c r="AJ21" s="92"/>
      <c r="AK21" s="92"/>
      <c r="AL21" s="92"/>
      <c r="AM21" s="92"/>
      <c r="AN21" s="92"/>
      <c r="AO21" s="51"/>
      <c r="AP21" s="14">
        <f t="shared" si="47"/>
        <v>780000</v>
      </c>
      <c r="AQ21" s="14">
        <f t="shared" si="48"/>
        <v>684000</v>
      </c>
      <c r="AR21" t="str">
        <f t="shared" si="49"/>
        <v/>
      </c>
      <c r="AS21" s="14" t="str">
        <f t="shared" si="50"/>
        <v/>
      </c>
      <c r="AT21" s="12">
        <f t="shared" si="51"/>
        <v>608400</v>
      </c>
      <c r="AU21" s="12">
        <f t="shared" si="52"/>
        <v>159600</v>
      </c>
      <c r="AV21" s="14">
        <f t="shared" si="53"/>
        <v>12000</v>
      </c>
      <c r="AW21" s="14">
        <f t="shared" ref="AW21:AX21" si="60">IF(AY21+BA21&gt;0,AY21+BA21,"")</f>
        <v>60000</v>
      </c>
      <c r="AX21" s="14">
        <f t="shared" si="60"/>
        <v>99600</v>
      </c>
      <c r="AY21" s="94">
        <f t="shared" si="55"/>
        <v>60000</v>
      </c>
      <c r="AZ21" s="94">
        <f t="shared" si="56"/>
        <v>99600</v>
      </c>
      <c r="BA21" s="51"/>
      <c r="BB21" s="51"/>
      <c r="BC21" s="72">
        <f t="shared" si="57"/>
        <v>0</v>
      </c>
      <c r="BD21" s="96">
        <f t="shared" si="58"/>
        <v>0</v>
      </c>
      <c r="BE21" t="str">
        <f t="shared" si="41"/>
        <v/>
      </c>
      <c r="BF21" t="str">
        <f t="shared" si="31"/>
        <v/>
      </c>
      <c r="BG21" s="76">
        <f t="shared" si="59"/>
        <v>12</v>
      </c>
    </row>
    <row r="22">
      <c r="A22" s="80">
        <v>4.0</v>
      </c>
      <c r="B22" s="76">
        <v>6.4726166E7</v>
      </c>
      <c r="C22" s="29" t="str">
        <f>IFERROR(VLOOKUP(B22,'SC1'!$A$2:$B$1000,2,FALSE))</f>
        <v>HERNANDEZ CONTRERAS NUDIS MARIA</v>
      </c>
      <c r="D22" s="82">
        <f t="shared" si="43"/>
        <v>15000</v>
      </c>
      <c r="E22" s="88">
        <f>IFERROR(VLOOKUP(B22,'SC1'!$A$2:$C$1000,3,FALSE))</f>
        <v>150000</v>
      </c>
      <c r="F22" s="82">
        <f t="shared" si="44"/>
        <v>12700</v>
      </c>
      <c r="G22" s="82">
        <f t="shared" si="45"/>
        <v>1250</v>
      </c>
      <c r="H22" s="82">
        <f t="shared" si="46"/>
        <v>50</v>
      </c>
      <c r="I22" s="89" t="s">
        <v>89</v>
      </c>
      <c r="J22" s="97">
        <v>15000.0</v>
      </c>
      <c r="K22" s="89" t="s">
        <v>89</v>
      </c>
      <c r="L22" s="97">
        <v>15000.0</v>
      </c>
      <c r="M22" s="89" t="s">
        <v>88</v>
      </c>
      <c r="N22" s="97"/>
      <c r="O22" s="89" t="s">
        <v>88</v>
      </c>
      <c r="P22" s="97">
        <v>30000.0</v>
      </c>
      <c r="Q22" s="89" t="s">
        <v>89</v>
      </c>
      <c r="R22" s="97"/>
      <c r="S22" s="89" t="s">
        <v>88</v>
      </c>
      <c r="T22" s="97">
        <v>30000.0</v>
      </c>
      <c r="U22" s="89" t="s">
        <v>88</v>
      </c>
      <c r="V22" s="97">
        <v>15000.0</v>
      </c>
      <c r="W22" s="89"/>
      <c r="X22" s="98"/>
      <c r="Y22" s="89" t="s">
        <v>88</v>
      </c>
      <c r="Z22" s="97">
        <v>30000.0</v>
      </c>
      <c r="AA22" s="89" t="s">
        <v>89</v>
      </c>
      <c r="AB22" s="97">
        <v>15000.0</v>
      </c>
      <c r="AC22" s="89"/>
      <c r="AD22" s="91">
        <v>15000.0</v>
      </c>
      <c r="AE22" s="89"/>
      <c r="AF22" s="91">
        <v>15000.0</v>
      </c>
      <c r="AG22" s="92"/>
      <c r="AH22" s="92"/>
      <c r="AI22" s="92"/>
      <c r="AJ22" s="92"/>
      <c r="AK22" s="92"/>
      <c r="AL22" s="92"/>
      <c r="AM22" s="92"/>
      <c r="AN22" s="92"/>
      <c r="AO22" s="51"/>
      <c r="AP22" s="14">
        <f t="shared" si="47"/>
        <v>180000</v>
      </c>
      <c r="AQ22" s="14">
        <f t="shared" si="48"/>
        <v>180000</v>
      </c>
      <c r="AR22" t="str">
        <f t="shared" si="49"/>
        <v/>
      </c>
      <c r="AS22" s="14" t="str">
        <f t="shared" si="50"/>
        <v/>
      </c>
      <c r="AT22" s="12">
        <f t="shared" si="51"/>
        <v>114300</v>
      </c>
      <c r="AU22" s="12">
        <f t="shared" si="52"/>
        <v>56700</v>
      </c>
      <c r="AV22" s="14">
        <f t="shared" si="53"/>
        <v>9000</v>
      </c>
      <c r="AW22" s="14">
        <f t="shared" ref="AW22:AX22" si="61">IF(AY22+BA22&gt;0,AY22+BA22,"")</f>
        <v>15000</v>
      </c>
      <c r="AX22" s="14">
        <f t="shared" si="61"/>
        <v>41700</v>
      </c>
      <c r="AY22" s="94">
        <f t="shared" si="55"/>
        <v>15000</v>
      </c>
      <c r="AZ22" s="94">
        <f t="shared" si="56"/>
        <v>41700</v>
      </c>
      <c r="BA22" s="51"/>
      <c r="BB22" s="51"/>
      <c r="BC22" s="72">
        <f t="shared" si="57"/>
        <v>3</v>
      </c>
      <c r="BD22" s="96">
        <f t="shared" si="58"/>
        <v>3</v>
      </c>
      <c r="BE22" t="str">
        <f t="shared" si="41"/>
        <v/>
      </c>
      <c r="BF22" t="str">
        <f t="shared" si="31"/>
        <v/>
      </c>
      <c r="BG22" s="76">
        <f t="shared" si="59"/>
        <v>12</v>
      </c>
    </row>
    <row r="23">
      <c r="A23" s="80">
        <v>5.0</v>
      </c>
      <c r="B23" s="85">
        <v>2.1742568E7</v>
      </c>
      <c r="C23" s="29" t="str">
        <f>IFERROR(VLOOKUP(B23,'SC1'!$A$2:$B$1000,2,FALSE))</f>
        <v>ARENAS DE DURANGO NOHEMY DEL SOCORRO</v>
      </c>
      <c r="D23" s="82">
        <f t="shared" si="43"/>
        <v>10500</v>
      </c>
      <c r="E23" s="88">
        <f>IFERROR(VLOOKUP(B23,'SC1'!$A$2:$C$1000,3,FALSE))</f>
        <v>100000</v>
      </c>
      <c r="F23" s="82">
        <f t="shared" si="44"/>
        <v>8450</v>
      </c>
      <c r="G23" s="82">
        <f t="shared" si="45"/>
        <v>833</v>
      </c>
      <c r="H23" s="82">
        <f t="shared" si="46"/>
        <v>217</v>
      </c>
      <c r="I23" s="89" t="s">
        <v>89</v>
      </c>
      <c r="J23" s="97">
        <v>10000.0</v>
      </c>
      <c r="K23" s="89" t="s">
        <v>89</v>
      </c>
      <c r="L23" s="97"/>
      <c r="M23" s="89" t="s">
        <v>89</v>
      </c>
      <c r="N23" s="97"/>
      <c r="O23" s="89" t="s">
        <v>88</v>
      </c>
      <c r="P23" s="97"/>
      <c r="Q23" s="89" t="s">
        <v>89</v>
      </c>
      <c r="R23" s="97"/>
      <c r="S23" s="89" t="s">
        <v>88</v>
      </c>
      <c r="T23" s="97">
        <v>20000.0</v>
      </c>
      <c r="U23" s="89" t="s">
        <v>89</v>
      </c>
      <c r="V23" s="98"/>
      <c r="W23" s="89"/>
      <c r="X23" s="97">
        <v>10000.0</v>
      </c>
      <c r="Y23" s="89" t="s">
        <v>89</v>
      </c>
      <c r="Z23" s="97">
        <v>10000.0</v>
      </c>
      <c r="AA23" s="89" t="s">
        <v>89</v>
      </c>
      <c r="AB23" s="98"/>
      <c r="AC23" s="89"/>
      <c r="AD23" s="91"/>
      <c r="AE23" s="89"/>
      <c r="AF23" s="91">
        <v>76000.0</v>
      </c>
      <c r="AG23" s="92"/>
      <c r="AH23" s="92"/>
      <c r="AI23" s="92"/>
      <c r="AJ23" s="92"/>
      <c r="AK23" s="92"/>
      <c r="AL23" s="92"/>
      <c r="AM23" s="92"/>
      <c r="AN23" s="92"/>
      <c r="AO23" s="51"/>
      <c r="AP23" s="14">
        <f t="shared" si="47"/>
        <v>126000</v>
      </c>
      <c r="AQ23" s="14">
        <f t="shared" si="48"/>
        <v>126000</v>
      </c>
      <c r="AR23" t="str">
        <f t="shared" si="49"/>
        <v/>
      </c>
      <c r="AS23" s="14" t="str">
        <f t="shared" si="50"/>
        <v/>
      </c>
      <c r="AT23" s="12">
        <f t="shared" si="51"/>
        <v>42250</v>
      </c>
      <c r="AU23" s="12">
        <f t="shared" si="52"/>
        <v>78750</v>
      </c>
      <c r="AV23" s="14">
        <f t="shared" si="53"/>
        <v>5000</v>
      </c>
      <c r="AW23" s="14">
        <f t="shared" ref="AW23:AX23" si="62">IF(AY23+BA23&gt;0,AY23+BA23,"")</f>
        <v>9996</v>
      </c>
      <c r="AX23" s="14">
        <f t="shared" si="62"/>
        <v>68754</v>
      </c>
      <c r="AY23" s="94">
        <f t="shared" si="55"/>
        <v>9996</v>
      </c>
      <c r="AZ23" s="94">
        <f t="shared" si="56"/>
        <v>68754</v>
      </c>
      <c r="BA23" s="51"/>
      <c r="BB23" s="51"/>
      <c r="BC23" s="72">
        <f t="shared" si="57"/>
        <v>7</v>
      </c>
      <c r="BD23" s="96">
        <f t="shared" si="58"/>
        <v>7</v>
      </c>
      <c r="BE23" t="str">
        <f t="shared" si="41"/>
        <v/>
      </c>
      <c r="BF23" t="str">
        <f t="shared" si="31"/>
        <v/>
      </c>
      <c r="BG23" s="76">
        <f t="shared" si="59"/>
        <v>12</v>
      </c>
    </row>
    <row r="24">
      <c r="A24" s="80">
        <v>6.0</v>
      </c>
      <c r="B24" s="76">
        <v>1.152437249E9</v>
      </c>
      <c r="C24" s="29" t="str">
        <f>IFERROR(VLOOKUP(B24,'SC1'!$A$2:$B$1000,2,FALSE))</f>
        <v>SERNA GALLEGO DINA LUZ</v>
      </c>
      <c r="D24" s="82">
        <f t="shared" si="43"/>
        <v>20000</v>
      </c>
      <c r="E24" s="88">
        <f>IFERROR(VLOOKUP(B24,'SC1'!$A$2:$C$1000,3,FALSE))</f>
        <v>200000</v>
      </c>
      <c r="F24" s="82">
        <f t="shared" si="44"/>
        <v>16900</v>
      </c>
      <c r="G24" s="82">
        <f t="shared" si="45"/>
        <v>1667</v>
      </c>
      <c r="H24" s="82">
        <f t="shared" si="46"/>
        <v>433</v>
      </c>
      <c r="I24" s="89" t="s">
        <v>89</v>
      </c>
      <c r="J24" s="97">
        <v>20000.0</v>
      </c>
      <c r="K24" s="89" t="s">
        <v>89</v>
      </c>
      <c r="L24" s="97">
        <v>20000.0</v>
      </c>
      <c r="M24" s="89" t="s">
        <v>89</v>
      </c>
      <c r="N24" s="97">
        <v>20000.0</v>
      </c>
      <c r="O24" s="89" t="s">
        <v>89</v>
      </c>
      <c r="P24" s="97"/>
      <c r="Q24" s="89" t="s">
        <v>89</v>
      </c>
      <c r="R24" s="97">
        <v>20000.0</v>
      </c>
      <c r="S24" s="89" t="s">
        <v>88</v>
      </c>
      <c r="T24" s="97">
        <v>25000.0</v>
      </c>
      <c r="U24" s="89" t="s">
        <v>89</v>
      </c>
      <c r="V24" s="97">
        <v>26000.0</v>
      </c>
      <c r="W24" s="89"/>
      <c r="X24" s="97">
        <v>20000.0</v>
      </c>
      <c r="Y24" s="89" t="s">
        <v>89</v>
      </c>
      <c r="Z24" s="97">
        <v>20000.0</v>
      </c>
      <c r="AA24" s="89" t="s">
        <v>89</v>
      </c>
      <c r="AB24" s="97">
        <v>25000.0</v>
      </c>
      <c r="AC24" s="89"/>
      <c r="AD24" s="91">
        <v>25000.0</v>
      </c>
      <c r="AE24" s="89"/>
      <c r="AF24" s="91">
        <v>20000.0</v>
      </c>
      <c r="AG24" s="92"/>
      <c r="AH24" s="92"/>
      <c r="AI24" s="92"/>
      <c r="AJ24" s="92"/>
      <c r="AK24" s="92"/>
      <c r="AL24" s="92"/>
      <c r="AM24" s="92"/>
      <c r="AN24" s="92"/>
      <c r="AO24" s="51"/>
      <c r="AP24" s="14">
        <f t="shared" si="47"/>
        <v>241000</v>
      </c>
      <c r="AQ24" s="14">
        <f t="shared" si="48"/>
        <v>240000</v>
      </c>
      <c r="AR24" t="str">
        <f t="shared" si="49"/>
        <v/>
      </c>
      <c r="AS24" s="14" t="str">
        <f t="shared" si="50"/>
        <v/>
      </c>
      <c r="AT24" s="12">
        <f t="shared" si="51"/>
        <v>185900</v>
      </c>
      <c r="AU24" s="12">
        <f t="shared" si="52"/>
        <v>44100</v>
      </c>
      <c r="AV24" s="14">
        <f t="shared" si="53"/>
        <v>11000</v>
      </c>
      <c r="AW24" s="14">
        <f t="shared" ref="AW24:AX24" si="63">IF(AY24+BA24&gt;0,AY24+BA24,"")</f>
        <v>20004</v>
      </c>
      <c r="AX24" s="14">
        <f t="shared" si="63"/>
        <v>24096</v>
      </c>
      <c r="AY24" s="94">
        <f t="shared" si="55"/>
        <v>20004</v>
      </c>
      <c r="AZ24" s="94">
        <f t="shared" si="56"/>
        <v>24096</v>
      </c>
      <c r="BA24" s="51"/>
      <c r="BB24" s="51"/>
      <c r="BC24" s="72">
        <f t="shared" si="57"/>
        <v>1</v>
      </c>
      <c r="BD24" s="96">
        <f t="shared" si="58"/>
        <v>1</v>
      </c>
      <c r="BE24" t="str">
        <f t="shared" si="41"/>
        <v/>
      </c>
      <c r="BF24" t="str">
        <f t="shared" si="31"/>
        <v/>
      </c>
      <c r="BG24" s="76">
        <f t="shared" si="59"/>
        <v>12</v>
      </c>
    </row>
    <row r="25">
      <c r="A25" s="80">
        <v>7.0</v>
      </c>
      <c r="B25" s="76">
        <v>1.017218171E9</v>
      </c>
      <c r="C25" s="29" t="str">
        <f>IFERROR(VLOOKUP(B25,'SC1'!$A$2:$B$1000,2,FALSE))</f>
        <v>GALLEGO DURANGO ESTEFANY</v>
      </c>
      <c r="D25" s="82">
        <f t="shared" si="43"/>
        <v>29000</v>
      </c>
      <c r="E25" s="88">
        <f>IFERROR(VLOOKUP(B25,'SC1'!$A$2:$C$1000,3,FALSE))</f>
        <v>300000</v>
      </c>
      <c r="F25" s="82">
        <f t="shared" si="44"/>
        <v>25350</v>
      </c>
      <c r="G25" s="82">
        <f t="shared" si="45"/>
        <v>2500</v>
      </c>
      <c r="H25" s="82">
        <f t="shared" si="46"/>
        <v>150</v>
      </c>
      <c r="I25" s="89" t="s">
        <v>90</v>
      </c>
      <c r="J25" s="91">
        <v>30000.0</v>
      </c>
      <c r="K25" s="89" t="s">
        <v>89</v>
      </c>
      <c r="L25" s="91"/>
      <c r="M25" s="89" t="s">
        <v>89</v>
      </c>
      <c r="N25" s="91">
        <v>40000.0</v>
      </c>
      <c r="O25" s="89" t="s">
        <v>89</v>
      </c>
      <c r="P25" s="91">
        <v>20000.0</v>
      </c>
      <c r="Q25" s="89" t="s">
        <v>89</v>
      </c>
      <c r="R25" s="91"/>
      <c r="S25" s="89" t="s">
        <v>89</v>
      </c>
      <c r="T25" s="91">
        <v>30000.0</v>
      </c>
      <c r="U25" s="89" t="s">
        <v>89</v>
      </c>
      <c r="V25" s="92"/>
      <c r="W25" s="89"/>
      <c r="X25" s="91">
        <v>10000.0</v>
      </c>
      <c r="Y25" s="89" t="s">
        <v>89</v>
      </c>
      <c r="Z25" s="92"/>
      <c r="AA25" s="89"/>
      <c r="AB25" s="92"/>
      <c r="AC25" s="89"/>
      <c r="AD25" s="91">
        <v>20000.0</v>
      </c>
      <c r="AE25" s="89"/>
      <c r="AF25" s="91">
        <v>198000.0</v>
      </c>
      <c r="AG25" s="92"/>
      <c r="AH25" s="92"/>
      <c r="AI25" s="92"/>
      <c r="AJ25" s="92"/>
      <c r="AK25" s="92"/>
      <c r="AL25" s="92"/>
      <c r="AM25" s="92"/>
      <c r="AN25" s="92"/>
      <c r="AO25" s="51"/>
      <c r="AP25" s="14">
        <f t="shared" si="47"/>
        <v>348000</v>
      </c>
      <c r="AQ25" s="14">
        <f t="shared" si="48"/>
        <v>348000</v>
      </c>
      <c r="AR25" t="str">
        <f t="shared" si="49"/>
        <v/>
      </c>
      <c r="AS25" s="14" t="str">
        <f t="shared" si="50"/>
        <v/>
      </c>
      <c r="AT25" s="12">
        <f t="shared" si="51"/>
        <v>177450</v>
      </c>
      <c r="AU25" s="12">
        <f t="shared" si="52"/>
        <v>163550</v>
      </c>
      <c r="AV25" s="14">
        <f t="shared" si="53"/>
        <v>7000</v>
      </c>
      <c r="AW25" s="14">
        <f t="shared" ref="AW25:AX25" si="64">IF(AY25+BA25&gt;0,AY25+BA25,"")</f>
        <v>30000</v>
      </c>
      <c r="AX25" s="14">
        <f t="shared" si="64"/>
        <v>133550</v>
      </c>
      <c r="AY25" s="94">
        <f t="shared" si="55"/>
        <v>30000</v>
      </c>
      <c r="AZ25" s="94">
        <f t="shared" si="56"/>
        <v>133550</v>
      </c>
      <c r="BA25" s="51"/>
      <c r="BB25" s="51"/>
      <c r="BC25" s="72">
        <f t="shared" si="57"/>
        <v>5</v>
      </c>
      <c r="BD25" s="96">
        <f t="shared" si="58"/>
        <v>5</v>
      </c>
      <c r="BE25" t="str">
        <f t="shared" si="41"/>
        <v/>
      </c>
      <c r="BF25" t="str">
        <f t="shared" si="31"/>
        <v/>
      </c>
      <c r="BG25" s="76">
        <f t="shared" si="59"/>
        <v>12</v>
      </c>
    </row>
    <row r="26">
      <c r="A26" s="80">
        <v>8.0</v>
      </c>
      <c r="B26" s="110"/>
      <c r="C26" s="29" t="str">
        <f>IFERROR(VLOOKUP(B26,'SC1'!$A$2:$B$1000,2,FALSE))</f>
        <v/>
      </c>
      <c r="D26" s="82" t="str">
        <f t="shared" si="43"/>
        <v/>
      </c>
      <c r="E26" s="88" t="str">
        <f>IFERROR(VLOOKUP(B26,'SC1'!$A$2:$C$1000,3,FALSE))</f>
        <v/>
      </c>
      <c r="F26" s="82" t="str">
        <f t="shared" si="44"/>
        <v/>
      </c>
      <c r="G26" s="82" t="str">
        <f t="shared" si="45"/>
        <v/>
      </c>
      <c r="H26" s="82" t="str">
        <f t="shared" si="46"/>
        <v/>
      </c>
      <c r="I26" s="89"/>
      <c r="J26" s="92"/>
      <c r="K26" s="89"/>
      <c r="L26" s="91"/>
      <c r="M26" s="89"/>
      <c r="N26" s="91"/>
      <c r="O26" s="89"/>
      <c r="P26" s="92"/>
      <c r="Q26" s="89"/>
      <c r="R26" s="92"/>
      <c r="S26" s="89"/>
      <c r="T26" s="92"/>
      <c r="U26" s="89"/>
      <c r="V26" s="92"/>
      <c r="W26" s="89"/>
      <c r="X26" s="92"/>
      <c r="Y26" s="89"/>
      <c r="Z26" s="92"/>
      <c r="AA26" s="89"/>
      <c r="AB26" s="92"/>
      <c r="AC26" s="89"/>
      <c r="AD26" s="92"/>
      <c r="AE26" s="89"/>
      <c r="AF26" s="92"/>
      <c r="AG26" s="92"/>
      <c r="AH26" s="92"/>
      <c r="AI26" s="92"/>
      <c r="AJ26" s="92"/>
      <c r="AK26" s="92"/>
      <c r="AL26" s="92"/>
      <c r="AM26" s="92"/>
      <c r="AN26" s="92"/>
      <c r="AO26" s="51"/>
      <c r="AP26" s="14">
        <f t="shared" si="47"/>
        <v>0</v>
      </c>
      <c r="AQ26" t="str">
        <f t="shared" si="48"/>
        <v/>
      </c>
      <c r="AR26" t="str">
        <f t="shared" si="49"/>
        <v/>
      </c>
      <c r="AS26" s="14" t="str">
        <f t="shared" si="50"/>
        <v/>
      </c>
      <c r="AT26" s="12" t="str">
        <f t="shared" si="51"/>
        <v/>
      </c>
      <c r="AU26" s="12" t="str">
        <f t="shared" si="52"/>
        <v/>
      </c>
      <c r="AV26" s="14" t="str">
        <f t="shared" si="53"/>
        <v/>
      </c>
      <c r="AW26" s="14" t="str">
        <f t="shared" ref="AW26:AX26" si="65">IF(AY26+BA26&gt;0,AY26+BA26,"")</f>
        <v/>
      </c>
      <c r="AX26" s="14" t="str">
        <f t="shared" si="65"/>
        <v/>
      </c>
      <c r="AY26" s="94" t="str">
        <f t="shared" si="55"/>
        <v/>
      </c>
      <c r="AZ26" s="94">
        <f t="shared" si="56"/>
        <v>0</v>
      </c>
      <c r="BA26" s="51"/>
      <c r="BB26" s="51"/>
      <c r="BC26" t="str">
        <f t="shared" si="57"/>
        <v/>
      </c>
      <c r="BD26" s="96">
        <f t="shared" si="58"/>
        <v>12</v>
      </c>
      <c r="BE26" t="str">
        <f t="shared" si="41"/>
        <v/>
      </c>
      <c r="BF26" t="str">
        <f t="shared" si="31"/>
        <v/>
      </c>
      <c r="BG26" s="76">
        <f t="shared" si="59"/>
        <v>12</v>
      </c>
    </row>
    <row r="27">
      <c r="A27" s="80">
        <v>9.0</v>
      </c>
      <c r="B27" s="111"/>
      <c r="C27" s="102" t="str">
        <f>IFERROR(VLOOKUP(B27,'SC1'!$A$2:$B$1000,2,FALSE))</f>
        <v/>
      </c>
      <c r="D27" s="82" t="str">
        <f t="shared" si="43"/>
        <v/>
      </c>
      <c r="E27" s="88" t="str">
        <f>IFERROR(VLOOKUP(B27,'SC1'!$A$2:$C$1000,3,FALSE))</f>
        <v/>
      </c>
      <c r="F27" s="82" t="str">
        <f t="shared" si="44"/>
        <v/>
      </c>
      <c r="G27" s="82" t="str">
        <f t="shared" si="45"/>
        <v/>
      </c>
      <c r="H27" s="82" t="str">
        <f t="shared" si="46"/>
        <v/>
      </c>
      <c r="I27" s="89"/>
      <c r="J27" s="92"/>
      <c r="K27" s="89"/>
      <c r="L27" s="91"/>
      <c r="M27" s="89"/>
      <c r="N27" s="91"/>
      <c r="O27" s="89"/>
      <c r="P27" s="92"/>
      <c r="Q27" s="89"/>
      <c r="R27" s="92"/>
      <c r="S27" s="89"/>
      <c r="T27" s="92"/>
      <c r="U27" s="89"/>
      <c r="V27" s="92"/>
      <c r="W27" s="89"/>
      <c r="X27" s="92"/>
      <c r="Y27" s="89"/>
      <c r="Z27" s="92"/>
      <c r="AA27" s="89"/>
      <c r="AB27" s="92"/>
      <c r="AC27" s="89"/>
      <c r="AD27" s="92"/>
      <c r="AE27" s="89"/>
      <c r="AF27" s="92"/>
      <c r="AG27" s="92"/>
      <c r="AH27" s="92"/>
      <c r="AI27" s="92"/>
      <c r="AJ27" s="92"/>
      <c r="AK27" s="92"/>
      <c r="AL27" s="92"/>
      <c r="AM27" s="92"/>
      <c r="AN27" s="92"/>
      <c r="AO27" s="51"/>
      <c r="AP27" s="14">
        <f t="shared" si="47"/>
        <v>0</v>
      </c>
      <c r="AQ27" t="str">
        <f t="shared" si="48"/>
        <v/>
      </c>
      <c r="AR27" t="str">
        <f t="shared" si="49"/>
        <v/>
      </c>
      <c r="AS27" s="14" t="str">
        <f t="shared" si="50"/>
        <v/>
      </c>
      <c r="AT27" s="12" t="str">
        <f t="shared" si="51"/>
        <v/>
      </c>
      <c r="AU27" s="12" t="str">
        <f t="shared" si="52"/>
        <v/>
      </c>
      <c r="AV27" s="14" t="str">
        <f t="shared" si="53"/>
        <v/>
      </c>
      <c r="AW27" s="14" t="str">
        <f t="shared" ref="AW27:AX27" si="66">IF(AY27+BA27&gt;0,AY27+BA27,"")</f>
        <v/>
      </c>
      <c r="AX27" s="14" t="str">
        <f t="shared" si="66"/>
        <v/>
      </c>
      <c r="AY27" s="94" t="str">
        <f t="shared" si="55"/>
        <v/>
      </c>
      <c r="AZ27" s="94">
        <f t="shared" si="56"/>
        <v>0</v>
      </c>
      <c r="BA27" s="51"/>
      <c r="BB27" s="51"/>
      <c r="BC27" t="str">
        <f t="shared" si="57"/>
        <v/>
      </c>
      <c r="BD27" s="96">
        <f t="shared" si="58"/>
        <v>12</v>
      </c>
      <c r="BE27" t="str">
        <f t="shared" si="41"/>
        <v/>
      </c>
      <c r="BF27" t="str">
        <f t="shared" si="31"/>
        <v/>
      </c>
      <c r="BG27" s="76">
        <f t="shared" si="59"/>
        <v>12</v>
      </c>
    </row>
    <row r="28">
      <c r="A28" s="103"/>
      <c r="B28" s="104"/>
      <c r="C28" s="103"/>
      <c r="D28" s="105" t="s">
        <v>91</v>
      </c>
      <c r="E28" s="106"/>
      <c r="F28" s="106"/>
      <c r="G28" s="106"/>
      <c r="H28" s="106"/>
      <c r="I28" s="107"/>
      <c r="J28" s="106">
        <f>SUM(J19:J27)</f>
        <v>268500</v>
      </c>
      <c r="K28" s="107"/>
      <c r="L28" s="106">
        <f>SUM(L19:L27)</f>
        <v>198500</v>
      </c>
      <c r="M28" s="107"/>
      <c r="N28" s="106">
        <f>SUM(N19:N27)</f>
        <v>273500</v>
      </c>
      <c r="O28" s="107"/>
      <c r="P28" s="106">
        <f>SUM(P19:P27)</f>
        <v>253500</v>
      </c>
      <c r="Q28" s="107"/>
      <c r="R28" s="106">
        <f>SUM(R19:R27)</f>
        <v>223500</v>
      </c>
      <c r="S28" s="107"/>
      <c r="T28" s="106">
        <f>SUM(T19:T27)</f>
        <v>308500</v>
      </c>
      <c r="U28" s="107"/>
      <c r="V28" s="106">
        <f>SUM(V19:V27)</f>
        <v>244500</v>
      </c>
      <c r="W28" s="107"/>
      <c r="X28" s="106">
        <f>SUM(X19:X27)</f>
        <v>203500</v>
      </c>
      <c r="Y28" s="107"/>
      <c r="Z28" s="106">
        <f>SUM(Z19:Z27)</f>
        <v>277500</v>
      </c>
      <c r="AA28" s="107"/>
      <c r="AB28" s="106">
        <f>SUM(AB19:AB27)</f>
        <v>243500</v>
      </c>
      <c r="AC28" s="107"/>
      <c r="AD28" s="106">
        <f>SUM(AD19:AD27)</f>
        <v>253500</v>
      </c>
      <c r="AE28" s="107"/>
      <c r="AF28" s="106">
        <f>SUM(AF19:AF27)</f>
        <v>492500</v>
      </c>
      <c r="AG28" s="106"/>
      <c r="AH28" s="106">
        <f>SUM(AH19:AH27)</f>
        <v>0</v>
      </c>
      <c r="AI28" s="106"/>
      <c r="AJ28" s="106">
        <f>SUM(AJ19:AJ27)</f>
        <v>0</v>
      </c>
      <c r="AK28" s="106"/>
      <c r="AL28" s="106">
        <f>SUM(AL19:AL27)</f>
        <v>0</v>
      </c>
      <c r="AM28" s="106"/>
      <c r="AN28" s="106">
        <f t="shared" ref="AN28:AO28" si="67">SUM(AN19:AN27)</f>
        <v>0</v>
      </c>
      <c r="AO28" s="106">
        <f t="shared" si="67"/>
        <v>0</v>
      </c>
      <c r="AP28" s="106">
        <f>SUM(AP19:AP27)+AO28</f>
        <v>3241000</v>
      </c>
      <c r="AS28" s="14"/>
      <c r="AT28" s="12"/>
      <c r="AU28" s="12"/>
      <c r="AV28" s="14"/>
      <c r="AW28" s="14"/>
      <c r="AX28" s="14"/>
      <c r="AY28" s="94"/>
      <c r="AZ28" s="94"/>
      <c r="BA28" s="14"/>
      <c r="BB28" s="14"/>
      <c r="BD28" s="21"/>
      <c r="BE28" t="str">
        <f t="shared" si="41"/>
        <v/>
      </c>
      <c r="BF28" t="str">
        <f t="shared" si="31"/>
        <v/>
      </c>
    </row>
    <row r="29">
      <c r="A29" s="80">
        <v>1.0</v>
      </c>
      <c r="B29" s="108">
        <v>2.4932499E7</v>
      </c>
      <c r="C29" s="109" t="str">
        <f>IFERROR(VLOOKUP(B29,'SC1'!$A$2:$B$1000,2,FALSE))</f>
        <v>RAMIREZ MORALES ARGELIA</v>
      </c>
      <c r="D29" s="87">
        <f t="shared" ref="D29:D36" si="69">IF(CEILING(F29+G29+$BF$3,500)&gt;$BF$3,CEILING(F29+G29+$BF$3,500),"")</f>
        <v>57000</v>
      </c>
      <c r="E29" s="88">
        <f>IFERROR(VLOOKUP(B29,'SC1'!$A$2:$C$1000,3,FALSE))</f>
        <v>600000</v>
      </c>
      <c r="F29" s="82">
        <f t="shared" ref="F29:F36" si="70">IF(CEILING(PMT($BF$1/30*7,BG29,E29)*-1,50)&gt;0,CEILING(PMT($BF$1/30*7,BG29,E29)*-1,50),"")</f>
        <v>50700</v>
      </c>
      <c r="G29" s="82">
        <f t="shared" ref="G29:G36" si="71">IF(ROUND(E29*0.1/BG29)&gt;0,ROUND(E29*0.1/BG29),"")</f>
        <v>5000</v>
      </c>
      <c r="H29" s="82">
        <f t="shared" ref="H29:H36" si="72">IF(D29-F29-G29-$BF$3&gt;0,D29-F29-G29-$BF$3,"")</f>
        <v>300</v>
      </c>
      <c r="I29" s="112" t="s">
        <v>89</v>
      </c>
      <c r="J29" s="90">
        <v>60000.0</v>
      </c>
      <c r="K29" s="112" t="s">
        <v>89</v>
      </c>
      <c r="L29" s="90">
        <v>50000.0</v>
      </c>
      <c r="M29" s="112" t="s">
        <v>89</v>
      </c>
      <c r="N29" s="90">
        <v>70000.0</v>
      </c>
      <c r="O29" s="112" t="s">
        <v>89</v>
      </c>
      <c r="P29" s="90">
        <v>70000.0</v>
      </c>
      <c r="Q29" s="112" t="s">
        <v>89</v>
      </c>
      <c r="R29" s="90">
        <v>50000.0</v>
      </c>
      <c r="S29" s="112" t="s">
        <v>88</v>
      </c>
      <c r="T29" s="90">
        <v>50000.0</v>
      </c>
      <c r="U29" s="112" t="s">
        <v>89</v>
      </c>
      <c r="V29" s="113"/>
      <c r="W29" s="112"/>
      <c r="X29" s="90">
        <v>50000.0</v>
      </c>
      <c r="Y29" s="112" t="s">
        <v>89</v>
      </c>
      <c r="Z29" s="113"/>
      <c r="AA29" s="112" t="s">
        <v>89</v>
      </c>
      <c r="AB29" s="90">
        <v>110000.0</v>
      </c>
      <c r="AC29" s="112"/>
      <c r="AD29" s="91">
        <v>100000.0</v>
      </c>
      <c r="AE29" s="112"/>
      <c r="AF29" s="91">
        <v>74000.0</v>
      </c>
      <c r="AG29" s="92"/>
      <c r="AH29" s="92"/>
      <c r="AI29" s="92"/>
      <c r="AJ29" s="92"/>
      <c r="AK29" s="92"/>
      <c r="AL29" s="92"/>
      <c r="AM29" s="92"/>
      <c r="AN29" s="92"/>
      <c r="AO29" s="51"/>
      <c r="AP29" s="14">
        <f t="shared" ref="AP29:AP36" si="73">IF(SUM(J29:AN29)&gt;0,SUM(J29:AN29),0)</f>
        <v>684000</v>
      </c>
      <c r="AQ29" s="14">
        <f t="shared" ref="AQ29:AQ36" si="74">IF(($BF$5-($BF$6-BG29))*D29&gt;0,($BF$5-($BF$6-BG29))*D29,"")</f>
        <v>684000</v>
      </c>
      <c r="AR29" t="str">
        <f t="shared" ref="AR29:AR36" si="75">IF($AP29-MULTIPLY(D29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29)) &lt; 0,AP29-MULTIPLY(D29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29)),"")</f>
        <v/>
      </c>
      <c r="AS29" s="14" t="str">
        <f t="shared" ref="AS29:AS36" si="76">IF(D29*BG29-AP29&gt;0,D29*BG29-AP29,"")</f>
        <v/>
      </c>
      <c r="AT29" s="12">
        <f t="shared" ref="AT29:AT36" si="77">IF(AR29&gt;-1,IF(BC29 &lt;&gt; "",IF((BG29-$BC29)*F29&gt;0,(BG29-$BC29)*F29,""),""),IF(AQ29&gt;(BG29-$BC29)*F29,(BG29-$BC29)*F29,""))</f>
        <v>507000</v>
      </c>
      <c r="AU29" s="12">
        <f t="shared" ref="AU29:AU36" si="78">IF(AW29+AX29&gt;0,AW29+AX29,"")</f>
        <v>167000</v>
      </c>
      <c r="AV29" s="14">
        <f t="shared" ref="AV29:AV36" si="79">IF(AR29&gt;-1,IF(BC29 &lt;&gt; "",IF((BG29-$BC29)*$BF$3&gt;0,(BG29-$BC29)*$BF$3,""),""),IF(AP29-AT29-((BG29-$BC29)*$BF$3)&gt;=0,(BG29-$BC29)*$BF$3,""))</f>
        <v>10000</v>
      </c>
      <c r="AW29" s="14">
        <f t="shared" ref="AW29:AX29" si="68">IF(AY29+BA29&gt;0,AY29+BA29,"")</f>
        <v>60000</v>
      </c>
      <c r="AX29" s="14">
        <f t="shared" si="68"/>
        <v>107000</v>
      </c>
      <c r="AY29" s="94">
        <f t="shared" ref="AY29:AY36" si="81">IF(IF(IF(BG29-BC29=$BF$5,IF(AP29&gt;=D29*$BF$5,G29*$BF$5,0),0)&gt;0,IF(BG29-BC29=$BF$5,IF(AP29&gt;=D29*$BF$5,G29*$BF$5,""),""),IF(AP29-AT29-AV29&gt;=G29*$BF$5,G29*$BF$5,AP29-AT29-AV29))=0,"",IF(IF(BG29-BC29=$BF$5,IF(AP29&gt;=D29*$BF$5,G29*$BF$5,0),0)&gt;0,IF(BG29-BC29=$BF$5,IF(AP29&gt;=D29*$BF$5,G29*$BF$5,""),""),IF(AP29-AT29-AV29&gt;=G29*$BF$5,G29*$BF$5,"")))</f>
        <v>60000</v>
      </c>
      <c r="AZ29" s="94">
        <f t="shared" ref="AZ29:AZ36" si="82">IF(AP29&gt;=D29*$BF$5,IF(AP29-AT29-AV29-AW29&gt;0,AP29-AT29-AV29-AW29,0),"")</f>
        <v>107000</v>
      </c>
      <c r="BA29" s="51"/>
      <c r="BB29" s="51"/>
      <c r="BC29" s="72">
        <f t="shared" ref="BC29:BC36" si="83">IF(ISBLANK(B29),"",IF(ISBLANK(J29),1,0)+IF(ISBLANK(L29),1,0)+IF(ISBLANK(N29),1,0)+IF(ISBLANK(P29),1,0)+IF(ISBLANK(R29),1,0)+IF(ISBLANK(T29),1,0)+IF(ISBLANK(V29),1,0)+IF(ISBLANK(X29),1,0)+IF(ISBLANK(Z29),1,0)+IF(ISBLANK(AB29),1,0)+IF(ISBLANK(AD29),1,0)+IF(ISBLANK(AF29),1,0)+IF(ISBLANK(AH29),1,0)+IF(ISBLANK(AJ29),1,0)+IF(ISBLANK(AL29),1,0)+IF(ISBLANK(AN29),1,0)-(16-BG29))</f>
        <v>2</v>
      </c>
      <c r="BD29" s="96">
        <f t="shared" ref="BD29:BD36" si="84">IF($D$5-$J$5&gt;=0,IF(ISBLANK(J29),1,0),0)+IF($D$5-$L$5&gt;=0,IF(ISBLANK(L29),1,0),0)+IF($D$5-$N$5&gt;=0,IF(ISBLANK(N29),1,0),0)+IF($D$5-$P$5&gt;=0,IF(ISBLANK(P29),1,0),0)+IF($D$5-$R$5&gt;=0,IF(ISBLANK(R29),1,0),0)+IF($D$5-$T$5&gt;=0,IF(ISBLANK(T29),1,0),0)+IF($D$5-$V$5&gt;=0,IF(ISBLANK(V29),1,0),0)+IF($D$5-$X$5&gt;=0,IF(ISBLANK(X29),1,0),0)+IF($D$5-$Z$5&gt;=0,IF(ISBLANK(Z29),1,0),0)+IF($D$5-$AB$5&gt;=0,IF(ISBLANK(AB29),1,0),0)+IF($D$5-$AD$5&gt;=0,IF(ISBLANK(AD29),1,0),0)+IF($D$5-$AF$5&gt;=0,IF(ISBLANK(AF29),1,0),0)+IF($D$5-$AH$5&gt;=0,IF(ISBLANK(AH29),1,0),0)+IF($D$5-$AJ$5&gt;=0,IF(ISBLANK(AJ29),1,0),0)+IF($D$5-$AL$5&gt;=0,IF(ISBLANK(AL29),1,0),0)+IF($D$5-$AN$5&gt;=0,IF(ISBLANK(AN29),1,0),0)-(16-BG29)</f>
        <v>2</v>
      </c>
      <c r="BE29" t="str">
        <f t="shared" si="41"/>
        <v/>
      </c>
      <c r="BF29" t="str">
        <f t="shared" si="31"/>
        <v/>
      </c>
      <c r="BG29" s="76">
        <f t="shared" ref="BG29:BG36" si="85">$BF$6</f>
        <v>12</v>
      </c>
    </row>
    <row r="30">
      <c r="A30" s="80">
        <v>2.0</v>
      </c>
      <c r="B30" s="108">
        <v>4.3046963E7</v>
      </c>
      <c r="C30" s="29" t="str">
        <f>IFERROR(VLOOKUP(B30,'SC1'!$A$2:$B$1000,2,FALSE))</f>
        <v>HIGUITA HIDALGO LUZ MARINA</v>
      </c>
      <c r="D30" s="82">
        <f t="shared" si="69"/>
        <v>34000</v>
      </c>
      <c r="E30" s="88">
        <f>IFERROR(VLOOKUP(B30,'SC1'!$A$2:$C$1000,3,FALSE))</f>
        <v>350000</v>
      </c>
      <c r="F30" s="82">
        <f t="shared" si="70"/>
        <v>29600</v>
      </c>
      <c r="G30" s="82">
        <f t="shared" si="71"/>
        <v>2917</v>
      </c>
      <c r="H30" s="82">
        <f t="shared" si="72"/>
        <v>483</v>
      </c>
      <c r="I30" s="114" t="s">
        <v>89</v>
      </c>
      <c r="J30" s="97">
        <v>25000.0</v>
      </c>
      <c r="K30" s="114" t="s">
        <v>89</v>
      </c>
      <c r="L30" s="97">
        <v>70000.0</v>
      </c>
      <c r="M30" s="114" t="s">
        <v>89</v>
      </c>
      <c r="N30" s="97"/>
      <c r="O30" s="114" t="s">
        <v>89</v>
      </c>
      <c r="P30" s="97">
        <v>35000.0</v>
      </c>
      <c r="Q30" s="114" t="s">
        <v>89</v>
      </c>
      <c r="R30" s="97">
        <v>40000.0</v>
      </c>
      <c r="S30" s="114" t="s">
        <v>89</v>
      </c>
      <c r="T30" s="97">
        <v>40000.0</v>
      </c>
      <c r="U30" s="114" t="s">
        <v>89</v>
      </c>
      <c r="V30" s="97">
        <v>40000.0</v>
      </c>
      <c r="W30" s="114"/>
      <c r="X30" s="97">
        <v>35000.0</v>
      </c>
      <c r="Y30" s="114" t="s">
        <v>89</v>
      </c>
      <c r="Z30" s="97">
        <v>35000.0</v>
      </c>
      <c r="AA30" s="114" t="s">
        <v>89</v>
      </c>
      <c r="AB30" s="97">
        <v>50000.0</v>
      </c>
      <c r="AC30" s="114"/>
      <c r="AD30" s="91">
        <v>34000.0</v>
      </c>
      <c r="AE30" s="114"/>
      <c r="AF30" s="91">
        <v>30000.0</v>
      </c>
      <c r="AG30" s="92"/>
      <c r="AH30" s="92"/>
      <c r="AI30" s="92"/>
      <c r="AJ30" s="92"/>
      <c r="AK30" s="92"/>
      <c r="AL30" s="92"/>
      <c r="AM30" s="92"/>
      <c r="AN30" s="92"/>
      <c r="AO30" s="51"/>
      <c r="AP30" s="14">
        <f t="shared" si="73"/>
        <v>434000</v>
      </c>
      <c r="AQ30" s="14">
        <f t="shared" si="74"/>
        <v>408000</v>
      </c>
      <c r="AR30" t="str">
        <f t="shared" si="75"/>
        <v/>
      </c>
      <c r="AS30" s="14" t="str">
        <f t="shared" si="76"/>
        <v/>
      </c>
      <c r="AT30" s="12">
        <f t="shared" si="77"/>
        <v>325600</v>
      </c>
      <c r="AU30" s="12">
        <f t="shared" si="78"/>
        <v>97400</v>
      </c>
      <c r="AV30" s="14">
        <f t="shared" si="79"/>
        <v>11000</v>
      </c>
      <c r="AW30" s="14">
        <f t="shared" ref="AW30:AX30" si="80">IF(AY30+BA30&gt;0,AY30+BA30,"")</f>
        <v>35004</v>
      </c>
      <c r="AX30" s="14">
        <f t="shared" si="80"/>
        <v>62396</v>
      </c>
      <c r="AY30" s="94">
        <f t="shared" si="81"/>
        <v>35004</v>
      </c>
      <c r="AZ30" s="94">
        <f t="shared" si="82"/>
        <v>62396</v>
      </c>
      <c r="BA30" s="51"/>
      <c r="BB30" s="51"/>
      <c r="BC30" s="72">
        <f t="shared" si="83"/>
        <v>1</v>
      </c>
      <c r="BD30" s="96">
        <f t="shared" si="84"/>
        <v>1</v>
      </c>
      <c r="BE30" t="str">
        <f t="shared" si="41"/>
        <v/>
      </c>
      <c r="BF30" t="str">
        <f t="shared" si="31"/>
        <v/>
      </c>
      <c r="BG30" s="76">
        <f t="shared" si="85"/>
        <v>12</v>
      </c>
    </row>
    <row r="31">
      <c r="A31" s="80">
        <v>3.0</v>
      </c>
      <c r="B31" s="85">
        <v>4.3540392E7</v>
      </c>
      <c r="C31" s="29" t="str">
        <f>IFERROR(VLOOKUP(B31,'SC1'!$A$2:$B$1000,2,FALSE))</f>
        <v>BETANCUR MONCADA LILIAN DELSOCORRO</v>
      </c>
      <c r="D31" s="82">
        <f t="shared" si="69"/>
        <v>43000</v>
      </c>
      <c r="E31" s="88">
        <f>IFERROR(VLOOKUP(B31,'SC1'!$A$2:$C$1000,3,FALSE))</f>
        <v>450000</v>
      </c>
      <c r="F31" s="82">
        <f t="shared" si="70"/>
        <v>38050</v>
      </c>
      <c r="G31" s="82">
        <f t="shared" si="71"/>
        <v>3750</v>
      </c>
      <c r="H31" s="82">
        <f t="shared" si="72"/>
        <v>200</v>
      </c>
      <c r="I31" s="114" t="s">
        <v>88</v>
      </c>
      <c r="J31" s="97">
        <v>50000.0</v>
      </c>
      <c r="K31" s="114"/>
      <c r="L31" s="97">
        <v>60000.0</v>
      </c>
      <c r="M31" s="114" t="s">
        <v>89</v>
      </c>
      <c r="N31" s="97">
        <v>50000.0</v>
      </c>
      <c r="O31" s="114" t="s">
        <v>88</v>
      </c>
      <c r="P31" s="97">
        <v>40000.0</v>
      </c>
      <c r="Q31" s="114" t="s">
        <v>88</v>
      </c>
      <c r="R31" s="97"/>
      <c r="S31" s="114" t="s">
        <v>89</v>
      </c>
      <c r="T31" s="97">
        <v>100000.0</v>
      </c>
      <c r="U31" s="114" t="s">
        <v>89</v>
      </c>
      <c r="V31" s="97">
        <v>50000.0</v>
      </c>
      <c r="W31" s="114"/>
      <c r="X31" s="97">
        <v>50000.0</v>
      </c>
      <c r="Y31" s="114" t="s">
        <v>88</v>
      </c>
      <c r="Z31" s="97">
        <v>50000.0</v>
      </c>
      <c r="AA31" s="114" t="s">
        <v>88</v>
      </c>
      <c r="AB31" s="98"/>
      <c r="AC31" s="114"/>
      <c r="AD31" s="91">
        <v>50000.0</v>
      </c>
      <c r="AE31" s="114"/>
      <c r="AF31" s="91">
        <v>30000.0</v>
      </c>
      <c r="AG31" s="92"/>
      <c r="AH31" s="92"/>
      <c r="AI31" s="92"/>
      <c r="AJ31" s="92"/>
      <c r="AK31" s="92"/>
      <c r="AL31" s="92"/>
      <c r="AM31" s="92"/>
      <c r="AN31" s="92"/>
      <c r="AO31" s="51"/>
      <c r="AP31" s="14">
        <f t="shared" si="73"/>
        <v>530000</v>
      </c>
      <c r="AQ31" s="14">
        <f t="shared" si="74"/>
        <v>516000</v>
      </c>
      <c r="AR31" t="str">
        <f t="shared" si="75"/>
        <v/>
      </c>
      <c r="AS31" s="14" t="str">
        <f t="shared" si="76"/>
        <v/>
      </c>
      <c r="AT31" s="12">
        <f t="shared" si="77"/>
        <v>380500</v>
      </c>
      <c r="AU31" s="12">
        <f t="shared" si="78"/>
        <v>139500</v>
      </c>
      <c r="AV31" s="14">
        <f t="shared" si="79"/>
        <v>10000</v>
      </c>
      <c r="AW31" s="14">
        <f t="shared" ref="AW31:AX31" si="86">IF(AY31+BA31&gt;0,AY31+BA31,"")</f>
        <v>45000</v>
      </c>
      <c r="AX31" s="14">
        <f t="shared" si="86"/>
        <v>94500</v>
      </c>
      <c r="AY31" s="94">
        <f t="shared" si="81"/>
        <v>45000</v>
      </c>
      <c r="AZ31" s="94">
        <f t="shared" si="82"/>
        <v>94500</v>
      </c>
      <c r="BA31" s="51"/>
      <c r="BB31" s="51"/>
      <c r="BC31" s="72">
        <f t="shared" si="83"/>
        <v>2</v>
      </c>
      <c r="BD31" s="96">
        <f t="shared" si="84"/>
        <v>2</v>
      </c>
      <c r="BE31" t="str">
        <f t="shared" si="41"/>
        <v/>
      </c>
      <c r="BF31" t="str">
        <f t="shared" si="31"/>
        <v/>
      </c>
      <c r="BG31" s="76">
        <f t="shared" si="85"/>
        <v>12</v>
      </c>
    </row>
    <row r="32">
      <c r="A32" s="80">
        <v>4.0</v>
      </c>
      <c r="B32" s="85">
        <v>3602204.0</v>
      </c>
      <c r="C32" s="29" t="str">
        <f>IFERROR(VLOOKUP(B32,'SC1'!$A$2:$B$1000,2,FALSE))</f>
        <v>ZAPATA LAVERDE GUSTAVO DE JESUS</v>
      </c>
      <c r="D32" s="82">
        <f t="shared" si="69"/>
        <v>15000</v>
      </c>
      <c r="E32" s="88">
        <f>IFERROR(VLOOKUP(B32,'SC1'!$A$2:$C$1000,3,FALSE))</f>
        <v>150000</v>
      </c>
      <c r="F32" s="82">
        <f t="shared" si="70"/>
        <v>12700</v>
      </c>
      <c r="G32" s="82">
        <f t="shared" si="71"/>
        <v>1250</v>
      </c>
      <c r="H32" s="82">
        <f t="shared" si="72"/>
        <v>50</v>
      </c>
      <c r="I32" s="114" t="s">
        <v>89</v>
      </c>
      <c r="J32" s="97">
        <v>20000.0</v>
      </c>
      <c r="K32" s="114"/>
      <c r="L32" s="97">
        <v>20000.0</v>
      </c>
      <c r="M32" s="114" t="s">
        <v>89</v>
      </c>
      <c r="N32" s="97">
        <v>15000.0</v>
      </c>
      <c r="O32" s="114" t="s">
        <v>89</v>
      </c>
      <c r="P32" s="97">
        <v>20000.0</v>
      </c>
      <c r="Q32" s="114" t="s">
        <v>89</v>
      </c>
      <c r="R32" s="97">
        <v>15000.0</v>
      </c>
      <c r="S32" s="114" t="s">
        <v>89</v>
      </c>
      <c r="T32" s="97">
        <v>15000.0</v>
      </c>
      <c r="U32" s="114" t="s">
        <v>89</v>
      </c>
      <c r="V32" s="97">
        <v>15000.0</v>
      </c>
      <c r="W32" s="114"/>
      <c r="X32" s="97">
        <v>15000.0</v>
      </c>
      <c r="Y32" s="114" t="s">
        <v>88</v>
      </c>
      <c r="Z32" s="98"/>
      <c r="AA32" s="114" t="s">
        <v>89</v>
      </c>
      <c r="AB32" s="97">
        <v>10000.0</v>
      </c>
      <c r="AC32" s="114"/>
      <c r="AD32" s="91">
        <v>10000.0</v>
      </c>
      <c r="AE32" s="114"/>
      <c r="AF32" s="91">
        <v>25000.0</v>
      </c>
      <c r="AG32" s="92"/>
      <c r="AH32" s="92"/>
      <c r="AI32" s="92"/>
      <c r="AJ32" s="92"/>
      <c r="AK32" s="92"/>
      <c r="AL32" s="92"/>
      <c r="AM32" s="92"/>
      <c r="AN32" s="92"/>
      <c r="AO32" s="51"/>
      <c r="AP32" s="14">
        <f t="shared" si="73"/>
        <v>180000</v>
      </c>
      <c r="AQ32" s="14">
        <f t="shared" si="74"/>
        <v>180000</v>
      </c>
      <c r="AR32" t="str">
        <f t="shared" si="75"/>
        <v/>
      </c>
      <c r="AS32" s="14" t="str">
        <f t="shared" si="76"/>
        <v/>
      </c>
      <c r="AT32" s="12">
        <f t="shared" si="77"/>
        <v>139700</v>
      </c>
      <c r="AU32" s="12">
        <f t="shared" si="78"/>
        <v>29300</v>
      </c>
      <c r="AV32" s="14">
        <f t="shared" si="79"/>
        <v>11000</v>
      </c>
      <c r="AW32" s="14">
        <f t="shared" ref="AW32:AX32" si="87">IF(AY32+BA32&gt;0,AY32+BA32,"")</f>
        <v>15000</v>
      </c>
      <c r="AX32" s="14">
        <f t="shared" si="87"/>
        <v>14300</v>
      </c>
      <c r="AY32" s="94">
        <f t="shared" si="81"/>
        <v>15000</v>
      </c>
      <c r="AZ32" s="94">
        <f t="shared" si="82"/>
        <v>14300</v>
      </c>
      <c r="BA32" s="51"/>
      <c r="BB32" s="51"/>
      <c r="BC32" s="72">
        <f t="shared" si="83"/>
        <v>1</v>
      </c>
      <c r="BD32" s="96">
        <f t="shared" si="84"/>
        <v>1</v>
      </c>
      <c r="BE32" t="str">
        <f t="shared" si="41"/>
        <v/>
      </c>
      <c r="BF32" t="str">
        <f t="shared" si="31"/>
        <v/>
      </c>
      <c r="BG32" s="76">
        <f t="shared" si="85"/>
        <v>12</v>
      </c>
    </row>
    <row r="33">
      <c r="A33" s="80">
        <v>5.0</v>
      </c>
      <c r="B33" s="85">
        <v>4.3868478E7</v>
      </c>
      <c r="C33" s="29" t="str">
        <f>IFERROR(VLOOKUP(B33,'SC1'!$A$2:$B$1000,2,FALSE))</f>
        <v>RUIZ ZAPATA MARYI CATALINA</v>
      </c>
      <c r="D33" s="82">
        <f t="shared" si="69"/>
        <v>10500</v>
      </c>
      <c r="E33" s="88">
        <f>IFERROR(VLOOKUP(B33,'SC1'!$A$2:$C$1000,3,FALSE))</f>
        <v>100000</v>
      </c>
      <c r="F33" s="82">
        <f t="shared" si="70"/>
        <v>8450</v>
      </c>
      <c r="G33" s="82">
        <f t="shared" si="71"/>
        <v>833</v>
      </c>
      <c r="H33" s="82">
        <f t="shared" si="72"/>
        <v>217</v>
      </c>
      <c r="I33" s="114" t="s">
        <v>89</v>
      </c>
      <c r="J33" s="97">
        <v>20000.0</v>
      </c>
      <c r="K33" s="114"/>
      <c r="L33" s="97">
        <v>10000.0</v>
      </c>
      <c r="M33" s="114" t="s">
        <v>89</v>
      </c>
      <c r="N33" s="97">
        <v>10500.0</v>
      </c>
      <c r="O33" s="114" t="s">
        <v>88</v>
      </c>
      <c r="P33" s="97">
        <v>10500.0</v>
      </c>
      <c r="Q33" s="114" t="s">
        <v>89</v>
      </c>
      <c r="R33" s="97">
        <v>10000.0</v>
      </c>
      <c r="S33" s="114" t="s">
        <v>89</v>
      </c>
      <c r="T33" s="97"/>
      <c r="U33" s="114" t="s">
        <v>88</v>
      </c>
      <c r="V33" s="97">
        <v>15000.0</v>
      </c>
      <c r="W33" s="114"/>
      <c r="X33" s="98"/>
      <c r="Y33" s="114" t="s">
        <v>89</v>
      </c>
      <c r="Z33" s="98"/>
      <c r="AA33" s="114" t="s">
        <v>88</v>
      </c>
      <c r="AB33" s="97">
        <v>10000.0</v>
      </c>
      <c r="AC33" s="114"/>
      <c r="AD33" s="91"/>
      <c r="AE33" s="114"/>
      <c r="AF33" s="91">
        <v>40000.0</v>
      </c>
      <c r="AG33" s="92"/>
      <c r="AH33" s="92"/>
      <c r="AI33" s="92"/>
      <c r="AJ33" s="92"/>
      <c r="AK33" s="92"/>
      <c r="AL33" s="92"/>
      <c r="AM33" s="92"/>
      <c r="AN33" s="92"/>
      <c r="AO33" s="51"/>
      <c r="AP33" s="14">
        <f t="shared" si="73"/>
        <v>126000</v>
      </c>
      <c r="AQ33" s="14">
        <f t="shared" si="74"/>
        <v>126000</v>
      </c>
      <c r="AR33" t="str">
        <f t="shared" si="75"/>
        <v/>
      </c>
      <c r="AS33" s="14" t="str">
        <f t="shared" si="76"/>
        <v/>
      </c>
      <c r="AT33" s="12">
        <f t="shared" si="77"/>
        <v>67600</v>
      </c>
      <c r="AU33" s="12">
        <f t="shared" si="78"/>
        <v>50400</v>
      </c>
      <c r="AV33" s="14">
        <f t="shared" si="79"/>
        <v>8000</v>
      </c>
      <c r="AW33" s="14">
        <f t="shared" ref="AW33:AX33" si="88">IF(AY33+BA33&gt;0,AY33+BA33,"")</f>
        <v>9996</v>
      </c>
      <c r="AX33" s="14">
        <f t="shared" si="88"/>
        <v>40404</v>
      </c>
      <c r="AY33" s="94">
        <f t="shared" si="81"/>
        <v>9996</v>
      </c>
      <c r="AZ33" s="94">
        <f t="shared" si="82"/>
        <v>40404</v>
      </c>
      <c r="BA33" s="51"/>
      <c r="BB33" s="51"/>
      <c r="BC33" s="72">
        <f t="shared" si="83"/>
        <v>4</v>
      </c>
      <c r="BD33" s="96">
        <f t="shared" si="84"/>
        <v>4</v>
      </c>
      <c r="BE33" t="str">
        <f t="shared" si="41"/>
        <v/>
      </c>
      <c r="BF33" t="str">
        <f t="shared" si="31"/>
        <v/>
      </c>
      <c r="BG33" s="76">
        <f t="shared" si="85"/>
        <v>12</v>
      </c>
    </row>
    <row r="34">
      <c r="A34" s="80">
        <v>6.0</v>
      </c>
      <c r="B34" s="122"/>
      <c r="C34" s="29" t="str">
        <f>IFERROR(VLOOKUP(B34,'SC1'!$A$2:$B$1000,2,FALSE))</f>
        <v/>
      </c>
      <c r="D34" s="82" t="str">
        <f t="shared" si="69"/>
        <v/>
      </c>
      <c r="E34" s="88" t="str">
        <f>IFERROR(VLOOKUP(B34,'SC1'!$A$2:$C$1000,3,FALSE))</f>
        <v/>
      </c>
      <c r="F34" s="82" t="str">
        <f t="shared" si="70"/>
        <v/>
      </c>
      <c r="G34" s="82" t="str">
        <f t="shared" si="71"/>
        <v/>
      </c>
      <c r="H34" s="82" t="str">
        <f t="shared" si="72"/>
        <v/>
      </c>
      <c r="I34" s="89"/>
      <c r="J34" s="91"/>
      <c r="K34" s="89"/>
      <c r="L34" s="91"/>
      <c r="M34" s="89"/>
      <c r="N34" s="91"/>
      <c r="O34" s="89"/>
      <c r="P34" s="91"/>
      <c r="Q34" s="89"/>
      <c r="R34" s="91"/>
      <c r="S34" s="89"/>
      <c r="T34" s="91"/>
      <c r="U34" s="89"/>
      <c r="V34" s="92"/>
      <c r="W34" s="89"/>
      <c r="X34" s="92"/>
      <c r="Y34" s="89"/>
      <c r="Z34" s="92"/>
      <c r="AA34" s="89"/>
      <c r="AB34" s="92"/>
      <c r="AC34" s="89"/>
      <c r="AD34" s="92"/>
      <c r="AE34" s="89"/>
      <c r="AF34" s="92"/>
      <c r="AG34" s="92"/>
      <c r="AH34" s="92"/>
      <c r="AI34" s="92"/>
      <c r="AJ34" s="92"/>
      <c r="AK34" s="92"/>
      <c r="AL34" s="92"/>
      <c r="AM34" s="92"/>
      <c r="AN34" s="92"/>
      <c r="AO34" s="51"/>
      <c r="AP34" s="14">
        <f t="shared" si="73"/>
        <v>0</v>
      </c>
      <c r="AQ34" t="str">
        <f t="shared" si="74"/>
        <v/>
      </c>
      <c r="AR34" t="str">
        <f t="shared" si="75"/>
        <v/>
      </c>
      <c r="AS34" s="14" t="str">
        <f t="shared" si="76"/>
        <v/>
      </c>
      <c r="AT34" s="12" t="str">
        <f t="shared" si="77"/>
        <v/>
      </c>
      <c r="AU34" s="12" t="str">
        <f t="shared" si="78"/>
        <v/>
      </c>
      <c r="AV34" s="14" t="str">
        <f t="shared" si="79"/>
        <v/>
      </c>
      <c r="AW34" s="14" t="str">
        <f t="shared" ref="AW34:AX34" si="89">IF(AY34+BA34&gt;0,AY34+BA34,"")</f>
        <v/>
      </c>
      <c r="AX34" s="14" t="str">
        <f t="shared" si="89"/>
        <v/>
      </c>
      <c r="AY34" s="94" t="str">
        <f t="shared" si="81"/>
        <v/>
      </c>
      <c r="AZ34" s="94">
        <f t="shared" si="82"/>
        <v>0</v>
      </c>
      <c r="BA34" s="51"/>
      <c r="BB34" s="51"/>
      <c r="BC34" t="str">
        <f t="shared" si="83"/>
        <v/>
      </c>
      <c r="BD34" s="96">
        <f t="shared" si="84"/>
        <v>12</v>
      </c>
      <c r="BE34" t="str">
        <f t="shared" si="41"/>
        <v/>
      </c>
      <c r="BF34" t="str">
        <f t="shared" si="31"/>
        <v/>
      </c>
      <c r="BG34" s="76">
        <f t="shared" si="85"/>
        <v>12</v>
      </c>
    </row>
    <row r="35">
      <c r="A35" s="80">
        <v>7.0</v>
      </c>
      <c r="B35" s="122"/>
      <c r="C35" s="29" t="str">
        <f>IFERROR(VLOOKUP(B35,'SC1'!$A$2:$B$1000,2,FALSE))</f>
        <v/>
      </c>
      <c r="D35" s="82" t="str">
        <f t="shared" si="69"/>
        <v/>
      </c>
      <c r="E35" s="88" t="str">
        <f>IFERROR(VLOOKUP(B35,'SC1'!$A$2:$C$1000,3,FALSE))</f>
        <v/>
      </c>
      <c r="F35" s="82" t="str">
        <f t="shared" si="70"/>
        <v/>
      </c>
      <c r="G35" s="82" t="str">
        <f t="shared" si="71"/>
        <v/>
      </c>
      <c r="H35" s="82" t="str">
        <f t="shared" si="72"/>
        <v/>
      </c>
      <c r="I35" s="89"/>
      <c r="J35" s="91"/>
      <c r="K35" s="89"/>
      <c r="L35" s="91"/>
      <c r="M35" s="89"/>
      <c r="N35" s="91"/>
      <c r="O35" s="89"/>
      <c r="P35" s="91"/>
      <c r="Q35" s="89"/>
      <c r="R35" s="91"/>
      <c r="S35" s="89"/>
      <c r="T35" s="91"/>
      <c r="U35" s="89"/>
      <c r="V35" s="92"/>
      <c r="W35" s="89"/>
      <c r="X35" s="92"/>
      <c r="Y35" s="89"/>
      <c r="Z35" s="92"/>
      <c r="AA35" s="89"/>
      <c r="AB35" s="92"/>
      <c r="AC35" s="89"/>
      <c r="AD35" s="92"/>
      <c r="AE35" s="89"/>
      <c r="AF35" s="92"/>
      <c r="AG35" s="92"/>
      <c r="AH35" s="92"/>
      <c r="AI35" s="92"/>
      <c r="AJ35" s="92"/>
      <c r="AK35" s="92"/>
      <c r="AL35" s="92"/>
      <c r="AM35" s="92"/>
      <c r="AN35" s="92"/>
      <c r="AO35" s="51"/>
      <c r="AP35" s="14">
        <f t="shared" si="73"/>
        <v>0</v>
      </c>
      <c r="AQ35" t="str">
        <f t="shared" si="74"/>
        <v/>
      </c>
      <c r="AR35" t="str">
        <f t="shared" si="75"/>
        <v/>
      </c>
      <c r="AS35" s="14" t="str">
        <f t="shared" si="76"/>
        <v/>
      </c>
      <c r="AT35" s="12" t="str">
        <f t="shared" si="77"/>
        <v/>
      </c>
      <c r="AU35" s="12" t="str">
        <f t="shared" si="78"/>
        <v/>
      </c>
      <c r="AV35" s="14" t="str">
        <f t="shared" si="79"/>
        <v/>
      </c>
      <c r="AW35" s="14" t="str">
        <f t="shared" ref="AW35:AX35" si="90">IF(AY35+BA35&gt;0,AY35+BA35,"")</f>
        <v/>
      </c>
      <c r="AX35" s="14" t="str">
        <f t="shared" si="90"/>
        <v/>
      </c>
      <c r="AY35" s="94" t="str">
        <f t="shared" si="81"/>
        <v/>
      </c>
      <c r="AZ35" s="94">
        <f t="shared" si="82"/>
        <v>0</v>
      </c>
      <c r="BA35" s="51"/>
      <c r="BB35" s="51"/>
      <c r="BC35" t="str">
        <f t="shared" si="83"/>
        <v/>
      </c>
      <c r="BD35" s="96">
        <f t="shared" si="84"/>
        <v>12</v>
      </c>
      <c r="BE35" t="str">
        <f t="shared" si="41"/>
        <v/>
      </c>
      <c r="BF35" t="str">
        <f t="shared" si="31"/>
        <v/>
      </c>
      <c r="BG35" s="76">
        <f t="shared" si="85"/>
        <v>12</v>
      </c>
    </row>
    <row r="36">
      <c r="A36" s="80">
        <v>8.0</v>
      </c>
      <c r="B36" s="111"/>
      <c r="C36" s="102" t="str">
        <f>IFERROR(VLOOKUP(B36,'SC1'!$A$2:$B$1000,2,FALSE))</f>
        <v/>
      </c>
      <c r="D36" s="82" t="str">
        <f t="shared" si="69"/>
        <v/>
      </c>
      <c r="E36" s="88" t="str">
        <f>IFERROR(VLOOKUP(B36,'SC1'!$A$2:$C$1000,3,FALSE))</f>
        <v/>
      </c>
      <c r="F36" s="82" t="str">
        <f t="shared" si="70"/>
        <v/>
      </c>
      <c r="G36" s="82" t="str">
        <f t="shared" si="71"/>
        <v/>
      </c>
      <c r="H36" s="82" t="str">
        <f t="shared" si="72"/>
        <v/>
      </c>
      <c r="I36" s="89"/>
      <c r="J36" s="92"/>
      <c r="K36" s="89"/>
      <c r="L36" s="91"/>
      <c r="M36" s="89"/>
      <c r="N36" s="91"/>
      <c r="O36" s="89"/>
      <c r="P36" s="92"/>
      <c r="Q36" s="89"/>
      <c r="R36" s="92"/>
      <c r="S36" s="89"/>
      <c r="T36" s="92"/>
      <c r="U36" s="89"/>
      <c r="V36" s="92"/>
      <c r="W36" s="89"/>
      <c r="X36" s="92"/>
      <c r="Y36" s="89"/>
      <c r="Z36" s="92"/>
      <c r="AA36" s="89"/>
      <c r="AB36" s="92"/>
      <c r="AC36" s="89"/>
      <c r="AD36" s="92"/>
      <c r="AE36" s="89"/>
      <c r="AF36" s="92"/>
      <c r="AG36" s="92"/>
      <c r="AH36" s="92"/>
      <c r="AI36" s="92"/>
      <c r="AJ36" s="92"/>
      <c r="AK36" s="92"/>
      <c r="AL36" s="92"/>
      <c r="AM36" s="92"/>
      <c r="AN36" s="92"/>
      <c r="AO36" s="51"/>
      <c r="AP36" s="14">
        <f t="shared" si="73"/>
        <v>0</v>
      </c>
      <c r="AQ36" t="str">
        <f t="shared" si="74"/>
        <v/>
      </c>
      <c r="AR36" t="str">
        <f t="shared" si="75"/>
        <v/>
      </c>
      <c r="AS36" s="14" t="str">
        <f t="shared" si="76"/>
        <v/>
      </c>
      <c r="AT36" s="12" t="str">
        <f t="shared" si="77"/>
        <v/>
      </c>
      <c r="AU36" s="12" t="str">
        <f t="shared" si="78"/>
        <v/>
      </c>
      <c r="AV36" s="14" t="str">
        <f t="shared" si="79"/>
        <v/>
      </c>
      <c r="AW36" s="14" t="str">
        <f t="shared" ref="AW36:AX36" si="91">IF(AY36+BA36&gt;0,AY36+BA36,"")</f>
        <v/>
      </c>
      <c r="AX36" s="14" t="str">
        <f t="shared" si="91"/>
        <v/>
      </c>
      <c r="AY36" s="94" t="str">
        <f t="shared" si="81"/>
        <v/>
      </c>
      <c r="AZ36" s="94">
        <f t="shared" si="82"/>
        <v>0</v>
      </c>
      <c r="BA36" s="51"/>
      <c r="BB36" s="51"/>
      <c r="BC36" t="str">
        <f t="shared" si="83"/>
        <v/>
      </c>
      <c r="BD36" s="96">
        <f t="shared" si="84"/>
        <v>12</v>
      </c>
      <c r="BE36" t="str">
        <f t="shared" si="41"/>
        <v/>
      </c>
      <c r="BF36" t="str">
        <f t="shared" si="31"/>
        <v/>
      </c>
      <c r="BG36" s="76">
        <f t="shared" si="85"/>
        <v>12</v>
      </c>
    </row>
    <row r="37">
      <c r="A37" s="103"/>
      <c r="B37" s="104"/>
      <c r="C37" s="103"/>
      <c r="D37" s="105" t="s">
        <v>91</v>
      </c>
      <c r="E37" s="106"/>
      <c r="F37" s="106"/>
      <c r="G37" s="106"/>
      <c r="H37" s="106"/>
      <c r="I37" s="107"/>
      <c r="J37" s="106">
        <f>SUM(J29:J36)</f>
        <v>175000</v>
      </c>
      <c r="K37" s="107"/>
      <c r="L37" s="106">
        <f>SUM(L29:L36)</f>
        <v>210000</v>
      </c>
      <c r="M37" s="107"/>
      <c r="N37" s="106">
        <f>SUM(N29:N36)</f>
        <v>145500</v>
      </c>
      <c r="O37" s="107"/>
      <c r="P37" s="106">
        <f>SUM(P29:P36)</f>
        <v>175500</v>
      </c>
      <c r="Q37" s="107"/>
      <c r="R37" s="106">
        <f>SUM(R29:R36)</f>
        <v>115000</v>
      </c>
      <c r="S37" s="107"/>
      <c r="T37" s="106">
        <f>SUM(T29:T36)</f>
        <v>205000</v>
      </c>
      <c r="U37" s="107"/>
      <c r="V37" s="106">
        <f>SUM(V29:V36)</f>
        <v>120000</v>
      </c>
      <c r="W37" s="107"/>
      <c r="X37" s="106">
        <f>SUM(X29:X36)</f>
        <v>150000</v>
      </c>
      <c r="Y37" s="107"/>
      <c r="Z37" s="106">
        <f>SUM(Z29:Z36)</f>
        <v>85000</v>
      </c>
      <c r="AA37" s="107"/>
      <c r="AB37" s="106">
        <f>SUM(AB29:AB36)</f>
        <v>180000</v>
      </c>
      <c r="AC37" s="107"/>
      <c r="AD37" s="106">
        <f>SUM(AD29:AD36)</f>
        <v>194000</v>
      </c>
      <c r="AE37" s="107"/>
      <c r="AF37" s="106">
        <f>SUM(AF29:AF36)</f>
        <v>199000</v>
      </c>
      <c r="AG37" s="106"/>
      <c r="AH37" s="106">
        <f>SUM(AH29:AH36)</f>
        <v>0</v>
      </c>
      <c r="AI37" s="106"/>
      <c r="AJ37" s="106">
        <f>SUM(AJ29:AJ36)</f>
        <v>0</v>
      </c>
      <c r="AK37" s="106"/>
      <c r="AL37" s="106">
        <f>SUM(AL29:AL36)</f>
        <v>0</v>
      </c>
      <c r="AM37" s="106"/>
      <c r="AN37" s="106">
        <f t="shared" ref="AN37:AO37" si="92">SUM(AN29:AN36)</f>
        <v>0</v>
      </c>
      <c r="AO37" s="106">
        <f t="shared" si="92"/>
        <v>0</v>
      </c>
      <c r="AP37" s="106">
        <f>SUM(AP29:AP36)+AO37</f>
        <v>1954000</v>
      </c>
      <c r="AS37" s="14"/>
      <c r="AT37" s="12"/>
      <c r="AU37" s="12"/>
      <c r="AV37" s="14"/>
      <c r="AW37" s="14"/>
      <c r="AX37" s="14"/>
      <c r="AY37" s="94"/>
      <c r="AZ37" s="94"/>
      <c r="BA37" s="14"/>
      <c r="BB37" s="14"/>
      <c r="BD37" s="21"/>
      <c r="BE37" t="str">
        <f t="shared" si="41"/>
        <v/>
      </c>
      <c r="BF37" t="str">
        <f t="shared" si="31"/>
        <v/>
      </c>
    </row>
    <row r="38">
      <c r="A38" s="80">
        <v>1.0</v>
      </c>
      <c r="B38" s="85">
        <v>4.3494317E7</v>
      </c>
      <c r="C38" s="109" t="str">
        <f>IFERROR(VLOOKUP(B38,'SC1'!$A$2:$B$1000,2,FALSE))</f>
        <v>DIAZ MARIA YOLANDA</v>
      </c>
      <c r="D38" s="87">
        <f t="shared" ref="D38:D45" si="94">IF(CEILING(F38+G38+$BF$3,500)&gt;$BF$3,CEILING(F38+G38+$BF$3,500),"")</f>
        <v>52500</v>
      </c>
      <c r="E38" s="88">
        <f>IFERROR(VLOOKUP(B38,'SC1'!$A$2:$C$1000,3,FALSE))</f>
        <v>550000</v>
      </c>
      <c r="F38" s="82">
        <f t="shared" ref="F38:F45" si="95">IF(CEILING(PMT($BF$1/30*7,BG38,E38)*-1,50)&gt;0,CEILING(PMT($BF$1/30*7,BG38,E38)*-1,50),"")</f>
        <v>46500</v>
      </c>
      <c r="G38" s="82">
        <f t="shared" ref="G38:G45" si="96">IF(ROUND(E38*0.1/BG38)&gt;0,ROUND(E38*0.1/BG38),"")</f>
        <v>4583</v>
      </c>
      <c r="H38" s="82">
        <f t="shared" ref="H38:H45" si="97">IF(D38-F38-G38-$BF$3&gt;0,D38-F38-G38-$BF$3,"")</f>
        <v>417</v>
      </c>
      <c r="I38" s="89" t="s">
        <v>89</v>
      </c>
      <c r="J38" s="91">
        <v>53000.0</v>
      </c>
      <c r="K38" s="89"/>
      <c r="L38" s="91">
        <v>53000.0</v>
      </c>
      <c r="M38" s="89" t="s">
        <v>89</v>
      </c>
      <c r="N38" s="91">
        <v>52500.0</v>
      </c>
      <c r="O38" s="89" t="s">
        <v>89</v>
      </c>
      <c r="P38" s="91">
        <v>52500.0</v>
      </c>
      <c r="Q38" s="89" t="s">
        <v>89</v>
      </c>
      <c r="R38" s="91">
        <v>52500.0</v>
      </c>
      <c r="S38" s="89" t="s">
        <v>89</v>
      </c>
      <c r="T38" s="91">
        <v>53000.0</v>
      </c>
      <c r="U38" s="89" t="s">
        <v>90</v>
      </c>
      <c r="V38" s="91">
        <v>53500.0</v>
      </c>
      <c r="W38" s="89"/>
      <c r="X38" s="91">
        <v>50000.0</v>
      </c>
      <c r="Y38" s="89" t="s">
        <v>89</v>
      </c>
      <c r="Z38" s="91">
        <v>50000.0</v>
      </c>
      <c r="AA38" s="89" t="s">
        <v>89</v>
      </c>
      <c r="AB38" s="91">
        <v>53000.0</v>
      </c>
      <c r="AC38" s="89"/>
      <c r="AD38" s="91">
        <v>52000.0</v>
      </c>
      <c r="AE38" s="89"/>
      <c r="AF38" s="91">
        <v>55000.0</v>
      </c>
      <c r="AG38" s="92"/>
      <c r="AH38" s="92"/>
      <c r="AI38" s="92"/>
      <c r="AJ38" s="92"/>
      <c r="AK38" s="92"/>
      <c r="AL38" s="92"/>
      <c r="AM38" s="92"/>
      <c r="AN38" s="92"/>
      <c r="AO38" s="51"/>
      <c r="AP38" s="14">
        <f t="shared" ref="AP38:AP45" si="98">IF(SUM(J38:AN38)&gt;0,SUM(J38:AN38),0)</f>
        <v>630000</v>
      </c>
      <c r="AQ38" s="14">
        <f t="shared" ref="AQ38:AQ45" si="99">IF(($BF$5-($BF$6-BG38))*D38&gt;0,($BF$5-($BF$6-BG38))*D38,"")</f>
        <v>630000</v>
      </c>
      <c r="AR38" t="str">
        <f t="shared" ref="AR38:AR45" si="100">IF($AP38-MULTIPLY(D38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38)) &lt; 0,AP38-MULTIPLY(D38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38)),"")</f>
        <v/>
      </c>
      <c r="AS38" s="14" t="str">
        <f t="shared" ref="AS38:AS45" si="101">IF(D38*BG38-AP38&gt;0,D38*BG38-AP38,"")</f>
        <v/>
      </c>
      <c r="AT38" s="12">
        <f t="shared" ref="AT38:AT45" si="102">IF(AR38&gt;-1,IF(BC38 &lt;&gt; "",IF((BG38-$BC38)*F38&gt;0,(BG38-$BC38)*F38,""),""),IF(AQ38&gt;(BG38-$BC38)*F38,(BG38-$BC38)*F38,""))</f>
        <v>558000</v>
      </c>
      <c r="AU38" s="12">
        <f t="shared" ref="AU38:AU45" si="103">IF(AW38+AX38&gt;0,AW38+AX38,"")</f>
        <v>60000</v>
      </c>
      <c r="AV38" s="14">
        <f t="shared" ref="AV38:AV45" si="104">IF(AR38&gt;-1,IF(BC38 &lt;&gt; "",IF((BG38-$BC38)*$BF$3&gt;0,(BG38-$BC38)*$BF$3,""),""),IF(AP38-AT38-((BG38-$BC38)*$BF$3)&gt;=0,(BG38-$BC38)*$BF$3,""))</f>
        <v>12000</v>
      </c>
      <c r="AW38" s="14">
        <f t="shared" ref="AW38:AX38" si="93">IF(AY38+BA38&gt;0,AY38+BA38,"")</f>
        <v>54996</v>
      </c>
      <c r="AX38" s="14">
        <f t="shared" si="93"/>
        <v>5004</v>
      </c>
      <c r="AY38" s="94">
        <f t="shared" ref="AY38:AY45" si="106">IF(IF(IF(BG38-BC38=$BF$5,IF(AP38&gt;=D38*$BF$5,G38*$BF$5,0),0)&gt;0,IF(BG38-BC38=$BF$5,IF(AP38&gt;=D38*$BF$5,G38*$BF$5,""),""),IF(AP38-AT38-AV38&gt;=G38*$BF$5,G38*$BF$5,AP38-AT38-AV38))=0,"",IF(IF(BG38-BC38=$BF$5,IF(AP38&gt;=D38*$BF$5,G38*$BF$5,0),0)&gt;0,IF(BG38-BC38=$BF$5,IF(AP38&gt;=D38*$BF$5,G38*$BF$5,""),""),IF(AP38-AT38-AV38&gt;=G38*$BF$5,G38*$BF$5,"")))</f>
        <v>54996</v>
      </c>
      <c r="AZ38" s="94">
        <f t="shared" ref="AZ38:AZ45" si="107">IF(AP38&gt;=D38*$BF$5,IF(AP38-AT38-AV38-AW38&gt;0,AP38-AT38-AV38-AW38,0),"")</f>
        <v>5004</v>
      </c>
      <c r="BA38" s="51"/>
      <c r="BB38" s="51"/>
      <c r="BC38" s="72">
        <f t="shared" ref="BC38:BC45" si="108">IF(ISBLANK(B38),"",IF(ISBLANK(J38),1,0)+IF(ISBLANK(L38),1,0)+IF(ISBLANK(N38),1,0)+IF(ISBLANK(P38),1,0)+IF(ISBLANK(R38),1,0)+IF(ISBLANK(T38),1,0)+IF(ISBLANK(V38),1,0)+IF(ISBLANK(X38),1,0)+IF(ISBLANK(Z38),1,0)+IF(ISBLANK(AB38),1,0)+IF(ISBLANK(AD38),1,0)+IF(ISBLANK(AF38),1,0)+IF(ISBLANK(AH38),1,0)+IF(ISBLANK(AJ38),1,0)+IF(ISBLANK(AL38),1,0)+IF(ISBLANK(AN38),1,0)-(16-BG38))</f>
        <v>0</v>
      </c>
      <c r="BD38" s="96">
        <f t="shared" ref="BD38:BD45" si="109">IF($D$5-$J$5&gt;=0,IF(ISBLANK(J38),1,0),0)+IF($D$5-$L$5&gt;=0,IF(ISBLANK(L38),1,0),0)+IF($D$5-$N$5&gt;=0,IF(ISBLANK(N38),1,0),0)+IF($D$5-$P$5&gt;=0,IF(ISBLANK(P38),1,0),0)+IF($D$5-$R$5&gt;=0,IF(ISBLANK(R38),1,0),0)+IF($D$5-$T$5&gt;=0,IF(ISBLANK(T38),1,0),0)+IF($D$5-$V$5&gt;=0,IF(ISBLANK(V38),1,0),0)+IF($D$5-$X$5&gt;=0,IF(ISBLANK(X38),1,0),0)+IF($D$5-$Z$5&gt;=0,IF(ISBLANK(Z38),1,0),0)+IF($D$5-$AB$5&gt;=0,IF(ISBLANK(AB38),1,0),0)+IF($D$5-$AD$5&gt;=0,IF(ISBLANK(AD38),1,0),0)+IF($D$5-$AF$5&gt;=0,IF(ISBLANK(AF38),1,0),0)+IF($D$5-$AH$5&gt;=0,IF(ISBLANK(AH38),1,0),0)+IF($D$5-$AJ$5&gt;=0,IF(ISBLANK(AJ38),1,0),0)+IF($D$5-$AL$5&gt;=0,IF(ISBLANK(AL38),1,0),0)+IF($D$5-$AN$5&gt;=0,IF(ISBLANK(AN38),1,0),0)-(16-BG38)</f>
        <v>0</v>
      </c>
      <c r="BE38" t="str">
        <f t="shared" si="41"/>
        <v/>
      </c>
      <c r="BF38" t="str">
        <f t="shared" si="31"/>
        <v/>
      </c>
      <c r="BG38" s="76">
        <f t="shared" ref="BG38:BG45" si="110">$BF$6</f>
        <v>12</v>
      </c>
    </row>
    <row r="39">
      <c r="A39" s="80">
        <v>2.0</v>
      </c>
      <c r="B39" s="76">
        <v>4.3189241E7</v>
      </c>
      <c r="C39" s="29" t="str">
        <f>IFERROR(VLOOKUP(B39,'SC1'!$A$2:$B$1000,2,FALSE))</f>
        <v>GAÑAN JARAMILLO CLAUDIA MARCELA</v>
      </c>
      <c r="D39" s="82">
        <f t="shared" si="94"/>
        <v>47500</v>
      </c>
      <c r="E39" s="88">
        <f>IFERROR(VLOOKUP(B39,'SC1'!$A$2:$C$1000,3,FALSE))</f>
        <v>500000</v>
      </c>
      <c r="F39" s="82">
        <f t="shared" si="95"/>
        <v>42250</v>
      </c>
      <c r="G39" s="82">
        <f t="shared" si="96"/>
        <v>4167</v>
      </c>
      <c r="H39" s="82">
        <f t="shared" si="97"/>
        <v>83</v>
      </c>
      <c r="I39" s="89" t="s">
        <v>89</v>
      </c>
      <c r="J39" s="91">
        <v>50000.0</v>
      </c>
      <c r="K39" s="89"/>
      <c r="L39" s="91"/>
      <c r="M39" s="89" t="s">
        <v>89</v>
      </c>
      <c r="N39" s="91">
        <v>50000.0</v>
      </c>
      <c r="O39" s="89" t="s">
        <v>88</v>
      </c>
      <c r="P39" s="91">
        <v>60000.0</v>
      </c>
      <c r="Q39" s="89" t="s">
        <v>89</v>
      </c>
      <c r="R39" s="91">
        <v>50000.0</v>
      </c>
      <c r="S39" s="89" t="s">
        <v>88</v>
      </c>
      <c r="T39" s="91">
        <v>50000.0</v>
      </c>
      <c r="U39" s="89" t="s">
        <v>89</v>
      </c>
      <c r="V39" s="91">
        <v>50000.0</v>
      </c>
      <c r="W39" s="89"/>
      <c r="X39" s="91">
        <v>50000.0</v>
      </c>
      <c r="Y39" s="89" t="s">
        <v>89</v>
      </c>
      <c r="Z39" s="91">
        <v>50000.0</v>
      </c>
      <c r="AA39" s="89" t="s">
        <v>88</v>
      </c>
      <c r="AB39" s="91">
        <v>50000.0</v>
      </c>
      <c r="AC39" s="89"/>
      <c r="AD39" s="91">
        <v>60000.0</v>
      </c>
      <c r="AE39" s="89"/>
      <c r="AF39" s="91">
        <v>50000.0</v>
      </c>
      <c r="AG39" s="92"/>
      <c r="AH39" s="92"/>
      <c r="AI39" s="92"/>
      <c r="AJ39" s="92"/>
      <c r="AK39" s="92"/>
      <c r="AL39" s="92"/>
      <c r="AM39" s="92"/>
      <c r="AN39" s="92"/>
      <c r="AO39" s="51"/>
      <c r="AP39" s="14">
        <f t="shared" si="98"/>
        <v>570000</v>
      </c>
      <c r="AQ39" s="14">
        <f t="shared" si="99"/>
        <v>570000</v>
      </c>
      <c r="AR39" t="str">
        <f t="shared" si="100"/>
        <v/>
      </c>
      <c r="AS39" s="14" t="str">
        <f t="shared" si="101"/>
        <v/>
      </c>
      <c r="AT39" s="12">
        <f t="shared" si="102"/>
        <v>464750</v>
      </c>
      <c r="AU39" s="12">
        <f t="shared" si="103"/>
        <v>94250</v>
      </c>
      <c r="AV39" s="14">
        <f t="shared" si="104"/>
        <v>11000</v>
      </c>
      <c r="AW39" s="14">
        <f t="shared" ref="AW39:AX39" si="105">IF(AY39+BA39&gt;0,AY39+BA39,"")</f>
        <v>50004</v>
      </c>
      <c r="AX39" s="14">
        <f t="shared" si="105"/>
        <v>44246</v>
      </c>
      <c r="AY39" s="94">
        <f t="shared" si="106"/>
        <v>50004</v>
      </c>
      <c r="AZ39" s="94">
        <f t="shared" si="107"/>
        <v>44246</v>
      </c>
      <c r="BA39" s="51"/>
      <c r="BB39" s="51"/>
      <c r="BC39" s="72">
        <f t="shared" si="108"/>
        <v>1</v>
      </c>
      <c r="BD39" s="96">
        <f t="shared" si="109"/>
        <v>1</v>
      </c>
      <c r="BE39" t="str">
        <f t="shared" si="41"/>
        <v/>
      </c>
      <c r="BF39" t="str">
        <f t="shared" si="31"/>
        <v/>
      </c>
      <c r="BG39" s="76">
        <f t="shared" si="110"/>
        <v>12</v>
      </c>
    </row>
    <row r="40">
      <c r="A40" s="80">
        <v>3.0</v>
      </c>
      <c r="B40" s="85">
        <v>7.1731999E7</v>
      </c>
      <c r="C40" s="29" t="str">
        <f>IFERROR(VLOOKUP(B40,'SC1'!$A$2:$B$1000,2,FALSE))</f>
        <v>CASTAÑO RAMIREZ MARCO TULIO</v>
      </c>
      <c r="D40" s="82">
        <f t="shared" si="94"/>
        <v>112500</v>
      </c>
      <c r="E40" s="88">
        <f>IFERROR(VLOOKUP(B40,'SC1'!$A$2:$C$1000,3,FALSE))</f>
        <v>1200000</v>
      </c>
      <c r="F40" s="82">
        <f t="shared" si="95"/>
        <v>101400</v>
      </c>
      <c r="G40" s="82">
        <f t="shared" si="96"/>
        <v>10000</v>
      </c>
      <c r="H40" s="82">
        <f t="shared" si="97"/>
        <v>100</v>
      </c>
      <c r="I40" s="89" t="s">
        <v>89</v>
      </c>
      <c r="J40" s="91">
        <v>120000.0</v>
      </c>
      <c r="K40" s="89"/>
      <c r="L40" s="91">
        <v>100000.0</v>
      </c>
      <c r="M40" s="89" t="s">
        <v>89</v>
      </c>
      <c r="N40" s="91">
        <v>120000.0</v>
      </c>
      <c r="O40" s="89" t="s">
        <v>89</v>
      </c>
      <c r="P40" s="91">
        <v>130000.0</v>
      </c>
      <c r="Q40" s="89" t="s">
        <v>89</v>
      </c>
      <c r="R40" s="91">
        <v>120000.0</v>
      </c>
      <c r="S40" s="89" t="s">
        <v>90</v>
      </c>
      <c r="T40" s="91">
        <v>120000.0</v>
      </c>
      <c r="U40" s="89" t="s">
        <v>90</v>
      </c>
      <c r="V40" s="91">
        <v>84000.0</v>
      </c>
      <c r="W40" s="89"/>
      <c r="X40" s="91">
        <v>120000.0</v>
      </c>
      <c r="Y40" s="89" t="s">
        <v>88</v>
      </c>
      <c r="Z40" s="91">
        <v>120000.0</v>
      </c>
      <c r="AA40" s="89" t="s">
        <v>88</v>
      </c>
      <c r="AB40" s="91">
        <v>120000.0</v>
      </c>
      <c r="AC40" s="89"/>
      <c r="AD40" s="91">
        <v>120000.0</v>
      </c>
      <c r="AE40" s="89"/>
      <c r="AF40" s="91">
        <v>200000.0</v>
      </c>
      <c r="AG40" s="92"/>
      <c r="AH40" s="92"/>
      <c r="AI40" s="92"/>
      <c r="AJ40" s="92"/>
      <c r="AK40" s="92"/>
      <c r="AL40" s="92"/>
      <c r="AM40" s="92"/>
      <c r="AN40" s="92"/>
      <c r="AO40" s="51"/>
      <c r="AP40" s="14">
        <f t="shared" si="98"/>
        <v>1474000</v>
      </c>
      <c r="AQ40" s="14">
        <f t="shared" si="99"/>
        <v>1350000</v>
      </c>
      <c r="AR40" t="str">
        <f t="shared" si="100"/>
        <v/>
      </c>
      <c r="AS40" s="14" t="str">
        <f t="shared" si="101"/>
        <v/>
      </c>
      <c r="AT40" s="12">
        <f t="shared" si="102"/>
        <v>1216800</v>
      </c>
      <c r="AU40" s="12">
        <f t="shared" si="103"/>
        <v>245200</v>
      </c>
      <c r="AV40" s="14">
        <f t="shared" si="104"/>
        <v>12000</v>
      </c>
      <c r="AW40" s="14">
        <f t="shared" ref="AW40:AX40" si="111">IF(AY40+BA40&gt;0,AY40+BA40,"")</f>
        <v>120000</v>
      </c>
      <c r="AX40" s="14">
        <f t="shared" si="111"/>
        <v>125200</v>
      </c>
      <c r="AY40" s="94">
        <f t="shared" si="106"/>
        <v>120000</v>
      </c>
      <c r="AZ40" s="94">
        <f t="shared" si="107"/>
        <v>125200</v>
      </c>
      <c r="BA40" s="51"/>
      <c r="BB40" s="51"/>
      <c r="BC40" s="72">
        <f t="shared" si="108"/>
        <v>0</v>
      </c>
      <c r="BD40" s="96">
        <f t="shared" si="109"/>
        <v>0</v>
      </c>
      <c r="BE40" t="str">
        <f t="shared" si="41"/>
        <v/>
      </c>
      <c r="BF40" t="str">
        <f t="shared" si="31"/>
        <v/>
      </c>
      <c r="BG40" s="76">
        <f t="shared" si="110"/>
        <v>12</v>
      </c>
    </row>
    <row r="41">
      <c r="A41" s="80">
        <v>4.0</v>
      </c>
      <c r="B41" s="85">
        <v>7.1587962E7</v>
      </c>
      <c r="C41" s="29" t="str">
        <f>IFERROR(VLOOKUP(B41,'SC1'!$A$2:$B$1000,2,FALSE))</f>
        <v>VELASQUEZ ALVAREZ ALEJANDRO</v>
      </c>
      <c r="D41" s="82">
        <f t="shared" si="94"/>
        <v>47500</v>
      </c>
      <c r="E41" s="88">
        <f>IFERROR(VLOOKUP(B41,'SC1'!$A$2:$C$1000,3,FALSE))</f>
        <v>500000</v>
      </c>
      <c r="F41" s="82">
        <f t="shared" si="95"/>
        <v>42250</v>
      </c>
      <c r="G41" s="82">
        <f t="shared" si="96"/>
        <v>4167</v>
      </c>
      <c r="H41" s="82">
        <f t="shared" si="97"/>
        <v>83</v>
      </c>
      <c r="I41" s="89" t="s">
        <v>89</v>
      </c>
      <c r="J41" s="91">
        <v>50000.0</v>
      </c>
      <c r="K41" s="89"/>
      <c r="L41" s="91">
        <v>50000.0</v>
      </c>
      <c r="M41" s="89" t="s">
        <v>88</v>
      </c>
      <c r="N41" s="91">
        <v>60000.0</v>
      </c>
      <c r="O41" s="89" t="s">
        <v>90</v>
      </c>
      <c r="P41" s="91">
        <v>50000.0</v>
      </c>
      <c r="Q41" s="89" t="s">
        <v>89</v>
      </c>
      <c r="R41" s="91">
        <v>70000.0</v>
      </c>
      <c r="S41" s="89" t="s">
        <v>89</v>
      </c>
      <c r="T41" s="91">
        <v>50000.0</v>
      </c>
      <c r="U41" s="89" t="s">
        <v>90</v>
      </c>
      <c r="V41" s="91">
        <v>50000.0</v>
      </c>
      <c r="W41" s="89"/>
      <c r="X41" s="91">
        <v>50000.0</v>
      </c>
      <c r="Y41" s="89" t="s">
        <v>89</v>
      </c>
      <c r="Z41" s="91">
        <v>40000.0</v>
      </c>
      <c r="AA41" s="89" t="s">
        <v>89</v>
      </c>
      <c r="AB41" s="91" t="s">
        <v>89</v>
      </c>
      <c r="AC41" s="89"/>
      <c r="AD41" s="91">
        <v>60000.0</v>
      </c>
      <c r="AE41" s="89"/>
      <c r="AF41" s="91">
        <v>50000.0</v>
      </c>
      <c r="AG41" s="92"/>
      <c r="AH41" s="92"/>
      <c r="AI41" s="92"/>
      <c r="AJ41" s="92"/>
      <c r="AK41" s="92"/>
      <c r="AL41" s="92"/>
      <c r="AM41" s="92"/>
      <c r="AN41" s="92"/>
      <c r="AO41" s="51"/>
      <c r="AP41" s="14">
        <f t="shared" si="98"/>
        <v>580000</v>
      </c>
      <c r="AQ41" s="14">
        <f t="shared" si="99"/>
        <v>570000</v>
      </c>
      <c r="AR41" t="str">
        <f t="shared" si="100"/>
        <v/>
      </c>
      <c r="AS41" s="14" t="str">
        <f t="shared" si="101"/>
        <v/>
      </c>
      <c r="AT41" s="12">
        <f t="shared" si="102"/>
        <v>507000</v>
      </c>
      <c r="AU41" s="12">
        <f t="shared" si="103"/>
        <v>61000</v>
      </c>
      <c r="AV41" s="14">
        <f t="shared" si="104"/>
        <v>12000</v>
      </c>
      <c r="AW41" s="14">
        <f t="shared" ref="AW41:AX41" si="112">IF(AY41+BA41&gt;0,AY41+BA41,"")</f>
        <v>50004</v>
      </c>
      <c r="AX41" s="14">
        <f t="shared" si="112"/>
        <v>10996</v>
      </c>
      <c r="AY41" s="94">
        <f t="shared" si="106"/>
        <v>50004</v>
      </c>
      <c r="AZ41" s="94">
        <f t="shared" si="107"/>
        <v>10996</v>
      </c>
      <c r="BA41" s="51"/>
      <c r="BB41" s="51"/>
      <c r="BC41" s="72">
        <f t="shared" si="108"/>
        <v>0</v>
      </c>
      <c r="BD41" s="96">
        <f t="shared" si="109"/>
        <v>0</v>
      </c>
      <c r="BE41" t="str">
        <f t="shared" si="41"/>
        <v/>
      </c>
      <c r="BF41" t="str">
        <f t="shared" si="31"/>
        <v/>
      </c>
      <c r="BG41" s="76">
        <f t="shared" si="110"/>
        <v>12</v>
      </c>
    </row>
    <row r="42">
      <c r="A42" s="80">
        <v>5.0</v>
      </c>
      <c r="B42" s="76">
        <v>1.152710549E9</v>
      </c>
      <c r="C42" s="29" t="str">
        <f>IFERROR(VLOOKUP(B42,'SC1'!$A$2:$B$1000,2,FALSE))</f>
        <v>GARCIA NARANJO MARILLELY</v>
      </c>
      <c r="D42" s="82">
        <f t="shared" si="94"/>
        <v>43000</v>
      </c>
      <c r="E42" s="88">
        <f>IFERROR(VLOOKUP(B42,'SC1'!$A$2:$C$1000,3,FALSE))</f>
        <v>450000</v>
      </c>
      <c r="F42" s="82">
        <f t="shared" si="95"/>
        <v>38050</v>
      </c>
      <c r="G42" s="82">
        <f t="shared" si="96"/>
        <v>3750</v>
      </c>
      <c r="H42" s="82">
        <f t="shared" si="97"/>
        <v>200</v>
      </c>
      <c r="I42" s="89" t="s">
        <v>88</v>
      </c>
      <c r="J42" s="91">
        <v>50000.0</v>
      </c>
      <c r="K42" s="89"/>
      <c r="L42" s="91">
        <v>50000.0</v>
      </c>
      <c r="M42" s="89" t="s">
        <v>88</v>
      </c>
      <c r="N42" s="91">
        <v>50000.0</v>
      </c>
      <c r="O42" s="89" t="s">
        <v>89</v>
      </c>
      <c r="P42" s="91">
        <v>50000.0</v>
      </c>
      <c r="Q42" s="89" t="s">
        <v>89</v>
      </c>
      <c r="R42" s="91">
        <v>56000.0</v>
      </c>
      <c r="S42" s="89" t="s">
        <v>88</v>
      </c>
      <c r="T42" s="91">
        <v>20000.0</v>
      </c>
      <c r="U42" s="89" t="s">
        <v>88</v>
      </c>
      <c r="V42" s="92"/>
      <c r="W42" s="89"/>
      <c r="X42" s="91">
        <v>30000.0</v>
      </c>
      <c r="Y42" s="89" t="s">
        <v>88</v>
      </c>
      <c r="Z42" s="91">
        <v>40000.0</v>
      </c>
      <c r="AA42" s="89" t="s">
        <v>88</v>
      </c>
      <c r="AB42" s="91">
        <v>50000.0</v>
      </c>
      <c r="AC42" s="89"/>
      <c r="AD42" s="91">
        <v>50000.0</v>
      </c>
      <c r="AE42" s="89"/>
      <c r="AF42" s="91">
        <v>70000.0</v>
      </c>
      <c r="AG42" s="92"/>
      <c r="AH42" s="92"/>
      <c r="AI42" s="92"/>
      <c r="AJ42" s="92"/>
      <c r="AK42" s="92"/>
      <c r="AL42" s="92"/>
      <c r="AM42" s="92"/>
      <c r="AN42" s="92"/>
      <c r="AO42" s="51"/>
      <c r="AP42" s="14">
        <f t="shared" si="98"/>
        <v>516000</v>
      </c>
      <c r="AQ42" s="14">
        <f t="shared" si="99"/>
        <v>516000</v>
      </c>
      <c r="AR42" t="str">
        <f t="shared" si="100"/>
        <v/>
      </c>
      <c r="AS42" s="14" t="str">
        <f t="shared" si="101"/>
        <v/>
      </c>
      <c r="AT42" s="12">
        <f t="shared" si="102"/>
        <v>418550</v>
      </c>
      <c r="AU42" s="12">
        <f t="shared" si="103"/>
        <v>86450</v>
      </c>
      <c r="AV42" s="14">
        <f t="shared" si="104"/>
        <v>11000</v>
      </c>
      <c r="AW42" s="14">
        <f t="shared" ref="AW42:AX42" si="113">IF(AY42+BA42&gt;0,AY42+BA42,"")</f>
        <v>45000</v>
      </c>
      <c r="AX42" s="14">
        <f t="shared" si="113"/>
        <v>41450</v>
      </c>
      <c r="AY42" s="94">
        <f t="shared" si="106"/>
        <v>45000</v>
      </c>
      <c r="AZ42" s="94">
        <f t="shared" si="107"/>
        <v>41450</v>
      </c>
      <c r="BA42" s="51"/>
      <c r="BB42" s="51"/>
      <c r="BC42" s="72">
        <f t="shared" si="108"/>
        <v>1</v>
      </c>
      <c r="BD42" s="96">
        <f t="shared" si="109"/>
        <v>1</v>
      </c>
      <c r="BE42" t="str">
        <f t="shared" si="41"/>
        <v/>
      </c>
      <c r="BF42" t="str">
        <f t="shared" si="31"/>
        <v/>
      </c>
      <c r="BG42" s="76">
        <f t="shared" si="110"/>
        <v>12</v>
      </c>
    </row>
    <row r="43">
      <c r="A43" s="80">
        <v>6.0</v>
      </c>
      <c r="B43" s="85">
        <v>4.3055137E7</v>
      </c>
      <c r="C43" s="29" t="str">
        <f>IFERROR(VLOOKUP(B43,'SC1'!$A$2:$B$1000,2,FALSE))</f>
        <v>RESTREPO HERNANDEZ MAGDALENA</v>
      </c>
      <c r="D43" s="82">
        <f t="shared" si="94"/>
        <v>24500</v>
      </c>
      <c r="E43" s="88">
        <f>IFERROR(VLOOKUP(B43,'SC1'!$A$2:$C$1000,3,FALSE))</f>
        <v>250000</v>
      </c>
      <c r="F43" s="82">
        <f t="shared" si="95"/>
        <v>21150</v>
      </c>
      <c r="G43" s="82">
        <f t="shared" si="96"/>
        <v>2083</v>
      </c>
      <c r="H43" s="82">
        <f t="shared" si="97"/>
        <v>267</v>
      </c>
      <c r="I43" s="89" t="s">
        <v>90</v>
      </c>
      <c r="J43" s="91">
        <v>25000.0</v>
      </c>
      <c r="K43" s="89"/>
      <c r="L43" s="91">
        <v>25000.0</v>
      </c>
      <c r="M43" s="89" t="s">
        <v>89</v>
      </c>
      <c r="N43" s="91">
        <v>25000.0</v>
      </c>
      <c r="O43" s="89"/>
      <c r="P43" s="91">
        <v>25000.0</v>
      </c>
      <c r="Q43" s="89" t="s">
        <v>88</v>
      </c>
      <c r="R43" s="91">
        <v>25000.0</v>
      </c>
      <c r="S43" s="89" t="s">
        <v>89</v>
      </c>
      <c r="T43" s="92"/>
      <c r="U43" s="89" t="s">
        <v>89</v>
      </c>
      <c r="V43" s="91">
        <v>30000.0</v>
      </c>
      <c r="W43" s="89"/>
      <c r="X43" s="91">
        <v>25000.0</v>
      </c>
      <c r="Y43" s="89" t="s">
        <v>89</v>
      </c>
      <c r="Z43" s="91">
        <v>24500.0</v>
      </c>
      <c r="AA43" s="89" t="s">
        <v>89</v>
      </c>
      <c r="AB43" s="91">
        <v>30000.0</v>
      </c>
      <c r="AC43" s="89"/>
      <c r="AD43" s="91">
        <v>30000.0</v>
      </c>
      <c r="AE43" s="89"/>
      <c r="AF43" s="91">
        <v>30000.0</v>
      </c>
      <c r="AG43" s="92"/>
      <c r="AH43" s="92"/>
      <c r="AI43" s="92"/>
      <c r="AJ43" s="92"/>
      <c r="AK43" s="92"/>
      <c r="AL43" s="92"/>
      <c r="AM43" s="92"/>
      <c r="AN43" s="92"/>
      <c r="AO43" s="51"/>
      <c r="AP43" s="14">
        <f t="shared" si="98"/>
        <v>294500</v>
      </c>
      <c r="AQ43" s="14">
        <f t="shared" si="99"/>
        <v>294000</v>
      </c>
      <c r="AR43" t="str">
        <f t="shared" si="100"/>
        <v/>
      </c>
      <c r="AS43" s="14" t="str">
        <f t="shared" si="101"/>
        <v/>
      </c>
      <c r="AT43" s="12">
        <f t="shared" si="102"/>
        <v>232650</v>
      </c>
      <c r="AU43" s="12">
        <f t="shared" si="103"/>
        <v>50850</v>
      </c>
      <c r="AV43" s="14">
        <f t="shared" si="104"/>
        <v>11000</v>
      </c>
      <c r="AW43" s="14">
        <f t="shared" ref="AW43:AX43" si="114">IF(AY43+BA43&gt;0,AY43+BA43,"")</f>
        <v>24996</v>
      </c>
      <c r="AX43" s="14">
        <f t="shared" si="114"/>
        <v>25854</v>
      </c>
      <c r="AY43" s="94">
        <f t="shared" si="106"/>
        <v>24996</v>
      </c>
      <c r="AZ43" s="94">
        <f t="shared" si="107"/>
        <v>25854</v>
      </c>
      <c r="BA43" s="51"/>
      <c r="BB43" s="51"/>
      <c r="BC43" s="72">
        <f t="shared" si="108"/>
        <v>1</v>
      </c>
      <c r="BD43" s="96">
        <f t="shared" si="109"/>
        <v>1</v>
      </c>
      <c r="BE43" t="str">
        <f t="shared" si="41"/>
        <v/>
      </c>
      <c r="BF43" t="str">
        <f t="shared" si="31"/>
        <v/>
      </c>
      <c r="BG43" s="76">
        <f t="shared" si="110"/>
        <v>12</v>
      </c>
    </row>
    <row r="44">
      <c r="A44" s="80">
        <v>7.0</v>
      </c>
      <c r="B44" s="110"/>
      <c r="C44" s="29" t="str">
        <f>IFERROR(VLOOKUP(B44,'SC1'!$A$2:$B$1000,2,FALSE))</f>
        <v/>
      </c>
      <c r="D44" s="82" t="str">
        <f t="shared" si="94"/>
        <v/>
      </c>
      <c r="E44" s="88" t="str">
        <f>IFERROR(VLOOKUP(B44,'SC1'!$A$2:$C$1000,3,FALSE))</f>
        <v/>
      </c>
      <c r="F44" s="82" t="str">
        <f t="shared" si="95"/>
        <v/>
      </c>
      <c r="G44" s="82" t="str">
        <f t="shared" si="96"/>
        <v/>
      </c>
      <c r="H44" s="82" t="str">
        <f t="shared" si="97"/>
        <v/>
      </c>
      <c r="I44" s="89"/>
      <c r="J44" s="92"/>
      <c r="K44" s="89"/>
      <c r="L44" s="91"/>
      <c r="M44" s="89"/>
      <c r="N44" s="91"/>
      <c r="O44" s="89"/>
      <c r="P44" s="92"/>
      <c r="Q44" s="89"/>
      <c r="R44" s="92"/>
      <c r="S44" s="89"/>
      <c r="T44" s="92"/>
      <c r="U44" s="89"/>
      <c r="V44" s="92"/>
      <c r="W44" s="89"/>
      <c r="X44" s="92"/>
      <c r="Y44" s="89"/>
      <c r="Z44" s="92"/>
      <c r="AA44" s="89"/>
      <c r="AB44" s="92"/>
      <c r="AC44" s="89"/>
      <c r="AD44" s="92"/>
      <c r="AE44" s="89"/>
      <c r="AF44" s="92"/>
      <c r="AG44" s="92"/>
      <c r="AH44" s="92"/>
      <c r="AI44" s="92"/>
      <c r="AJ44" s="92"/>
      <c r="AK44" s="92"/>
      <c r="AL44" s="92"/>
      <c r="AM44" s="92"/>
      <c r="AN44" s="92"/>
      <c r="AO44" s="51"/>
      <c r="AP44" s="14">
        <f t="shared" si="98"/>
        <v>0</v>
      </c>
      <c r="AQ44" t="str">
        <f t="shared" si="99"/>
        <v/>
      </c>
      <c r="AR44" t="str">
        <f t="shared" si="100"/>
        <v/>
      </c>
      <c r="AS44" s="14" t="str">
        <f t="shared" si="101"/>
        <v/>
      </c>
      <c r="AT44" s="12" t="str">
        <f t="shared" si="102"/>
        <v/>
      </c>
      <c r="AU44" s="12" t="str">
        <f t="shared" si="103"/>
        <v/>
      </c>
      <c r="AV44" s="14" t="str">
        <f t="shared" si="104"/>
        <v/>
      </c>
      <c r="AW44" s="14" t="str">
        <f t="shared" ref="AW44:AX44" si="115">IF(AY44+BA44&gt;0,AY44+BA44,"")</f>
        <v/>
      </c>
      <c r="AX44" s="14" t="str">
        <f t="shared" si="115"/>
        <v/>
      </c>
      <c r="AY44" s="94" t="str">
        <f t="shared" si="106"/>
        <v/>
      </c>
      <c r="AZ44" s="94">
        <f t="shared" si="107"/>
        <v>0</v>
      </c>
      <c r="BA44" s="51"/>
      <c r="BB44" s="51"/>
      <c r="BC44" t="str">
        <f t="shared" si="108"/>
        <v/>
      </c>
      <c r="BD44" s="96">
        <f t="shared" si="109"/>
        <v>12</v>
      </c>
      <c r="BE44" t="str">
        <f t="shared" si="41"/>
        <v/>
      </c>
      <c r="BF44" t="str">
        <f t="shared" si="31"/>
        <v/>
      </c>
      <c r="BG44" s="76">
        <f t="shared" si="110"/>
        <v>12</v>
      </c>
    </row>
    <row r="45">
      <c r="A45" s="80">
        <v>8.0</v>
      </c>
      <c r="B45" s="110"/>
      <c r="C45" s="29" t="str">
        <f>IFERROR(VLOOKUP(B45,'SC1'!$A$2:$B$1000,2,FALSE))</f>
        <v/>
      </c>
      <c r="D45" s="82" t="str">
        <f t="shared" si="94"/>
        <v/>
      </c>
      <c r="E45" s="88" t="str">
        <f>IFERROR(VLOOKUP(B45,'SC1'!$A$2:$C$1000,3,FALSE))</f>
        <v/>
      </c>
      <c r="F45" s="82" t="str">
        <f t="shared" si="95"/>
        <v/>
      </c>
      <c r="G45" s="82" t="str">
        <f t="shared" si="96"/>
        <v/>
      </c>
      <c r="H45" s="82" t="str">
        <f t="shared" si="97"/>
        <v/>
      </c>
      <c r="I45" s="89"/>
      <c r="J45" s="92"/>
      <c r="K45" s="89"/>
      <c r="L45" s="91"/>
      <c r="M45" s="89"/>
      <c r="N45" s="91"/>
      <c r="O45" s="89"/>
      <c r="P45" s="92"/>
      <c r="Q45" s="89"/>
      <c r="R45" s="92"/>
      <c r="S45" s="89"/>
      <c r="T45" s="92"/>
      <c r="U45" s="89"/>
      <c r="V45" s="92"/>
      <c r="W45" s="89"/>
      <c r="X45" s="92"/>
      <c r="Y45" s="89"/>
      <c r="Z45" s="92"/>
      <c r="AA45" s="89"/>
      <c r="AB45" s="92"/>
      <c r="AC45" s="89"/>
      <c r="AD45" s="92"/>
      <c r="AE45" s="89"/>
      <c r="AF45" s="92"/>
      <c r="AG45" s="92"/>
      <c r="AH45" s="92"/>
      <c r="AI45" s="92"/>
      <c r="AJ45" s="92"/>
      <c r="AK45" s="92"/>
      <c r="AL45" s="92"/>
      <c r="AM45" s="92"/>
      <c r="AN45" s="92"/>
      <c r="AO45" s="51"/>
      <c r="AP45" s="14">
        <f t="shared" si="98"/>
        <v>0</v>
      </c>
      <c r="AQ45" t="str">
        <f t="shared" si="99"/>
        <v/>
      </c>
      <c r="AR45" t="str">
        <f t="shared" si="100"/>
        <v/>
      </c>
      <c r="AS45" s="14" t="str">
        <f t="shared" si="101"/>
        <v/>
      </c>
      <c r="AT45" s="12" t="str">
        <f t="shared" si="102"/>
        <v/>
      </c>
      <c r="AU45" s="12" t="str">
        <f t="shared" si="103"/>
        <v/>
      </c>
      <c r="AV45" s="14" t="str">
        <f t="shared" si="104"/>
        <v/>
      </c>
      <c r="AW45" s="14" t="str">
        <f t="shared" ref="AW45:AX45" si="116">IF(AY45+BA45&gt;0,AY45+BA45,"")</f>
        <v/>
      </c>
      <c r="AX45" s="14" t="str">
        <f t="shared" si="116"/>
        <v/>
      </c>
      <c r="AY45" s="94" t="str">
        <f t="shared" si="106"/>
        <v/>
      </c>
      <c r="AZ45" s="94">
        <f t="shared" si="107"/>
        <v>0</v>
      </c>
      <c r="BA45" s="51"/>
      <c r="BB45" s="51"/>
      <c r="BC45" t="str">
        <f t="shared" si="108"/>
        <v/>
      </c>
      <c r="BD45" s="96">
        <f t="shared" si="109"/>
        <v>12</v>
      </c>
      <c r="BE45" t="str">
        <f t="shared" si="41"/>
        <v/>
      </c>
      <c r="BF45" t="str">
        <f t="shared" si="31"/>
        <v/>
      </c>
      <c r="BG45" s="76">
        <f t="shared" si="110"/>
        <v>12</v>
      </c>
    </row>
    <row r="46">
      <c r="A46" s="103"/>
      <c r="B46" s="104"/>
      <c r="C46" s="103"/>
      <c r="D46" s="105" t="s">
        <v>91</v>
      </c>
      <c r="E46" s="106"/>
      <c r="F46" s="106"/>
      <c r="G46" s="106"/>
      <c r="H46" s="106"/>
      <c r="I46" s="107"/>
      <c r="J46" s="106">
        <f>SUM(J38:J45)</f>
        <v>348000</v>
      </c>
      <c r="K46" s="107"/>
      <c r="L46" s="106">
        <f>SUM(L38:L45)</f>
        <v>278000</v>
      </c>
      <c r="M46" s="107"/>
      <c r="N46" s="106">
        <f>SUM(N38:N45)</f>
        <v>357500</v>
      </c>
      <c r="O46" s="107"/>
      <c r="P46" s="106">
        <f>SUM(P38:P45)</f>
        <v>367500</v>
      </c>
      <c r="Q46" s="107"/>
      <c r="R46" s="106">
        <f>SUM(R38:R45)</f>
        <v>373500</v>
      </c>
      <c r="S46" s="107"/>
      <c r="T46" s="106">
        <f>SUM(T38:T45)</f>
        <v>293000</v>
      </c>
      <c r="U46" s="107"/>
      <c r="V46" s="106">
        <f>SUM(V38:V45)</f>
        <v>267500</v>
      </c>
      <c r="W46" s="107"/>
      <c r="X46" s="106">
        <f>SUM(X38:X45)</f>
        <v>325000</v>
      </c>
      <c r="Y46" s="107"/>
      <c r="Z46" s="106">
        <f>SUM(Z38:Z45)</f>
        <v>324500</v>
      </c>
      <c r="AA46" s="107"/>
      <c r="AB46" s="106">
        <f>SUM(AB38:AB45)</f>
        <v>303000</v>
      </c>
      <c r="AC46" s="107"/>
      <c r="AD46" s="106">
        <f>SUM(AD38:AD45)</f>
        <v>372000</v>
      </c>
      <c r="AE46" s="107"/>
      <c r="AF46" s="106">
        <f>SUM(AF38:AF45)</f>
        <v>455000</v>
      </c>
      <c r="AG46" s="106"/>
      <c r="AH46" s="106">
        <f>SUM(AH38:AH45)</f>
        <v>0</v>
      </c>
      <c r="AI46" s="106"/>
      <c r="AJ46" s="106">
        <f>SUM(AJ38:AJ45)</f>
        <v>0</v>
      </c>
      <c r="AK46" s="106"/>
      <c r="AL46" s="106">
        <f>SUM(AL38:AL45)</f>
        <v>0</v>
      </c>
      <c r="AM46" s="106"/>
      <c r="AN46" s="106">
        <f t="shared" ref="AN46:AO46" si="117">SUM(AN38:AN45)</f>
        <v>0</v>
      </c>
      <c r="AO46" s="106">
        <f t="shared" si="117"/>
        <v>0</v>
      </c>
      <c r="AP46" s="106">
        <f>SUM(AP38:AP45)+AO46</f>
        <v>4064500</v>
      </c>
      <c r="AS46" s="14"/>
      <c r="AT46" s="12"/>
      <c r="AU46" s="12"/>
      <c r="AV46" s="14"/>
      <c r="AW46" s="14"/>
      <c r="AX46" s="14"/>
      <c r="AY46" s="94"/>
      <c r="AZ46" s="94"/>
      <c r="BA46" s="14"/>
      <c r="BB46" s="14"/>
      <c r="BD46" s="21"/>
      <c r="BF46" t="str">
        <f t="shared" si="31"/>
        <v/>
      </c>
    </row>
    <row r="47">
      <c r="A47" s="80">
        <v>1.0</v>
      </c>
      <c r="B47" s="76">
        <v>1.017162171E9</v>
      </c>
      <c r="C47" s="109" t="str">
        <f>IFERROR(VLOOKUP(B47,'SC1'!$A$2:$B$1000,2,FALSE))</f>
        <v>CASTRO VALLEJO DISNEY MARIA</v>
      </c>
      <c r="D47" s="87">
        <f t="shared" ref="D47:D54" si="119">IF(CEILING(F47+G47+$BF$3,500)&gt;$BF$3,CEILING(F47+G47+$BF$3,500),"")</f>
        <v>24500</v>
      </c>
      <c r="E47" s="88">
        <f>IFERROR(VLOOKUP(B47,'SC1'!$A$2:$C$1000,3,FALSE))</f>
        <v>250000</v>
      </c>
      <c r="F47" s="82">
        <f t="shared" ref="F47:F54" si="120">IF(CEILING(PMT($BF$1/30*7,BG47,E47)*-1,50)&gt;0,CEILING(PMT($BF$1/30*7,BG47,E47)*-1,50),"")</f>
        <v>21150</v>
      </c>
      <c r="G47" s="82">
        <f t="shared" ref="G47:G54" si="121">IF(ROUND(E47*0.1/BG47)&gt;0,ROUND(E47*0.1/BG47),"")</f>
        <v>2083</v>
      </c>
      <c r="H47" s="82">
        <f t="shared" ref="H47:H54" si="122">IF(D47-F47-G47-$BF$3&gt;0,D47-F47-G47-$BF$3,"")</f>
        <v>267</v>
      </c>
      <c r="I47" s="89" t="s">
        <v>89</v>
      </c>
      <c r="J47" s="91">
        <v>15000.0</v>
      </c>
      <c r="K47" s="89"/>
      <c r="L47" s="91">
        <v>20000.0</v>
      </c>
      <c r="M47" s="89" t="s">
        <v>88</v>
      </c>
      <c r="N47" s="91"/>
      <c r="O47" s="89" t="s">
        <v>89</v>
      </c>
      <c r="P47" s="91">
        <v>30000.0</v>
      </c>
      <c r="Q47" s="89" t="s">
        <v>89</v>
      </c>
      <c r="R47" s="92"/>
      <c r="S47" s="89" t="s">
        <v>89</v>
      </c>
      <c r="T47" s="91">
        <v>16000.0</v>
      </c>
      <c r="U47" s="89" t="s">
        <v>89</v>
      </c>
      <c r="V47" s="91">
        <v>20000.0</v>
      </c>
      <c r="W47" s="89"/>
      <c r="X47" s="91">
        <v>20000.0</v>
      </c>
      <c r="Y47" s="89" t="s">
        <v>88</v>
      </c>
      <c r="Z47" s="92"/>
      <c r="AA47" s="89" t="s">
        <v>89</v>
      </c>
      <c r="AB47" s="91">
        <v>15000.0</v>
      </c>
      <c r="AC47" s="89"/>
      <c r="AD47" s="91">
        <v>75000.0</v>
      </c>
      <c r="AE47" s="89"/>
      <c r="AF47" s="91">
        <v>83000.0</v>
      </c>
      <c r="AG47" s="92"/>
      <c r="AH47" s="92"/>
      <c r="AI47" s="92"/>
      <c r="AJ47" s="92"/>
      <c r="AK47" s="92"/>
      <c r="AL47" s="92"/>
      <c r="AM47" s="92"/>
      <c r="AN47" s="92"/>
      <c r="AO47" s="51"/>
      <c r="AP47" s="14">
        <f t="shared" ref="AP47:AP54" si="123">IF(SUM(J47:AN47)&gt;0,SUM(J47:AN47),0)</f>
        <v>294000</v>
      </c>
      <c r="AQ47" s="14">
        <f t="shared" ref="AQ47:AQ54" si="124">IF(($BF$5-($BF$6-BG47))*D47&gt;0,($BF$5-($BF$6-BG47))*D47,"")</f>
        <v>294000</v>
      </c>
      <c r="AR47" t="str">
        <f t="shared" ref="AR47:AR54" si="125">IF($AP47-MULTIPLY(D47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47)) &lt; 0,AP47-MULTIPLY(D47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47)),"")</f>
        <v/>
      </c>
      <c r="AS47" s="14" t="str">
        <f t="shared" ref="AS47:AS54" si="126">IF(D47*BG47-AP47&gt;0,D47*BG47-AP47,"")</f>
        <v/>
      </c>
      <c r="AT47" s="12">
        <f t="shared" ref="AT47:AT52" si="127">IF(AR47&gt;-1,IF(BC47 &lt;&gt; "",IF((BG47-$BC47)*F47&gt;0,(BG47-$BC47)*F47,""),""),IF(AQ47&gt;(BG47-$BC47)*F47,(BG47-$BC47)*F47,""))</f>
        <v>190350</v>
      </c>
      <c r="AU47" s="12">
        <f t="shared" ref="AU47:AU54" si="128">IF(AW47+AX47&gt;0,AW47+AX47,"")</f>
        <v>94650</v>
      </c>
      <c r="AV47" s="14">
        <f t="shared" ref="AV47:AV55" si="129">IF(AR47&gt;-1,IF(BC47 &lt;&gt; "",IF((BG47-$BC47)*$BF$3&gt;0,(BG47-$BC47)*$BF$3,""),""),IF(AP47-AT47-((BG47-$BC47)*$BF$3)&gt;=0,(BG47-$BC47)*$BF$3,""))</f>
        <v>9000</v>
      </c>
      <c r="AW47" s="14">
        <f t="shared" ref="AW47:AX47" si="118">IF(AY47+BA47&gt;0,AY47+BA47,"")</f>
        <v>24996</v>
      </c>
      <c r="AX47" s="14">
        <f t="shared" si="118"/>
        <v>69654</v>
      </c>
      <c r="AY47" s="94">
        <f t="shared" ref="AY47:AY54" si="131">IF(IF(IF(BG47-BC47=$BF$5,IF(AP47&gt;=D47*$BF$5,G47*$BF$5,0),0)&gt;0,IF(BG47-BC47=$BF$5,IF(AP47&gt;=D47*$BF$5,G47*$BF$5,""),""),IF(AP47-AT47-AV47&gt;=G47*$BF$5,G47*$BF$5,AP47-AT47-AV47))=0,"",IF(IF(BG47-BC47=$BF$5,IF(AP47&gt;=D47*$BF$5,G47*$BF$5,0),0)&gt;0,IF(BG47-BC47=$BF$5,IF(AP47&gt;=D47*$BF$5,G47*$BF$5,""),""),IF(AP47-AT47-AV47&gt;=G47*$BF$5,G47*$BF$5,"")))</f>
        <v>24996</v>
      </c>
      <c r="AZ47" s="94">
        <f t="shared" ref="AZ47:AZ54" si="132">IF(AP47&gt;=D47*$BF$5,IF(AP47-AT47-AV47-AW47&gt;0,AP47-AT47-AV47-AW47,0),"")</f>
        <v>69654</v>
      </c>
      <c r="BA47" s="51"/>
      <c r="BB47" s="51"/>
      <c r="BC47" s="72">
        <f t="shared" ref="BC47:BC54" si="133">IF(ISBLANK(B47),"",IF(ISBLANK(J47),1,0)+IF(ISBLANK(L47),1,0)+IF(ISBLANK(N47),1,0)+IF(ISBLANK(P47),1,0)+IF(ISBLANK(R47),1,0)+IF(ISBLANK(T47),1,0)+IF(ISBLANK(V47),1,0)+IF(ISBLANK(X47),1,0)+IF(ISBLANK(Z47),1,0)+IF(ISBLANK(AB47),1,0)+IF(ISBLANK(AD47),1,0)+IF(ISBLANK(AF47),1,0)+IF(ISBLANK(AH47),1,0)+IF(ISBLANK(AJ47),1,0)+IF(ISBLANK(AL47),1,0)+IF(ISBLANK(AN47),1,0)-(16-BG47))</f>
        <v>3</v>
      </c>
      <c r="BD47" s="96">
        <f t="shared" ref="BD47:BD54" si="134">IF($D$5-$J$5&gt;=0,IF(ISBLANK(J47),1,0),0)+IF($D$5-$L$5&gt;=0,IF(ISBLANK(L47),1,0),0)+IF($D$5-$N$5&gt;=0,IF(ISBLANK(N47),1,0),0)+IF($D$5-$P$5&gt;=0,IF(ISBLANK(P47),1,0),0)+IF($D$5-$R$5&gt;=0,IF(ISBLANK(R47),1,0),0)+IF($D$5-$T$5&gt;=0,IF(ISBLANK(T47),1,0),0)+IF($D$5-$V$5&gt;=0,IF(ISBLANK(V47),1,0),0)+IF($D$5-$X$5&gt;=0,IF(ISBLANK(X47),1,0),0)+IF($D$5-$Z$5&gt;=0,IF(ISBLANK(Z47),1,0),0)+IF($D$5-$AB$5&gt;=0,IF(ISBLANK(AB47),1,0),0)+IF($D$5-$AD$5&gt;=0,IF(ISBLANK(AD47),1,0),0)+IF($D$5-$AF$5&gt;=0,IF(ISBLANK(AF47),1,0),0)+IF($D$5-$AH$5&gt;=0,IF(ISBLANK(AH47),1,0),0)+IF($D$5-$AJ$5&gt;=0,IF(ISBLANK(AJ47),1,0),0)+IF($D$5-$AL$5&gt;=0,IF(ISBLANK(AL47),1,0),0)+IF($D$5-$AN$5&gt;=0,IF(ISBLANK(AN47),1,0),0)-(16-BG47)</f>
        <v>3</v>
      </c>
      <c r="BF47" t="str">
        <f t="shared" si="31"/>
        <v/>
      </c>
      <c r="BG47" s="76">
        <f t="shared" ref="BG47:BG54" si="135">$BF$6</f>
        <v>12</v>
      </c>
    </row>
    <row r="48">
      <c r="A48" s="80">
        <v>2.0</v>
      </c>
      <c r="B48" s="76">
        <v>4.350566E7</v>
      </c>
      <c r="C48" s="29" t="str">
        <f>IFERROR(VLOOKUP(B48,'SC1'!$A$2:$B$1000,2,FALSE))</f>
        <v>PUERTA GUTIERREZ MARTA CECILIA</v>
      </c>
      <c r="D48" s="88">
        <f t="shared" si="119"/>
        <v>29000</v>
      </c>
      <c r="E48" s="88">
        <f>IFERROR(VLOOKUP(B48,'SC1'!$A$2:$C$1000,3,FALSE))</f>
        <v>300000</v>
      </c>
      <c r="F48" s="82">
        <f t="shared" si="120"/>
        <v>25350</v>
      </c>
      <c r="G48" s="82">
        <f t="shared" si="121"/>
        <v>2500</v>
      </c>
      <c r="H48" s="82">
        <f t="shared" si="122"/>
        <v>150</v>
      </c>
      <c r="I48" s="89" t="s">
        <v>89</v>
      </c>
      <c r="J48" s="91">
        <v>35000.0</v>
      </c>
      <c r="K48" s="89"/>
      <c r="L48" s="91">
        <v>30000.0</v>
      </c>
      <c r="M48" s="89" t="s">
        <v>89</v>
      </c>
      <c r="N48" s="91">
        <v>30000.0</v>
      </c>
      <c r="O48" s="89" t="s">
        <v>88</v>
      </c>
      <c r="P48" s="91">
        <v>30000.0</v>
      </c>
      <c r="Q48" s="89" t="s">
        <v>89</v>
      </c>
      <c r="R48" s="91">
        <v>20000.0</v>
      </c>
      <c r="S48" s="89" t="s">
        <v>89</v>
      </c>
      <c r="T48" s="91">
        <v>24000.0</v>
      </c>
      <c r="U48" s="89" t="s">
        <v>89</v>
      </c>
      <c r="V48" s="91">
        <v>20000.0</v>
      </c>
      <c r="W48" s="89"/>
      <c r="X48" s="91">
        <v>30000.0</v>
      </c>
      <c r="Y48" s="89"/>
      <c r="Z48" s="91">
        <v>31000.0</v>
      </c>
      <c r="AA48" s="89" t="s">
        <v>88</v>
      </c>
      <c r="AB48" s="92"/>
      <c r="AC48" s="89"/>
      <c r="AD48" s="91">
        <v>60000.0</v>
      </c>
      <c r="AE48" s="89"/>
      <c r="AF48" s="91">
        <v>39000.0</v>
      </c>
      <c r="AG48" s="92"/>
      <c r="AH48" s="92"/>
      <c r="AI48" s="92"/>
      <c r="AJ48" s="92"/>
      <c r="AK48" s="92"/>
      <c r="AL48" s="92"/>
      <c r="AM48" s="92"/>
      <c r="AN48" s="92"/>
      <c r="AO48" s="51"/>
      <c r="AP48" s="14">
        <f t="shared" si="123"/>
        <v>349000</v>
      </c>
      <c r="AQ48" s="14">
        <f t="shared" si="124"/>
        <v>348000</v>
      </c>
      <c r="AR48" t="str">
        <f t="shared" si="125"/>
        <v/>
      </c>
      <c r="AS48" s="14" t="str">
        <f t="shared" si="126"/>
        <v/>
      </c>
      <c r="AT48" s="12">
        <f t="shared" si="127"/>
        <v>278850</v>
      </c>
      <c r="AU48" s="12">
        <f t="shared" si="128"/>
        <v>59150</v>
      </c>
      <c r="AV48" s="14">
        <f t="shared" si="129"/>
        <v>11000</v>
      </c>
      <c r="AW48" s="14">
        <f t="shared" ref="AW48:AX48" si="130">IF(AY48+BA48&gt;0,AY48+BA48,"")</f>
        <v>30000</v>
      </c>
      <c r="AX48" s="14">
        <f t="shared" si="130"/>
        <v>29150</v>
      </c>
      <c r="AY48" s="94">
        <f t="shared" si="131"/>
        <v>30000</v>
      </c>
      <c r="AZ48" s="94">
        <f t="shared" si="132"/>
        <v>29150</v>
      </c>
      <c r="BA48" s="51"/>
      <c r="BB48" s="51"/>
      <c r="BC48" s="72">
        <f t="shared" si="133"/>
        <v>1</v>
      </c>
      <c r="BD48" s="96">
        <f t="shared" si="134"/>
        <v>1</v>
      </c>
      <c r="BF48" t="str">
        <f t="shared" si="31"/>
        <v/>
      </c>
      <c r="BG48" s="76">
        <f t="shared" si="135"/>
        <v>12</v>
      </c>
    </row>
    <row r="49">
      <c r="A49" s="80">
        <v>3.0</v>
      </c>
      <c r="B49" s="76">
        <v>1.0100338E7</v>
      </c>
      <c r="C49" s="29" t="str">
        <f>IFERROR(VLOOKUP(B49,'SC1'!$A$2:$B$1000,2,FALSE))</f>
        <v>RUIZ MONCADA RIGOBERTO</v>
      </c>
      <c r="D49" s="88">
        <f t="shared" si="119"/>
        <v>15000</v>
      </c>
      <c r="E49" s="88">
        <f>IFERROR(VLOOKUP(B49,'SC1'!$A$2:$C$1000,3,FALSE))</f>
        <v>150000</v>
      </c>
      <c r="F49" s="82">
        <f t="shared" si="120"/>
        <v>12700</v>
      </c>
      <c r="G49" s="82">
        <f t="shared" si="121"/>
        <v>1250</v>
      </c>
      <c r="H49" s="82">
        <f t="shared" si="122"/>
        <v>50</v>
      </c>
      <c r="I49" s="89" t="s">
        <v>89</v>
      </c>
      <c r="J49" s="91">
        <v>15000.0</v>
      </c>
      <c r="K49" s="89"/>
      <c r="L49" s="91"/>
      <c r="M49" s="89" t="s">
        <v>88</v>
      </c>
      <c r="N49" s="91"/>
      <c r="O49" s="89" t="s">
        <v>88</v>
      </c>
      <c r="P49" s="92"/>
      <c r="Q49" s="89" t="s">
        <v>88</v>
      </c>
      <c r="R49" s="92"/>
      <c r="S49" s="89" t="s">
        <v>88</v>
      </c>
      <c r="T49" s="92"/>
      <c r="U49" s="89" t="s">
        <v>88</v>
      </c>
      <c r="V49" s="92"/>
      <c r="W49" s="89"/>
      <c r="X49" s="92"/>
      <c r="Y49" s="89" t="s">
        <v>88</v>
      </c>
      <c r="Z49" s="92"/>
      <c r="AA49" s="89" t="s">
        <v>88</v>
      </c>
      <c r="AB49" s="92"/>
      <c r="AC49" s="89"/>
      <c r="AD49" s="92"/>
      <c r="AE49" s="89"/>
      <c r="AF49" s="92"/>
      <c r="AG49" s="92"/>
      <c r="AH49" s="92"/>
      <c r="AI49" s="92"/>
      <c r="AJ49" s="92"/>
      <c r="AK49" s="92"/>
      <c r="AL49" s="92"/>
      <c r="AM49" s="92"/>
      <c r="AN49" s="92"/>
      <c r="AO49" s="51"/>
      <c r="AP49" s="14">
        <f t="shared" si="123"/>
        <v>15000</v>
      </c>
      <c r="AQ49" s="14">
        <f t="shared" si="124"/>
        <v>180000</v>
      </c>
      <c r="AR49" s="14">
        <f t="shared" si="125"/>
        <v>-165000</v>
      </c>
      <c r="AS49" s="14">
        <f t="shared" si="126"/>
        <v>165000</v>
      </c>
      <c r="AT49" s="12">
        <f t="shared" si="127"/>
        <v>12700</v>
      </c>
      <c r="AU49" s="12" t="str">
        <f t="shared" si="128"/>
        <v/>
      </c>
      <c r="AV49" s="14">
        <f t="shared" si="129"/>
        <v>1000</v>
      </c>
      <c r="AW49" s="14" t="str">
        <f t="shared" ref="AW49:AX49" si="136">IF(AY49+BA49&gt;0,AY49+BA49,"")</f>
        <v/>
      </c>
      <c r="AX49" s="14" t="str">
        <f t="shared" si="136"/>
        <v/>
      </c>
      <c r="AY49" s="94" t="str">
        <f t="shared" si="131"/>
        <v/>
      </c>
      <c r="AZ49" s="94" t="str">
        <f t="shared" si="132"/>
        <v/>
      </c>
      <c r="BA49" s="51"/>
      <c r="BB49" s="51"/>
      <c r="BC49" s="72">
        <f t="shared" si="133"/>
        <v>11</v>
      </c>
      <c r="BD49" s="96">
        <f t="shared" si="134"/>
        <v>11</v>
      </c>
      <c r="BF49" s="14">
        <f t="shared" si="31"/>
        <v>-165000</v>
      </c>
      <c r="BG49" s="76">
        <f t="shared" si="135"/>
        <v>12</v>
      </c>
    </row>
    <row r="50">
      <c r="A50" s="80">
        <v>4.0</v>
      </c>
      <c r="B50" s="137">
        <v>2.1912139E7</v>
      </c>
      <c r="C50" s="29" t="str">
        <f>IFERROR(VLOOKUP(B50,'SC1'!$A$2:$B$1000,2,FALSE))</f>
        <v>TORRES TORRES BLANCA MERY</v>
      </c>
      <c r="D50" s="88">
        <f t="shared" si="119"/>
        <v>15000</v>
      </c>
      <c r="E50" s="88">
        <f>IFERROR(VLOOKUP(B50,'SC1'!$A$2:$C$1000,3,FALSE))</f>
        <v>150000</v>
      </c>
      <c r="F50" s="82">
        <f t="shared" si="120"/>
        <v>12700</v>
      </c>
      <c r="G50" s="82">
        <f t="shared" si="121"/>
        <v>1250</v>
      </c>
      <c r="H50" s="82">
        <f t="shared" si="122"/>
        <v>50</v>
      </c>
      <c r="I50" s="89" t="s">
        <v>89</v>
      </c>
      <c r="J50" s="91">
        <v>15000.0</v>
      </c>
      <c r="K50" s="89"/>
      <c r="L50" s="91">
        <v>30000.0</v>
      </c>
      <c r="M50" s="89" t="s">
        <v>89</v>
      </c>
      <c r="N50" s="91">
        <v>15000.0</v>
      </c>
      <c r="O50" s="89" t="s">
        <v>89</v>
      </c>
      <c r="P50" s="91">
        <v>0.0</v>
      </c>
      <c r="Q50" s="89" t="s">
        <v>88</v>
      </c>
      <c r="R50" s="91">
        <v>15000.0</v>
      </c>
      <c r="S50" s="89" t="s">
        <v>89</v>
      </c>
      <c r="T50" s="92"/>
      <c r="U50" s="89" t="s">
        <v>89</v>
      </c>
      <c r="V50" s="91">
        <v>30000.0</v>
      </c>
      <c r="W50" s="89"/>
      <c r="X50" s="91">
        <v>15000.0</v>
      </c>
      <c r="Y50" s="89" t="s">
        <v>88</v>
      </c>
      <c r="Z50" s="91">
        <v>15000.0</v>
      </c>
      <c r="AA50" s="89" t="s">
        <v>89</v>
      </c>
      <c r="AB50" s="91">
        <v>15000.0</v>
      </c>
      <c r="AC50" s="89"/>
      <c r="AD50" s="91">
        <v>15000.0</v>
      </c>
      <c r="AE50" s="89"/>
      <c r="AF50" s="91">
        <v>15000.0</v>
      </c>
      <c r="AG50" s="92"/>
      <c r="AH50" s="92"/>
      <c r="AI50" s="92"/>
      <c r="AJ50" s="92"/>
      <c r="AK50" s="92"/>
      <c r="AL50" s="92"/>
      <c r="AM50" s="92"/>
      <c r="AN50" s="92"/>
      <c r="AO50" s="51"/>
      <c r="AP50" s="14">
        <f t="shared" si="123"/>
        <v>180000</v>
      </c>
      <c r="AQ50" s="14">
        <f t="shared" si="124"/>
        <v>180000</v>
      </c>
      <c r="AR50" t="str">
        <f t="shared" si="125"/>
        <v/>
      </c>
      <c r="AS50" s="14" t="str">
        <f t="shared" si="126"/>
        <v/>
      </c>
      <c r="AT50" s="12">
        <f t="shared" si="127"/>
        <v>139700</v>
      </c>
      <c r="AU50" s="12">
        <f t="shared" si="128"/>
        <v>29300</v>
      </c>
      <c r="AV50" s="14">
        <f t="shared" si="129"/>
        <v>11000</v>
      </c>
      <c r="AW50" s="14">
        <f t="shared" ref="AW50:AX50" si="137">IF(AY50+BA50&gt;0,AY50+BA50,"")</f>
        <v>15000</v>
      </c>
      <c r="AX50" s="14">
        <f t="shared" si="137"/>
        <v>14300</v>
      </c>
      <c r="AY50" s="94">
        <f t="shared" si="131"/>
        <v>15000</v>
      </c>
      <c r="AZ50" s="94">
        <f t="shared" si="132"/>
        <v>14300</v>
      </c>
      <c r="BA50" s="51"/>
      <c r="BB50" s="51"/>
      <c r="BC50" s="72">
        <f t="shared" si="133"/>
        <v>1</v>
      </c>
      <c r="BD50" s="96">
        <f t="shared" si="134"/>
        <v>1</v>
      </c>
      <c r="BF50" t="str">
        <f t="shared" si="31"/>
        <v/>
      </c>
      <c r="BG50" s="76">
        <f t="shared" si="135"/>
        <v>12</v>
      </c>
    </row>
    <row r="51">
      <c r="A51" s="80">
        <v>5.0</v>
      </c>
      <c r="B51" s="85">
        <v>1.036943604E9</v>
      </c>
      <c r="C51" s="29" t="str">
        <f>IFERROR(VLOOKUP(B51,'SC1'!$A$2:$B$1000,2,FALSE))</f>
        <v>RAMIREZ MUNERA MARITZA</v>
      </c>
      <c r="D51" s="88">
        <f t="shared" si="119"/>
        <v>94000</v>
      </c>
      <c r="E51" s="88">
        <f>IFERROR(VLOOKUP(B51,'SC1'!$A$2:$C$1000,3,FALSE))</f>
        <v>1000000</v>
      </c>
      <c r="F51" s="82">
        <f t="shared" si="120"/>
        <v>84500</v>
      </c>
      <c r="G51" s="82">
        <f t="shared" si="121"/>
        <v>8333</v>
      </c>
      <c r="H51" s="82">
        <f t="shared" si="122"/>
        <v>167</v>
      </c>
      <c r="I51" s="89" t="s">
        <v>88</v>
      </c>
      <c r="J51" s="92"/>
      <c r="K51" s="89"/>
      <c r="L51" s="91"/>
      <c r="M51" s="89" t="s">
        <v>88</v>
      </c>
      <c r="N51" s="91"/>
      <c r="O51" s="89" t="s">
        <v>88</v>
      </c>
      <c r="P51" s="91">
        <v>150000.0</v>
      </c>
      <c r="Q51" s="89" t="s">
        <v>88</v>
      </c>
      <c r="R51" s="92"/>
      <c r="S51" s="89" t="s">
        <v>88</v>
      </c>
      <c r="T51" s="91">
        <v>20000.0</v>
      </c>
      <c r="U51" s="89" t="s">
        <v>88</v>
      </c>
      <c r="V51" s="92"/>
      <c r="W51" s="89"/>
      <c r="X51" s="92"/>
      <c r="Y51" s="89" t="s">
        <v>88</v>
      </c>
      <c r="Z51" s="91">
        <v>100000.0</v>
      </c>
      <c r="AA51" s="89" t="s">
        <v>88</v>
      </c>
      <c r="AB51" s="92"/>
      <c r="AC51" s="89"/>
      <c r="AD51" s="92"/>
      <c r="AE51" s="89"/>
      <c r="AF51" s="91">
        <v>300000.0</v>
      </c>
      <c r="AG51" s="92"/>
      <c r="AH51" s="92"/>
      <c r="AI51" s="92"/>
      <c r="AJ51" s="92"/>
      <c r="AK51" s="92"/>
      <c r="AL51" s="92"/>
      <c r="AM51" s="92"/>
      <c r="AN51" s="92"/>
      <c r="AO51" s="51"/>
      <c r="AP51" s="14">
        <f t="shared" si="123"/>
        <v>570000</v>
      </c>
      <c r="AQ51" s="14">
        <f t="shared" si="124"/>
        <v>1128000</v>
      </c>
      <c r="AR51" s="14">
        <f t="shared" si="125"/>
        <v>-558000</v>
      </c>
      <c r="AS51" s="14">
        <f t="shared" si="126"/>
        <v>558000</v>
      </c>
      <c r="AT51" s="12">
        <f t="shared" si="127"/>
        <v>338000</v>
      </c>
      <c r="AU51" s="12">
        <f t="shared" si="128"/>
        <v>99996</v>
      </c>
      <c r="AV51" s="14">
        <f t="shared" si="129"/>
        <v>4000</v>
      </c>
      <c r="AW51" s="14">
        <f t="shared" ref="AW51:AX51" si="138">IF(AY51+BA51&gt;0,AY51+BA51,"")</f>
        <v>99996</v>
      </c>
      <c r="AX51" s="14" t="str">
        <f t="shared" si="138"/>
        <v/>
      </c>
      <c r="AY51" s="94">
        <f t="shared" si="131"/>
        <v>99996</v>
      </c>
      <c r="AZ51" s="94" t="str">
        <f t="shared" si="132"/>
        <v/>
      </c>
      <c r="BA51" s="51"/>
      <c r="BB51" s="51"/>
      <c r="BC51" s="72">
        <f t="shared" si="133"/>
        <v>8</v>
      </c>
      <c r="BD51" s="96">
        <f t="shared" si="134"/>
        <v>8</v>
      </c>
      <c r="BF51" s="14">
        <f t="shared" si="31"/>
        <v>-558000</v>
      </c>
      <c r="BG51" s="76">
        <f t="shared" si="135"/>
        <v>12</v>
      </c>
    </row>
    <row r="52">
      <c r="A52" s="80">
        <v>6.0</v>
      </c>
      <c r="B52" s="76">
        <v>2.1998341E7</v>
      </c>
      <c r="C52" s="29" t="str">
        <f>IFERROR(VLOOKUP(B52,'SC1'!$A$2:$B$1000,2,FALSE))</f>
        <v>GALEANO DE DUQUE MARIA DEL CONSUELO</v>
      </c>
      <c r="D52" s="88">
        <f t="shared" si="119"/>
        <v>34000</v>
      </c>
      <c r="E52" s="88">
        <f>IFERROR(VLOOKUP(B52,'SC1'!$A$2:$C$1000,3,FALSE))</f>
        <v>350000</v>
      </c>
      <c r="F52" s="82">
        <f t="shared" si="120"/>
        <v>29600</v>
      </c>
      <c r="G52" s="82">
        <f t="shared" si="121"/>
        <v>2917</v>
      </c>
      <c r="H52" s="82">
        <f t="shared" si="122"/>
        <v>483</v>
      </c>
      <c r="I52" s="89" t="s">
        <v>88</v>
      </c>
      <c r="J52" s="91">
        <v>35000.0</v>
      </c>
      <c r="K52" s="89"/>
      <c r="L52" s="91">
        <v>50000.0</v>
      </c>
      <c r="M52" s="89"/>
      <c r="N52" s="91">
        <v>40000.0</v>
      </c>
      <c r="O52" s="89" t="s">
        <v>89</v>
      </c>
      <c r="P52" s="91">
        <v>40000.0</v>
      </c>
      <c r="Q52" s="89" t="s">
        <v>88</v>
      </c>
      <c r="R52" s="91">
        <v>40000.0</v>
      </c>
      <c r="S52" s="89" t="s">
        <v>89</v>
      </c>
      <c r="T52" s="92"/>
      <c r="U52" s="89" t="s">
        <v>89</v>
      </c>
      <c r="V52" s="92"/>
      <c r="W52" s="89"/>
      <c r="X52" s="91">
        <v>70000.0</v>
      </c>
      <c r="Y52" s="89" t="s">
        <v>89</v>
      </c>
      <c r="Z52" s="91">
        <v>35000.0</v>
      </c>
      <c r="AA52" s="89" t="s">
        <v>89</v>
      </c>
      <c r="AB52" s="92"/>
      <c r="AC52" s="89"/>
      <c r="AD52" s="91">
        <v>35000.0</v>
      </c>
      <c r="AE52" s="89"/>
      <c r="AF52" s="91">
        <v>63000.0</v>
      </c>
      <c r="AG52" s="92"/>
      <c r="AH52" s="92"/>
      <c r="AI52" s="92"/>
      <c r="AJ52" s="92"/>
      <c r="AK52" s="92"/>
      <c r="AL52" s="92"/>
      <c r="AM52" s="92"/>
      <c r="AN52" s="92"/>
      <c r="AO52" s="51"/>
      <c r="AP52" s="14">
        <f t="shared" si="123"/>
        <v>408000</v>
      </c>
      <c r="AQ52" s="14">
        <f t="shared" si="124"/>
        <v>408000</v>
      </c>
      <c r="AR52" t="str">
        <f t="shared" si="125"/>
        <v/>
      </c>
      <c r="AS52" s="14" t="str">
        <f t="shared" si="126"/>
        <v/>
      </c>
      <c r="AT52" s="12">
        <f t="shared" si="127"/>
        <v>266400</v>
      </c>
      <c r="AU52" s="12">
        <f t="shared" si="128"/>
        <v>132600</v>
      </c>
      <c r="AV52" s="14">
        <f t="shared" si="129"/>
        <v>9000</v>
      </c>
      <c r="AW52" s="14">
        <f t="shared" ref="AW52:AX52" si="139">IF(AY52+BA52&gt;0,AY52+BA52,"")</f>
        <v>35004</v>
      </c>
      <c r="AX52" s="14">
        <f t="shared" si="139"/>
        <v>97596</v>
      </c>
      <c r="AY52" s="94">
        <f t="shared" si="131"/>
        <v>35004</v>
      </c>
      <c r="AZ52" s="94">
        <f t="shared" si="132"/>
        <v>97596</v>
      </c>
      <c r="BA52" s="51"/>
      <c r="BB52" s="51"/>
      <c r="BC52" s="72">
        <f t="shared" si="133"/>
        <v>3</v>
      </c>
      <c r="BD52" s="96">
        <f t="shared" si="134"/>
        <v>3</v>
      </c>
      <c r="BF52" t="str">
        <f t="shared" si="31"/>
        <v/>
      </c>
      <c r="BG52" s="76">
        <f t="shared" si="135"/>
        <v>12</v>
      </c>
    </row>
    <row r="53">
      <c r="A53" s="80">
        <v>7.0</v>
      </c>
      <c r="B53" s="110"/>
      <c r="C53" s="29" t="str">
        <f>IFERROR(VLOOKUP(B53,'SC1'!$A$2:$B$1000,2,FALSE))</f>
        <v/>
      </c>
      <c r="D53" s="88" t="str">
        <f t="shared" si="119"/>
        <v/>
      </c>
      <c r="E53" s="88" t="str">
        <f>IFERROR(VLOOKUP(B53,'SC1'!$A$2:$C$1000,3,FALSE))</f>
        <v/>
      </c>
      <c r="F53" s="82" t="str">
        <f t="shared" si="120"/>
        <v/>
      </c>
      <c r="G53" s="82" t="str">
        <f t="shared" si="121"/>
        <v/>
      </c>
      <c r="H53" s="82" t="str">
        <f t="shared" si="122"/>
        <v/>
      </c>
      <c r="I53" s="89"/>
      <c r="J53" s="92"/>
      <c r="K53" s="89"/>
      <c r="L53" s="91"/>
      <c r="M53" s="89"/>
      <c r="N53" s="91"/>
      <c r="O53" s="89"/>
      <c r="P53" s="92"/>
      <c r="Q53" s="89"/>
      <c r="R53" s="92"/>
      <c r="S53" s="89"/>
      <c r="T53" s="92"/>
      <c r="U53" s="89"/>
      <c r="V53" s="92"/>
      <c r="W53" s="89"/>
      <c r="X53" s="92"/>
      <c r="Y53" s="89"/>
      <c r="Z53" s="92"/>
      <c r="AA53" s="89"/>
      <c r="AB53" s="92"/>
      <c r="AC53" s="89"/>
      <c r="AD53" s="92"/>
      <c r="AE53" s="89"/>
      <c r="AF53" s="92"/>
      <c r="AG53" s="92"/>
      <c r="AH53" s="92"/>
      <c r="AI53" s="92"/>
      <c r="AJ53" s="92"/>
      <c r="AK53" s="92"/>
      <c r="AL53" s="92"/>
      <c r="AM53" s="92"/>
      <c r="AN53" s="92"/>
      <c r="AO53" s="51"/>
      <c r="AP53" s="14">
        <f t="shared" si="123"/>
        <v>0</v>
      </c>
      <c r="AQ53" t="str">
        <f t="shared" si="124"/>
        <v/>
      </c>
      <c r="AR53" t="str">
        <f t="shared" si="125"/>
        <v/>
      </c>
      <c r="AS53" s="14" t="str">
        <f t="shared" si="126"/>
        <v/>
      </c>
      <c r="AT53" s="12" t="str">
        <f>IF(AR53&gt;-1,IF(BC53 &lt;&gt; "",IF((BG53-$BC53)*F53&gt;0,(BG53-$BC53)*F53,""),""),IF(#REF!&gt;(BG53-$BC53)*F53,(BG53-$BC53)*F53,""))</f>
        <v/>
      </c>
      <c r="AU53" s="12" t="str">
        <f t="shared" si="128"/>
        <v/>
      </c>
      <c r="AV53" s="14" t="str">
        <f t="shared" si="129"/>
        <v/>
      </c>
      <c r="AW53" s="14" t="str">
        <f t="shared" ref="AW53:AX53" si="140">IF(AY53+BA53&gt;0,AY53+BA53,"")</f>
        <v/>
      </c>
      <c r="AX53" s="14" t="str">
        <f t="shared" si="140"/>
        <v/>
      </c>
      <c r="AY53" s="94" t="str">
        <f t="shared" si="131"/>
        <v/>
      </c>
      <c r="AZ53" s="94">
        <f t="shared" si="132"/>
        <v>0</v>
      </c>
      <c r="BA53" s="51"/>
      <c r="BB53" s="51"/>
      <c r="BC53" t="str">
        <f t="shared" si="133"/>
        <v/>
      </c>
      <c r="BD53" s="96">
        <f t="shared" si="134"/>
        <v>12</v>
      </c>
      <c r="BF53" t="str">
        <f t="shared" si="31"/>
        <v/>
      </c>
      <c r="BG53" s="76">
        <f t="shared" si="135"/>
        <v>12</v>
      </c>
    </row>
    <row r="54">
      <c r="A54" s="80">
        <v>8.0</v>
      </c>
      <c r="B54" s="160"/>
      <c r="C54" s="29" t="s">
        <v>137</v>
      </c>
      <c r="D54" s="88" t="str">
        <f t="shared" si="119"/>
        <v/>
      </c>
      <c r="E54" s="88" t="str">
        <f>IFERROR(VLOOKUP(B54,'SC1'!$A$2:$C$1000,3,FALSE))</f>
        <v/>
      </c>
      <c r="F54" s="82" t="str">
        <f t="shared" si="120"/>
        <v/>
      </c>
      <c r="G54" s="82" t="str">
        <f t="shared" si="121"/>
        <v/>
      </c>
      <c r="H54" s="82" t="str">
        <f t="shared" si="122"/>
        <v/>
      </c>
      <c r="I54" s="89"/>
      <c r="J54" s="92"/>
      <c r="K54" s="89"/>
      <c r="L54" s="91"/>
      <c r="M54" s="89"/>
      <c r="N54" s="91"/>
      <c r="O54" s="89"/>
      <c r="P54" s="92"/>
      <c r="Q54" s="89"/>
      <c r="R54" s="92"/>
      <c r="S54" s="89"/>
      <c r="T54" s="92"/>
      <c r="U54" s="89"/>
      <c r="V54" s="92"/>
      <c r="W54" s="89"/>
      <c r="X54" s="92"/>
      <c r="Y54" s="89"/>
      <c r="Z54" s="92"/>
      <c r="AA54" s="89"/>
      <c r="AB54" s="91">
        <v>4000.0</v>
      </c>
      <c r="AC54" s="89"/>
      <c r="AD54" s="92"/>
      <c r="AE54" s="89"/>
      <c r="AF54" s="91">
        <v>125800.0</v>
      </c>
      <c r="AG54" s="92"/>
      <c r="AH54" s="92"/>
      <c r="AI54" s="92"/>
      <c r="AJ54" s="92"/>
      <c r="AK54" s="92"/>
      <c r="AL54" s="92"/>
      <c r="AM54" s="92"/>
      <c r="AN54" s="92"/>
      <c r="AO54" s="51"/>
      <c r="AP54" s="14">
        <f t="shared" si="123"/>
        <v>129800</v>
      </c>
      <c r="AQ54" t="str">
        <f t="shared" si="124"/>
        <v/>
      </c>
      <c r="AR54" t="str">
        <f t="shared" si="125"/>
        <v/>
      </c>
      <c r="AS54" s="14" t="str">
        <f t="shared" si="126"/>
        <v/>
      </c>
      <c r="AT54" s="12" t="str">
        <f>IF(AR54&gt;-1,IF(BC54 &lt;&gt; "",IF((BG54-$BC54)*F54&gt;0,(BG54-$BC54)*F54,""),""),IF(AQ53&gt;(BG54-$BC54)*F54,(BG54-$BC54)*F54,""))</f>
        <v/>
      </c>
      <c r="AU54" s="12">
        <f t="shared" si="128"/>
        <v>129800</v>
      </c>
      <c r="AV54" s="14" t="str">
        <f t="shared" si="129"/>
        <v/>
      </c>
      <c r="AW54" s="14" t="str">
        <f t="shared" ref="AW54:AX54" si="141">IF(AY54+BA54&gt;0,AY54+BA54,"")</f>
        <v/>
      </c>
      <c r="AX54" s="14">
        <f t="shared" si="141"/>
        <v>129800</v>
      </c>
      <c r="AY54" s="94" t="str">
        <f t="shared" si="131"/>
        <v/>
      </c>
      <c r="AZ54" s="94">
        <f t="shared" si="132"/>
        <v>129800</v>
      </c>
      <c r="BA54" s="51"/>
      <c r="BB54" s="51"/>
      <c r="BC54" t="str">
        <f t="shared" si="133"/>
        <v/>
      </c>
      <c r="BD54" s="96">
        <f t="shared" si="134"/>
        <v>10</v>
      </c>
      <c r="BF54" t="str">
        <f t="shared" si="31"/>
        <v/>
      </c>
      <c r="BG54" s="76">
        <f t="shared" si="135"/>
        <v>12</v>
      </c>
    </row>
    <row r="55">
      <c r="A55" s="105"/>
      <c r="B55" s="105"/>
      <c r="C55" s="104"/>
      <c r="D55" s="105" t="s">
        <v>91</v>
      </c>
      <c r="E55" s="161"/>
      <c r="F55" s="161"/>
      <c r="G55" s="161"/>
      <c r="H55" s="161"/>
      <c r="I55" s="162"/>
      <c r="J55" s="163">
        <f>SUM(J47:J54)</f>
        <v>115000</v>
      </c>
      <c r="K55" s="164"/>
      <c r="L55" s="163">
        <f>SUM(L47:L54)</f>
        <v>130000</v>
      </c>
      <c r="M55" s="165"/>
      <c r="N55" s="163">
        <f>SUM(N47:N54)</f>
        <v>85000</v>
      </c>
      <c r="O55" s="165"/>
      <c r="P55" s="163">
        <f>SUM(P47:P54)</f>
        <v>250000</v>
      </c>
      <c r="Q55" s="165"/>
      <c r="R55" s="163">
        <f>SUM(R47:R54)</f>
        <v>75000</v>
      </c>
      <c r="S55" s="165"/>
      <c r="T55" s="163">
        <f>SUM(T47:T54)</f>
        <v>60000</v>
      </c>
      <c r="U55" s="165"/>
      <c r="V55" s="163">
        <f>SUM(V47:V54)</f>
        <v>70000</v>
      </c>
      <c r="W55" s="165"/>
      <c r="X55" s="163">
        <f>SUM(X47:X54)</f>
        <v>135000</v>
      </c>
      <c r="Y55" s="165"/>
      <c r="Z55" s="163">
        <f>SUM(Z47:Z54)</f>
        <v>181000</v>
      </c>
      <c r="AA55" s="164"/>
      <c r="AB55" s="163">
        <f>SUM(AB47:AB54)</f>
        <v>34000</v>
      </c>
      <c r="AC55" s="164"/>
      <c r="AD55" s="163">
        <f>SUM(AD47:AD54)</f>
        <v>185000</v>
      </c>
      <c r="AE55" s="164"/>
      <c r="AF55" s="163">
        <f>SUM(AF47:AF54)</f>
        <v>625800</v>
      </c>
      <c r="AG55" s="164"/>
      <c r="AH55" s="163">
        <f>SUM(AH47:AH54)</f>
        <v>0</v>
      </c>
      <c r="AI55" s="163"/>
      <c r="AJ55" s="163">
        <f>SUM(AJ47:AJ54)</f>
        <v>0</v>
      </c>
      <c r="AK55" s="164"/>
      <c r="AL55" s="164"/>
      <c r="AM55" s="164"/>
      <c r="AN55" s="164"/>
      <c r="AO55" s="164"/>
      <c r="AP55" s="164">
        <f>SUM(AP47:AP54)+AO55</f>
        <v>1945800</v>
      </c>
      <c r="AS55" s="14"/>
      <c r="AT55" s="12"/>
      <c r="AU55" s="12"/>
      <c r="AV55" s="14" t="str">
        <f t="shared" si="129"/>
        <v/>
      </c>
      <c r="AW55" s="14"/>
      <c r="AX55" s="14"/>
      <c r="AY55" s="14"/>
      <c r="AZ55" s="14"/>
      <c r="BA55" s="14"/>
      <c r="BB55" s="14"/>
    </row>
    <row r="56">
      <c r="A56" s="81"/>
      <c r="B56" s="29" t="s">
        <v>138</v>
      </c>
      <c r="C56" s="29"/>
      <c r="D56" s="80"/>
      <c r="E56" s="88"/>
      <c r="F56" s="88"/>
      <c r="G56" s="88"/>
      <c r="H56" s="88"/>
      <c r="I56" s="167"/>
      <c r="J56" s="92"/>
      <c r="K56" s="92"/>
      <c r="L56" s="91"/>
      <c r="M56" s="168"/>
      <c r="N56" s="91"/>
      <c r="O56" s="168"/>
      <c r="P56" s="92"/>
      <c r="Q56" s="169"/>
      <c r="R56" s="92"/>
      <c r="S56" s="169"/>
      <c r="T56" s="92"/>
      <c r="U56" s="169"/>
      <c r="V56" s="92"/>
      <c r="W56" s="169"/>
      <c r="X56" s="92"/>
      <c r="Y56" s="169"/>
      <c r="Z56" s="92"/>
      <c r="AA56" s="92"/>
      <c r="AB56" s="92"/>
      <c r="AC56" s="92"/>
      <c r="AD56" s="92"/>
      <c r="AE56" s="92"/>
      <c r="AF56" s="91"/>
      <c r="AG56" s="92"/>
      <c r="AH56" s="92"/>
      <c r="AI56" s="92"/>
      <c r="AJ56" s="92"/>
      <c r="AK56" s="92"/>
      <c r="AL56" s="92"/>
      <c r="AM56" s="92"/>
      <c r="AN56" s="92"/>
      <c r="AO56" s="51"/>
      <c r="AP56" s="14">
        <f t="shared" ref="AP56:AP57" si="143">IF(SUM(J56:AN56)&gt;0,SUM(J56:AN56),0)</f>
        <v>0</v>
      </c>
      <c r="AR56" s="170">
        <f t="shared" ref="AR56:AU56" si="142">SUM(AR9:AR55)</f>
        <v>-723000</v>
      </c>
      <c r="AS56" s="171">
        <f t="shared" si="142"/>
        <v>723000</v>
      </c>
      <c r="AT56" s="171">
        <f t="shared" si="142"/>
        <v>11415450</v>
      </c>
      <c r="AU56" s="171">
        <f t="shared" si="142"/>
        <v>2849546</v>
      </c>
      <c r="AV56" s="14"/>
      <c r="AW56" s="14"/>
      <c r="AX56" s="14"/>
      <c r="AY56" s="14"/>
      <c r="AZ56" s="14"/>
      <c r="BA56" s="14"/>
      <c r="BB56" s="14"/>
    </row>
    <row r="57">
      <c r="A57" s="81"/>
      <c r="B57" s="29" t="s">
        <v>139</v>
      </c>
      <c r="C57" s="29"/>
      <c r="D57" s="80"/>
      <c r="E57" s="88"/>
      <c r="F57" s="88"/>
      <c r="G57" s="88"/>
      <c r="H57" s="88"/>
      <c r="I57" s="167"/>
      <c r="J57" s="92"/>
      <c r="K57" s="92"/>
      <c r="L57" s="91"/>
      <c r="M57" s="168"/>
      <c r="N57" s="91"/>
      <c r="O57" s="168"/>
      <c r="P57" s="92"/>
      <c r="Q57" s="169"/>
      <c r="R57" s="92"/>
      <c r="S57" s="169"/>
      <c r="T57" s="91"/>
      <c r="U57" s="168"/>
      <c r="V57" s="92"/>
      <c r="W57" s="169"/>
      <c r="X57" s="91"/>
      <c r="Y57" s="169"/>
      <c r="Z57" s="91"/>
      <c r="AA57" s="92"/>
      <c r="AB57" s="91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51"/>
      <c r="AP57" s="14">
        <f t="shared" si="143"/>
        <v>0</v>
      </c>
      <c r="AS57" s="14"/>
      <c r="AT57" s="12"/>
      <c r="AU57" s="14"/>
      <c r="AV57" s="14"/>
      <c r="AW57" s="14"/>
      <c r="AX57" s="14"/>
      <c r="AY57" s="14"/>
      <c r="AZ57" s="14"/>
      <c r="BA57" s="14"/>
      <c r="BB57" s="14"/>
    </row>
    <row r="58">
      <c r="A58" s="27" t="s">
        <v>35</v>
      </c>
      <c r="B58" s="29"/>
      <c r="C58" s="29"/>
      <c r="D58" s="80"/>
      <c r="E58" s="172"/>
      <c r="F58" s="172"/>
      <c r="G58" s="172"/>
      <c r="H58" s="172"/>
      <c r="I58" s="173"/>
      <c r="J58" s="172">
        <f>J57+J56+J46+J37+J28+J18+J55</f>
        <v>1193500</v>
      </c>
      <c r="K58" s="172"/>
      <c r="L58" s="172">
        <f>L57+L56+L46+L37+L28+L18+L55</f>
        <v>1095500</v>
      </c>
      <c r="M58" s="174"/>
      <c r="N58" s="172">
        <f>N57+N56+N46+N37+N28+N18+N55</f>
        <v>1149500</v>
      </c>
      <c r="O58" s="174"/>
      <c r="P58" s="172">
        <f>P57+P56+P46+P37+P28+P18+P55</f>
        <v>1285500</v>
      </c>
      <c r="Q58" s="174"/>
      <c r="R58" s="172">
        <f>R57+R56+R46+R37+R28+R18+R55</f>
        <v>1049000</v>
      </c>
      <c r="S58" s="174"/>
      <c r="T58" s="172">
        <f>T57+T56+T46+T37+T28+T18+T55</f>
        <v>1058500</v>
      </c>
      <c r="U58" s="174"/>
      <c r="V58" s="172">
        <f>V57+V56+V46+V37+V28+V18+V55</f>
        <v>982000</v>
      </c>
      <c r="W58" s="174"/>
      <c r="X58" s="172">
        <f>X57+X56+X46+X37+X28+X18+X55</f>
        <v>1116500</v>
      </c>
      <c r="Y58" s="174"/>
      <c r="Z58" s="172">
        <f>Z57+Z56+Z46+Z37+Z28+Z18+Z55</f>
        <v>1187000</v>
      </c>
      <c r="AA58" s="172"/>
      <c r="AB58" s="172">
        <f>AB57+AB56+AB46+AB37+AB28+AB18+AB55</f>
        <v>1064500</v>
      </c>
      <c r="AC58" s="172"/>
      <c r="AD58" s="172">
        <f>AD57+AD56+AD46+AD37+AD28+AD18+AD55</f>
        <v>1336500</v>
      </c>
      <c r="AE58" s="172"/>
      <c r="AF58" s="172">
        <f>AF57+AF56+AF46+AF37+AF28+AF18+AF55</f>
        <v>2173300</v>
      </c>
      <c r="AG58" s="172"/>
      <c r="AH58" s="172">
        <f>AH57+AH56+AH46+AH37+AH28+AH18+AH55</f>
        <v>0</v>
      </c>
      <c r="AI58" s="172"/>
      <c r="AJ58" s="172">
        <f>AJ57+AJ56+AJ46+AJ37+AJ28+AJ18+AJ55</f>
        <v>0</v>
      </c>
      <c r="AK58" s="172"/>
      <c r="AL58" s="172">
        <f>AL57+AL56+AL46+AL37+AL28+AL18</f>
        <v>0</v>
      </c>
      <c r="AM58" s="172"/>
      <c r="AN58" s="172">
        <f t="shared" ref="AN58:AO58" si="144">AN57+AN56+AN46+AN37+AN28+AN18</f>
        <v>0</v>
      </c>
      <c r="AO58" s="172">
        <f t="shared" si="144"/>
        <v>0</v>
      </c>
      <c r="AP58" s="172">
        <f>AP57+AP56+AP46+AP37+AP28+AP18+AP55</f>
        <v>14691300</v>
      </c>
      <c r="AQ58" s="14"/>
      <c r="AS58" s="14"/>
      <c r="AT58" s="12"/>
      <c r="AU58" s="14"/>
      <c r="AV58" s="14"/>
      <c r="AW58" s="14"/>
      <c r="AX58" s="14"/>
      <c r="AY58" s="14"/>
      <c r="AZ58" s="14"/>
      <c r="BA58" s="14"/>
      <c r="BB58" s="14"/>
    </row>
    <row r="59">
      <c r="A59" s="27" t="s">
        <v>140</v>
      </c>
      <c r="B59" s="29"/>
      <c r="C59" s="29"/>
      <c r="D59" s="80"/>
      <c r="E59" s="175"/>
      <c r="F59" s="175"/>
      <c r="G59" s="175"/>
      <c r="H59" s="175"/>
      <c r="I59" s="176"/>
      <c r="J59" s="177">
        <v>1183500.0</v>
      </c>
      <c r="K59" s="178"/>
      <c r="L59" s="179">
        <v>1085500.0</v>
      </c>
      <c r="M59" s="180"/>
      <c r="N59" s="179"/>
      <c r="O59" s="180"/>
      <c r="P59" s="179">
        <v>1275500.0</v>
      </c>
      <c r="Q59" s="180"/>
      <c r="R59" s="179">
        <v>1033000.0</v>
      </c>
      <c r="S59" s="180"/>
      <c r="T59" s="179">
        <v>1048500.0</v>
      </c>
      <c r="U59" s="180"/>
      <c r="V59" s="179">
        <v>972000.0</v>
      </c>
      <c r="W59" s="180"/>
      <c r="X59" s="179">
        <v>1106500.0</v>
      </c>
      <c r="Y59" s="180"/>
      <c r="Z59" s="179">
        <v>1177000.0</v>
      </c>
      <c r="AA59" s="178"/>
      <c r="AB59" s="179">
        <v>1050500.0</v>
      </c>
      <c r="AC59" s="181"/>
      <c r="AD59" s="181">
        <v>1316500.0</v>
      </c>
      <c r="AE59" s="181"/>
      <c r="AF59" s="181">
        <v>2060000.0</v>
      </c>
      <c r="AG59" s="182"/>
      <c r="AH59" s="182"/>
      <c r="AI59" s="182"/>
      <c r="AJ59" s="182"/>
      <c r="AK59" s="182"/>
      <c r="AL59" s="182"/>
      <c r="AM59" s="182"/>
      <c r="AN59" s="182"/>
      <c r="AO59" s="182"/>
      <c r="AP59" s="172">
        <f t="shared" ref="AP59:AP61" si="145">SUM(J59:AN59)</f>
        <v>13308500</v>
      </c>
      <c r="AQ59" s="14"/>
      <c r="AR59" s="171">
        <f>BF59</f>
        <v>71300</v>
      </c>
      <c r="AS59" s="14"/>
      <c r="AT59" s="12"/>
      <c r="AU59" s="14"/>
      <c r="AV59" s="14"/>
      <c r="AW59" s="14"/>
      <c r="AX59" s="14"/>
      <c r="AY59" s="14"/>
      <c r="AZ59" s="14"/>
      <c r="BA59" s="14"/>
      <c r="BB59" s="14"/>
      <c r="BE59" s="21"/>
      <c r="BF59" s="183">
        <f>$AP59-SUM('Amortización'!F14:F25)</f>
        <v>71300</v>
      </c>
    </row>
    <row r="60">
      <c r="A60" s="27" t="s">
        <v>141</v>
      </c>
      <c r="B60" s="29"/>
      <c r="C60" s="29"/>
      <c r="D60" s="80"/>
      <c r="E60" s="175"/>
      <c r="F60" s="175"/>
      <c r="G60" s="175"/>
      <c r="H60" s="175"/>
      <c r="I60" s="176"/>
      <c r="J60" s="184"/>
      <c r="K60" s="185"/>
      <c r="L60" s="186"/>
      <c r="M60" s="187"/>
      <c r="N60" s="186">
        <v>1139500.0</v>
      </c>
      <c r="O60" s="187"/>
      <c r="P60" s="186"/>
      <c r="Q60" s="187"/>
      <c r="R60" s="188"/>
      <c r="S60" s="187"/>
      <c r="T60" s="186"/>
      <c r="U60" s="187"/>
      <c r="V60" s="188"/>
      <c r="W60" s="187"/>
      <c r="X60" s="188"/>
      <c r="Y60" s="187"/>
      <c r="Z60" s="188"/>
      <c r="AA60" s="185"/>
      <c r="AB60" s="188"/>
      <c r="AC60" s="181"/>
      <c r="AD60" s="181"/>
      <c r="AE60" s="181"/>
      <c r="AF60" s="181">
        <v>99100.0</v>
      </c>
      <c r="AG60" s="182"/>
      <c r="AH60" s="182"/>
      <c r="AI60" s="182"/>
      <c r="AJ60" s="182"/>
      <c r="AK60" s="182"/>
      <c r="AL60" s="182"/>
      <c r="AM60" s="182"/>
      <c r="AN60" s="182"/>
      <c r="AO60" s="182"/>
      <c r="AP60" s="172">
        <f t="shared" si="145"/>
        <v>1238600</v>
      </c>
      <c r="AQ60" s="14"/>
      <c r="AS60" s="14"/>
      <c r="AT60" s="12"/>
      <c r="AU60" s="14"/>
      <c r="AV60" s="14"/>
      <c r="AW60" s="14"/>
      <c r="AX60" s="14"/>
      <c r="AY60" s="14"/>
      <c r="AZ60" s="14"/>
      <c r="BA60" s="14"/>
      <c r="BB60" s="14"/>
    </row>
    <row r="61">
      <c r="A61" s="27" t="s">
        <v>142</v>
      </c>
      <c r="B61" s="29"/>
      <c r="C61" s="29"/>
      <c r="D61" s="80"/>
      <c r="E61" s="175"/>
      <c r="F61" s="175"/>
      <c r="G61" s="175"/>
      <c r="H61" s="175"/>
      <c r="I61" s="176"/>
      <c r="J61" s="181">
        <v>10000.0</v>
      </c>
      <c r="K61" s="181"/>
      <c r="L61" s="181">
        <v>10000.0</v>
      </c>
      <c r="M61" s="189"/>
      <c r="N61" s="181">
        <v>10000.0</v>
      </c>
      <c r="O61" s="189"/>
      <c r="P61" s="181">
        <v>10000.0</v>
      </c>
      <c r="Q61" s="189"/>
      <c r="R61" s="181">
        <v>16000.0</v>
      </c>
      <c r="S61" s="189"/>
      <c r="T61" s="181">
        <v>10000.0</v>
      </c>
      <c r="U61" s="189"/>
      <c r="V61" s="181">
        <v>10000.0</v>
      </c>
      <c r="W61" s="189"/>
      <c r="X61" s="181">
        <v>10000.0</v>
      </c>
      <c r="Y61" s="189"/>
      <c r="Z61" s="181">
        <v>10000.0</v>
      </c>
      <c r="AA61" s="181"/>
      <c r="AB61" s="181">
        <v>14000.0</v>
      </c>
      <c r="AC61" s="181"/>
      <c r="AD61" s="181">
        <v>20000.0</v>
      </c>
      <c r="AE61" s="181"/>
      <c r="AF61" s="181">
        <v>14200.0</v>
      </c>
      <c r="AG61" s="182"/>
      <c r="AH61" s="182"/>
      <c r="AI61" s="182"/>
      <c r="AJ61" s="182"/>
      <c r="AK61" s="182"/>
      <c r="AL61" s="182"/>
      <c r="AM61" s="182"/>
      <c r="AN61" s="182"/>
      <c r="AO61" s="182"/>
      <c r="AP61" s="172">
        <f t="shared" si="145"/>
        <v>144200</v>
      </c>
      <c r="AQ61" s="14"/>
      <c r="AS61" s="14"/>
      <c r="AT61" s="12"/>
      <c r="AU61" s="14"/>
      <c r="AV61" s="14"/>
      <c r="AW61" s="14"/>
      <c r="AX61" s="14"/>
      <c r="AY61" s="14"/>
      <c r="AZ61" s="14"/>
      <c r="BA61" s="14"/>
      <c r="BB61" s="14"/>
    </row>
    <row r="62">
      <c r="I62" s="23"/>
      <c r="M62" s="24"/>
      <c r="O62" s="24"/>
      <c r="Q62" s="24"/>
      <c r="S62" s="24"/>
      <c r="U62" s="24"/>
      <c r="W62" s="24"/>
      <c r="Y62" s="24"/>
      <c r="AP62" s="14"/>
      <c r="AS62" s="14"/>
      <c r="AT62" s="12"/>
      <c r="AU62" s="14"/>
      <c r="AV62" s="14"/>
      <c r="AW62" s="14"/>
      <c r="AX62" s="14"/>
      <c r="AY62" s="14"/>
      <c r="AZ62" s="14"/>
      <c r="BA62" s="14"/>
      <c r="BB62" s="14"/>
    </row>
    <row r="63">
      <c r="E63" s="21"/>
      <c r="F63" s="21"/>
      <c r="G63" s="21"/>
      <c r="H63" s="21"/>
      <c r="I63" s="56"/>
      <c r="J63" s="12">
        <f>J58-J60-J59-J61</f>
        <v>0</v>
      </c>
      <c r="K63" s="21"/>
      <c r="L63" s="12">
        <f>L58-L60-L59-L61</f>
        <v>0</v>
      </c>
      <c r="M63" s="190"/>
      <c r="N63" s="12">
        <f>N58-N60-N59-N61</f>
        <v>0</v>
      </c>
      <c r="O63" s="190"/>
      <c r="P63" s="12">
        <f>P58-P60-P59-P61</f>
        <v>0</v>
      </c>
      <c r="Q63" s="190"/>
      <c r="R63" s="12">
        <f>R58-R60-R59-R61</f>
        <v>0</v>
      </c>
      <c r="S63" s="190"/>
      <c r="T63" s="12">
        <f>T58-T60-T59-T61</f>
        <v>0</v>
      </c>
      <c r="U63" s="190"/>
      <c r="V63" s="12">
        <f>V58-V60-V59-V61</f>
        <v>0</v>
      </c>
      <c r="W63" s="190"/>
      <c r="X63" s="12">
        <f>X58-X60-X59-X61</f>
        <v>0</v>
      </c>
      <c r="Y63" s="190"/>
      <c r="Z63" s="12">
        <f>Z58-Z60-Z59-Z61</f>
        <v>0</v>
      </c>
      <c r="AA63" s="21"/>
      <c r="AB63" s="12">
        <f>AB58-AB60-AB59-AB61</f>
        <v>0</v>
      </c>
      <c r="AC63" s="21"/>
      <c r="AD63" s="12">
        <f>AD58-AD60-AD59-AD61</f>
        <v>0</v>
      </c>
      <c r="AE63" s="21"/>
      <c r="AF63" s="12">
        <f>AF58-AF60-AF59-AF61</f>
        <v>0</v>
      </c>
      <c r="AG63" s="21"/>
      <c r="AH63" s="12">
        <f>AH58-AH60-AH59-AH61</f>
        <v>0</v>
      </c>
      <c r="AI63" s="21"/>
      <c r="AJ63" s="12">
        <f>AJ58-AJ60-AJ59-AJ61</f>
        <v>0</v>
      </c>
      <c r="AK63" s="21"/>
      <c r="AL63" s="12">
        <f>AL58-AL60-AL59-AL61</f>
        <v>0</v>
      </c>
      <c r="AM63" s="21"/>
      <c r="AN63" s="12">
        <f>AN58-AN60-AN59-AN61</f>
        <v>0</v>
      </c>
      <c r="AO63" s="21"/>
      <c r="AP63" s="14"/>
      <c r="AS63" s="14"/>
      <c r="AT63" s="12"/>
      <c r="AU63" s="14"/>
      <c r="AV63" s="14"/>
      <c r="AW63" s="14"/>
      <c r="AX63" s="14"/>
      <c r="AY63" s="14"/>
      <c r="AZ63" s="14"/>
      <c r="BA63" s="14"/>
      <c r="BB63" s="14"/>
    </row>
    <row r="64">
      <c r="A64" s="27" t="s">
        <v>143</v>
      </c>
      <c r="B64" s="29"/>
      <c r="C64" s="29"/>
      <c r="D64" s="80"/>
      <c r="E64" s="191"/>
      <c r="F64" s="191"/>
      <c r="G64" s="191"/>
      <c r="H64" s="191"/>
      <c r="I64" s="173"/>
      <c r="J64" s="191" t="str">
        <f>IF(J59&gt;J58,"CFM","")</f>
        <v/>
      </c>
      <c r="K64" s="191"/>
      <c r="L64" s="191" t="str">
        <f>IF(L59&gt;L58,"CFM","")</f>
        <v/>
      </c>
      <c r="M64" s="174"/>
      <c r="N64" s="191" t="str">
        <f>IF(N59&gt;N58,"CFM","")</f>
        <v/>
      </c>
      <c r="O64" s="174"/>
      <c r="P64" s="191" t="str">
        <f>IF(P59&gt;P58,"CFM","")</f>
        <v/>
      </c>
      <c r="Q64" s="174"/>
      <c r="R64" s="191" t="str">
        <f>IF(R59&gt;R58,"CFM","")</f>
        <v/>
      </c>
      <c r="S64" s="174"/>
      <c r="T64" s="191" t="str">
        <f>IF(T59&gt;T58,"CFM","")</f>
        <v/>
      </c>
      <c r="U64" s="174"/>
      <c r="V64" s="191" t="str">
        <f>IF(V59&gt;V58,"CFM","")</f>
        <v/>
      </c>
      <c r="W64" s="174"/>
      <c r="X64" s="191" t="str">
        <f>IF(X59&gt;X58,"CFM","")</f>
        <v/>
      </c>
      <c r="Y64" s="174"/>
      <c r="Z64" s="191" t="str">
        <f>IF(Z59&gt;Z58,"CFM","")</f>
        <v/>
      </c>
      <c r="AA64" s="191"/>
      <c r="AB64" s="191" t="str">
        <f>IF(AB59&gt;AB58,"CFM","")</f>
        <v/>
      </c>
      <c r="AC64" s="191"/>
      <c r="AD64" s="191" t="str">
        <f>IF(AD59&gt;AD58,"CFM","")</f>
        <v/>
      </c>
      <c r="AE64" s="191"/>
      <c r="AF64" s="191" t="str">
        <f>IF(AF59&gt;AF58,"CFM","")</f>
        <v/>
      </c>
      <c r="AG64" s="191"/>
      <c r="AH64" s="191" t="str">
        <f>IF(AH59&gt;AH58,"CFM","")</f>
        <v/>
      </c>
      <c r="AI64" s="191"/>
      <c r="AJ64" s="191" t="str">
        <f>IF(AJ59&gt;AJ58,"CFM","")</f>
        <v/>
      </c>
      <c r="AK64" s="191"/>
      <c r="AL64" s="191" t="str">
        <f>IF(AL59&gt;AL58,"CFM","")</f>
        <v/>
      </c>
      <c r="AM64" s="191"/>
      <c r="AN64" s="191" t="str">
        <f>IF(AN59&gt;AN58,"CFM","")</f>
        <v/>
      </c>
      <c r="AO64" s="191"/>
      <c r="AP64" s="172" t="str">
        <f>IF(AP59&gt;AP58,"CFM","")</f>
        <v/>
      </c>
      <c r="AS64" s="14"/>
      <c r="AT64" s="12"/>
      <c r="AU64" s="14"/>
      <c r="AV64" s="14"/>
      <c r="AW64" s="14"/>
      <c r="AX64" s="14"/>
      <c r="AY64" s="14"/>
      <c r="AZ64" s="14"/>
      <c r="BA64" s="14"/>
      <c r="BB64" s="14"/>
    </row>
    <row r="65">
      <c r="A65" s="27" t="s">
        <v>144</v>
      </c>
      <c r="B65" s="29"/>
      <c r="C65" s="29"/>
      <c r="D65" s="80"/>
      <c r="E65" s="191"/>
      <c r="F65" s="191"/>
      <c r="G65" s="191"/>
      <c r="H65" s="191"/>
      <c r="I65" s="173"/>
      <c r="J65" s="191" t="str">
        <f>IF(J59&gt;J58,"CFM",IF(J60&gt;J58,"CAM",IF(SUM(J60,J59,J61) &lt;&gt; J58,"SCM","")))</f>
        <v/>
      </c>
      <c r="K65" s="191"/>
      <c r="L65" s="191" t="str">
        <f>IF(L59&gt;L58,"CFM",IF(L60&gt;L58,"CAM",IF(SUM(L60,L59,L61) &lt;&gt; L58,"SCM","")))</f>
        <v/>
      </c>
      <c r="M65" s="174"/>
      <c r="N65" s="191" t="str">
        <f>IF(N59&gt;N58,"CFM",IF(N60&gt;N58,"CAM",IF(SUM(N60,N59,N61) &lt;&gt; N58,"SCM","")))</f>
        <v/>
      </c>
      <c r="O65" s="174"/>
      <c r="P65" s="191" t="str">
        <f>IF(P59&gt;P58,"CFM",IF(P60&gt;P58,"CAM",IF(SUM(P60,P59,P61) &lt;&gt; P58,"SCM","")))</f>
        <v/>
      </c>
      <c r="Q65" s="174"/>
      <c r="R65" s="191" t="str">
        <f>IF(R59&gt;R58,"CFM",IF(R60&gt;R58,"CAM",IF(SUM(R60,R59,R61) &lt;&gt; R58,"SCM","")))</f>
        <v/>
      </c>
      <c r="S65" s="174"/>
      <c r="T65" s="191" t="str">
        <f>IF(T59&gt;T58,"CFM",IF(T60&gt;T58,"CAM",IF(SUM(T60,T59,T61) &lt;&gt; T58,"SCM","")))</f>
        <v/>
      </c>
      <c r="U65" s="174"/>
      <c r="V65" s="191" t="str">
        <f>IF(V59&gt;V58,"CFM",IF(V60&gt;V58,"CAM",IF(SUM(V60,V59,V61) &lt;&gt; V58,"SCM","")))</f>
        <v/>
      </c>
      <c r="W65" s="174"/>
      <c r="X65" s="191" t="str">
        <f>IF(X59&gt;X58,"CFM",IF(X60&gt;X58,"CAM",IF(SUM(X60,X59,X61) &lt;&gt; X58,"SCM","")))</f>
        <v/>
      </c>
      <c r="Y65" s="174"/>
      <c r="Z65" s="191" t="str">
        <f>IF(Z59&gt;Z58,"CFM",IF(Z60&gt;Z58,"CAM",IF(SUM(Z60,Z59,Z61) &lt;&gt; Z58,"SCM","")))</f>
        <v/>
      </c>
      <c r="AA65" s="191"/>
      <c r="AB65" s="191" t="str">
        <f>IF(AB59&gt;AB58,"CFM",IF(AB60&gt;AB58,"CAM",IF(SUM(AB60,AB59,AB61) &lt;&gt; AB58,"SCM","")))</f>
        <v/>
      </c>
      <c r="AC65" s="191"/>
      <c r="AD65" s="191" t="str">
        <f>IF(AD59&gt;AD58,"CFM",IF(AD60&gt;AD58,"CAM",IF(SUM(AD60,AD59,AD61) &lt;&gt; AD58,"SCM","")))</f>
        <v/>
      </c>
      <c r="AE65" s="191"/>
      <c r="AF65" s="191" t="str">
        <f>IF(AF59&gt;AF58,"CFM",IF(AF60&gt;AF58,"CAM",IF(SUM(AF60,AF59,AF61) &lt;&gt; AF58,"SCM","")))</f>
        <v/>
      </c>
      <c r="AG65" s="191"/>
      <c r="AH65" s="191" t="str">
        <f>IF(AH59&gt;AH58,"CFM",IF(AH60&gt;AH58,"CAM",IF(SUM(AH60,AH59,AH61) &lt;&gt; AH58,"SCM","")))</f>
        <v/>
      </c>
      <c r="AI65" s="191"/>
      <c r="AJ65" s="191" t="str">
        <f>IF(AJ59&gt;AJ58,"CFM",IF(AJ60&gt;AJ58,"CAM",IF(SUM(AJ60,AJ59,AJ61) &lt;&gt; AJ58,"SCM","")))</f>
        <v/>
      </c>
      <c r="AK65" s="191"/>
      <c r="AL65" s="191" t="str">
        <f>IF(AL59&gt;AL58,"CFM",IF(AL60&gt;AL58,"CAM",IF(SUM(AL60,AL59,AL61) &lt;&gt; AL58,"SCM","")))</f>
        <v/>
      </c>
      <c r="AM65" s="191"/>
      <c r="AN65" s="191" t="str">
        <f>IF(AN59&gt;AN58,"CFM",IF(AN60&gt;AN58,"CAM",IF(SUM(AN60,AN59,AN61) &lt;&gt; AN58,"SCM","")))</f>
        <v/>
      </c>
      <c r="AO65" s="191"/>
      <c r="AP65" s="172" t="str">
        <f>IF(AP59&gt;AP58,"CFM",IF(AP60&gt;AP58,"CAM",IF(SUM(AP60,AP59,AP61) &lt;&gt; AP58,"SCM","")))</f>
        <v/>
      </c>
      <c r="AS65" s="14"/>
      <c r="AT65" s="12"/>
      <c r="AU65" s="12"/>
      <c r="AV65" s="12"/>
      <c r="AW65" s="14"/>
      <c r="AX65" s="14"/>
      <c r="AY65" s="14"/>
      <c r="AZ65" s="14"/>
      <c r="BA65" s="14"/>
      <c r="BB65" s="14"/>
    </row>
    <row r="66">
      <c r="I66" s="23"/>
      <c r="M66" s="24"/>
      <c r="O66" s="24"/>
      <c r="Q66" s="24"/>
      <c r="S66" s="24"/>
      <c r="U66" s="24"/>
      <c r="W66" s="24"/>
      <c r="Y66" s="24"/>
      <c r="AP66" s="14"/>
      <c r="AS66" s="14"/>
      <c r="AT66" s="12"/>
      <c r="AU66" s="14"/>
      <c r="AV66" s="14"/>
      <c r="AW66" s="14"/>
      <c r="AX66" s="14"/>
      <c r="AY66" s="14"/>
      <c r="AZ66" s="14"/>
      <c r="BA66" s="14"/>
      <c r="BB66" s="14"/>
    </row>
    <row r="67">
      <c r="I67" s="23"/>
      <c r="M67" s="24"/>
      <c r="O67" s="24"/>
      <c r="Q67" s="24"/>
      <c r="S67" s="24"/>
      <c r="U67" s="24"/>
      <c r="W67" s="24"/>
      <c r="Y67" s="24"/>
      <c r="AP67" s="14"/>
      <c r="AS67" s="14"/>
      <c r="AT67" s="12"/>
      <c r="AU67" s="14"/>
      <c r="AV67" s="14"/>
      <c r="AW67" s="14"/>
      <c r="AX67" s="14"/>
      <c r="AY67" s="14"/>
      <c r="AZ67" s="14"/>
      <c r="BA67" s="14"/>
      <c r="BB67" s="14"/>
    </row>
    <row r="68">
      <c r="I68" s="23"/>
      <c r="M68" s="24"/>
      <c r="O68" s="24"/>
      <c r="Q68" s="24"/>
      <c r="S68" s="24"/>
      <c r="U68" s="24"/>
      <c r="W68" s="24"/>
      <c r="Y68" s="24"/>
      <c r="AD68" s="21"/>
      <c r="AE68" s="21"/>
      <c r="AP68" s="14"/>
      <c r="AS68" s="14"/>
      <c r="AT68" s="12"/>
      <c r="AU68" s="14"/>
      <c r="AV68" s="14"/>
      <c r="AW68" s="14"/>
      <c r="AX68" s="14"/>
      <c r="AY68" s="14"/>
      <c r="AZ68" s="14"/>
      <c r="BA68" s="14"/>
      <c r="BB68" s="14"/>
    </row>
    <row r="69">
      <c r="I69" s="23"/>
      <c r="M69" s="24"/>
      <c r="O69" s="24"/>
      <c r="Q69" s="24"/>
      <c r="S69" s="24"/>
      <c r="U69" s="24"/>
      <c r="W69" s="24"/>
      <c r="Y69" s="24"/>
      <c r="AP69" s="14"/>
      <c r="AS69" s="14"/>
      <c r="AT69" s="12"/>
      <c r="AU69" s="14"/>
      <c r="AV69" s="14"/>
      <c r="AW69" s="14"/>
      <c r="AX69" s="14"/>
      <c r="AY69" s="14"/>
      <c r="AZ69" s="14"/>
      <c r="BA69" s="14"/>
      <c r="BB69" s="14"/>
    </row>
    <row r="70">
      <c r="I70" s="23"/>
      <c r="M70" s="24"/>
      <c r="O70" s="24"/>
      <c r="Q70" s="24"/>
      <c r="S70" s="24"/>
      <c r="U70" s="24"/>
      <c r="W70" s="24"/>
      <c r="Y70" s="24"/>
      <c r="AP70" s="14"/>
      <c r="AS70" s="14"/>
      <c r="AT70" s="12"/>
      <c r="AU70" s="14"/>
      <c r="AV70" s="14"/>
      <c r="AW70" s="14"/>
      <c r="AX70" s="14"/>
      <c r="AY70" s="14"/>
      <c r="AZ70" s="14"/>
      <c r="BA70" s="14"/>
      <c r="BB70" s="14"/>
    </row>
    <row r="71">
      <c r="I71" s="23"/>
      <c r="M71" s="24"/>
      <c r="O71" s="24"/>
      <c r="Q71" s="24"/>
      <c r="S71" s="24"/>
      <c r="U71" s="24"/>
      <c r="W71" s="24"/>
      <c r="Y71" s="24"/>
      <c r="AP71" s="14"/>
      <c r="AS71" s="14"/>
      <c r="AT71" s="12"/>
      <c r="AU71" s="14"/>
      <c r="AV71" s="14"/>
      <c r="AW71" s="14"/>
      <c r="AX71" s="14"/>
      <c r="AY71" s="14"/>
      <c r="AZ71" s="14"/>
      <c r="BA71" s="14"/>
      <c r="BB71" s="14"/>
    </row>
    <row r="72">
      <c r="I72" s="23"/>
      <c r="M72" s="24"/>
      <c r="O72" s="24"/>
      <c r="Q72" s="24"/>
      <c r="S72" s="24"/>
      <c r="U72" s="24"/>
      <c r="W72" s="24"/>
      <c r="Y72" s="24"/>
      <c r="AP72" s="14"/>
      <c r="AS72" s="14"/>
      <c r="AT72" s="12"/>
      <c r="AU72" s="14"/>
      <c r="AV72" s="14"/>
      <c r="AW72" s="14"/>
      <c r="AX72" s="14"/>
      <c r="AY72" s="14"/>
      <c r="AZ72" s="14"/>
      <c r="BA72" s="14"/>
      <c r="BB72" s="14"/>
    </row>
    <row r="73">
      <c r="I73" s="23"/>
      <c r="M73" s="24"/>
      <c r="O73" s="24"/>
      <c r="Q73" s="24"/>
      <c r="S73" s="24"/>
      <c r="U73" s="24"/>
      <c r="W73" s="24"/>
      <c r="Y73" s="24"/>
      <c r="AP73" s="14"/>
      <c r="AS73" s="14"/>
      <c r="AT73" s="12"/>
      <c r="AU73" s="14"/>
      <c r="AV73" s="14"/>
      <c r="AW73" s="14"/>
      <c r="AX73" s="14"/>
      <c r="AY73" s="14"/>
      <c r="AZ73" s="14"/>
      <c r="BA73" s="14"/>
      <c r="BB73" s="14"/>
    </row>
    <row r="74">
      <c r="I74" s="23"/>
      <c r="M74" s="24"/>
      <c r="O74" s="24"/>
      <c r="Q74" s="24"/>
      <c r="S74" s="24"/>
      <c r="U74" s="24"/>
      <c r="W74" s="24"/>
      <c r="Y74" s="24"/>
      <c r="AP74" s="14"/>
      <c r="AS74" s="14"/>
      <c r="AT74" s="12"/>
      <c r="AU74" s="14"/>
      <c r="AV74" s="14"/>
      <c r="AW74" s="14"/>
      <c r="AX74" s="14"/>
      <c r="AY74" s="14"/>
      <c r="AZ74" s="14"/>
      <c r="BA74" s="14"/>
      <c r="BB74" s="14"/>
    </row>
    <row r="75">
      <c r="I75" s="23"/>
      <c r="M75" s="24"/>
      <c r="O75" s="24"/>
      <c r="Q75" s="24"/>
      <c r="S75" s="24"/>
      <c r="U75" s="24"/>
      <c r="W75" s="24"/>
      <c r="Y75" s="24"/>
      <c r="AP75" s="14"/>
      <c r="AS75" s="14"/>
      <c r="AT75" s="12"/>
      <c r="AU75" s="14"/>
      <c r="AV75" s="14"/>
      <c r="AW75" s="14"/>
      <c r="AX75" s="14"/>
      <c r="AY75" s="14"/>
      <c r="AZ75" s="14"/>
      <c r="BA75" s="14"/>
      <c r="BB75" s="14"/>
    </row>
    <row r="76">
      <c r="I76" s="23"/>
      <c r="M76" s="24"/>
      <c r="O76" s="24"/>
      <c r="Q76" s="24"/>
      <c r="S76" s="24"/>
      <c r="U76" s="24"/>
      <c r="W76" s="24"/>
      <c r="Y76" s="24"/>
      <c r="AP76" s="14"/>
      <c r="AS76" s="14"/>
      <c r="AT76" s="12"/>
      <c r="AU76" s="14"/>
      <c r="AV76" s="14"/>
      <c r="AW76" s="14"/>
      <c r="AX76" s="14"/>
      <c r="AY76" s="14"/>
      <c r="AZ76" s="14"/>
      <c r="BA76" s="14"/>
      <c r="BB76" s="14"/>
    </row>
    <row r="77">
      <c r="I77" s="23"/>
      <c r="M77" s="24"/>
      <c r="O77" s="24"/>
      <c r="Q77" s="24"/>
      <c r="S77" s="24"/>
      <c r="U77" s="24"/>
      <c r="W77" s="24"/>
      <c r="Y77" s="24"/>
      <c r="AP77" s="14"/>
      <c r="AS77" s="14"/>
      <c r="AT77" s="12"/>
      <c r="AU77" s="14"/>
      <c r="AV77" s="14"/>
      <c r="AW77" s="14"/>
      <c r="AX77" s="14"/>
      <c r="AY77" s="14"/>
      <c r="AZ77" s="14"/>
      <c r="BA77" s="14"/>
      <c r="BB77" s="14"/>
    </row>
    <row r="78">
      <c r="I78" s="23"/>
      <c r="M78" s="24"/>
      <c r="O78" s="24"/>
      <c r="Q78" s="24"/>
      <c r="S78" s="24"/>
      <c r="U78" s="24"/>
      <c r="W78" s="24"/>
      <c r="Y78" s="24"/>
      <c r="AP78" s="14"/>
      <c r="AS78" s="14"/>
      <c r="AT78" s="12"/>
      <c r="AU78" s="14"/>
      <c r="AV78" s="14"/>
      <c r="AW78" s="14"/>
      <c r="AX78" s="14"/>
      <c r="AY78" s="14"/>
      <c r="AZ78" s="14"/>
      <c r="BA78" s="14"/>
      <c r="BB78" s="14"/>
    </row>
    <row r="79">
      <c r="I79" s="23"/>
      <c r="M79" s="24"/>
      <c r="O79" s="24"/>
      <c r="Q79" s="24"/>
      <c r="S79" s="24"/>
      <c r="U79" s="24"/>
      <c r="W79" s="24"/>
      <c r="Y79" s="24"/>
      <c r="AP79" s="14"/>
      <c r="AS79" s="14"/>
      <c r="AT79" s="12"/>
      <c r="AU79" s="14"/>
      <c r="AV79" s="14"/>
      <c r="AW79" s="14"/>
      <c r="AX79" s="14"/>
      <c r="AY79" s="14"/>
      <c r="AZ79" s="14"/>
      <c r="BA79" s="14"/>
      <c r="BB79" s="14"/>
    </row>
    <row r="80">
      <c r="I80" s="23"/>
      <c r="M80" s="24"/>
      <c r="O80" s="24"/>
      <c r="Q80" s="24"/>
      <c r="S80" s="24"/>
      <c r="U80" s="24"/>
      <c r="W80" s="24"/>
      <c r="Y80" s="24"/>
      <c r="AP80" s="14"/>
      <c r="AS80" s="14"/>
      <c r="AT80" s="12"/>
      <c r="AU80" s="14"/>
      <c r="AV80" s="14"/>
      <c r="AW80" s="14"/>
      <c r="AX80" s="14"/>
      <c r="AY80" s="14"/>
      <c r="AZ80" s="14"/>
      <c r="BA80" s="14"/>
      <c r="BB80" s="14"/>
    </row>
    <row r="81">
      <c r="I81" s="23"/>
      <c r="M81" s="24"/>
      <c r="O81" s="24"/>
      <c r="Q81" s="24"/>
      <c r="S81" s="24"/>
      <c r="U81" s="24"/>
      <c r="W81" s="24"/>
      <c r="Y81" s="24"/>
      <c r="AP81" s="14"/>
      <c r="AS81" s="14"/>
      <c r="AT81" s="12"/>
      <c r="AU81" s="14"/>
      <c r="AV81" s="14"/>
      <c r="AW81" s="14"/>
      <c r="AX81" s="14"/>
      <c r="AY81" s="14"/>
      <c r="AZ81" s="14"/>
      <c r="BA81" s="14"/>
      <c r="BB81" s="14"/>
    </row>
    <row r="82">
      <c r="I82" s="23"/>
      <c r="M82" s="24"/>
      <c r="O82" s="24"/>
      <c r="Q82" s="24"/>
      <c r="S82" s="24"/>
      <c r="U82" s="24"/>
      <c r="W82" s="24"/>
      <c r="Y82" s="24"/>
      <c r="AP82" s="14"/>
      <c r="AS82" s="14"/>
      <c r="AT82" s="12"/>
      <c r="AU82" s="14"/>
      <c r="AV82" s="14"/>
      <c r="AW82" s="14"/>
      <c r="AX82" s="14"/>
      <c r="AY82" s="14"/>
      <c r="AZ82" s="14"/>
      <c r="BA82" s="14"/>
      <c r="BB82" s="14"/>
    </row>
    <row r="83">
      <c r="I83" s="23"/>
      <c r="M83" s="24"/>
      <c r="O83" s="24"/>
      <c r="Q83" s="24"/>
      <c r="S83" s="24"/>
      <c r="U83" s="24"/>
      <c r="W83" s="24"/>
      <c r="Y83" s="24"/>
      <c r="AP83" s="14"/>
      <c r="AS83" s="14"/>
      <c r="AT83" s="12"/>
      <c r="AU83" s="14"/>
      <c r="AV83" s="14"/>
      <c r="AW83" s="14"/>
      <c r="AX83" s="14"/>
      <c r="AY83" s="14"/>
      <c r="AZ83" s="14"/>
      <c r="BA83" s="14"/>
      <c r="BB83" s="14"/>
    </row>
    <row r="84">
      <c r="I84" s="23"/>
      <c r="M84" s="24"/>
      <c r="O84" s="24"/>
      <c r="Q84" s="24"/>
      <c r="S84" s="24"/>
      <c r="U84" s="24"/>
      <c r="W84" s="24"/>
      <c r="Y84" s="24"/>
      <c r="AP84" s="14"/>
      <c r="AS84" s="14"/>
      <c r="AT84" s="12"/>
      <c r="AU84" s="14"/>
      <c r="AV84" s="14"/>
      <c r="AW84" s="14"/>
      <c r="AX84" s="14"/>
      <c r="AY84" s="14"/>
      <c r="AZ84" s="14"/>
      <c r="BA84" s="14"/>
      <c r="BB84" s="14"/>
    </row>
    <row r="85">
      <c r="I85" s="23"/>
      <c r="M85" s="24"/>
      <c r="O85" s="24"/>
      <c r="Q85" s="24"/>
      <c r="S85" s="24"/>
      <c r="U85" s="24"/>
      <c r="W85" s="24"/>
      <c r="Y85" s="24"/>
      <c r="AP85" s="14"/>
      <c r="AS85" s="14"/>
      <c r="AT85" s="12"/>
      <c r="AU85" s="14"/>
      <c r="AV85" s="14"/>
      <c r="AW85" s="14"/>
      <c r="AX85" s="14"/>
      <c r="AY85" s="14"/>
      <c r="AZ85" s="14"/>
      <c r="BA85" s="14"/>
      <c r="BB85" s="14"/>
    </row>
    <row r="86">
      <c r="I86" s="23"/>
      <c r="M86" s="24"/>
      <c r="O86" s="24"/>
      <c r="Q86" s="24"/>
      <c r="S86" s="24"/>
      <c r="U86" s="24"/>
      <c r="W86" s="24"/>
      <c r="Y86" s="24"/>
      <c r="AP86" s="14"/>
      <c r="AS86" s="14"/>
      <c r="AT86" s="12"/>
      <c r="AU86" s="14"/>
      <c r="AV86" s="14"/>
      <c r="AW86" s="14"/>
      <c r="AX86" s="14"/>
      <c r="AY86" s="14"/>
      <c r="AZ86" s="14"/>
      <c r="BA86" s="14"/>
      <c r="BB86" s="14"/>
    </row>
    <row r="87">
      <c r="I87" s="23"/>
      <c r="M87" s="24"/>
      <c r="O87" s="24"/>
      <c r="Q87" s="24"/>
      <c r="S87" s="24"/>
      <c r="U87" s="24"/>
      <c r="W87" s="24"/>
      <c r="Y87" s="24"/>
      <c r="AP87" s="14"/>
      <c r="AS87" s="14"/>
      <c r="AT87" s="12"/>
      <c r="AU87" s="14"/>
      <c r="AV87" s="14"/>
      <c r="AW87" s="14"/>
      <c r="AX87" s="14"/>
      <c r="AY87" s="14"/>
      <c r="AZ87" s="14"/>
      <c r="BA87" s="14"/>
      <c r="BB87" s="14"/>
    </row>
    <row r="88">
      <c r="I88" s="23"/>
      <c r="M88" s="24"/>
      <c r="O88" s="24"/>
      <c r="Q88" s="24"/>
      <c r="S88" s="24"/>
      <c r="U88" s="24"/>
      <c r="W88" s="24"/>
      <c r="Y88" s="24"/>
      <c r="AP88" s="14"/>
      <c r="AS88" s="14"/>
      <c r="AT88" s="12"/>
      <c r="AU88" s="14"/>
      <c r="AV88" s="14"/>
      <c r="AW88" s="14"/>
      <c r="AX88" s="14"/>
      <c r="AY88" s="14"/>
      <c r="AZ88" s="14"/>
      <c r="BA88" s="14"/>
      <c r="BB88" s="14"/>
    </row>
    <row r="89">
      <c r="I89" s="23"/>
      <c r="M89" s="24"/>
      <c r="O89" s="24"/>
      <c r="Q89" s="24"/>
      <c r="S89" s="24"/>
      <c r="U89" s="24"/>
      <c r="W89" s="24"/>
      <c r="Y89" s="24"/>
      <c r="AP89" s="14"/>
      <c r="AS89" s="14"/>
      <c r="AT89" s="12"/>
      <c r="AU89" s="14"/>
      <c r="AV89" s="14"/>
      <c r="AW89" s="14"/>
      <c r="AX89" s="14"/>
      <c r="AY89" s="14"/>
      <c r="AZ89" s="14"/>
      <c r="BA89" s="14"/>
      <c r="BB89" s="14"/>
    </row>
    <row r="90">
      <c r="I90" s="23"/>
      <c r="M90" s="24"/>
      <c r="O90" s="24"/>
      <c r="Q90" s="24"/>
      <c r="S90" s="24"/>
      <c r="U90" s="24"/>
      <c r="W90" s="24"/>
      <c r="Y90" s="24"/>
      <c r="AP90" s="14"/>
      <c r="AS90" s="14"/>
      <c r="AT90" s="12"/>
      <c r="AU90" s="14"/>
      <c r="AV90" s="14"/>
      <c r="AW90" s="14"/>
      <c r="AX90" s="14"/>
      <c r="AY90" s="14"/>
      <c r="AZ90" s="14"/>
      <c r="BA90" s="14"/>
      <c r="BB90" s="14"/>
    </row>
    <row r="91">
      <c r="I91" s="23"/>
      <c r="M91" s="24"/>
      <c r="O91" s="24"/>
      <c r="Q91" s="24"/>
      <c r="S91" s="24"/>
      <c r="U91" s="24"/>
      <c r="W91" s="24"/>
      <c r="Y91" s="24"/>
      <c r="AP91" s="14"/>
      <c r="AS91" s="14"/>
      <c r="AT91" s="12"/>
      <c r="AU91" s="14"/>
      <c r="AV91" s="14"/>
      <c r="AW91" s="14"/>
      <c r="AX91" s="14"/>
      <c r="AY91" s="14"/>
      <c r="AZ91" s="14"/>
      <c r="BA91" s="14"/>
      <c r="BB91" s="14"/>
    </row>
    <row r="92">
      <c r="I92" s="23"/>
      <c r="M92" s="24"/>
      <c r="O92" s="24"/>
      <c r="Q92" s="24"/>
      <c r="S92" s="24"/>
      <c r="U92" s="24"/>
      <c r="W92" s="24"/>
      <c r="Y92" s="24"/>
      <c r="AP92" s="14"/>
      <c r="AS92" s="14"/>
      <c r="AT92" s="12"/>
      <c r="AU92" s="14"/>
      <c r="AV92" s="14"/>
      <c r="AW92" s="14"/>
      <c r="AX92" s="14"/>
      <c r="AY92" s="14"/>
      <c r="AZ92" s="14"/>
      <c r="BA92" s="14"/>
      <c r="BB92" s="14"/>
    </row>
    <row r="93">
      <c r="I93" s="23"/>
      <c r="M93" s="24"/>
      <c r="O93" s="24"/>
      <c r="Q93" s="24"/>
      <c r="S93" s="24"/>
      <c r="U93" s="24"/>
      <c r="W93" s="24"/>
      <c r="Y93" s="24"/>
      <c r="AP93" s="14"/>
      <c r="AS93" s="14"/>
      <c r="AT93" s="12"/>
      <c r="AU93" s="14"/>
      <c r="AV93" s="14"/>
      <c r="AW93" s="14"/>
      <c r="AX93" s="14"/>
      <c r="AY93" s="14"/>
      <c r="AZ93" s="14"/>
      <c r="BA93" s="14"/>
      <c r="BB93" s="14"/>
    </row>
    <row r="94">
      <c r="I94" s="23"/>
      <c r="M94" s="24"/>
      <c r="O94" s="24"/>
      <c r="Q94" s="24"/>
      <c r="S94" s="24"/>
      <c r="U94" s="24"/>
      <c r="W94" s="24"/>
      <c r="Y94" s="24"/>
      <c r="AP94" s="14"/>
      <c r="AS94" s="14"/>
      <c r="AT94" s="12"/>
      <c r="AU94" s="14"/>
      <c r="AV94" s="14"/>
      <c r="AW94" s="14"/>
      <c r="AX94" s="14"/>
      <c r="AY94" s="14"/>
      <c r="AZ94" s="14"/>
      <c r="BA94" s="14"/>
      <c r="BB94" s="14"/>
    </row>
    <row r="95">
      <c r="I95" s="23"/>
      <c r="M95" s="24"/>
      <c r="O95" s="24"/>
      <c r="Q95" s="24"/>
      <c r="S95" s="24"/>
      <c r="U95" s="24"/>
      <c r="W95" s="24"/>
      <c r="Y95" s="24"/>
      <c r="AP95" s="14"/>
      <c r="AS95" s="14"/>
      <c r="AT95" s="12"/>
      <c r="AU95" s="14"/>
      <c r="AV95" s="14"/>
      <c r="AW95" s="14"/>
      <c r="AX95" s="14"/>
      <c r="AY95" s="14"/>
      <c r="AZ95" s="14"/>
      <c r="BA95" s="14"/>
      <c r="BB95" s="14"/>
    </row>
    <row r="96">
      <c r="I96" s="23"/>
      <c r="M96" s="24"/>
      <c r="O96" s="24"/>
      <c r="Q96" s="24"/>
      <c r="S96" s="24"/>
      <c r="U96" s="24"/>
      <c r="W96" s="24"/>
      <c r="Y96" s="24"/>
      <c r="AP96" s="14"/>
      <c r="AS96" s="14"/>
      <c r="AT96" s="12"/>
      <c r="AU96" s="14"/>
      <c r="AV96" s="14"/>
      <c r="AW96" s="14"/>
      <c r="AX96" s="14"/>
      <c r="AY96" s="14"/>
      <c r="AZ96" s="14"/>
      <c r="BA96" s="14"/>
      <c r="BB96" s="14"/>
    </row>
    <row r="97">
      <c r="I97" s="23"/>
      <c r="M97" s="24"/>
      <c r="O97" s="24"/>
      <c r="Q97" s="24"/>
      <c r="S97" s="24"/>
      <c r="U97" s="24"/>
      <c r="W97" s="24"/>
      <c r="Y97" s="24"/>
      <c r="AP97" s="14"/>
      <c r="AS97" s="14"/>
      <c r="AT97" s="12"/>
      <c r="AU97" s="14"/>
      <c r="AV97" s="14"/>
      <c r="AW97" s="14"/>
      <c r="AX97" s="14"/>
      <c r="AY97" s="14"/>
      <c r="AZ97" s="14"/>
      <c r="BA97" s="14"/>
      <c r="BB97" s="14"/>
    </row>
    <row r="98">
      <c r="I98" s="23"/>
      <c r="M98" s="24"/>
      <c r="O98" s="24"/>
      <c r="Q98" s="24"/>
      <c r="S98" s="24"/>
      <c r="U98" s="24"/>
      <c r="W98" s="24"/>
      <c r="Y98" s="24"/>
      <c r="AP98" s="14"/>
      <c r="AS98" s="14"/>
      <c r="AT98" s="12"/>
      <c r="AU98" s="14"/>
      <c r="AV98" s="14"/>
      <c r="AW98" s="14"/>
      <c r="AX98" s="14"/>
      <c r="AY98" s="14"/>
      <c r="AZ98" s="14"/>
      <c r="BA98" s="14"/>
      <c r="BB98" s="14"/>
    </row>
    <row r="99">
      <c r="I99" s="23"/>
      <c r="M99" s="24"/>
      <c r="O99" s="24"/>
      <c r="Q99" s="24"/>
      <c r="S99" s="24"/>
      <c r="U99" s="24"/>
      <c r="W99" s="24"/>
      <c r="Y99" s="24"/>
      <c r="AP99" s="14"/>
      <c r="AS99" s="14"/>
      <c r="AT99" s="12"/>
      <c r="AU99" s="14"/>
      <c r="AV99" s="14"/>
      <c r="AW99" s="14"/>
      <c r="AX99" s="14"/>
      <c r="AY99" s="14"/>
      <c r="AZ99" s="14"/>
      <c r="BA99" s="14"/>
      <c r="BB99" s="14"/>
    </row>
    <row r="100">
      <c r="I100" s="23"/>
      <c r="M100" s="24"/>
      <c r="O100" s="24"/>
      <c r="Q100" s="24"/>
      <c r="S100" s="24"/>
      <c r="U100" s="24"/>
      <c r="W100" s="24"/>
      <c r="Y100" s="24"/>
      <c r="AP100" s="14"/>
      <c r="AS100" s="14"/>
      <c r="AT100" s="12"/>
      <c r="AU100" s="14"/>
      <c r="AV100" s="14"/>
      <c r="AW100" s="14"/>
      <c r="AX100" s="14"/>
      <c r="AY100" s="14"/>
      <c r="AZ100" s="14"/>
      <c r="BA100" s="14"/>
      <c r="BB100" s="14"/>
    </row>
    <row r="101">
      <c r="I101" s="23"/>
      <c r="M101" s="24"/>
      <c r="O101" s="24"/>
      <c r="Q101" s="24"/>
      <c r="S101" s="24"/>
      <c r="U101" s="24"/>
      <c r="W101" s="24"/>
      <c r="Y101" s="24"/>
      <c r="AP101" s="14"/>
      <c r="AS101" s="14"/>
      <c r="AT101" s="12"/>
      <c r="AU101" s="14"/>
      <c r="AV101" s="14"/>
      <c r="AW101" s="14"/>
      <c r="AX101" s="14"/>
      <c r="AY101" s="14"/>
      <c r="AZ101" s="14"/>
      <c r="BA101" s="14"/>
      <c r="BB101" s="14"/>
    </row>
    <row r="102">
      <c r="I102" s="23"/>
      <c r="M102" s="24"/>
      <c r="O102" s="24"/>
      <c r="Q102" s="24"/>
      <c r="S102" s="24"/>
      <c r="U102" s="24"/>
      <c r="W102" s="24"/>
      <c r="Y102" s="24"/>
      <c r="AP102" s="14"/>
      <c r="AS102" s="14"/>
      <c r="AT102" s="12"/>
      <c r="AU102" s="14"/>
      <c r="AV102" s="14"/>
      <c r="AW102" s="14"/>
      <c r="AX102" s="14"/>
      <c r="AY102" s="14"/>
      <c r="AZ102" s="14"/>
      <c r="BA102" s="14"/>
      <c r="BB102" s="14"/>
    </row>
    <row r="103">
      <c r="I103" s="23"/>
      <c r="M103" s="24"/>
      <c r="O103" s="24"/>
      <c r="Q103" s="24"/>
      <c r="S103" s="24"/>
      <c r="U103" s="24"/>
      <c r="W103" s="24"/>
      <c r="Y103" s="24"/>
      <c r="AP103" s="14"/>
      <c r="AS103" s="14"/>
      <c r="AT103" s="12"/>
      <c r="AU103" s="14"/>
      <c r="AV103" s="14"/>
      <c r="AW103" s="14"/>
      <c r="AX103" s="14"/>
      <c r="AY103" s="14"/>
      <c r="AZ103" s="14"/>
      <c r="BA103" s="14"/>
      <c r="BB103" s="14"/>
    </row>
    <row r="104">
      <c r="I104" s="23"/>
      <c r="M104" s="24"/>
      <c r="O104" s="24"/>
      <c r="Q104" s="24"/>
      <c r="S104" s="24"/>
      <c r="U104" s="24"/>
      <c r="W104" s="24"/>
      <c r="Y104" s="24"/>
      <c r="AP104" s="14"/>
      <c r="AS104" s="14"/>
      <c r="AT104" s="12"/>
      <c r="AU104" s="14"/>
      <c r="AV104" s="14"/>
      <c r="AW104" s="14"/>
      <c r="AX104" s="14"/>
      <c r="AY104" s="14"/>
      <c r="AZ104" s="14"/>
      <c r="BA104" s="14"/>
      <c r="BB104" s="14"/>
    </row>
    <row r="105">
      <c r="I105" s="23"/>
      <c r="M105" s="24"/>
      <c r="O105" s="24"/>
      <c r="Q105" s="24"/>
      <c r="S105" s="24"/>
      <c r="U105" s="24"/>
      <c r="W105" s="24"/>
      <c r="Y105" s="24"/>
      <c r="AP105" s="14"/>
      <c r="AS105" s="14"/>
      <c r="AT105" s="12"/>
      <c r="AU105" s="14"/>
      <c r="AV105" s="14"/>
      <c r="AW105" s="14"/>
      <c r="AX105" s="14"/>
      <c r="AY105" s="14"/>
      <c r="AZ105" s="14"/>
      <c r="BA105" s="14"/>
      <c r="BB105" s="14"/>
    </row>
    <row r="106">
      <c r="I106" s="23"/>
      <c r="M106" s="24"/>
      <c r="O106" s="24"/>
      <c r="Q106" s="24"/>
      <c r="S106" s="24"/>
      <c r="U106" s="24"/>
      <c r="W106" s="24"/>
      <c r="Y106" s="24"/>
      <c r="AP106" s="14"/>
      <c r="AS106" s="14"/>
      <c r="AT106" s="12"/>
      <c r="AU106" s="14"/>
      <c r="AV106" s="14"/>
      <c r="AW106" s="14"/>
      <c r="AX106" s="14"/>
      <c r="AY106" s="14"/>
      <c r="AZ106" s="14"/>
      <c r="BA106" s="14"/>
      <c r="BB106" s="14"/>
    </row>
    <row r="107">
      <c r="I107" s="23"/>
      <c r="M107" s="24"/>
      <c r="O107" s="24"/>
      <c r="Q107" s="24"/>
      <c r="S107" s="24"/>
      <c r="U107" s="24"/>
      <c r="W107" s="24"/>
      <c r="Y107" s="24"/>
      <c r="AP107" s="14"/>
      <c r="AS107" s="14"/>
      <c r="AT107" s="12"/>
      <c r="AU107" s="14"/>
      <c r="AV107" s="14"/>
      <c r="AW107" s="14"/>
      <c r="AX107" s="14"/>
      <c r="AY107" s="14"/>
      <c r="AZ107" s="14"/>
      <c r="BA107" s="14"/>
      <c r="BB107" s="14"/>
    </row>
    <row r="108">
      <c r="I108" s="23"/>
      <c r="M108" s="24"/>
      <c r="O108" s="24"/>
      <c r="Q108" s="24"/>
      <c r="S108" s="24"/>
      <c r="U108" s="24"/>
      <c r="W108" s="24"/>
      <c r="Y108" s="24"/>
      <c r="AP108" s="14"/>
      <c r="AS108" s="14"/>
      <c r="AT108" s="12"/>
      <c r="AU108" s="14"/>
      <c r="AV108" s="14"/>
      <c r="AW108" s="14"/>
      <c r="AX108" s="14"/>
      <c r="AY108" s="14"/>
      <c r="AZ108" s="14"/>
      <c r="BA108" s="14"/>
      <c r="BB108" s="14"/>
    </row>
    <row r="109">
      <c r="I109" s="23"/>
      <c r="M109" s="24"/>
      <c r="O109" s="24"/>
      <c r="Q109" s="24"/>
      <c r="S109" s="24"/>
      <c r="U109" s="24"/>
      <c r="W109" s="24"/>
      <c r="Y109" s="24"/>
      <c r="AP109" s="14"/>
      <c r="AS109" s="14"/>
      <c r="AT109" s="12"/>
      <c r="AU109" s="14"/>
      <c r="AV109" s="14"/>
      <c r="AW109" s="14"/>
      <c r="AX109" s="14"/>
      <c r="AY109" s="14"/>
      <c r="AZ109" s="14"/>
      <c r="BA109" s="14"/>
      <c r="BB109" s="14"/>
    </row>
    <row r="110">
      <c r="I110" s="23"/>
      <c r="M110" s="24"/>
      <c r="O110" s="24"/>
      <c r="Q110" s="24"/>
      <c r="S110" s="24"/>
      <c r="U110" s="24"/>
      <c r="W110" s="24"/>
      <c r="Y110" s="24"/>
      <c r="AP110" s="14"/>
      <c r="AS110" s="14"/>
      <c r="AT110" s="12"/>
      <c r="AU110" s="14"/>
      <c r="AV110" s="14"/>
      <c r="AW110" s="14"/>
      <c r="AX110" s="14"/>
      <c r="AY110" s="14"/>
      <c r="AZ110" s="14"/>
      <c r="BA110" s="14"/>
      <c r="BB110" s="14"/>
    </row>
    <row r="111">
      <c r="I111" s="23"/>
      <c r="M111" s="24"/>
      <c r="O111" s="24"/>
      <c r="Q111" s="24"/>
      <c r="S111" s="24"/>
      <c r="U111" s="24"/>
      <c r="W111" s="24"/>
      <c r="Y111" s="24"/>
      <c r="AP111" s="14"/>
      <c r="AS111" s="14"/>
      <c r="AT111" s="12"/>
      <c r="AU111" s="14"/>
      <c r="AV111" s="14"/>
      <c r="AW111" s="14"/>
      <c r="AX111" s="14"/>
      <c r="AY111" s="14"/>
      <c r="AZ111" s="14"/>
      <c r="BA111" s="14"/>
      <c r="BB111" s="14"/>
    </row>
    <row r="112">
      <c r="I112" s="23"/>
      <c r="M112" s="24"/>
      <c r="O112" s="24"/>
      <c r="Q112" s="24"/>
      <c r="S112" s="24"/>
      <c r="U112" s="24"/>
      <c r="W112" s="24"/>
      <c r="Y112" s="24"/>
      <c r="AP112" s="14"/>
      <c r="AS112" s="14"/>
      <c r="AT112" s="12"/>
      <c r="AU112" s="14"/>
      <c r="AV112" s="14"/>
      <c r="AW112" s="14"/>
      <c r="AX112" s="14"/>
      <c r="AY112" s="14"/>
      <c r="AZ112" s="14"/>
      <c r="BA112" s="14"/>
      <c r="BB112" s="14"/>
    </row>
    <row r="113">
      <c r="I113" s="23"/>
      <c r="M113" s="24"/>
      <c r="O113" s="24"/>
      <c r="Q113" s="24"/>
      <c r="S113" s="24"/>
      <c r="U113" s="24"/>
      <c r="W113" s="24"/>
      <c r="Y113" s="24"/>
      <c r="AP113" s="14"/>
      <c r="AS113" s="14"/>
      <c r="AT113" s="12"/>
      <c r="AU113" s="14"/>
      <c r="AV113" s="14"/>
      <c r="AW113" s="14"/>
      <c r="AX113" s="14"/>
      <c r="AY113" s="14"/>
      <c r="AZ113" s="14"/>
      <c r="BA113" s="14"/>
      <c r="BB113" s="14"/>
    </row>
    <row r="114">
      <c r="I114" s="23"/>
      <c r="M114" s="24"/>
      <c r="O114" s="24"/>
      <c r="Q114" s="24"/>
      <c r="S114" s="24"/>
      <c r="U114" s="24"/>
      <c r="W114" s="24"/>
      <c r="Y114" s="24"/>
      <c r="AP114" s="14"/>
      <c r="AS114" s="14"/>
      <c r="AT114" s="12"/>
      <c r="AU114" s="14"/>
      <c r="AV114" s="14"/>
      <c r="AW114" s="14"/>
      <c r="AX114" s="14"/>
      <c r="AY114" s="14"/>
      <c r="AZ114" s="14"/>
      <c r="BA114" s="14"/>
      <c r="BB114" s="14"/>
    </row>
    <row r="115">
      <c r="I115" s="23"/>
      <c r="M115" s="24"/>
      <c r="O115" s="24"/>
      <c r="Q115" s="24"/>
      <c r="S115" s="24"/>
      <c r="U115" s="24"/>
      <c r="W115" s="24"/>
      <c r="Y115" s="24"/>
      <c r="AP115" s="14"/>
      <c r="AS115" s="14"/>
      <c r="AT115" s="12"/>
      <c r="AU115" s="14"/>
      <c r="AV115" s="14"/>
      <c r="AW115" s="14"/>
      <c r="AX115" s="14"/>
      <c r="AY115" s="14"/>
      <c r="AZ115" s="14"/>
      <c r="BA115" s="14"/>
      <c r="BB115" s="14"/>
    </row>
    <row r="116">
      <c r="I116" s="23"/>
      <c r="M116" s="24"/>
      <c r="O116" s="24"/>
      <c r="Q116" s="24"/>
      <c r="S116" s="24"/>
      <c r="U116" s="24"/>
      <c r="W116" s="24"/>
      <c r="Y116" s="24"/>
      <c r="AP116" s="14"/>
      <c r="AS116" s="14"/>
      <c r="AT116" s="12"/>
      <c r="AU116" s="14"/>
      <c r="AV116" s="14"/>
      <c r="AW116" s="14"/>
      <c r="AX116" s="14"/>
      <c r="AY116" s="14"/>
      <c r="AZ116" s="14"/>
      <c r="BA116" s="14"/>
      <c r="BB116" s="14"/>
    </row>
    <row r="117">
      <c r="I117" s="23"/>
      <c r="M117" s="24"/>
      <c r="O117" s="24"/>
      <c r="Q117" s="24"/>
      <c r="S117" s="24"/>
      <c r="U117" s="24"/>
      <c r="W117" s="24"/>
      <c r="Y117" s="24"/>
      <c r="AP117" s="14"/>
      <c r="AS117" s="14"/>
      <c r="AT117" s="12"/>
      <c r="AU117" s="14"/>
      <c r="AV117" s="14"/>
      <c r="AW117" s="14"/>
      <c r="AX117" s="14"/>
      <c r="AY117" s="14"/>
      <c r="AZ117" s="14"/>
      <c r="BA117" s="14"/>
      <c r="BB117" s="14"/>
    </row>
    <row r="118">
      <c r="I118" s="23"/>
      <c r="M118" s="24"/>
      <c r="O118" s="24"/>
      <c r="Q118" s="24"/>
      <c r="S118" s="24"/>
      <c r="U118" s="24"/>
      <c r="W118" s="24"/>
      <c r="Y118" s="24"/>
      <c r="AP118" s="14"/>
      <c r="AS118" s="14"/>
      <c r="AT118" s="12"/>
      <c r="AU118" s="14"/>
      <c r="AV118" s="14"/>
      <c r="AW118" s="14"/>
      <c r="AX118" s="14"/>
      <c r="AY118" s="14"/>
      <c r="AZ118" s="14"/>
      <c r="BA118" s="14"/>
      <c r="BB118" s="14"/>
    </row>
    <row r="119">
      <c r="I119" s="23"/>
      <c r="M119" s="24"/>
      <c r="O119" s="24"/>
      <c r="Q119" s="24"/>
      <c r="S119" s="24"/>
      <c r="U119" s="24"/>
      <c r="W119" s="24"/>
      <c r="Y119" s="24"/>
      <c r="AP119" s="14"/>
      <c r="AS119" s="14"/>
      <c r="AT119" s="12"/>
      <c r="AU119" s="14"/>
      <c r="AV119" s="14"/>
      <c r="AW119" s="14"/>
      <c r="AX119" s="14"/>
      <c r="AY119" s="14"/>
      <c r="AZ119" s="14"/>
      <c r="BA119" s="14"/>
      <c r="BB119" s="14"/>
    </row>
    <row r="120">
      <c r="I120" s="23"/>
      <c r="M120" s="24"/>
      <c r="O120" s="24"/>
      <c r="Q120" s="24"/>
      <c r="S120" s="24"/>
      <c r="U120" s="24"/>
      <c r="W120" s="24"/>
      <c r="Y120" s="24"/>
      <c r="AP120" s="14"/>
      <c r="AS120" s="14"/>
      <c r="AT120" s="12"/>
      <c r="AU120" s="14"/>
      <c r="AV120" s="14"/>
      <c r="AW120" s="14"/>
      <c r="AX120" s="14"/>
      <c r="AY120" s="14"/>
      <c r="AZ120" s="14"/>
      <c r="BA120" s="14"/>
      <c r="BB120" s="14"/>
    </row>
    <row r="121">
      <c r="I121" s="23"/>
      <c r="M121" s="24"/>
      <c r="O121" s="24"/>
      <c r="Q121" s="24"/>
      <c r="S121" s="24"/>
      <c r="U121" s="24"/>
      <c r="W121" s="24"/>
      <c r="Y121" s="24"/>
      <c r="AP121" s="14"/>
      <c r="AS121" s="14"/>
      <c r="AT121" s="12"/>
      <c r="AU121" s="14"/>
      <c r="AV121" s="14"/>
      <c r="AW121" s="14"/>
      <c r="AX121" s="14"/>
      <c r="AY121" s="14"/>
      <c r="AZ121" s="14"/>
      <c r="BA121" s="14"/>
      <c r="BB121" s="14"/>
    </row>
    <row r="122">
      <c r="I122" s="23"/>
      <c r="M122" s="24"/>
      <c r="O122" s="24"/>
      <c r="Q122" s="24"/>
      <c r="S122" s="24"/>
      <c r="U122" s="24"/>
      <c r="W122" s="24"/>
      <c r="Y122" s="24"/>
      <c r="AP122" s="14"/>
      <c r="AS122" s="14"/>
      <c r="AT122" s="12"/>
      <c r="AU122" s="14"/>
      <c r="AV122" s="14"/>
      <c r="AW122" s="14"/>
      <c r="AX122" s="14"/>
      <c r="AY122" s="14"/>
      <c r="AZ122" s="14"/>
      <c r="BA122" s="14"/>
      <c r="BB122" s="14"/>
    </row>
    <row r="123">
      <c r="I123" s="23"/>
      <c r="M123" s="24"/>
      <c r="O123" s="24"/>
      <c r="Q123" s="24"/>
      <c r="S123" s="24"/>
      <c r="U123" s="24"/>
      <c r="W123" s="24"/>
      <c r="Y123" s="24"/>
      <c r="AP123" s="14"/>
      <c r="AS123" s="14"/>
      <c r="AT123" s="12"/>
      <c r="AU123" s="14"/>
      <c r="AV123" s="14"/>
      <c r="AW123" s="14"/>
      <c r="AX123" s="14"/>
      <c r="AY123" s="14"/>
      <c r="AZ123" s="14"/>
      <c r="BA123" s="14"/>
      <c r="BB123" s="14"/>
    </row>
    <row r="124">
      <c r="I124" s="23"/>
      <c r="M124" s="24"/>
      <c r="O124" s="24"/>
      <c r="Q124" s="24"/>
      <c r="S124" s="24"/>
      <c r="U124" s="24"/>
      <c r="W124" s="24"/>
      <c r="Y124" s="24"/>
      <c r="AP124" s="14"/>
      <c r="AS124" s="14"/>
      <c r="AT124" s="12"/>
      <c r="AU124" s="14"/>
      <c r="AV124" s="14"/>
      <c r="AW124" s="14"/>
      <c r="AX124" s="14"/>
      <c r="AY124" s="14"/>
      <c r="AZ124" s="14"/>
      <c r="BA124" s="14"/>
      <c r="BB124" s="14"/>
    </row>
    <row r="125">
      <c r="I125" s="23"/>
      <c r="M125" s="24"/>
      <c r="O125" s="24"/>
      <c r="Q125" s="24"/>
      <c r="S125" s="24"/>
      <c r="U125" s="24"/>
      <c r="W125" s="24"/>
      <c r="Y125" s="24"/>
      <c r="AP125" s="14"/>
      <c r="AS125" s="14"/>
      <c r="AT125" s="12"/>
      <c r="AU125" s="14"/>
      <c r="AV125" s="14"/>
      <c r="AW125" s="14"/>
      <c r="AX125" s="14"/>
      <c r="AY125" s="14"/>
      <c r="AZ125" s="14"/>
      <c r="BA125" s="14"/>
      <c r="BB125" s="14"/>
    </row>
    <row r="126">
      <c r="I126" s="23"/>
      <c r="M126" s="24"/>
      <c r="O126" s="24"/>
      <c r="Q126" s="24"/>
      <c r="S126" s="24"/>
      <c r="U126" s="24"/>
      <c r="W126" s="24"/>
      <c r="Y126" s="24"/>
      <c r="AP126" s="14"/>
      <c r="AS126" s="14"/>
      <c r="AT126" s="12"/>
      <c r="AU126" s="14"/>
      <c r="AV126" s="14"/>
      <c r="AW126" s="14"/>
      <c r="AX126" s="14"/>
      <c r="AY126" s="14"/>
      <c r="AZ126" s="14"/>
      <c r="BA126" s="14"/>
      <c r="BB126" s="14"/>
    </row>
    <row r="127">
      <c r="I127" s="23"/>
      <c r="M127" s="24"/>
      <c r="O127" s="24"/>
      <c r="Q127" s="24"/>
      <c r="S127" s="24"/>
      <c r="U127" s="24"/>
      <c r="W127" s="24"/>
      <c r="Y127" s="24"/>
      <c r="AP127" s="14"/>
      <c r="AS127" s="14"/>
      <c r="AT127" s="12"/>
      <c r="AU127" s="14"/>
      <c r="AV127" s="14"/>
      <c r="AW127" s="14"/>
      <c r="AX127" s="14"/>
      <c r="AY127" s="14"/>
      <c r="AZ127" s="14"/>
      <c r="BA127" s="14"/>
      <c r="BB127" s="14"/>
    </row>
    <row r="128">
      <c r="I128" s="23"/>
      <c r="M128" s="24"/>
      <c r="O128" s="24"/>
      <c r="Q128" s="24"/>
      <c r="S128" s="24"/>
      <c r="U128" s="24"/>
      <c r="W128" s="24"/>
      <c r="Y128" s="24"/>
      <c r="AP128" s="14"/>
      <c r="AS128" s="14"/>
      <c r="AT128" s="12"/>
      <c r="AU128" s="14"/>
      <c r="AV128" s="14"/>
      <c r="AW128" s="14"/>
      <c r="AX128" s="14"/>
      <c r="AY128" s="14"/>
      <c r="AZ128" s="14"/>
      <c r="BA128" s="14"/>
      <c r="BB128" s="14"/>
    </row>
    <row r="129">
      <c r="I129" s="23"/>
      <c r="M129" s="24"/>
      <c r="O129" s="24"/>
      <c r="Q129" s="24"/>
      <c r="S129" s="24"/>
      <c r="U129" s="24"/>
      <c r="W129" s="24"/>
      <c r="Y129" s="24"/>
      <c r="AP129" s="14"/>
      <c r="AS129" s="14"/>
      <c r="AT129" s="12"/>
      <c r="AU129" s="14"/>
      <c r="AV129" s="14"/>
      <c r="AW129" s="14"/>
      <c r="AX129" s="14"/>
      <c r="AY129" s="14"/>
      <c r="AZ129" s="14"/>
      <c r="BA129" s="14"/>
      <c r="BB129" s="14"/>
    </row>
    <row r="130">
      <c r="I130" s="23"/>
      <c r="M130" s="24"/>
      <c r="O130" s="24"/>
      <c r="Q130" s="24"/>
      <c r="S130" s="24"/>
      <c r="U130" s="24"/>
      <c r="W130" s="24"/>
      <c r="Y130" s="24"/>
      <c r="AP130" s="14"/>
      <c r="AS130" s="14"/>
      <c r="AT130" s="12"/>
      <c r="AU130" s="14"/>
      <c r="AV130" s="14"/>
      <c r="AW130" s="14"/>
      <c r="AX130" s="14"/>
      <c r="AY130" s="14"/>
      <c r="AZ130" s="14"/>
      <c r="BA130" s="14"/>
      <c r="BB130" s="14"/>
    </row>
    <row r="131">
      <c r="I131" s="23"/>
      <c r="M131" s="24"/>
      <c r="O131" s="24"/>
      <c r="Q131" s="24"/>
      <c r="S131" s="24"/>
      <c r="U131" s="24"/>
      <c r="W131" s="24"/>
      <c r="Y131" s="24"/>
      <c r="AP131" s="14"/>
      <c r="AS131" s="14"/>
      <c r="AT131" s="12"/>
      <c r="AU131" s="14"/>
      <c r="AV131" s="14"/>
      <c r="AW131" s="14"/>
      <c r="AX131" s="14"/>
      <c r="AY131" s="14"/>
      <c r="AZ131" s="14"/>
      <c r="BA131" s="14"/>
      <c r="BB131" s="14"/>
    </row>
    <row r="132">
      <c r="I132" s="23"/>
      <c r="M132" s="24"/>
      <c r="O132" s="24"/>
      <c r="Q132" s="24"/>
      <c r="S132" s="24"/>
      <c r="U132" s="24"/>
      <c r="W132" s="24"/>
      <c r="Y132" s="24"/>
      <c r="AP132" s="14"/>
      <c r="AS132" s="14"/>
      <c r="AT132" s="12"/>
      <c r="AU132" s="14"/>
      <c r="AV132" s="14"/>
      <c r="AW132" s="14"/>
      <c r="AX132" s="14"/>
      <c r="AY132" s="14"/>
      <c r="AZ132" s="14"/>
      <c r="BA132" s="14"/>
      <c r="BB132" s="14"/>
    </row>
    <row r="133">
      <c r="I133" s="23"/>
      <c r="M133" s="24"/>
      <c r="O133" s="24"/>
      <c r="Q133" s="24"/>
      <c r="S133" s="24"/>
      <c r="U133" s="24"/>
      <c r="W133" s="24"/>
      <c r="Y133" s="24"/>
      <c r="AP133" s="14"/>
      <c r="AS133" s="14"/>
      <c r="AT133" s="12"/>
      <c r="AU133" s="14"/>
      <c r="AV133" s="14"/>
      <c r="AW133" s="14"/>
      <c r="AX133" s="14"/>
      <c r="AY133" s="14"/>
      <c r="AZ133" s="14"/>
      <c r="BA133" s="14"/>
      <c r="BB133" s="14"/>
    </row>
    <row r="134">
      <c r="I134" s="23"/>
      <c r="M134" s="24"/>
      <c r="O134" s="24"/>
      <c r="Q134" s="24"/>
      <c r="S134" s="24"/>
      <c r="U134" s="24"/>
      <c r="W134" s="24"/>
      <c r="Y134" s="24"/>
      <c r="AP134" s="14"/>
      <c r="AS134" s="14"/>
      <c r="AT134" s="12"/>
      <c r="AU134" s="14"/>
      <c r="AV134" s="14"/>
      <c r="AW134" s="14"/>
      <c r="AX134" s="14"/>
      <c r="AY134" s="14"/>
      <c r="AZ134" s="14"/>
      <c r="BA134" s="14"/>
      <c r="BB134" s="14"/>
    </row>
    <row r="135">
      <c r="I135" s="23"/>
      <c r="M135" s="24"/>
      <c r="O135" s="24"/>
      <c r="Q135" s="24"/>
      <c r="S135" s="24"/>
      <c r="U135" s="24"/>
      <c r="W135" s="24"/>
      <c r="Y135" s="24"/>
      <c r="AP135" s="14"/>
      <c r="AS135" s="14"/>
      <c r="AT135" s="12"/>
      <c r="AU135" s="14"/>
      <c r="AV135" s="14"/>
      <c r="AW135" s="14"/>
      <c r="AX135" s="14"/>
      <c r="AY135" s="14"/>
      <c r="AZ135" s="14"/>
      <c r="BA135" s="14"/>
      <c r="BB135" s="14"/>
    </row>
    <row r="136">
      <c r="I136" s="23"/>
      <c r="M136" s="24"/>
      <c r="O136" s="24"/>
      <c r="Q136" s="24"/>
      <c r="S136" s="24"/>
      <c r="U136" s="24"/>
      <c r="W136" s="24"/>
      <c r="Y136" s="24"/>
      <c r="AP136" s="14"/>
      <c r="AS136" s="14"/>
      <c r="AT136" s="12"/>
      <c r="AU136" s="14"/>
      <c r="AV136" s="14"/>
      <c r="AW136" s="14"/>
      <c r="AX136" s="14"/>
      <c r="AY136" s="14"/>
      <c r="AZ136" s="14"/>
      <c r="BA136" s="14"/>
      <c r="BB136" s="14"/>
    </row>
    <row r="137">
      <c r="I137" s="23"/>
      <c r="M137" s="24"/>
      <c r="O137" s="24"/>
      <c r="Q137" s="24"/>
      <c r="S137" s="24"/>
      <c r="U137" s="24"/>
      <c r="W137" s="24"/>
      <c r="Y137" s="24"/>
      <c r="AP137" s="14"/>
      <c r="AS137" s="14"/>
      <c r="AT137" s="12"/>
      <c r="AU137" s="14"/>
      <c r="AV137" s="14"/>
      <c r="AW137" s="14"/>
      <c r="AX137" s="14"/>
      <c r="AY137" s="14"/>
      <c r="AZ137" s="14"/>
      <c r="BA137" s="14"/>
      <c r="BB137" s="14"/>
    </row>
    <row r="138">
      <c r="I138" s="23"/>
      <c r="M138" s="24"/>
      <c r="O138" s="24"/>
      <c r="Q138" s="24"/>
      <c r="S138" s="24"/>
      <c r="U138" s="24"/>
      <c r="W138" s="24"/>
      <c r="Y138" s="24"/>
      <c r="AP138" s="14"/>
      <c r="AS138" s="14"/>
      <c r="AT138" s="12"/>
      <c r="AU138" s="14"/>
      <c r="AV138" s="14"/>
      <c r="AW138" s="14"/>
      <c r="AX138" s="14"/>
      <c r="AY138" s="14"/>
      <c r="AZ138" s="14"/>
      <c r="BA138" s="14"/>
      <c r="BB138" s="14"/>
    </row>
    <row r="139">
      <c r="I139" s="23"/>
      <c r="M139" s="24"/>
      <c r="O139" s="24"/>
      <c r="Q139" s="24"/>
      <c r="S139" s="24"/>
      <c r="U139" s="24"/>
      <c r="W139" s="24"/>
      <c r="Y139" s="24"/>
      <c r="AP139" s="14"/>
      <c r="AS139" s="14"/>
      <c r="AT139" s="12"/>
      <c r="AU139" s="14"/>
      <c r="AV139" s="14"/>
      <c r="AW139" s="14"/>
      <c r="AX139" s="14"/>
      <c r="AY139" s="14"/>
      <c r="AZ139" s="14"/>
      <c r="BA139" s="14"/>
      <c r="BB139" s="14"/>
    </row>
    <row r="140">
      <c r="I140" s="23"/>
      <c r="M140" s="24"/>
      <c r="O140" s="24"/>
      <c r="Q140" s="24"/>
      <c r="S140" s="24"/>
      <c r="U140" s="24"/>
      <c r="W140" s="24"/>
      <c r="Y140" s="24"/>
      <c r="AP140" s="14"/>
      <c r="AS140" s="14"/>
      <c r="AT140" s="12"/>
      <c r="AU140" s="14"/>
      <c r="AV140" s="14"/>
      <c r="AW140" s="14"/>
      <c r="AX140" s="14"/>
      <c r="AY140" s="14"/>
      <c r="AZ140" s="14"/>
      <c r="BA140" s="14"/>
      <c r="BB140" s="14"/>
    </row>
    <row r="141">
      <c r="I141" s="23"/>
      <c r="M141" s="24"/>
      <c r="O141" s="24"/>
      <c r="Q141" s="24"/>
      <c r="S141" s="24"/>
      <c r="U141" s="24"/>
      <c r="W141" s="24"/>
      <c r="Y141" s="24"/>
      <c r="AP141" s="14"/>
      <c r="AS141" s="14"/>
      <c r="AT141" s="12"/>
      <c r="AU141" s="14"/>
      <c r="AV141" s="14"/>
      <c r="AW141" s="14"/>
      <c r="AX141" s="14"/>
      <c r="AY141" s="14"/>
      <c r="AZ141" s="14"/>
      <c r="BA141" s="14"/>
      <c r="BB141" s="14"/>
    </row>
    <row r="142">
      <c r="I142" s="23"/>
      <c r="M142" s="24"/>
      <c r="O142" s="24"/>
      <c r="Q142" s="24"/>
      <c r="S142" s="24"/>
      <c r="U142" s="24"/>
      <c r="W142" s="24"/>
      <c r="Y142" s="24"/>
      <c r="AP142" s="14"/>
      <c r="AS142" s="14"/>
      <c r="AT142" s="12"/>
      <c r="AU142" s="14"/>
      <c r="AV142" s="14"/>
      <c r="AW142" s="14"/>
      <c r="AX142" s="14"/>
      <c r="AY142" s="14"/>
      <c r="AZ142" s="14"/>
      <c r="BA142" s="14"/>
      <c r="BB142" s="14"/>
    </row>
    <row r="143">
      <c r="I143" s="23"/>
      <c r="M143" s="24"/>
      <c r="O143" s="24"/>
      <c r="Q143" s="24"/>
      <c r="S143" s="24"/>
      <c r="U143" s="24"/>
      <c r="W143" s="24"/>
      <c r="Y143" s="24"/>
      <c r="AP143" s="14"/>
      <c r="AS143" s="14"/>
      <c r="AT143" s="12"/>
      <c r="AU143" s="14"/>
      <c r="AV143" s="14"/>
      <c r="AW143" s="14"/>
      <c r="AX143" s="14"/>
      <c r="AY143" s="14"/>
      <c r="AZ143" s="14"/>
      <c r="BA143" s="14"/>
      <c r="BB143" s="14"/>
    </row>
    <row r="144">
      <c r="I144" s="23"/>
      <c r="M144" s="24"/>
      <c r="O144" s="24"/>
      <c r="Q144" s="24"/>
      <c r="S144" s="24"/>
      <c r="U144" s="24"/>
      <c r="W144" s="24"/>
      <c r="Y144" s="24"/>
      <c r="AP144" s="14"/>
      <c r="AS144" s="14"/>
      <c r="AT144" s="12"/>
      <c r="AU144" s="14"/>
      <c r="AV144" s="14"/>
      <c r="AW144" s="14"/>
      <c r="AX144" s="14"/>
      <c r="AY144" s="14"/>
      <c r="AZ144" s="14"/>
      <c r="BA144" s="14"/>
      <c r="BB144" s="14"/>
    </row>
    <row r="145">
      <c r="I145" s="23"/>
      <c r="M145" s="24"/>
      <c r="O145" s="24"/>
      <c r="Q145" s="24"/>
      <c r="S145" s="24"/>
      <c r="U145" s="24"/>
      <c r="W145" s="24"/>
      <c r="Y145" s="24"/>
      <c r="AP145" s="14"/>
      <c r="AS145" s="14"/>
      <c r="AT145" s="12"/>
      <c r="AU145" s="14"/>
      <c r="AV145" s="14"/>
      <c r="AW145" s="14"/>
      <c r="AX145" s="14"/>
      <c r="AY145" s="14"/>
      <c r="AZ145" s="14"/>
      <c r="BA145" s="14"/>
      <c r="BB145" s="14"/>
    </row>
    <row r="146">
      <c r="I146" s="23"/>
      <c r="M146" s="24"/>
      <c r="O146" s="24"/>
      <c r="Q146" s="24"/>
      <c r="S146" s="24"/>
      <c r="U146" s="24"/>
      <c r="W146" s="24"/>
      <c r="Y146" s="24"/>
      <c r="AP146" s="14"/>
      <c r="AS146" s="14"/>
      <c r="AT146" s="12"/>
      <c r="AU146" s="14"/>
      <c r="AV146" s="14"/>
      <c r="AW146" s="14"/>
      <c r="AX146" s="14"/>
      <c r="AY146" s="14"/>
      <c r="AZ146" s="14"/>
      <c r="BA146" s="14"/>
      <c r="BB146" s="14"/>
    </row>
    <row r="147">
      <c r="I147" s="23"/>
      <c r="M147" s="24"/>
      <c r="O147" s="24"/>
      <c r="Q147" s="24"/>
      <c r="S147" s="24"/>
      <c r="U147" s="24"/>
      <c r="W147" s="24"/>
      <c r="Y147" s="24"/>
      <c r="AP147" s="14"/>
      <c r="AS147" s="14"/>
      <c r="AT147" s="12"/>
      <c r="AU147" s="14"/>
      <c r="AV147" s="14"/>
      <c r="AW147" s="14"/>
      <c r="AX147" s="14"/>
      <c r="AY147" s="14"/>
      <c r="AZ147" s="14"/>
      <c r="BA147" s="14"/>
      <c r="BB147" s="14"/>
    </row>
    <row r="148">
      <c r="I148" s="23"/>
      <c r="M148" s="24"/>
      <c r="O148" s="24"/>
      <c r="Q148" s="24"/>
      <c r="S148" s="24"/>
      <c r="U148" s="24"/>
      <c r="W148" s="24"/>
      <c r="Y148" s="24"/>
      <c r="AP148" s="14"/>
      <c r="AS148" s="14"/>
      <c r="AT148" s="12"/>
      <c r="AU148" s="14"/>
      <c r="AV148" s="14"/>
      <c r="AW148" s="14"/>
      <c r="AX148" s="14"/>
      <c r="AY148" s="14"/>
      <c r="AZ148" s="14"/>
      <c r="BA148" s="14"/>
      <c r="BB148" s="14"/>
    </row>
    <row r="149">
      <c r="I149" s="23"/>
      <c r="M149" s="24"/>
      <c r="O149" s="24"/>
      <c r="Q149" s="24"/>
      <c r="S149" s="24"/>
      <c r="U149" s="24"/>
      <c r="W149" s="24"/>
      <c r="Y149" s="24"/>
      <c r="AP149" s="14"/>
      <c r="AS149" s="14"/>
      <c r="AT149" s="12"/>
      <c r="AU149" s="14"/>
      <c r="AV149" s="14"/>
      <c r="AW149" s="14"/>
      <c r="AX149" s="14"/>
      <c r="AY149" s="14"/>
      <c r="AZ149" s="14"/>
      <c r="BA149" s="14"/>
      <c r="BB149" s="14"/>
    </row>
    <row r="150">
      <c r="I150" s="23"/>
      <c r="M150" s="24"/>
      <c r="O150" s="24"/>
      <c r="Q150" s="24"/>
      <c r="S150" s="24"/>
      <c r="U150" s="24"/>
      <c r="W150" s="24"/>
      <c r="Y150" s="24"/>
      <c r="AP150" s="14"/>
      <c r="AS150" s="14"/>
      <c r="AT150" s="12"/>
      <c r="AU150" s="14"/>
      <c r="AV150" s="14"/>
      <c r="AW150" s="14"/>
      <c r="AX150" s="14"/>
      <c r="AY150" s="14"/>
      <c r="AZ150" s="14"/>
      <c r="BA150" s="14"/>
      <c r="BB150" s="14"/>
    </row>
    <row r="151">
      <c r="I151" s="23"/>
      <c r="M151" s="24"/>
      <c r="O151" s="24"/>
      <c r="Q151" s="24"/>
      <c r="S151" s="24"/>
      <c r="U151" s="24"/>
      <c r="W151" s="24"/>
      <c r="Y151" s="24"/>
      <c r="AP151" s="14"/>
      <c r="AS151" s="14"/>
      <c r="AT151" s="12"/>
      <c r="AU151" s="14"/>
      <c r="AV151" s="14"/>
      <c r="AW151" s="14"/>
      <c r="AX151" s="14"/>
      <c r="AY151" s="14"/>
      <c r="AZ151" s="14"/>
      <c r="BA151" s="14"/>
      <c r="BB151" s="14"/>
    </row>
    <row r="152">
      <c r="I152" s="23"/>
      <c r="M152" s="24"/>
      <c r="O152" s="24"/>
      <c r="Q152" s="24"/>
      <c r="S152" s="24"/>
      <c r="U152" s="24"/>
      <c r="W152" s="24"/>
      <c r="Y152" s="24"/>
      <c r="AP152" s="14"/>
      <c r="AS152" s="14"/>
      <c r="AT152" s="12"/>
      <c r="AU152" s="14"/>
      <c r="AV152" s="14"/>
      <c r="AW152" s="14"/>
      <c r="AX152" s="14"/>
      <c r="AY152" s="14"/>
      <c r="AZ152" s="14"/>
      <c r="BA152" s="14"/>
      <c r="BB152" s="14"/>
    </row>
    <row r="153">
      <c r="I153" s="23"/>
      <c r="M153" s="24"/>
      <c r="O153" s="24"/>
      <c r="Q153" s="24"/>
      <c r="S153" s="24"/>
      <c r="U153" s="24"/>
      <c r="W153" s="24"/>
      <c r="Y153" s="24"/>
      <c r="AP153" s="14"/>
      <c r="AS153" s="14"/>
      <c r="AT153" s="12"/>
      <c r="AU153" s="14"/>
      <c r="AV153" s="14"/>
      <c r="AW153" s="14"/>
      <c r="AX153" s="14"/>
      <c r="AY153" s="14"/>
      <c r="AZ153" s="14"/>
      <c r="BA153" s="14"/>
      <c r="BB153" s="14"/>
    </row>
    <row r="154">
      <c r="I154" s="23"/>
      <c r="M154" s="24"/>
      <c r="O154" s="24"/>
      <c r="Q154" s="24"/>
      <c r="S154" s="24"/>
      <c r="U154" s="24"/>
      <c r="W154" s="24"/>
      <c r="Y154" s="24"/>
      <c r="AP154" s="14"/>
      <c r="AS154" s="14"/>
      <c r="AT154" s="12"/>
      <c r="AU154" s="14"/>
      <c r="AV154" s="14"/>
      <c r="AW154" s="14"/>
      <c r="AX154" s="14"/>
      <c r="AY154" s="14"/>
      <c r="AZ154" s="14"/>
      <c r="BA154" s="14"/>
      <c r="BB154" s="14"/>
    </row>
    <row r="155">
      <c r="I155" s="23"/>
      <c r="M155" s="24"/>
      <c r="O155" s="24"/>
      <c r="Q155" s="24"/>
      <c r="S155" s="24"/>
      <c r="U155" s="24"/>
      <c r="W155" s="24"/>
      <c r="Y155" s="24"/>
      <c r="AP155" s="14"/>
      <c r="AS155" s="14"/>
      <c r="AT155" s="12"/>
      <c r="AU155" s="14"/>
      <c r="AV155" s="14"/>
      <c r="AW155" s="14"/>
      <c r="AX155" s="14"/>
      <c r="AY155" s="14"/>
      <c r="AZ155" s="14"/>
      <c r="BA155" s="14"/>
      <c r="BB155" s="14"/>
    </row>
    <row r="156">
      <c r="I156" s="23"/>
      <c r="M156" s="24"/>
      <c r="O156" s="24"/>
      <c r="Q156" s="24"/>
      <c r="S156" s="24"/>
      <c r="U156" s="24"/>
      <c r="W156" s="24"/>
      <c r="Y156" s="24"/>
      <c r="AP156" s="14"/>
      <c r="AS156" s="14"/>
      <c r="AT156" s="12"/>
      <c r="AU156" s="14"/>
      <c r="AV156" s="14"/>
      <c r="AW156" s="14"/>
      <c r="AX156" s="14"/>
      <c r="AY156" s="14"/>
      <c r="AZ156" s="14"/>
      <c r="BA156" s="14"/>
      <c r="BB156" s="14"/>
    </row>
    <row r="157">
      <c r="I157" s="23"/>
      <c r="M157" s="24"/>
      <c r="O157" s="24"/>
      <c r="Q157" s="24"/>
      <c r="S157" s="24"/>
      <c r="U157" s="24"/>
      <c r="W157" s="24"/>
      <c r="Y157" s="24"/>
      <c r="AP157" s="14"/>
      <c r="AS157" s="14"/>
      <c r="AT157" s="12"/>
      <c r="AU157" s="14"/>
      <c r="AV157" s="14"/>
      <c r="AW157" s="14"/>
      <c r="AX157" s="14"/>
      <c r="AY157" s="14"/>
      <c r="AZ157" s="14"/>
      <c r="BA157" s="14"/>
      <c r="BB157" s="14"/>
    </row>
    <row r="158">
      <c r="I158" s="23"/>
      <c r="M158" s="24"/>
      <c r="O158" s="24"/>
      <c r="Q158" s="24"/>
      <c r="S158" s="24"/>
      <c r="U158" s="24"/>
      <c r="W158" s="24"/>
      <c r="Y158" s="24"/>
      <c r="AP158" s="14"/>
      <c r="AS158" s="14"/>
      <c r="AT158" s="12"/>
      <c r="AU158" s="14"/>
      <c r="AV158" s="14"/>
      <c r="AW158" s="14"/>
      <c r="AX158" s="14"/>
      <c r="AY158" s="14"/>
      <c r="AZ158" s="14"/>
      <c r="BA158" s="14"/>
      <c r="BB158" s="14"/>
    </row>
    <row r="159">
      <c r="I159" s="23"/>
      <c r="M159" s="24"/>
      <c r="O159" s="24"/>
      <c r="Q159" s="24"/>
      <c r="S159" s="24"/>
      <c r="U159" s="24"/>
      <c r="W159" s="24"/>
      <c r="Y159" s="24"/>
      <c r="AP159" s="14"/>
      <c r="AS159" s="14"/>
      <c r="AT159" s="12"/>
      <c r="AU159" s="14"/>
      <c r="AV159" s="14"/>
      <c r="AW159" s="14"/>
      <c r="AX159" s="14"/>
      <c r="AY159" s="14"/>
      <c r="AZ159" s="14"/>
      <c r="BA159" s="14"/>
      <c r="BB159" s="14"/>
    </row>
    <row r="160">
      <c r="I160" s="23"/>
      <c r="M160" s="24"/>
      <c r="O160" s="24"/>
      <c r="Q160" s="24"/>
      <c r="S160" s="24"/>
      <c r="U160" s="24"/>
      <c r="W160" s="24"/>
      <c r="Y160" s="24"/>
      <c r="AP160" s="14"/>
      <c r="AS160" s="14"/>
      <c r="AT160" s="12"/>
      <c r="AU160" s="14"/>
      <c r="AV160" s="14"/>
      <c r="AW160" s="14"/>
      <c r="AX160" s="14"/>
      <c r="AY160" s="14"/>
      <c r="AZ160" s="14"/>
      <c r="BA160" s="14"/>
      <c r="BB160" s="14"/>
    </row>
    <row r="161">
      <c r="I161" s="23"/>
      <c r="M161" s="24"/>
      <c r="O161" s="24"/>
      <c r="Q161" s="24"/>
      <c r="S161" s="24"/>
      <c r="U161" s="24"/>
      <c r="W161" s="24"/>
      <c r="Y161" s="24"/>
      <c r="AP161" s="14"/>
      <c r="AS161" s="14"/>
      <c r="AT161" s="12"/>
      <c r="AU161" s="14"/>
      <c r="AV161" s="14"/>
      <c r="AW161" s="14"/>
      <c r="AX161" s="14"/>
      <c r="AY161" s="14"/>
      <c r="AZ161" s="14"/>
      <c r="BA161" s="14"/>
      <c r="BB161" s="14"/>
    </row>
    <row r="162">
      <c r="I162" s="23"/>
      <c r="M162" s="24"/>
      <c r="O162" s="24"/>
      <c r="Q162" s="24"/>
      <c r="S162" s="24"/>
      <c r="U162" s="24"/>
      <c r="W162" s="24"/>
      <c r="Y162" s="24"/>
      <c r="AP162" s="14"/>
      <c r="AS162" s="14"/>
      <c r="AT162" s="12"/>
      <c r="AU162" s="14"/>
      <c r="AV162" s="14"/>
      <c r="AW162" s="14"/>
      <c r="AX162" s="14"/>
      <c r="AY162" s="14"/>
      <c r="AZ162" s="14"/>
      <c r="BA162" s="14"/>
      <c r="BB162" s="14"/>
    </row>
    <row r="163">
      <c r="I163" s="23"/>
      <c r="M163" s="24"/>
      <c r="O163" s="24"/>
      <c r="Q163" s="24"/>
      <c r="S163" s="24"/>
      <c r="U163" s="24"/>
      <c r="W163" s="24"/>
      <c r="Y163" s="24"/>
      <c r="AP163" s="14"/>
      <c r="AS163" s="14"/>
      <c r="AT163" s="12"/>
      <c r="AU163" s="14"/>
      <c r="AV163" s="14"/>
      <c r="AW163" s="14"/>
      <c r="AX163" s="14"/>
      <c r="AY163" s="14"/>
      <c r="AZ163" s="14"/>
      <c r="BA163" s="14"/>
      <c r="BB163" s="14"/>
    </row>
    <row r="164">
      <c r="I164" s="23"/>
      <c r="M164" s="24"/>
      <c r="O164" s="24"/>
      <c r="Q164" s="24"/>
      <c r="S164" s="24"/>
      <c r="U164" s="24"/>
      <c r="W164" s="24"/>
      <c r="Y164" s="24"/>
      <c r="AP164" s="14"/>
      <c r="AS164" s="14"/>
      <c r="AT164" s="12"/>
      <c r="AU164" s="14"/>
      <c r="AV164" s="14"/>
      <c r="AW164" s="14"/>
      <c r="AX164" s="14"/>
      <c r="AY164" s="14"/>
      <c r="AZ164" s="14"/>
      <c r="BA164" s="14"/>
      <c r="BB164" s="14"/>
    </row>
    <row r="165">
      <c r="I165" s="23"/>
      <c r="M165" s="24"/>
      <c r="O165" s="24"/>
      <c r="Q165" s="24"/>
      <c r="S165" s="24"/>
      <c r="U165" s="24"/>
      <c r="W165" s="24"/>
      <c r="Y165" s="24"/>
      <c r="AP165" s="14"/>
      <c r="AS165" s="14"/>
      <c r="AT165" s="12"/>
      <c r="AU165" s="14"/>
      <c r="AV165" s="14"/>
      <c r="AW165" s="14"/>
      <c r="AX165" s="14"/>
      <c r="AY165" s="14"/>
      <c r="AZ165" s="14"/>
      <c r="BA165" s="14"/>
      <c r="BB165" s="14"/>
    </row>
    <row r="166">
      <c r="I166" s="23"/>
      <c r="M166" s="24"/>
      <c r="O166" s="24"/>
      <c r="Q166" s="24"/>
      <c r="S166" s="24"/>
      <c r="U166" s="24"/>
      <c r="W166" s="24"/>
      <c r="Y166" s="24"/>
      <c r="AP166" s="14"/>
      <c r="AS166" s="14"/>
      <c r="AT166" s="12"/>
      <c r="AU166" s="14"/>
      <c r="AV166" s="14"/>
      <c r="AW166" s="14"/>
      <c r="AX166" s="14"/>
      <c r="AY166" s="14"/>
      <c r="AZ166" s="14"/>
      <c r="BA166" s="14"/>
      <c r="BB166" s="14"/>
    </row>
    <row r="167">
      <c r="I167" s="23"/>
      <c r="M167" s="24"/>
      <c r="O167" s="24"/>
      <c r="Q167" s="24"/>
      <c r="S167" s="24"/>
      <c r="U167" s="24"/>
      <c r="W167" s="24"/>
      <c r="Y167" s="24"/>
      <c r="AP167" s="14"/>
      <c r="AS167" s="14"/>
      <c r="AT167" s="12"/>
      <c r="AU167" s="14"/>
      <c r="AV167" s="14"/>
      <c r="AW167" s="14"/>
      <c r="AX167" s="14"/>
      <c r="AY167" s="14"/>
      <c r="AZ167" s="14"/>
      <c r="BA167" s="14"/>
      <c r="BB167" s="14"/>
    </row>
    <row r="168">
      <c r="I168" s="23"/>
      <c r="M168" s="24"/>
      <c r="O168" s="24"/>
      <c r="Q168" s="24"/>
      <c r="S168" s="24"/>
      <c r="U168" s="24"/>
      <c r="W168" s="24"/>
      <c r="Y168" s="24"/>
      <c r="AP168" s="14"/>
      <c r="AS168" s="14"/>
      <c r="AT168" s="12"/>
      <c r="AU168" s="14"/>
      <c r="AV168" s="14"/>
      <c r="AW168" s="14"/>
      <c r="AX168" s="14"/>
      <c r="AY168" s="14"/>
      <c r="AZ168" s="14"/>
      <c r="BA168" s="14"/>
      <c r="BB168" s="14"/>
    </row>
    <row r="169">
      <c r="I169" s="23"/>
      <c r="M169" s="24"/>
      <c r="O169" s="24"/>
      <c r="Q169" s="24"/>
      <c r="S169" s="24"/>
      <c r="U169" s="24"/>
      <c r="W169" s="24"/>
      <c r="Y169" s="24"/>
      <c r="AP169" s="14"/>
      <c r="AS169" s="14"/>
      <c r="AT169" s="12"/>
      <c r="AU169" s="14"/>
      <c r="AV169" s="14"/>
      <c r="AW169" s="14"/>
      <c r="AX169" s="14"/>
      <c r="AY169" s="14"/>
      <c r="AZ169" s="14"/>
      <c r="BA169" s="14"/>
      <c r="BB169" s="14"/>
    </row>
    <row r="170">
      <c r="I170" s="23"/>
      <c r="M170" s="24"/>
      <c r="O170" s="24"/>
      <c r="Q170" s="24"/>
      <c r="S170" s="24"/>
      <c r="U170" s="24"/>
      <c r="W170" s="24"/>
      <c r="Y170" s="24"/>
      <c r="AP170" s="14"/>
      <c r="AS170" s="14"/>
      <c r="AT170" s="12"/>
      <c r="AU170" s="14"/>
      <c r="AV170" s="14"/>
      <c r="AW170" s="14"/>
      <c r="AX170" s="14"/>
      <c r="AY170" s="14"/>
      <c r="AZ170" s="14"/>
      <c r="BA170" s="14"/>
      <c r="BB170" s="14"/>
    </row>
    <row r="171">
      <c r="I171" s="23"/>
      <c r="M171" s="24"/>
      <c r="O171" s="24"/>
      <c r="Q171" s="24"/>
      <c r="S171" s="24"/>
      <c r="U171" s="24"/>
      <c r="W171" s="24"/>
      <c r="Y171" s="24"/>
      <c r="AP171" s="14"/>
      <c r="AS171" s="14"/>
      <c r="AT171" s="12"/>
      <c r="AU171" s="14"/>
      <c r="AV171" s="14"/>
      <c r="AW171" s="14"/>
      <c r="AX171" s="14"/>
      <c r="AY171" s="14"/>
      <c r="AZ171" s="14"/>
      <c r="BA171" s="14"/>
      <c r="BB171" s="14"/>
    </row>
    <row r="172">
      <c r="I172" s="23"/>
      <c r="M172" s="24"/>
      <c r="O172" s="24"/>
      <c r="Q172" s="24"/>
      <c r="S172" s="24"/>
      <c r="U172" s="24"/>
      <c r="W172" s="24"/>
      <c r="Y172" s="24"/>
      <c r="AP172" s="14"/>
      <c r="AS172" s="14"/>
      <c r="AT172" s="12"/>
      <c r="AU172" s="14"/>
      <c r="AV172" s="14"/>
      <c r="AW172" s="14"/>
      <c r="AX172" s="14"/>
      <c r="AY172" s="14"/>
      <c r="AZ172" s="14"/>
      <c r="BA172" s="14"/>
      <c r="BB172" s="14"/>
    </row>
    <row r="173">
      <c r="I173" s="23"/>
      <c r="M173" s="24"/>
      <c r="O173" s="24"/>
      <c r="Q173" s="24"/>
      <c r="S173" s="24"/>
      <c r="U173" s="24"/>
      <c r="W173" s="24"/>
      <c r="Y173" s="24"/>
      <c r="AP173" s="14"/>
      <c r="AS173" s="14"/>
      <c r="AT173" s="12"/>
      <c r="AU173" s="14"/>
      <c r="AV173" s="14"/>
      <c r="AW173" s="14"/>
      <c r="AX173" s="14"/>
      <c r="AY173" s="14"/>
      <c r="AZ173" s="14"/>
      <c r="BA173" s="14"/>
      <c r="BB173" s="14"/>
    </row>
    <row r="174">
      <c r="I174" s="23"/>
      <c r="M174" s="24"/>
      <c r="O174" s="24"/>
      <c r="Q174" s="24"/>
      <c r="S174" s="24"/>
      <c r="U174" s="24"/>
      <c r="W174" s="24"/>
      <c r="Y174" s="24"/>
      <c r="AP174" s="14"/>
      <c r="AS174" s="14"/>
      <c r="AT174" s="12"/>
      <c r="AU174" s="14"/>
      <c r="AV174" s="14"/>
      <c r="AW174" s="14"/>
      <c r="AX174" s="14"/>
      <c r="AY174" s="14"/>
      <c r="AZ174" s="14"/>
      <c r="BA174" s="14"/>
      <c r="BB174" s="14"/>
    </row>
    <row r="175">
      <c r="I175" s="23"/>
      <c r="M175" s="24"/>
      <c r="O175" s="24"/>
      <c r="Q175" s="24"/>
      <c r="S175" s="24"/>
      <c r="U175" s="24"/>
      <c r="W175" s="24"/>
      <c r="Y175" s="24"/>
      <c r="AP175" s="14"/>
      <c r="AS175" s="14"/>
      <c r="AT175" s="12"/>
      <c r="AU175" s="14"/>
      <c r="AV175" s="14"/>
      <c r="AW175" s="14"/>
      <c r="AX175" s="14"/>
      <c r="AY175" s="14"/>
      <c r="AZ175" s="14"/>
      <c r="BA175" s="14"/>
      <c r="BB175" s="14"/>
    </row>
    <row r="176">
      <c r="I176" s="23"/>
      <c r="M176" s="24"/>
      <c r="O176" s="24"/>
      <c r="Q176" s="24"/>
      <c r="S176" s="24"/>
      <c r="U176" s="24"/>
      <c r="W176" s="24"/>
      <c r="Y176" s="24"/>
      <c r="AP176" s="14"/>
      <c r="AS176" s="14"/>
      <c r="AT176" s="12"/>
      <c r="AU176" s="14"/>
      <c r="AV176" s="14"/>
      <c r="AW176" s="14"/>
      <c r="AX176" s="14"/>
      <c r="AY176" s="14"/>
      <c r="AZ176" s="14"/>
      <c r="BA176" s="14"/>
      <c r="BB176" s="14"/>
    </row>
    <row r="177">
      <c r="I177" s="23"/>
      <c r="M177" s="24"/>
      <c r="O177" s="24"/>
      <c r="Q177" s="24"/>
      <c r="S177" s="24"/>
      <c r="U177" s="24"/>
      <c r="W177" s="24"/>
      <c r="Y177" s="24"/>
      <c r="AP177" s="14"/>
      <c r="AS177" s="14"/>
      <c r="AT177" s="12"/>
      <c r="AU177" s="14"/>
      <c r="AV177" s="14"/>
      <c r="AW177" s="14"/>
      <c r="AX177" s="14"/>
      <c r="AY177" s="14"/>
      <c r="AZ177" s="14"/>
      <c r="BA177" s="14"/>
      <c r="BB177" s="14"/>
    </row>
    <row r="178">
      <c r="I178" s="23"/>
      <c r="M178" s="24"/>
      <c r="O178" s="24"/>
      <c r="Q178" s="24"/>
      <c r="S178" s="24"/>
      <c r="U178" s="24"/>
      <c r="W178" s="24"/>
      <c r="Y178" s="24"/>
      <c r="AP178" s="14"/>
      <c r="AS178" s="14"/>
      <c r="AT178" s="12"/>
      <c r="AU178" s="14"/>
      <c r="AV178" s="14"/>
      <c r="AW178" s="14"/>
      <c r="AX178" s="14"/>
      <c r="AY178" s="14"/>
      <c r="AZ178" s="14"/>
      <c r="BA178" s="14"/>
      <c r="BB178" s="14"/>
    </row>
    <row r="179">
      <c r="I179" s="23"/>
      <c r="M179" s="24"/>
      <c r="O179" s="24"/>
      <c r="Q179" s="24"/>
      <c r="S179" s="24"/>
      <c r="U179" s="24"/>
      <c r="W179" s="24"/>
      <c r="Y179" s="24"/>
      <c r="AP179" s="14"/>
      <c r="AS179" s="14"/>
      <c r="AT179" s="12"/>
      <c r="AU179" s="14"/>
      <c r="AV179" s="14"/>
      <c r="AW179" s="14"/>
      <c r="AX179" s="14"/>
      <c r="AY179" s="14"/>
      <c r="AZ179" s="14"/>
      <c r="BA179" s="14"/>
      <c r="BB179" s="14"/>
    </row>
    <row r="180">
      <c r="I180" s="23"/>
      <c r="M180" s="24"/>
      <c r="O180" s="24"/>
      <c r="Q180" s="24"/>
      <c r="S180" s="24"/>
      <c r="U180" s="24"/>
      <c r="W180" s="24"/>
      <c r="Y180" s="24"/>
      <c r="AP180" s="14"/>
      <c r="AS180" s="14"/>
      <c r="AT180" s="12"/>
      <c r="AU180" s="14"/>
      <c r="AV180" s="14"/>
      <c r="AW180" s="14"/>
      <c r="AX180" s="14"/>
      <c r="AY180" s="14"/>
      <c r="AZ180" s="14"/>
      <c r="BA180" s="14"/>
      <c r="BB180" s="14"/>
    </row>
    <row r="181">
      <c r="I181" s="23"/>
      <c r="M181" s="24"/>
      <c r="O181" s="24"/>
      <c r="Q181" s="24"/>
      <c r="S181" s="24"/>
      <c r="U181" s="24"/>
      <c r="W181" s="24"/>
      <c r="Y181" s="24"/>
      <c r="AP181" s="14"/>
      <c r="AS181" s="14"/>
      <c r="AT181" s="12"/>
      <c r="AU181" s="14"/>
      <c r="AV181" s="14"/>
      <c r="AW181" s="14"/>
      <c r="AX181" s="14"/>
      <c r="AY181" s="14"/>
      <c r="AZ181" s="14"/>
      <c r="BA181" s="14"/>
      <c r="BB181" s="14"/>
    </row>
    <row r="182">
      <c r="I182" s="23"/>
      <c r="M182" s="24"/>
      <c r="O182" s="24"/>
      <c r="Q182" s="24"/>
      <c r="S182" s="24"/>
      <c r="U182" s="24"/>
      <c r="W182" s="24"/>
      <c r="Y182" s="24"/>
      <c r="AP182" s="14"/>
      <c r="AS182" s="14"/>
      <c r="AT182" s="12"/>
      <c r="AU182" s="14"/>
      <c r="AV182" s="14"/>
      <c r="AW182" s="14"/>
      <c r="AX182" s="14"/>
      <c r="AY182" s="14"/>
      <c r="AZ182" s="14"/>
      <c r="BA182" s="14"/>
      <c r="BB182" s="14"/>
    </row>
    <row r="183">
      <c r="I183" s="23"/>
      <c r="M183" s="24"/>
      <c r="O183" s="24"/>
      <c r="Q183" s="24"/>
      <c r="S183" s="24"/>
      <c r="U183" s="24"/>
      <c r="W183" s="24"/>
      <c r="Y183" s="24"/>
      <c r="AP183" s="14"/>
      <c r="AS183" s="14"/>
      <c r="AT183" s="12"/>
      <c r="AU183" s="14"/>
      <c r="AV183" s="14"/>
      <c r="AW183" s="14"/>
      <c r="AX183" s="14"/>
      <c r="AY183" s="14"/>
      <c r="AZ183" s="14"/>
      <c r="BA183" s="14"/>
      <c r="BB183" s="14"/>
    </row>
    <row r="184">
      <c r="I184" s="23"/>
      <c r="M184" s="24"/>
      <c r="O184" s="24"/>
      <c r="Q184" s="24"/>
      <c r="S184" s="24"/>
      <c r="U184" s="24"/>
      <c r="W184" s="24"/>
      <c r="Y184" s="24"/>
      <c r="AP184" s="14"/>
      <c r="AS184" s="14"/>
      <c r="AT184" s="12"/>
      <c r="AU184" s="14"/>
      <c r="AV184" s="14"/>
      <c r="AW184" s="14"/>
      <c r="AX184" s="14"/>
      <c r="AY184" s="14"/>
      <c r="AZ184" s="14"/>
      <c r="BA184" s="14"/>
      <c r="BB184" s="14"/>
    </row>
    <row r="185">
      <c r="I185" s="23"/>
      <c r="M185" s="24"/>
      <c r="O185" s="24"/>
      <c r="Q185" s="24"/>
      <c r="S185" s="24"/>
      <c r="U185" s="24"/>
      <c r="W185" s="24"/>
      <c r="Y185" s="24"/>
      <c r="AP185" s="14"/>
      <c r="AS185" s="14"/>
      <c r="AT185" s="12"/>
      <c r="AU185" s="14"/>
      <c r="AV185" s="14"/>
      <c r="AW185" s="14"/>
      <c r="AX185" s="14"/>
      <c r="AY185" s="14"/>
      <c r="AZ185" s="14"/>
      <c r="BA185" s="14"/>
      <c r="BB185" s="14"/>
    </row>
    <row r="186">
      <c r="I186" s="23"/>
      <c r="M186" s="24"/>
      <c r="O186" s="24"/>
      <c r="Q186" s="24"/>
      <c r="S186" s="24"/>
      <c r="U186" s="24"/>
      <c r="W186" s="24"/>
      <c r="Y186" s="24"/>
      <c r="AP186" s="14"/>
      <c r="AS186" s="14"/>
      <c r="AT186" s="12"/>
      <c r="AU186" s="14"/>
      <c r="AV186" s="14"/>
      <c r="AW186" s="14"/>
      <c r="AX186" s="14"/>
      <c r="AY186" s="14"/>
      <c r="AZ186" s="14"/>
      <c r="BA186" s="14"/>
      <c r="BB186" s="14"/>
    </row>
    <row r="187">
      <c r="I187" s="23"/>
      <c r="M187" s="24"/>
      <c r="O187" s="24"/>
      <c r="Q187" s="24"/>
      <c r="S187" s="24"/>
      <c r="U187" s="24"/>
      <c r="W187" s="24"/>
      <c r="Y187" s="24"/>
      <c r="AP187" s="14"/>
      <c r="AS187" s="14"/>
      <c r="AT187" s="12"/>
      <c r="AU187" s="14"/>
      <c r="AV187" s="14"/>
      <c r="AW187" s="14"/>
      <c r="AX187" s="14"/>
      <c r="AY187" s="14"/>
      <c r="AZ187" s="14"/>
      <c r="BA187" s="14"/>
      <c r="BB187" s="14"/>
    </row>
    <row r="188">
      <c r="I188" s="23"/>
      <c r="M188" s="24"/>
      <c r="O188" s="24"/>
      <c r="Q188" s="24"/>
      <c r="S188" s="24"/>
      <c r="U188" s="24"/>
      <c r="W188" s="24"/>
      <c r="Y188" s="24"/>
      <c r="AP188" s="14"/>
      <c r="AS188" s="14"/>
      <c r="AT188" s="12"/>
      <c r="AU188" s="14"/>
      <c r="AV188" s="14"/>
      <c r="AW188" s="14"/>
      <c r="AX188" s="14"/>
      <c r="AY188" s="14"/>
      <c r="AZ188" s="14"/>
      <c r="BA188" s="14"/>
      <c r="BB188" s="14"/>
    </row>
    <row r="189">
      <c r="I189" s="23"/>
      <c r="M189" s="24"/>
      <c r="O189" s="24"/>
      <c r="Q189" s="24"/>
      <c r="S189" s="24"/>
      <c r="U189" s="24"/>
      <c r="W189" s="24"/>
      <c r="Y189" s="24"/>
      <c r="AP189" s="14"/>
      <c r="AS189" s="14"/>
      <c r="AT189" s="12"/>
      <c r="AU189" s="14"/>
      <c r="AV189" s="14"/>
      <c r="AW189" s="14"/>
      <c r="AX189" s="14"/>
      <c r="AY189" s="14"/>
      <c r="AZ189" s="14"/>
      <c r="BA189" s="14"/>
      <c r="BB189" s="14"/>
    </row>
    <row r="190">
      <c r="I190" s="23"/>
      <c r="M190" s="24"/>
      <c r="O190" s="24"/>
      <c r="Q190" s="24"/>
      <c r="S190" s="24"/>
      <c r="U190" s="24"/>
      <c r="W190" s="24"/>
      <c r="Y190" s="24"/>
      <c r="AP190" s="14"/>
      <c r="AS190" s="14"/>
      <c r="AT190" s="12"/>
      <c r="AU190" s="14"/>
      <c r="AV190" s="14"/>
      <c r="AW190" s="14"/>
      <c r="AX190" s="14"/>
      <c r="AY190" s="14"/>
      <c r="AZ190" s="14"/>
      <c r="BA190" s="14"/>
      <c r="BB190" s="14"/>
    </row>
    <row r="191">
      <c r="I191" s="23"/>
      <c r="M191" s="24"/>
      <c r="O191" s="24"/>
      <c r="Q191" s="24"/>
      <c r="S191" s="24"/>
      <c r="U191" s="24"/>
      <c r="W191" s="24"/>
      <c r="Y191" s="24"/>
      <c r="AP191" s="14"/>
      <c r="AS191" s="14"/>
      <c r="AT191" s="12"/>
      <c r="AU191" s="14"/>
      <c r="AV191" s="14"/>
      <c r="AW191" s="14"/>
      <c r="AX191" s="14"/>
      <c r="AY191" s="14"/>
      <c r="AZ191" s="14"/>
      <c r="BA191" s="14"/>
      <c r="BB191" s="14"/>
    </row>
    <row r="192">
      <c r="I192" s="23"/>
      <c r="M192" s="24"/>
      <c r="O192" s="24"/>
      <c r="Q192" s="24"/>
      <c r="S192" s="24"/>
      <c r="U192" s="24"/>
      <c r="W192" s="24"/>
      <c r="Y192" s="24"/>
      <c r="AP192" s="14"/>
      <c r="AS192" s="14"/>
      <c r="AT192" s="12"/>
      <c r="AU192" s="14"/>
      <c r="AV192" s="14"/>
      <c r="AW192" s="14"/>
      <c r="AX192" s="14"/>
      <c r="AY192" s="14"/>
      <c r="AZ192" s="14"/>
      <c r="BA192" s="14"/>
      <c r="BB192" s="14"/>
    </row>
    <row r="193">
      <c r="I193" s="23"/>
      <c r="M193" s="24"/>
      <c r="O193" s="24"/>
      <c r="Q193" s="24"/>
      <c r="S193" s="24"/>
      <c r="U193" s="24"/>
      <c r="W193" s="24"/>
      <c r="Y193" s="24"/>
      <c r="AP193" s="14"/>
      <c r="AS193" s="14"/>
      <c r="AT193" s="12"/>
      <c r="AU193" s="14"/>
      <c r="AV193" s="14"/>
      <c r="AW193" s="14"/>
      <c r="AX193" s="14"/>
      <c r="AY193" s="14"/>
      <c r="AZ193" s="14"/>
      <c r="BA193" s="14"/>
      <c r="BB193" s="14"/>
    </row>
    <row r="194">
      <c r="I194" s="23"/>
      <c r="M194" s="24"/>
      <c r="O194" s="24"/>
      <c r="Q194" s="24"/>
      <c r="S194" s="24"/>
      <c r="U194" s="24"/>
      <c r="W194" s="24"/>
      <c r="Y194" s="24"/>
      <c r="AP194" s="14"/>
      <c r="AS194" s="14"/>
      <c r="AT194" s="12"/>
      <c r="AU194" s="14"/>
      <c r="AV194" s="14"/>
      <c r="AW194" s="14"/>
      <c r="AX194" s="14"/>
      <c r="AY194" s="14"/>
      <c r="AZ194" s="14"/>
      <c r="BA194" s="14"/>
      <c r="BB194" s="14"/>
    </row>
    <row r="195">
      <c r="I195" s="23"/>
      <c r="M195" s="24"/>
      <c r="O195" s="24"/>
      <c r="Q195" s="24"/>
      <c r="S195" s="24"/>
      <c r="U195" s="24"/>
      <c r="W195" s="24"/>
      <c r="Y195" s="24"/>
      <c r="AP195" s="14"/>
      <c r="AS195" s="14"/>
      <c r="AT195" s="12"/>
      <c r="AU195" s="14"/>
      <c r="AV195" s="14"/>
      <c r="AW195" s="14"/>
      <c r="AX195" s="14"/>
      <c r="AY195" s="14"/>
      <c r="AZ195" s="14"/>
      <c r="BA195" s="14"/>
      <c r="BB195" s="14"/>
    </row>
    <row r="196">
      <c r="I196" s="23"/>
      <c r="M196" s="24"/>
      <c r="O196" s="24"/>
      <c r="Q196" s="24"/>
      <c r="S196" s="24"/>
      <c r="U196" s="24"/>
      <c r="W196" s="24"/>
      <c r="Y196" s="24"/>
      <c r="AP196" s="14"/>
      <c r="AS196" s="14"/>
      <c r="AT196" s="12"/>
      <c r="AU196" s="14"/>
      <c r="AV196" s="14"/>
      <c r="AW196" s="14"/>
      <c r="AX196" s="14"/>
      <c r="AY196" s="14"/>
      <c r="AZ196" s="14"/>
      <c r="BA196" s="14"/>
      <c r="BB196" s="14"/>
    </row>
    <row r="197">
      <c r="I197" s="23"/>
      <c r="M197" s="24"/>
      <c r="O197" s="24"/>
      <c r="Q197" s="24"/>
      <c r="S197" s="24"/>
      <c r="U197" s="24"/>
      <c r="W197" s="24"/>
      <c r="Y197" s="24"/>
      <c r="AP197" s="14"/>
      <c r="AS197" s="14"/>
      <c r="AT197" s="12"/>
      <c r="AU197" s="14"/>
      <c r="AV197" s="14"/>
      <c r="AW197" s="14"/>
      <c r="AX197" s="14"/>
      <c r="AY197" s="14"/>
      <c r="AZ197" s="14"/>
      <c r="BA197" s="14"/>
      <c r="BB197" s="14"/>
    </row>
    <row r="198">
      <c r="I198" s="23"/>
      <c r="M198" s="24"/>
      <c r="O198" s="24"/>
      <c r="Q198" s="24"/>
      <c r="S198" s="24"/>
      <c r="U198" s="24"/>
      <c r="W198" s="24"/>
      <c r="Y198" s="24"/>
      <c r="AP198" s="14"/>
      <c r="AS198" s="14"/>
      <c r="AT198" s="12"/>
      <c r="AU198" s="14"/>
      <c r="AV198" s="14"/>
      <c r="AW198" s="14"/>
      <c r="AX198" s="14"/>
      <c r="AY198" s="14"/>
      <c r="AZ198" s="14"/>
      <c r="BA198" s="14"/>
      <c r="BB198" s="14"/>
    </row>
    <row r="199">
      <c r="I199" s="23"/>
      <c r="M199" s="24"/>
      <c r="O199" s="24"/>
      <c r="Q199" s="24"/>
      <c r="S199" s="24"/>
      <c r="U199" s="24"/>
      <c r="W199" s="24"/>
      <c r="Y199" s="24"/>
      <c r="AP199" s="14"/>
      <c r="AS199" s="14"/>
      <c r="AT199" s="12"/>
      <c r="AU199" s="14"/>
      <c r="AV199" s="14"/>
      <c r="AW199" s="14"/>
      <c r="AX199" s="14"/>
      <c r="AY199" s="14"/>
      <c r="AZ199" s="14"/>
      <c r="BA199" s="14"/>
      <c r="BB199" s="14"/>
    </row>
    <row r="200">
      <c r="I200" s="23"/>
      <c r="M200" s="24"/>
      <c r="O200" s="24"/>
      <c r="Q200" s="24"/>
      <c r="S200" s="24"/>
      <c r="U200" s="24"/>
      <c r="W200" s="24"/>
      <c r="Y200" s="24"/>
      <c r="AP200" s="14"/>
      <c r="AS200" s="14"/>
      <c r="AT200" s="12"/>
      <c r="AU200" s="14"/>
      <c r="AV200" s="14"/>
      <c r="AW200" s="14"/>
      <c r="AX200" s="14"/>
      <c r="AY200" s="14"/>
      <c r="AZ200" s="14"/>
      <c r="BA200" s="14"/>
      <c r="BB200" s="14"/>
    </row>
    <row r="201">
      <c r="I201" s="23"/>
      <c r="M201" s="24"/>
      <c r="O201" s="24"/>
      <c r="Q201" s="24"/>
      <c r="S201" s="24"/>
      <c r="U201" s="24"/>
      <c r="W201" s="24"/>
      <c r="Y201" s="24"/>
      <c r="AP201" s="14"/>
      <c r="AS201" s="14"/>
      <c r="AT201" s="12"/>
      <c r="AU201" s="14"/>
      <c r="AV201" s="14"/>
      <c r="AW201" s="14"/>
      <c r="AX201" s="14"/>
      <c r="AY201" s="14"/>
      <c r="AZ201" s="14"/>
      <c r="BA201" s="14"/>
      <c r="BB201" s="14"/>
    </row>
    <row r="202">
      <c r="I202" s="23"/>
      <c r="M202" s="24"/>
      <c r="O202" s="24"/>
      <c r="Q202" s="24"/>
      <c r="S202" s="24"/>
      <c r="U202" s="24"/>
      <c r="W202" s="24"/>
      <c r="Y202" s="24"/>
      <c r="AP202" s="14"/>
      <c r="AS202" s="14"/>
      <c r="AT202" s="12"/>
      <c r="AU202" s="14"/>
      <c r="AV202" s="14"/>
      <c r="AW202" s="14"/>
      <c r="AX202" s="14"/>
      <c r="AY202" s="14"/>
      <c r="AZ202" s="14"/>
      <c r="BA202" s="14"/>
      <c r="BB202" s="14"/>
    </row>
    <row r="203">
      <c r="I203" s="23"/>
      <c r="M203" s="24"/>
      <c r="O203" s="24"/>
      <c r="Q203" s="24"/>
      <c r="S203" s="24"/>
      <c r="U203" s="24"/>
      <c r="W203" s="24"/>
      <c r="Y203" s="24"/>
      <c r="AP203" s="14"/>
      <c r="AS203" s="14"/>
      <c r="AT203" s="12"/>
      <c r="AU203" s="14"/>
      <c r="AV203" s="14"/>
      <c r="AW203" s="14"/>
      <c r="AX203" s="14"/>
      <c r="AY203" s="14"/>
      <c r="AZ203" s="14"/>
      <c r="BA203" s="14"/>
      <c r="BB203" s="14"/>
    </row>
    <row r="204">
      <c r="I204" s="23"/>
      <c r="M204" s="24"/>
      <c r="O204" s="24"/>
      <c r="Q204" s="24"/>
      <c r="S204" s="24"/>
      <c r="U204" s="24"/>
      <c r="W204" s="24"/>
      <c r="Y204" s="24"/>
      <c r="AP204" s="14"/>
      <c r="AS204" s="14"/>
      <c r="AT204" s="12"/>
      <c r="AU204" s="14"/>
      <c r="AV204" s="14"/>
      <c r="AW204" s="14"/>
      <c r="AX204" s="14"/>
      <c r="AY204" s="14"/>
      <c r="AZ204" s="14"/>
      <c r="BA204" s="14"/>
      <c r="BB204" s="14"/>
    </row>
    <row r="205">
      <c r="I205" s="23"/>
      <c r="M205" s="24"/>
      <c r="O205" s="24"/>
      <c r="Q205" s="24"/>
      <c r="S205" s="24"/>
      <c r="U205" s="24"/>
      <c r="W205" s="24"/>
      <c r="Y205" s="24"/>
      <c r="AP205" s="14"/>
      <c r="AS205" s="14"/>
      <c r="AT205" s="12"/>
      <c r="AU205" s="14"/>
      <c r="AV205" s="14"/>
      <c r="AW205" s="14"/>
      <c r="AX205" s="14"/>
      <c r="AY205" s="14"/>
      <c r="AZ205" s="14"/>
      <c r="BA205" s="14"/>
      <c r="BB205" s="14"/>
    </row>
    <row r="206">
      <c r="I206" s="23"/>
      <c r="M206" s="24"/>
      <c r="O206" s="24"/>
      <c r="Q206" s="24"/>
      <c r="S206" s="24"/>
      <c r="U206" s="24"/>
      <c r="W206" s="24"/>
      <c r="Y206" s="24"/>
      <c r="AP206" s="14"/>
      <c r="AS206" s="14"/>
      <c r="AT206" s="12"/>
      <c r="AU206" s="14"/>
      <c r="AV206" s="14"/>
      <c r="AW206" s="14"/>
      <c r="AX206" s="14"/>
      <c r="AY206" s="14"/>
      <c r="AZ206" s="14"/>
      <c r="BA206" s="14"/>
      <c r="BB206" s="14"/>
    </row>
    <row r="207">
      <c r="I207" s="23"/>
      <c r="M207" s="24"/>
      <c r="O207" s="24"/>
      <c r="Q207" s="24"/>
      <c r="S207" s="24"/>
      <c r="U207" s="24"/>
      <c r="W207" s="24"/>
      <c r="Y207" s="24"/>
      <c r="AP207" s="14"/>
      <c r="AS207" s="14"/>
      <c r="AT207" s="12"/>
      <c r="AU207" s="14"/>
      <c r="AV207" s="14"/>
      <c r="AW207" s="14"/>
      <c r="AX207" s="14"/>
      <c r="AY207" s="14"/>
      <c r="AZ207" s="14"/>
      <c r="BA207" s="14"/>
      <c r="BB207" s="14"/>
    </row>
    <row r="208">
      <c r="I208" s="23"/>
      <c r="M208" s="24"/>
      <c r="O208" s="24"/>
      <c r="Q208" s="24"/>
      <c r="S208" s="24"/>
      <c r="U208" s="24"/>
      <c r="W208" s="24"/>
      <c r="Y208" s="24"/>
      <c r="AP208" s="14"/>
      <c r="AS208" s="14"/>
      <c r="AT208" s="12"/>
      <c r="AU208" s="14"/>
      <c r="AV208" s="14"/>
      <c r="AW208" s="14"/>
      <c r="AX208" s="14"/>
      <c r="AY208" s="14"/>
      <c r="AZ208" s="14"/>
      <c r="BA208" s="14"/>
      <c r="BB208" s="14"/>
    </row>
    <row r="209">
      <c r="I209" s="23"/>
      <c r="M209" s="24"/>
      <c r="O209" s="24"/>
      <c r="Q209" s="24"/>
      <c r="S209" s="24"/>
      <c r="U209" s="24"/>
      <c r="W209" s="24"/>
      <c r="Y209" s="24"/>
      <c r="AP209" s="14"/>
      <c r="AS209" s="14"/>
      <c r="AT209" s="12"/>
      <c r="AU209" s="14"/>
      <c r="AV209" s="14"/>
      <c r="AW209" s="14"/>
      <c r="AX209" s="14"/>
      <c r="AY209" s="14"/>
      <c r="AZ209" s="14"/>
      <c r="BA209" s="14"/>
      <c r="BB209" s="14"/>
    </row>
    <row r="210">
      <c r="I210" s="23"/>
      <c r="M210" s="24"/>
      <c r="O210" s="24"/>
      <c r="Q210" s="24"/>
      <c r="S210" s="24"/>
      <c r="U210" s="24"/>
      <c r="W210" s="24"/>
      <c r="Y210" s="24"/>
      <c r="AP210" s="14"/>
      <c r="AS210" s="14"/>
      <c r="AT210" s="12"/>
      <c r="AU210" s="14"/>
      <c r="AV210" s="14"/>
      <c r="AW210" s="14"/>
      <c r="AX210" s="14"/>
      <c r="AY210" s="14"/>
      <c r="AZ210" s="14"/>
      <c r="BA210" s="14"/>
      <c r="BB210" s="14"/>
    </row>
    <row r="211">
      <c r="I211" s="23"/>
      <c r="M211" s="24"/>
      <c r="O211" s="24"/>
      <c r="Q211" s="24"/>
      <c r="S211" s="24"/>
      <c r="U211" s="24"/>
      <c r="W211" s="24"/>
      <c r="Y211" s="24"/>
      <c r="AP211" s="14"/>
      <c r="AS211" s="14"/>
      <c r="AT211" s="12"/>
      <c r="AU211" s="14"/>
      <c r="AV211" s="14"/>
      <c r="AW211" s="14"/>
      <c r="AX211" s="14"/>
      <c r="AY211" s="14"/>
      <c r="AZ211" s="14"/>
      <c r="BA211" s="14"/>
      <c r="BB211" s="14"/>
    </row>
    <row r="212">
      <c r="I212" s="23"/>
      <c r="M212" s="24"/>
      <c r="O212" s="24"/>
      <c r="Q212" s="24"/>
      <c r="S212" s="24"/>
      <c r="U212" s="24"/>
      <c r="W212" s="24"/>
      <c r="Y212" s="24"/>
      <c r="AP212" s="14"/>
      <c r="AS212" s="14"/>
      <c r="AT212" s="12"/>
      <c r="AU212" s="14"/>
      <c r="AV212" s="14"/>
      <c r="AW212" s="14"/>
      <c r="AX212" s="14"/>
      <c r="AY212" s="14"/>
      <c r="AZ212" s="14"/>
      <c r="BA212" s="14"/>
      <c r="BB212" s="14"/>
    </row>
    <row r="213">
      <c r="I213" s="23"/>
      <c r="M213" s="24"/>
      <c r="O213" s="24"/>
      <c r="Q213" s="24"/>
      <c r="S213" s="24"/>
      <c r="U213" s="24"/>
      <c r="W213" s="24"/>
      <c r="Y213" s="24"/>
      <c r="AP213" s="14"/>
      <c r="AS213" s="14"/>
      <c r="AT213" s="12"/>
      <c r="AU213" s="14"/>
      <c r="AV213" s="14"/>
      <c r="AW213" s="14"/>
      <c r="AX213" s="14"/>
      <c r="AY213" s="14"/>
      <c r="AZ213" s="14"/>
      <c r="BA213" s="14"/>
      <c r="BB213" s="14"/>
    </row>
    <row r="214">
      <c r="I214" s="23"/>
      <c r="M214" s="24"/>
      <c r="O214" s="24"/>
      <c r="Q214" s="24"/>
      <c r="S214" s="24"/>
      <c r="U214" s="24"/>
      <c r="W214" s="24"/>
      <c r="Y214" s="24"/>
      <c r="AP214" s="14"/>
      <c r="AS214" s="14"/>
      <c r="AT214" s="12"/>
      <c r="AU214" s="14"/>
      <c r="AV214" s="14"/>
      <c r="AW214" s="14"/>
      <c r="AX214" s="14"/>
      <c r="AY214" s="14"/>
      <c r="AZ214" s="14"/>
      <c r="BA214" s="14"/>
      <c r="BB214" s="14"/>
    </row>
    <row r="215">
      <c r="I215" s="23"/>
      <c r="M215" s="24"/>
      <c r="O215" s="24"/>
      <c r="Q215" s="24"/>
      <c r="S215" s="24"/>
      <c r="U215" s="24"/>
      <c r="W215" s="24"/>
      <c r="Y215" s="24"/>
      <c r="AP215" s="14"/>
      <c r="AS215" s="14"/>
      <c r="AT215" s="12"/>
      <c r="AU215" s="14"/>
      <c r="AV215" s="14"/>
      <c r="AW215" s="14"/>
      <c r="AX215" s="14"/>
      <c r="AY215" s="14"/>
      <c r="AZ215" s="14"/>
      <c r="BA215" s="14"/>
      <c r="BB215" s="14"/>
    </row>
    <row r="216">
      <c r="I216" s="23"/>
      <c r="M216" s="24"/>
      <c r="O216" s="24"/>
      <c r="Q216" s="24"/>
      <c r="S216" s="24"/>
      <c r="U216" s="24"/>
      <c r="W216" s="24"/>
      <c r="Y216" s="24"/>
      <c r="AP216" s="14"/>
      <c r="AS216" s="14"/>
      <c r="AT216" s="12"/>
      <c r="AU216" s="14"/>
      <c r="AV216" s="14"/>
      <c r="AW216" s="14"/>
      <c r="AX216" s="14"/>
      <c r="AY216" s="14"/>
      <c r="AZ216" s="14"/>
      <c r="BA216" s="14"/>
      <c r="BB216" s="14"/>
    </row>
    <row r="217">
      <c r="I217" s="23"/>
      <c r="M217" s="24"/>
      <c r="O217" s="24"/>
      <c r="Q217" s="24"/>
      <c r="S217" s="24"/>
      <c r="U217" s="24"/>
      <c r="W217" s="24"/>
      <c r="Y217" s="24"/>
      <c r="AP217" s="14"/>
      <c r="AS217" s="14"/>
      <c r="AT217" s="12"/>
      <c r="AU217" s="14"/>
      <c r="AV217" s="14"/>
      <c r="AW217" s="14"/>
      <c r="AX217" s="14"/>
      <c r="AY217" s="14"/>
      <c r="AZ217" s="14"/>
      <c r="BA217" s="14"/>
      <c r="BB217" s="14"/>
    </row>
    <row r="218">
      <c r="I218" s="23"/>
      <c r="M218" s="24"/>
      <c r="O218" s="24"/>
      <c r="Q218" s="24"/>
      <c r="S218" s="24"/>
      <c r="U218" s="24"/>
      <c r="W218" s="24"/>
      <c r="Y218" s="24"/>
      <c r="AP218" s="14"/>
      <c r="AS218" s="14"/>
      <c r="AT218" s="12"/>
      <c r="AU218" s="14"/>
      <c r="AV218" s="14"/>
      <c r="AW218" s="14"/>
      <c r="AX218" s="14"/>
      <c r="AY218" s="14"/>
      <c r="AZ218" s="14"/>
      <c r="BA218" s="14"/>
      <c r="BB218" s="14"/>
    </row>
    <row r="219">
      <c r="I219" s="23"/>
      <c r="M219" s="24"/>
      <c r="O219" s="24"/>
      <c r="Q219" s="24"/>
      <c r="S219" s="24"/>
      <c r="U219" s="24"/>
      <c r="W219" s="24"/>
      <c r="Y219" s="24"/>
      <c r="AP219" s="14"/>
      <c r="AS219" s="14"/>
      <c r="AT219" s="12"/>
      <c r="AU219" s="14"/>
      <c r="AV219" s="14"/>
      <c r="AW219" s="14"/>
      <c r="AX219" s="14"/>
      <c r="AY219" s="14"/>
      <c r="AZ219" s="14"/>
      <c r="BA219" s="14"/>
      <c r="BB219" s="14"/>
    </row>
    <row r="220">
      <c r="I220" s="23"/>
      <c r="M220" s="24"/>
      <c r="O220" s="24"/>
      <c r="Q220" s="24"/>
      <c r="S220" s="24"/>
      <c r="U220" s="24"/>
      <c r="W220" s="24"/>
      <c r="Y220" s="24"/>
      <c r="AP220" s="14"/>
      <c r="AS220" s="14"/>
      <c r="AT220" s="12"/>
      <c r="AU220" s="14"/>
      <c r="AV220" s="14"/>
      <c r="AW220" s="14"/>
      <c r="AX220" s="14"/>
      <c r="AY220" s="14"/>
      <c r="AZ220" s="14"/>
      <c r="BA220" s="14"/>
      <c r="BB220" s="14"/>
    </row>
    <row r="221">
      <c r="I221" s="23"/>
      <c r="M221" s="24"/>
      <c r="O221" s="24"/>
      <c r="Q221" s="24"/>
      <c r="S221" s="24"/>
      <c r="U221" s="24"/>
      <c r="W221" s="24"/>
      <c r="Y221" s="24"/>
      <c r="AP221" s="14"/>
      <c r="AS221" s="14"/>
      <c r="AT221" s="12"/>
      <c r="AU221" s="14"/>
      <c r="AV221" s="14"/>
      <c r="AW221" s="14"/>
      <c r="AX221" s="14"/>
      <c r="AY221" s="14"/>
      <c r="AZ221" s="14"/>
      <c r="BA221" s="14"/>
      <c r="BB221" s="14"/>
    </row>
    <row r="222">
      <c r="I222" s="23"/>
      <c r="M222" s="24"/>
      <c r="O222" s="24"/>
      <c r="Q222" s="24"/>
      <c r="S222" s="24"/>
      <c r="U222" s="24"/>
      <c r="W222" s="24"/>
      <c r="Y222" s="24"/>
      <c r="AP222" s="14"/>
      <c r="AS222" s="14"/>
      <c r="AT222" s="12"/>
      <c r="AU222" s="14"/>
      <c r="AV222" s="14"/>
      <c r="AW222" s="14"/>
      <c r="AX222" s="14"/>
      <c r="AY222" s="14"/>
      <c r="AZ222" s="14"/>
      <c r="BA222" s="14"/>
      <c r="BB222" s="14"/>
    </row>
    <row r="223">
      <c r="I223" s="23"/>
      <c r="M223" s="24"/>
      <c r="O223" s="24"/>
      <c r="Q223" s="24"/>
      <c r="S223" s="24"/>
      <c r="U223" s="24"/>
      <c r="W223" s="24"/>
      <c r="Y223" s="24"/>
      <c r="AP223" s="14"/>
      <c r="AS223" s="14"/>
      <c r="AT223" s="12"/>
      <c r="AU223" s="14"/>
      <c r="AV223" s="14"/>
      <c r="AW223" s="14"/>
      <c r="AX223" s="14"/>
      <c r="AY223" s="14"/>
      <c r="AZ223" s="14"/>
      <c r="BA223" s="14"/>
      <c r="BB223" s="14"/>
    </row>
    <row r="224">
      <c r="I224" s="23"/>
      <c r="M224" s="24"/>
      <c r="O224" s="24"/>
      <c r="Q224" s="24"/>
      <c r="S224" s="24"/>
      <c r="U224" s="24"/>
      <c r="W224" s="24"/>
      <c r="Y224" s="24"/>
      <c r="AP224" s="14"/>
      <c r="AS224" s="14"/>
      <c r="AT224" s="12"/>
      <c r="AU224" s="14"/>
      <c r="AV224" s="14"/>
      <c r="AW224" s="14"/>
      <c r="AX224" s="14"/>
      <c r="AY224" s="14"/>
      <c r="AZ224" s="14"/>
      <c r="BA224" s="14"/>
      <c r="BB224" s="14"/>
    </row>
    <row r="225">
      <c r="I225" s="23"/>
      <c r="M225" s="24"/>
      <c r="O225" s="24"/>
      <c r="Q225" s="24"/>
      <c r="S225" s="24"/>
      <c r="U225" s="24"/>
      <c r="W225" s="24"/>
      <c r="Y225" s="24"/>
      <c r="AP225" s="14"/>
      <c r="AS225" s="14"/>
      <c r="AT225" s="12"/>
      <c r="AU225" s="14"/>
      <c r="AV225" s="14"/>
      <c r="AW225" s="14"/>
      <c r="AX225" s="14"/>
      <c r="AY225" s="14"/>
      <c r="AZ225" s="14"/>
      <c r="BA225" s="14"/>
      <c r="BB225" s="14"/>
    </row>
    <row r="226">
      <c r="I226" s="23"/>
      <c r="M226" s="24"/>
      <c r="O226" s="24"/>
      <c r="Q226" s="24"/>
      <c r="S226" s="24"/>
      <c r="U226" s="24"/>
      <c r="W226" s="24"/>
      <c r="Y226" s="24"/>
      <c r="AP226" s="14"/>
      <c r="AS226" s="14"/>
      <c r="AT226" s="12"/>
      <c r="AU226" s="14"/>
      <c r="AV226" s="14"/>
      <c r="AW226" s="14"/>
      <c r="AX226" s="14"/>
      <c r="AY226" s="14"/>
      <c r="AZ226" s="14"/>
      <c r="BA226" s="14"/>
      <c r="BB226" s="14"/>
    </row>
    <row r="227">
      <c r="I227" s="23"/>
      <c r="M227" s="24"/>
      <c r="O227" s="24"/>
      <c r="Q227" s="24"/>
      <c r="S227" s="24"/>
      <c r="U227" s="24"/>
      <c r="W227" s="24"/>
      <c r="Y227" s="24"/>
      <c r="AP227" s="14"/>
      <c r="AS227" s="14"/>
      <c r="AT227" s="12"/>
      <c r="AU227" s="14"/>
      <c r="AV227" s="14"/>
      <c r="AW227" s="14"/>
      <c r="AX227" s="14"/>
      <c r="AY227" s="14"/>
      <c r="AZ227" s="14"/>
      <c r="BA227" s="14"/>
      <c r="BB227" s="14"/>
    </row>
    <row r="228">
      <c r="I228" s="23"/>
      <c r="M228" s="24"/>
      <c r="O228" s="24"/>
      <c r="Q228" s="24"/>
      <c r="S228" s="24"/>
      <c r="U228" s="24"/>
      <c r="W228" s="24"/>
      <c r="Y228" s="24"/>
      <c r="AP228" s="14"/>
      <c r="AS228" s="14"/>
      <c r="AT228" s="12"/>
      <c r="AU228" s="14"/>
      <c r="AV228" s="14"/>
      <c r="AW228" s="14"/>
      <c r="AX228" s="14"/>
      <c r="AY228" s="14"/>
      <c r="AZ228" s="14"/>
      <c r="BA228" s="14"/>
      <c r="BB228" s="14"/>
    </row>
    <row r="229">
      <c r="I229" s="23"/>
      <c r="M229" s="24"/>
      <c r="O229" s="24"/>
      <c r="Q229" s="24"/>
      <c r="S229" s="24"/>
      <c r="U229" s="24"/>
      <c r="W229" s="24"/>
      <c r="Y229" s="24"/>
      <c r="AP229" s="14"/>
      <c r="AS229" s="14"/>
      <c r="AT229" s="12"/>
      <c r="AU229" s="14"/>
      <c r="AV229" s="14"/>
      <c r="AW229" s="14"/>
      <c r="AX229" s="14"/>
      <c r="AY229" s="14"/>
      <c r="AZ229" s="14"/>
      <c r="BA229" s="14"/>
      <c r="BB229" s="14"/>
    </row>
    <row r="230">
      <c r="I230" s="23"/>
      <c r="M230" s="24"/>
      <c r="O230" s="24"/>
      <c r="Q230" s="24"/>
      <c r="S230" s="24"/>
      <c r="U230" s="24"/>
      <c r="W230" s="24"/>
      <c r="Y230" s="24"/>
      <c r="AP230" s="14"/>
      <c r="AS230" s="14"/>
      <c r="AT230" s="12"/>
      <c r="AU230" s="14"/>
      <c r="AV230" s="14"/>
      <c r="AW230" s="14"/>
      <c r="AX230" s="14"/>
      <c r="AY230" s="14"/>
      <c r="AZ230" s="14"/>
      <c r="BA230" s="14"/>
      <c r="BB230" s="14"/>
    </row>
    <row r="231">
      <c r="I231" s="23"/>
      <c r="M231" s="24"/>
      <c r="O231" s="24"/>
      <c r="Q231" s="24"/>
      <c r="S231" s="24"/>
      <c r="U231" s="24"/>
      <c r="W231" s="24"/>
      <c r="Y231" s="24"/>
      <c r="AP231" s="14"/>
      <c r="AS231" s="14"/>
      <c r="AT231" s="12"/>
      <c r="AU231" s="14"/>
      <c r="AV231" s="14"/>
      <c r="AW231" s="14"/>
      <c r="AX231" s="14"/>
      <c r="AY231" s="14"/>
      <c r="AZ231" s="14"/>
      <c r="BA231" s="14"/>
      <c r="BB231" s="14"/>
    </row>
    <row r="232">
      <c r="I232" s="23"/>
      <c r="M232" s="24"/>
      <c r="O232" s="24"/>
      <c r="Q232" s="24"/>
      <c r="S232" s="24"/>
      <c r="U232" s="24"/>
      <c r="W232" s="24"/>
      <c r="Y232" s="24"/>
      <c r="AP232" s="14"/>
      <c r="AS232" s="14"/>
      <c r="AT232" s="12"/>
      <c r="AU232" s="14"/>
      <c r="AV232" s="14"/>
      <c r="AW232" s="14"/>
      <c r="AX232" s="14"/>
      <c r="AY232" s="14"/>
      <c r="AZ232" s="14"/>
      <c r="BA232" s="14"/>
      <c r="BB232" s="14"/>
    </row>
    <row r="233">
      <c r="I233" s="23"/>
      <c r="M233" s="24"/>
      <c r="O233" s="24"/>
      <c r="Q233" s="24"/>
      <c r="S233" s="24"/>
      <c r="U233" s="24"/>
      <c r="W233" s="24"/>
      <c r="Y233" s="24"/>
      <c r="AP233" s="14"/>
      <c r="AS233" s="14"/>
      <c r="AT233" s="12"/>
      <c r="AU233" s="14"/>
      <c r="AV233" s="14"/>
      <c r="AW233" s="14"/>
      <c r="AX233" s="14"/>
      <c r="AY233" s="14"/>
      <c r="AZ233" s="14"/>
      <c r="BA233" s="14"/>
      <c r="BB233" s="14"/>
    </row>
    <row r="234">
      <c r="I234" s="23"/>
      <c r="M234" s="24"/>
      <c r="O234" s="24"/>
      <c r="Q234" s="24"/>
      <c r="S234" s="24"/>
      <c r="U234" s="24"/>
      <c r="W234" s="24"/>
      <c r="Y234" s="24"/>
      <c r="AP234" s="14"/>
      <c r="AS234" s="14"/>
      <c r="AT234" s="12"/>
      <c r="AU234" s="14"/>
      <c r="AV234" s="14"/>
      <c r="AW234" s="14"/>
      <c r="AX234" s="14"/>
      <c r="AY234" s="14"/>
      <c r="AZ234" s="14"/>
      <c r="BA234" s="14"/>
      <c r="BB234" s="14"/>
    </row>
    <row r="235">
      <c r="I235" s="23"/>
      <c r="M235" s="24"/>
      <c r="O235" s="24"/>
      <c r="Q235" s="24"/>
      <c r="S235" s="24"/>
      <c r="U235" s="24"/>
      <c r="W235" s="24"/>
      <c r="Y235" s="24"/>
      <c r="AP235" s="14"/>
      <c r="AS235" s="14"/>
      <c r="AT235" s="12"/>
      <c r="AU235" s="14"/>
      <c r="AV235" s="14"/>
      <c r="AW235" s="14"/>
      <c r="AX235" s="14"/>
      <c r="AY235" s="14"/>
      <c r="AZ235" s="14"/>
      <c r="BA235" s="14"/>
      <c r="BB235" s="14"/>
    </row>
    <row r="236">
      <c r="I236" s="23"/>
      <c r="M236" s="24"/>
      <c r="O236" s="24"/>
      <c r="Q236" s="24"/>
      <c r="S236" s="24"/>
      <c r="U236" s="24"/>
      <c r="W236" s="24"/>
      <c r="Y236" s="24"/>
      <c r="AP236" s="14"/>
      <c r="AS236" s="14"/>
      <c r="AT236" s="12"/>
      <c r="AU236" s="14"/>
      <c r="AV236" s="14"/>
      <c r="AW236" s="14"/>
      <c r="AX236" s="14"/>
      <c r="AY236" s="14"/>
      <c r="AZ236" s="14"/>
      <c r="BA236" s="14"/>
      <c r="BB236" s="14"/>
    </row>
    <row r="237">
      <c r="I237" s="23"/>
      <c r="M237" s="24"/>
      <c r="O237" s="24"/>
      <c r="Q237" s="24"/>
      <c r="S237" s="24"/>
      <c r="U237" s="24"/>
      <c r="W237" s="24"/>
      <c r="Y237" s="24"/>
      <c r="AP237" s="14"/>
      <c r="AS237" s="14"/>
      <c r="AT237" s="12"/>
      <c r="AU237" s="14"/>
      <c r="AV237" s="14"/>
      <c r="AW237" s="14"/>
      <c r="AX237" s="14"/>
      <c r="AY237" s="14"/>
      <c r="AZ237" s="14"/>
      <c r="BA237" s="14"/>
      <c r="BB237" s="14"/>
    </row>
    <row r="238">
      <c r="I238" s="23"/>
      <c r="M238" s="24"/>
      <c r="O238" s="24"/>
      <c r="Q238" s="24"/>
      <c r="S238" s="24"/>
      <c r="U238" s="24"/>
      <c r="W238" s="24"/>
      <c r="Y238" s="24"/>
      <c r="AP238" s="14"/>
      <c r="AS238" s="14"/>
      <c r="AT238" s="12"/>
      <c r="AU238" s="14"/>
      <c r="AV238" s="14"/>
      <c r="AW238" s="14"/>
      <c r="AX238" s="14"/>
      <c r="AY238" s="14"/>
      <c r="AZ238" s="14"/>
      <c r="BA238" s="14"/>
      <c r="BB238" s="14"/>
    </row>
    <row r="239">
      <c r="I239" s="23"/>
      <c r="M239" s="24"/>
      <c r="O239" s="24"/>
      <c r="Q239" s="24"/>
      <c r="S239" s="24"/>
      <c r="U239" s="24"/>
      <c r="W239" s="24"/>
      <c r="Y239" s="24"/>
      <c r="AP239" s="14"/>
      <c r="AS239" s="14"/>
      <c r="AT239" s="12"/>
      <c r="AU239" s="14"/>
      <c r="AV239" s="14"/>
      <c r="AW239" s="14"/>
      <c r="AX239" s="14"/>
      <c r="AY239" s="14"/>
      <c r="AZ239" s="14"/>
      <c r="BA239" s="14"/>
      <c r="BB239" s="14"/>
    </row>
    <row r="240">
      <c r="I240" s="23"/>
      <c r="M240" s="24"/>
      <c r="O240" s="24"/>
      <c r="Q240" s="24"/>
      <c r="S240" s="24"/>
      <c r="U240" s="24"/>
      <c r="W240" s="24"/>
      <c r="Y240" s="24"/>
      <c r="AP240" s="14"/>
      <c r="AS240" s="14"/>
      <c r="AT240" s="12"/>
      <c r="AU240" s="14"/>
      <c r="AV240" s="14"/>
      <c r="AW240" s="14"/>
      <c r="AX240" s="14"/>
      <c r="AY240" s="14"/>
      <c r="AZ240" s="14"/>
      <c r="BA240" s="14"/>
      <c r="BB240" s="14"/>
    </row>
    <row r="241">
      <c r="I241" s="23"/>
      <c r="M241" s="24"/>
      <c r="O241" s="24"/>
      <c r="Q241" s="24"/>
      <c r="S241" s="24"/>
      <c r="U241" s="24"/>
      <c r="W241" s="24"/>
      <c r="Y241" s="24"/>
      <c r="AP241" s="14"/>
      <c r="AS241" s="14"/>
      <c r="AT241" s="12"/>
      <c r="AU241" s="14"/>
      <c r="AV241" s="14"/>
      <c r="AW241" s="14"/>
      <c r="AX241" s="14"/>
      <c r="AY241" s="14"/>
      <c r="AZ241" s="14"/>
      <c r="BA241" s="14"/>
      <c r="BB241" s="14"/>
    </row>
    <row r="242">
      <c r="I242" s="23"/>
      <c r="M242" s="24"/>
      <c r="O242" s="24"/>
      <c r="Q242" s="24"/>
      <c r="S242" s="24"/>
      <c r="U242" s="24"/>
      <c r="W242" s="24"/>
      <c r="Y242" s="24"/>
      <c r="AP242" s="14"/>
      <c r="AS242" s="14"/>
      <c r="AT242" s="12"/>
      <c r="AU242" s="14"/>
      <c r="AV242" s="14"/>
      <c r="AW242" s="14"/>
      <c r="AX242" s="14"/>
      <c r="AY242" s="14"/>
      <c r="AZ242" s="14"/>
      <c r="BA242" s="14"/>
      <c r="BB242" s="14"/>
    </row>
    <row r="243">
      <c r="I243" s="23"/>
      <c r="M243" s="24"/>
      <c r="O243" s="24"/>
      <c r="Q243" s="24"/>
      <c r="S243" s="24"/>
      <c r="U243" s="24"/>
      <c r="W243" s="24"/>
      <c r="Y243" s="24"/>
      <c r="AP243" s="14"/>
      <c r="AS243" s="14"/>
      <c r="AT243" s="12"/>
      <c r="AU243" s="14"/>
      <c r="AV243" s="14"/>
      <c r="AW243" s="14"/>
      <c r="AX243" s="14"/>
      <c r="AY243" s="14"/>
      <c r="AZ243" s="14"/>
      <c r="BA243" s="14"/>
      <c r="BB243" s="14"/>
    </row>
    <row r="244">
      <c r="I244" s="23"/>
      <c r="M244" s="24"/>
      <c r="O244" s="24"/>
      <c r="Q244" s="24"/>
      <c r="S244" s="24"/>
      <c r="U244" s="24"/>
      <c r="W244" s="24"/>
      <c r="Y244" s="24"/>
      <c r="AP244" s="14"/>
      <c r="AS244" s="14"/>
      <c r="AT244" s="12"/>
      <c r="AU244" s="14"/>
      <c r="AV244" s="14"/>
      <c r="AW244" s="14"/>
      <c r="AX244" s="14"/>
      <c r="AY244" s="14"/>
      <c r="AZ244" s="14"/>
      <c r="BA244" s="14"/>
      <c r="BB244" s="14"/>
    </row>
    <row r="245">
      <c r="I245" s="23"/>
      <c r="M245" s="24"/>
      <c r="O245" s="24"/>
      <c r="Q245" s="24"/>
      <c r="S245" s="24"/>
      <c r="U245" s="24"/>
      <c r="W245" s="24"/>
      <c r="Y245" s="24"/>
      <c r="AP245" s="14"/>
      <c r="AS245" s="14"/>
      <c r="AT245" s="12"/>
      <c r="AU245" s="14"/>
      <c r="AV245" s="14"/>
      <c r="AW245" s="14"/>
      <c r="AX245" s="14"/>
      <c r="AY245" s="14"/>
      <c r="AZ245" s="14"/>
      <c r="BA245" s="14"/>
      <c r="BB245" s="14"/>
    </row>
    <row r="246">
      <c r="I246" s="23"/>
      <c r="M246" s="24"/>
      <c r="O246" s="24"/>
      <c r="Q246" s="24"/>
      <c r="S246" s="24"/>
      <c r="U246" s="24"/>
      <c r="W246" s="24"/>
      <c r="Y246" s="24"/>
      <c r="AP246" s="14"/>
      <c r="AS246" s="14"/>
      <c r="AT246" s="12"/>
      <c r="AU246" s="14"/>
      <c r="AV246" s="14"/>
      <c r="AW246" s="14"/>
      <c r="AX246" s="14"/>
      <c r="AY246" s="14"/>
      <c r="AZ246" s="14"/>
      <c r="BA246" s="14"/>
      <c r="BB246" s="14"/>
    </row>
    <row r="247">
      <c r="I247" s="23"/>
      <c r="M247" s="24"/>
      <c r="O247" s="24"/>
      <c r="Q247" s="24"/>
      <c r="S247" s="24"/>
      <c r="U247" s="24"/>
      <c r="W247" s="24"/>
      <c r="Y247" s="24"/>
      <c r="AP247" s="14"/>
      <c r="AS247" s="14"/>
      <c r="AT247" s="12"/>
      <c r="AU247" s="14"/>
      <c r="AV247" s="14"/>
      <c r="AW247" s="14"/>
      <c r="AX247" s="14"/>
      <c r="AY247" s="14"/>
      <c r="AZ247" s="14"/>
      <c r="BA247" s="14"/>
      <c r="BB247" s="14"/>
    </row>
    <row r="248">
      <c r="I248" s="23"/>
      <c r="M248" s="24"/>
      <c r="O248" s="24"/>
      <c r="Q248" s="24"/>
      <c r="S248" s="24"/>
      <c r="U248" s="24"/>
      <c r="W248" s="24"/>
      <c r="Y248" s="24"/>
      <c r="AP248" s="14"/>
      <c r="AS248" s="14"/>
      <c r="AT248" s="12"/>
      <c r="AU248" s="14"/>
      <c r="AV248" s="14"/>
      <c r="AW248" s="14"/>
      <c r="AX248" s="14"/>
      <c r="AY248" s="14"/>
      <c r="AZ248" s="14"/>
      <c r="BA248" s="14"/>
      <c r="BB248" s="14"/>
    </row>
    <row r="249">
      <c r="I249" s="23"/>
      <c r="M249" s="24"/>
      <c r="O249" s="24"/>
      <c r="Q249" s="24"/>
      <c r="S249" s="24"/>
      <c r="U249" s="24"/>
      <c r="W249" s="24"/>
      <c r="Y249" s="24"/>
      <c r="AP249" s="14"/>
      <c r="AS249" s="14"/>
      <c r="AT249" s="12"/>
      <c r="AU249" s="14"/>
      <c r="AV249" s="14"/>
      <c r="AW249" s="14"/>
      <c r="AX249" s="14"/>
      <c r="AY249" s="14"/>
      <c r="AZ249" s="14"/>
      <c r="BA249" s="14"/>
      <c r="BB249" s="14"/>
    </row>
    <row r="250">
      <c r="I250" s="23"/>
      <c r="M250" s="24"/>
      <c r="O250" s="24"/>
      <c r="Q250" s="24"/>
      <c r="S250" s="24"/>
      <c r="U250" s="24"/>
      <c r="W250" s="24"/>
      <c r="Y250" s="24"/>
      <c r="AP250" s="14"/>
      <c r="AS250" s="14"/>
      <c r="AT250" s="12"/>
      <c r="AU250" s="14"/>
      <c r="AV250" s="14"/>
      <c r="AW250" s="14"/>
      <c r="AX250" s="14"/>
      <c r="AY250" s="14"/>
      <c r="AZ250" s="14"/>
      <c r="BA250" s="14"/>
      <c r="BB250" s="14"/>
    </row>
    <row r="251">
      <c r="I251" s="23"/>
      <c r="M251" s="24"/>
      <c r="O251" s="24"/>
      <c r="Q251" s="24"/>
      <c r="S251" s="24"/>
      <c r="U251" s="24"/>
      <c r="W251" s="24"/>
      <c r="Y251" s="24"/>
      <c r="AP251" s="14"/>
      <c r="AS251" s="14"/>
      <c r="AT251" s="12"/>
      <c r="AU251" s="14"/>
      <c r="AV251" s="14"/>
      <c r="AW251" s="14"/>
      <c r="AX251" s="14"/>
      <c r="AY251" s="14"/>
      <c r="AZ251" s="14"/>
      <c r="BA251" s="14"/>
      <c r="BB251" s="14"/>
    </row>
    <row r="252">
      <c r="I252" s="23"/>
      <c r="M252" s="24"/>
      <c r="O252" s="24"/>
      <c r="Q252" s="24"/>
      <c r="S252" s="24"/>
      <c r="U252" s="24"/>
      <c r="W252" s="24"/>
      <c r="Y252" s="24"/>
      <c r="AP252" s="14"/>
      <c r="AS252" s="14"/>
      <c r="AT252" s="12"/>
      <c r="AU252" s="14"/>
      <c r="AV252" s="14"/>
      <c r="AW252" s="14"/>
      <c r="AX252" s="14"/>
      <c r="AY252" s="14"/>
      <c r="AZ252" s="14"/>
      <c r="BA252" s="14"/>
      <c r="BB252" s="14"/>
    </row>
    <row r="253">
      <c r="I253" s="23"/>
      <c r="M253" s="24"/>
      <c r="O253" s="24"/>
      <c r="Q253" s="24"/>
      <c r="S253" s="24"/>
      <c r="U253" s="24"/>
      <c r="W253" s="24"/>
      <c r="Y253" s="24"/>
      <c r="AP253" s="14"/>
      <c r="AS253" s="14"/>
      <c r="AT253" s="12"/>
      <c r="AU253" s="14"/>
      <c r="AV253" s="14"/>
      <c r="AW253" s="14"/>
      <c r="AX253" s="14"/>
      <c r="AY253" s="14"/>
      <c r="AZ253" s="14"/>
      <c r="BA253" s="14"/>
      <c r="BB253" s="14"/>
    </row>
    <row r="254">
      <c r="I254" s="23"/>
      <c r="M254" s="24"/>
      <c r="O254" s="24"/>
      <c r="Q254" s="24"/>
      <c r="S254" s="24"/>
      <c r="U254" s="24"/>
      <c r="W254" s="24"/>
      <c r="Y254" s="24"/>
      <c r="AP254" s="14"/>
      <c r="AS254" s="14"/>
      <c r="AT254" s="12"/>
      <c r="AU254" s="14"/>
      <c r="AV254" s="14"/>
      <c r="AW254" s="14"/>
      <c r="AX254" s="14"/>
      <c r="AY254" s="14"/>
      <c r="AZ254" s="14"/>
      <c r="BA254" s="14"/>
      <c r="BB254" s="14"/>
    </row>
    <row r="255">
      <c r="I255" s="23"/>
      <c r="M255" s="24"/>
      <c r="O255" s="24"/>
      <c r="Q255" s="24"/>
      <c r="S255" s="24"/>
      <c r="U255" s="24"/>
      <c r="W255" s="24"/>
      <c r="Y255" s="24"/>
      <c r="AP255" s="14"/>
      <c r="AS255" s="14"/>
      <c r="AT255" s="12"/>
      <c r="AU255" s="14"/>
      <c r="AV255" s="14"/>
      <c r="AW255" s="14"/>
      <c r="AX255" s="14"/>
      <c r="AY255" s="14"/>
      <c r="AZ255" s="14"/>
      <c r="BA255" s="14"/>
      <c r="BB255" s="14"/>
    </row>
    <row r="256">
      <c r="I256" s="23"/>
      <c r="M256" s="24"/>
      <c r="O256" s="24"/>
      <c r="Q256" s="24"/>
      <c r="S256" s="24"/>
      <c r="U256" s="24"/>
      <c r="W256" s="24"/>
      <c r="Y256" s="24"/>
      <c r="AP256" s="14"/>
      <c r="AS256" s="14"/>
      <c r="AT256" s="12"/>
      <c r="AU256" s="14"/>
      <c r="AV256" s="14"/>
      <c r="AW256" s="14"/>
      <c r="AX256" s="14"/>
      <c r="AY256" s="14"/>
      <c r="AZ256" s="14"/>
      <c r="BA256" s="14"/>
      <c r="BB256" s="14"/>
    </row>
    <row r="257">
      <c r="I257" s="23"/>
      <c r="M257" s="24"/>
      <c r="O257" s="24"/>
      <c r="Q257" s="24"/>
      <c r="S257" s="24"/>
      <c r="U257" s="24"/>
      <c r="W257" s="24"/>
      <c r="Y257" s="24"/>
      <c r="AP257" s="14"/>
      <c r="AS257" s="14"/>
      <c r="AT257" s="12"/>
      <c r="AU257" s="14"/>
      <c r="AV257" s="14"/>
      <c r="AW257" s="14"/>
      <c r="AX257" s="14"/>
      <c r="AY257" s="14"/>
      <c r="AZ257" s="14"/>
      <c r="BA257" s="14"/>
      <c r="BB257" s="14"/>
    </row>
    <row r="258">
      <c r="I258" s="23"/>
      <c r="M258" s="24"/>
      <c r="O258" s="24"/>
      <c r="Q258" s="24"/>
      <c r="S258" s="24"/>
      <c r="U258" s="24"/>
      <c r="W258" s="24"/>
      <c r="Y258" s="24"/>
      <c r="AP258" s="14"/>
      <c r="AS258" s="14"/>
      <c r="AT258" s="12"/>
      <c r="AU258" s="14"/>
      <c r="AV258" s="14"/>
      <c r="AW258" s="14"/>
      <c r="AX258" s="14"/>
      <c r="AY258" s="14"/>
      <c r="AZ258" s="14"/>
      <c r="BA258" s="14"/>
      <c r="BB258" s="14"/>
    </row>
    <row r="259">
      <c r="I259" s="23"/>
      <c r="M259" s="24"/>
      <c r="O259" s="24"/>
      <c r="Q259" s="24"/>
      <c r="S259" s="24"/>
      <c r="U259" s="24"/>
      <c r="W259" s="24"/>
      <c r="Y259" s="24"/>
      <c r="AP259" s="14"/>
      <c r="AS259" s="14"/>
      <c r="AT259" s="12"/>
      <c r="AU259" s="14"/>
      <c r="AV259" s="14"/>
      <c r="AW259" s="14"/>
      <c r="AX259" s="14"/>
      <c r="AY259" s="14"/>
      <c r="AZ259" s="14"/>
      <c r="BA259" s="14"/>
      <c r="BB259" s="14"/>
    </row>
    <row r="260">
      <c r="I260" s="23"/>
      <c r="M260" s="24"/>
      <c r="O260" s="24"/>
      <c r="Q260" s="24"/>
      <c r="S260" s="24"/>
      <c r="U260" s="24"/>
      <c r="W260" s="24"/>
      <c r="Y260" s="24"/>
      <c r="AP260" s="14"/>
      <c r="AS260" s="14"/>
      <c r="AT260" s="12"/>
      <c r="AU260" s="14"/>
      <c r="AV260" s="14"/>
      <c r="AW260" s="14"/>
      <c r="AX260" s="14"/>
      <c r="AY260" s="14"/>
      <c r="AZ260" s="14"/>
      <c r="BA260" s="14"/>
      <c r="BB260" s="14"/>
    </row>
    <row r="261">
      <c r="I261" s="23"/>
      <c r="M261" s="24"/>
      <c r="O261" s="24"/>
      <c r="Q261" s="24"/>
      <c r="S261" s="24"/>
      <c r="U261" s="24"/>
      <c r="W261" s="24"/>
      <c r="Y261" s="24"/>
      <c r="AP261" s="14"/>
      <c r="AS261" s="14"/>
      <c r="AT261" s="12"/>
      <c r="AU261" s="14"/>
      <c r="AV261" s="14"/>
      <c r="AW261" s="14"/>
      <c r="AX261" s="14"/>
      <c r="AY261" s="14"/>
      <c r="AZ261" s="14"/>
      <c r="BA261" s="14"/>
      <c r="BB261" s="14"/>
    </row>
    <row r="262">
      <c r="I262" s="23"/>
      <c r="M262" s="24"/>
      <c r="O262" s="24"/>
      <c r="Q262" s="24"/>
      <c r="S262" s="24"/>
      <c r="U262" s="24"/>
      <c r="W262" s="24"/>
      <c r="Y262" s="24"/>
      <c r="AP262" s="14"/>
      <c r="AS262" s="14"/>
      <c r="AT262" s="12"/>
      <c r="AU262" s="14"/>
      <c r="AV262" s="14"/>
      <c r="AW262" s="14"/>
      <c r="AX262" s="14"/>
      <c r="AY262" s="14"/>
      <c r="AZ262" s="14"/>
      <c r="BA262" s="14"/>
      <c r="BB262" s="14"/>
    </row>
    <row r="263">
      <c r="I263" s="23"/>
      <c r="M263" s="24"/>
      <c r="O263" s="24"/>
      <c r="Q263" s="24"/>
      <c r="S263" s="24"/>
      <c r="U263" s="24"/>
      <c r="W263" s="24"/>
      <c r="Y263" s="24"/>
      <c r="AP263" s="14"/>
      <c r="AS263" s="14"/>
      <c r="AT263" s="12"/>
      <c r="AU263" s="14"/>
      <c r="AV263" s="14"/>
      <c r="AW263" s="14"/>
      <c r="AX263" s="14"/>
      <c r="AY263" s="14"/>
      <c r="AZ263" s="14"/>
      <c r="BA263" s="14"/>
      <c r="BB263" s="14"/>
    </row>
    <row r="264">
      <c r="I264" s="23"/>
      <c r="M264" s="24"/>
      <c r="O264" s="24"/>
      <c r="Q264" s="24"/>
      <c r="S264" s="24"/>
      <c r="U264" s="24"/>
      <c r="W264" s="24"/>
      <c r="Y264" s="24"/>
      <c r="AP264" s="14"/>
      <c r="AS264" s="14"/>
      <c r="AT264" s="12"/>
      <c r="AU264" s="14"/>
      <c r="AV264" s="14"/>
      <c r="AW264" s="14"/>
      <c r="AX264" s="14"/>
      <c r="AY264" s="14"/>
      <c r="AZ264" s="14"/>
      <c r="BA264" s="14"/>
      <c r="BB264" s="14"/>
    </row>
    <row r="265">
      <c r="I265" s="23"/>
      <c r="M265" s="24"/>
      <c r="O265" s="24"/>
      <c r="Q265" s="24"/>
      <c r="S265" s="24"/>
      <c r="U265" s="24"/>
      <c r="W265" s="24"/>
      <c r="Y265" s="24"/>
      <c r="AP265" s="14"/>
      <c r="AS265" s="14"/>
      <c r="AT265" s="12"/>
      <c r="AU265" s="14"/>
      <c r="AV265" s="14"/>
      <c r="AW265" s="14"/>
      <c r="AX265" s="14"/>
      <c r="AY265" s="14"/>
      <c r="AZ265" s="14"/>
      <c r="BA265" s="14"/>
      <c r="BB265" s="14"/>
    </row>
    <row r="266">
      <c r="I266" s="23"/>
      <c r="M266" s="24"/>
      <c r="O266" s="24"/>
      <c r="Q266" s="24"/>
      <c r="S266" s="24"/>
      <c r="U266" s="24"/>
      <c r="W266" s="24"/>
      <c r="Y266" s="24"/>
      <c r="AP266" s="14"/>
      <c r="AS266" s="14"/>
      <c r="AT266" s="12"/>
      <c r="AU266" s="14"/>
      <c r="AV266" s="14"/>
      <c r="AW266" s="14"/>
      <c r="AX266" s="14"/>
      <c r="AY266" s="14"/>
      <c r="AZ266" s="14"/>
      <c r="BA266" s="14"/>
      <c r="BB266" s="14"/>
    </row>
    <row r="267">
      <c r="I267" s="23"/>
      <c r="M267" s="24"/>
      <c r="O267" s="24"/>
      <c r="Q267" s="24"/>
      <c r="S267" s="24"/>
      <c r="U267" s="24"/>
      <c r="W267" s="24"/>
      <c r="Y267" s="24"/>
      <c r="AP267" s="14"/>
      <c r="AS267" s="14"/>
      <c r="AT267" s="12"/>
      <c r="AU267" s="14"/>
      <c r="AV267" s="14"/>
      <c r="AW267" s="14"/>
      <c r="AX267" s="14"/>
      <c r="AY267" s="14"/>
      <c r="AZ267" s="14"/>
      <c r="BA267" s="14"/>
      <c r="BB267" s="14"/>
    </row>
    <row r="268">
      <c r="I268" s="23"/>
      <c r="M268" s="24"/>
      <c r="O268" s="24"/>
      <c r="Q268" s="24"/>
      <c r="S268" s="24"/>
      <c r="U268" s="24"/>
      <c r="W268" s="24"/>
      <c r="Y268" s="24"/>
      <c r="AP268" s="14"/>
      <c r="AS268" s="14"/>
      <c r="AT268" s="12"/>
      <c r="AU268" s="14"/>
      <c r="AV268" s="14"/>
      <c r="AW268" s="14"/>
      <c r="AX268" s="14"/>
      <c r="AY268" s="14"/>
      <c r="AZ268" s="14"/>
      <c r="BA268" s="14"/>
      <c r="BB268" s="14"/>
    </row>
    <row r="269">
      <c r="I269" s="23"/>
      <c r="M269" s="24"/>
      <c r="O269" s="24"/>
      <c r="Q269" s="24"/>
      <c r="S269" s="24"/>
      <c r="U269" s="24"/>
      <c r="W269" s="24"/>
      <c r="Y269" s="24"/>
      <c r="AP269" s="14"/>
      <c r="AS269" s="14"/>
      <c r="AT269" s="12"/>
      <c r="AU269" s="14"/>
      <c r="AV269" s="14"/>
      <c r="AW269" s="14"/>
      <c r="AX269" s="14"/>
      <c r="AY269" s="14"/>
      <c r="AZ269" s="14"/>
      <c r="BA269" s="14"/>
      <c r="BB269" s="14"/>
    </row>
    <row r="270">
      <c r="I270" s="23"/>
      <c r="M270" s="24"/>
      <c r="O270" s="24"/>
      <c r="Q270" s="24"/>
      <c r="S270" s="24"/>
      <c r="U270" s="24"/>
      <c r="W270" s="24"/>
      <c r="Y270" s="24"/>
      <c r="AP270" s="14"/>
      <c r="AS270" s="14"/>
      <c r="AT270" s="12"/>
      <c r="AU270" s="14"/>
      <c r="AV270" s="14"/>
      <c r="AW270" s="14"/>
      <c r="AX270" s="14"/>
      <c r="AY270" s="14"/>
      <c r="AZ270" s="14"/>
      <c r="BA270" s="14"/>
      <c r="BB270" s="14"/>
    </row>
    <row r="271">
      <c r="I271" s="23"/>
      <c r="M271" s="24"/>
      <c r="O271" s="24"/>
      <c r="Q271" s="24"/>
      <c r="S271" s="24"/>
      <c r="U271" s="24"/>
      <c r="W271" s="24"/>
      <c r="Y271" s="24"/>
      <c r="AP271" s="14"/>
      <c r="AS271" s="14"/>
      <c r="AT271" s="12"/>
      <c r="AU271" s="14"/>
      <c r="AV271" s="14"/>
      <c r="AW271" s="14"/>
      <c r="AX271" s="14"/>
      <c r="AY271" s="14"/>
      <c r="AZ271" s="14"/>
      <c r="BA271" s="14"/>
      <c r="BB271" s="14"/>
    </row>
    <row r="272">
      <c r="I272" s="23"/>
      <c r="M272" s="24"/>
      <c r="O272" s="24"/>
      <c r="Q272" s="24"/>
      <c r="S272" s="24"/>
      <c r="U272" s="24"/>
      <c r="W272" s="24"/>
      <c r="Y272" s="24"/>
      <c r="AP272" s="14"/>
      <c r="AS272" s="14"/>
      <c r="AT272" s="12"/>
      <c r="AU272" s="14"/>
      <c r="AV272" s="14"/>
      <c r="AW272" s="14"/>
      <c r="AX272" s="14"/>
      <c r="AY272" s="14"/>
      <c r="AZ272" s="14"/>
      <c r="BA272" s="14"/>
      <c r="BB272" s="14"/>
    </row>
    <row r="273">
      <c r="I273" s="23"/>
      <c r="M273" s="24"/>
      <c r="O273" s="24"/>
      <c r="Q273" s="24"/>
      <c r="S273" s="24"/>
      <c r="U273" s="24"/>
      <c r="W273" s="24"/>
      <c r="Y273" s="24"/>
      <c r="AP273" s="14"/>
      <c r="AS273" s="14"/>
      <c r="AT273" s="12"/>
      <c r="AU273" s="14"/>
      <c r="AV273" s="14"/>
      <c r="AW273" s="14"/>
      <c r="AX273" s="14"/>
      <c r="AY273" s="14"/>
      <c r="AZ273" s="14"/>
      <c r="BA273" s="14"/>
      <c r="BB273" s="14"/>
    </row>
    <row r="274">
      <c r="I274" s="23"/>
      <c r="M274" s="24"/>
      <c r="O274" s="24"/>
      <c r="Q274" s="24"/>
      <c r="S274" s="24"/>
      <c r="U274" s="24"/>
      <c r="W274" s="24"/>
      <c r="Y274" s="24"/>
      <c r="AP274" s="14"/>
      <c r="AS274" s="14"/>
      <c r="AT274" s="12"/>
      <c r="AU274" s="14"/>
      <c r="AV274" s="14"/>
      <c r="AW274" s="14"/>
      <c r="AX274" s="14"/>
      <c r="AY274" s="14"/>
      <c r="AZ274" s="14"/>
      <c r="BA274" s="14"/>
      <c r="BB274" s="14"/>
    </row>
    <row r="275">
      <c r="I275" s="23"/>
      <c r="M275" s="24"/>
      <c r="O275" s="24"/>
      <c r="Q275" s="24"/>
      <c r="S275" s="24"/>
      <c r="U275" s="24"/>
      <c r="W275" s="24"/>
      <c r="Y275" s="24"/>
      <c r="AP275" s="14"/>
      <c r="AS275" s="14"/>
      <c r="AT275" s="12"/>
      <c r="AU275" s="14"/>
      <c r="AV275" s="14"/>
      <c r="AW275" s="14"/>
      <c r="AX275" s="14"/>
      <c r="AY275" s="14"/>
      <c r="AZ275" s="14"/>
      <c r="BA275" s="14"/>
      <c r="BB275" s="14"/>
    </row>
    <row r="276">
      <c r="I276" s="23"/>
      <c r="M276" s="24"/>
      <c r="O276" s="24"/>
      <c r="Q276" s="24"/>
      <c r="S276" s="24"/>
      <c r="U276" s="24"/>
      <c r="W276" s="24"/>
      <c r="Y276" s="24"/>
      <c r="AP276" s="14"/>
      <c r="AS276" s="14"/>
      <c r="AT276" s="12"/>
      <c r="AU276" s="14"/>
      <c r="AV276" s="14"/>
      <c r="AW276" s="14"/>
      <c r="AX276" s="14"/>
      <c r="AY276" s="14"/>
      <c r="AZ276" s="14"/>
      <c r="BA276" s="14"/>
      <c r="BB276" s="14"/>
    </row>
    <row r="277">
      <c r="I277" s="23"/>
      <c r="M277" s="24"/>
      <c r="O277" s="24"/>
      <c r="Q277" s="24"/>
      <c r="S277" s="24"/>
      <c r="U277" s="24"/>
      <c r="W277" s="24"/>
      <c r="Y277" s="24"/>
      <c r="AP277" s="14"/>
      <c r="AS277" s="14"/>
      <c r="AT277" s="12"/>
      <c r="AU277" s="14"/>
      <c r="AV277" s="14"/>
      <c r="AW277" s="14"/>
      <c r="AX277" s="14"/>
      <c r="AY277" s="14"/>
      <c r="AZ277" s="14"/>
      <c r="BA277" s="14"/>
      <c r="BB277" s="14"/>
    </row>
    <row r="278">
      <c r="I278" s="23"/>
      <c r="M278" s="24"/>
      <c r="O278" s="24"/>
      <c r="Q278" s="24"/>
      <c r="S278" s="24"/>
      <c r="U278" s="24"/>
      <c r="W278" s="24"/>
      <c r="Y278" s="24"/>
      <c r="AP278" s="14"/>
      <c r="AS278" s="14"/>
      <c r="AT278" s="12"/>
      <c r="AU278" s="14"/>
      <c r="AV278" s="14"/>
      <c r="AW278" s="14"/>
      <c r="AX278" s="14"/>
      <c r="AY278" s="14"/>
      <c r="AZ278" s="14"/>
      <c r="BA278" s="14"/>
      <c r="BB278" s="14"/>
    </row>
    <row r="279">
      <c r="I279" s="23"/>
      <c r="M279" s="24"/>
      <c r="O279" s="24"/>
      <c r="Q279" s="24"/>
      <c r="S279" s="24"/>
      <c r="U279" s="24"/>
      <c r="W279" s="24"/>
      <c r="Y279" s="24"/>
      <c r="AP279" s="14"/>
      <c r="AS279" s="14"/>
      <c r="AT279" s="12"/>
      <c r="AU279" s="14"/>
      <c r="AV279" s="14"/>
      <c r="AW279" s="14"/>
      <c r="AX279" s="14"/>
      <c r="AY279" s="14"/>
      <c r="AZ279" s="14"/>
      <c r="BA279" s="14"/>
      <c r="BB279" s="14"/>
    </row>
    <row r="280">
      <c r="I280" s="23"/>
      <c r="M280" s="24"/>
      <c r="O280" s="24"/>
      <c r="Q280" s="24"/>
      <c r="S280" s="24"/>
      <c r="U280" s="24"/>
      <c r="W280" s="24"/>
      <c r="Y280" s="24"/>
      <c r="AP280" s="14"/>
      <c r="AS280" s="14"/>
      <c r="AT280" s="12"/>
      <c r="AU280" s="14"/>
      <c r="AV280" s="14"/>
      <c r="AW280" s="14"/>
      <c r="AX280" s="14"/>
      <c r="AY280" s="14"/>
      <c r="AZ280" s="14"/>
      <c r="BA280" s="14"/>
      <c r="BB280" s="14"/>
    </row>
    <row r="281">
      <c r="I281" s="23"/>
      <c r="M281" s="24"/>
      <c r="O281" s="24"/>
      <c r="Q281" s="24"/>
      <c r="S281" s="24"/>
      <c r="U281" s="24"/>
      <c r="W281" s="24"/>
      <c r="Y281" s="24"/>
      <c r="AP281" s="14"/>
      <c r="AS281" s="14"/>
      <c r="AT281" s="12"/>
      <c r="AU281" s="14"/>
      <c r="AV281" s="14"/>
      <c r="AW281" s="14"/>
      <c r="AX281" s="14"/>
      <c r="AY281" s="14"/>
      <c r="AZ281" s="14"/>
      <c r="BA281" s="14"/>
      <c r="BB281" s="14"/>
    </row>
    <row r="282">
      <c r="I282" s="23"/>
      <c r="M282" s="24"/>
      <c r="O282" s="24"/>
      <c r="Q282" s="24"/>
      <c r="S282" s="24"/>
      <c r="U282" s="24"/>
      <c r="W282" s="24"/>
      <c r="Y282" s="24"/>
      <c r="AP282" s="14"/>
      <c r="AS282" s="14"/>
      <c r="AT282" s="12"/>
      <c r="AU282" s="14"/>
      <c r="AV282" s="14"/>
      <c r="AW282" s="14"/>
      <c r="AX282" s="14"/>
      <c r="AY282" s="14"/>
      <c r="AZ282" s="14"/>
      <c r="BA282" s="14"/>
      <c r="BB282" s="14"/>
    </row>
    <row r="283">
      <c r="I283" s="23"/>
      <c r="M283" s="24"/>
      <c r="O283" s="24"/>
      <c r="Q283" s="24"/>
      <c r="S283" s="24"/>
      <c r="U283" s="24"/>
      <c r="W283" s="24"/>
      <c r="Y283" s="24"/>
      <c r="AP283" s="14"/>
      <c r="AS283" s="14"/>
      <c r="AT283" s="12"/>
      <c r="AU283" s="14"/>
      <c r="AV283" s="14"/>
      <c r="AW283" s="14"/>
      <c r="AX283" s="14"/>
      <c r="AY283" s="14"/>
      <c r="AZ283" s="14"/>
      <c r="BA283" s="14"/>
      <c r="BB283" s="14"/>
    </row>
    <row r="284">
      <c r="I284" s="23"/>
      <c r="M284" s="24"/>
      <c r="O284" s="24"/>
      <c r="Q284" s="24"/>
      <c r="S284" s="24"/>
      <c r="U284" s="24"/>
      <c r="W284" s="24"/>
      <c r="Y284" s="24"/>
      <c r="AP284" s="14"/>
      <c r="AS284" s="14"/>
      <c r="AT284" s="12"/>
      <c r="AU284" s="14"/>
      <c r="AV284" s="14"/>
      <c r="AW284" s="14"/>
      <c r="AX284" s="14"/>
      <c r="AY284" s="14"/>
      <c r="AZ284" s="14"/>
      <c r="BA284" s="14"/>
      <c r="BB284" s="14"/>
    </row>
    <row r="285">
      <c r="I285" s="23"/>
      <c r="M285" s="24"/>
      <c r="O285" s="24"/>
      <c r="Q285" s="24"/>
      <c r="S285" s="24"/>
      <c r="U285" s="24"/>
      <c r="W285" s="24"/>
      <c r="Y285" s="24"/>
      <c r="AP285" s="14"/>
      <c r="AS285" s="14"/>
      <c r="AT285" s="12"/>
      <c r="AU285" s="14"/>
      <c r="AV285" s="14"/>
      <c r="AW285" s="14"/>
      <c r="AX285" s="14"/>
      <c r="AY285" s="14"/>
      <c r="AZ285" s="14"/>
      <c r="BA285" s="14"/>
      <c r="BB285" s="14"/>
    </row>
    <row r="286">
      <c r="I286" s="23"/>
      <c r="M286" s="24"/>
      <c r="O286" s="24"/>
      <c r="Q286" s="24"/>
      <c r="S286" s="24"/>
      <c r="U286" s="24"/>
      <c r="W286" s="24"/>
      <c r="Y286" s="24"/>
      <c r="AP286" s="14"/>
      <c r="AS286" s="14"/>
      <c r="AT286" s="12"/>
      <c r="AU286" s="14"/>
      <c r="AV286" s="14"/>
      <c r="AW286" s="14"/>
      <c r="AX286" s="14"/>
      <c r="AY286" s="14"/>
      <c r="AZ286" s="14"/>
      <c r="BA286" s="14"/>
      <c r="BB286" s="14"/>
    </row>
    <row r="287">
      <c r="I287" s="23"/>
      <c r="M287" s="24"/>
      <c r="O287" s="24"/>
      <c r="Q287" s="24"/>
      <c r="S287" s="24"/>
      <c r="U287" s="24"/>
      <c r="W287" s="24"/>
      <c r="Y287" s="24"/>
      <c r="AP287" s="14"/>
      <c r="AS287" s="14"/>
      <c r="AT287" s="12"/>
      <c r="AU287" s="14"/>
      <c r="AV287" s="14"/>
      <c r="AW287" s="14"/>
      <c r="AX287" s="14"/>
      <c r="AY287" s="14"/>
      <c r="AZ287" s="14"/>
      <c r="BA287" s="14"/>
      <c r="BB287" s="14"/>
    </row>
    <row r="288">
      <c r="I288" s="23"/>
      <c r="M288" s="24"/>
      <c r="O288" s="24"/>
      <c r="Q288" s="24"/>
      <c r="S288" s="24"/>
      <c r="U288" s="24"/>
      <c r="W288" s="24"/>
      <c r="Y288" s="24"/>
      <c r="AP288" s="14"/>
      <c r="AS288" s="14"/>
      <c r="AT288" s="12"/>
      <c r="AU288" s="14"/>
      <c r="AV288" s="14"/>
      <c r="AW288" s="14"/>
      <c r="AX288" s="14"/>
      <c r="AY288" s="14"/>
      <c r="AZ288" s="14"/>
      <c r="BA288" s="14"/>
      <c r="BB288" s="14"/>
    </row>
    <row r="289">
      <c r="I289" s="23"/>
      <c r="M289" s="24"/>
      <c r="O289" s="24"/>
      <c r="Q289" s="24"/>
      <c r="S289" s="24"/>
      <c r="U289" s="24"/>
      <c r="W289" s="24"/>
      <c r="Y289" s="24"/>
      <c r="AP289" s="14"/>
      <c r="AS289" s="14"/>
      <c r="AT289" s="12"/>
      <c r="AU289" s="14"/>
      <c r="AV289" s="14"/>
      <c r="AW289" s="14"/>
      <c r="AX289" s="14"/>
      <c r="AY289" s="14"/>
      <c r="AZ289" s="14"/>
      <c r="BA289" s="14"/>
      <c r="BB289" s="14"/>
    </row>
    <row r="290">
      <c r="I290" s="23"/>
      <c r="M290" s="24"/>
      <c r="O290" s="24"/>
      <c r="Q290" s="24"/>
      <c r="S290" s="24"/>
      <c r="U290" s="24"/>
      <c r="W290" s="24"/>
      <c r="Y290" s="24"/>
      <c r="AP290" s="14"/>
      <c r="AS290" s="14"/>
      <c r="AT290" s="12"/>
      <c r="AU290" s="14"/>
      <c r="AV290" s="14"/>
      <c r="AW290" s="14"/>
      <c r="AX290" s="14"/>
      <c r="AY290" s="14"/>
      <c r="AZ290" s="14"/>
      <c r="BA290" s="14"/>
      <c r="BB290" s="14"/>
    </row>
    <row r="291">
      <c r="I291" s="23"/>
      <c r="M291" s="24"/>
      <c r="O291" s="24"/>
      <c r="Q291" s="24"/>
      <c r="S291" s="24"/>
      <c r="U291" s="24"/>
      <c r="W291" s="24"/>
      <c r="Y291" s="24"/>
      <c r="AP291" s="14"/>
      <c r="AS291" s="14"/>
      <c r="AT291" s="12"/>
      <c r="AU291" s="14"/>
      <c r="AV291" s="14"/>
      <c r="AW291" s="14"/>
      <c r="AX291" s="14"/>
      <c r="AY291" s="14"/>
      <c r="AZ291" s="14"/>
      <c r="BA291" s="14"/>
      <c r="BB291" s="14"/>
    </row>
    <row r="292">
      <c r="I292" s="23"/>
      <c r="M292" s="24"/>
      <c r="O292" s="24"/>
      <c r="Q292" s="24"/>
      <c r="S292" s="24"/>
      <c r="U292" s="24"/>
      <c r="W292" s="24"/>
      <c r="Y292" s="24"/>
      <c r="AP292" s="14"/>
      <c r="AS292" s="14"/>
      <c r="AT292" s="12"/>
      <c r="AU292" s="14"/>
      <c r="AV292" s="14"/>
      <c r="AW292" s="14"/>
      <c r="AX292" s="14"/>
      <c r="AY292" s="14"/>
      <c r="AZ292" s="14"/>
      <c r="BA292" s="14"/>
      <c r="BB292" s="14"/>
    </row>
    <row r="293">
      <c r="I293" s="23"/>
      <c r="M293" s="24"/>
      <c r="O293" s="24"/>
      <c r="Q293" s="24"/>
      <c r="S293" s="24"/>
      <c r="U293" s="24"/>
      <c r="W293" s="24"/>
      <c r="Y293" s="24"/>
      <c r="AP293" s="14"/>
      <c r="AS293" s="14"/>
      <c r="AT293" s="12"/>
      <c r="AU293" s="14"/>
      <c r="AV293" s="14"/>
      <c r="AW293" s="14"/>
      <c r="AX293" s="14"/>
      <c r="AY293" s="14"/>
      <c r="AZ293" s="14"/>
      <c r="BA293" s="14"/>
      <c r="BB293" s="14"/>
    </row>
    <row r="294">
      <c r="I294" s="23"/>
      <c r="M294" s="24"/>
      <c r="O294" s="24"/>
      <c r="Q294" s="24"/>
      <c r="S294" s="24"/>
      <c r="U294" s="24"/>
      <c r="W294" s="24"/>
      <c r="Y294" s="24"/>
      <c r="AP294" s="14"/>
      <c r="AS294" s="14"/>
      <c r="AT294" s="12"/>
      <c r="AU294" s="14"/>
      <c r="AV294" s="14"/>
      <c r="AW294" s="14"/>
      <c r="AX294" s="14"/>
      <c r="AY294" s="14"/>
      <c r="AZ294" s="14"/>
      <c r="BA294" s="14"/>
      <c r="BB294" s="14"/>
    </row>
    <row r="295">
      <c r="I295" s="23"/>
      <c r="M295" s="24"/>
      <c r="O295" s="24"/>
      <c r="Q295" s="24"/>
      <c r="S295" s="24"/>
      <c r="U295" s="24"/>
      <c r="W295" s="24"/>
      <c r="Y295" s="24"/>
      <c r="AP295" s="14"/>
      <c r="AS295" s="14"/>
      <c r="AT295" s="12"/>
      <c r="AU295" s="14"/>
      <c r="AV295" s="14"/>
      <c r="AW295" s="14"/>
      <c r="AX295" s="14"/>
      <c r="AY295" s="14"/>
      <c r="AZ295" s="14"/>
      <c r="BA295" s="14"/>
      <c r="BB295" s="14"/>
    </row>
    <row r="296">
      <c r="I296" s="23"/>
      <c r="M296" s="24"/>
      <c r="O296" s="24"/>
      <c r="Q296" s="24"/>
      <c r="S296" s="24"/>
      <c r="U296" s="24"/>
      <c r="W296" s="24"/>
      <c r="Y296" s="24"/>
      <c r="AP296" s="14"/>
      <c r="AS296" s="14"/>
      <c r="AT296" s="12"/>
      <c r="AU296" s="14"/>
      <c r="AV296" s="14"/>
      <c r="AW296" s="14"/>
      <c r="AX296" s="14"/>
      <c r="AY296" s="14"/>
      <c r="AZ296" s="14"/>
      <c r="BA296" s="14"/>
      <c r="BB296" s="14"/>
    </row>
    <row r="297">
      <c r="I297" s="23"/>
      <c r="M297" s="24"/>
      <c r="O297" s="24"/>
      <c r="Q297" s="24"/>
      <c r="S297" s="24"/>
      <c r="U297" s="24"/>
      <c r="W297" s="24"/>
      <c r="Y297" s="24"/>
      <c r="AP297" s="14"/>
      <c r="AS297" s="14"/>
      <c r="AT297" s="12"/>
      <c r="AU297" s="14"/>
      <c r="AV297" s="14"/>
      <c r="AW297" s="14"/>
      <c r="AX297" s="14"/>
      <c r="AY297" s="14"/>
      <c r="AZ297" s="14"/>
      <c r="BA297" s="14"/>
      <c r="BB297" s="14"/>
    </row>
    <row r="298">
      <c r="I298" s="23"/>
      <c r="M298" s="24"/>
      <c r="O298" s="24"/>
      <c r="Q298" s="24"/>
      <c r="S298" s="24"/>
      <c r="U298" s="24"/>
      <c r="W298" s="24"/>
      <c r="Y298" s="24"/>
      <c r="AP298" s="14"/>
      <c r="AS298" s="14"/>
      <c r="AT298" s="12"/>
      <c r="AU298" s="14"/>
      <c r="AV298" s="14"/>
      <c r="AW298" s="14"/>
      <c r="AX298" s="14"/>
      <c r="AY298" s="14"/>
      <c r="AZ298" s="14"/>
      <c r="BA298" s="14"/>
      <c r="BB298" s="14"/>
    </row>
    <row r="299">
      <c r="I299" s="23"/>
      <c r="M299" s="24"/>
      <c r="O299" s="24"/>
      <c r="Q299" s="24"/>
      <c r="S299" s="24"/>
      <c r="U299" s="24"/>
      <c r="W299" s="24"/>
      <c r="Y299" s="24"/>
      <c r="AP299" s="14"/>
      <c r="AS299" s="14"/>
      <c r="AT299" s="12"/>
      <c r="AU299" s="14"/>
      <c r="AV299" s="14"/>
      <c r="AW299" s="14"/>
      <c r="AX299" s="14"/>
      <c r="AY299" s="14"/>
      <c r="AZ299" s="14"/>
      <c r="BA299" s="14"/>
      <c r="BB299" s="14"/>
    </row>
    <row r="300">
      <c r="I300" s="23"/>
      <c r="M300" s="24"/>
      <c r="O300" s="24"/>
      <c r="Q300" s="24"/>
      <c r="S300" s="24"/>
      <c r="U300" s="24"/>
      <c r="W300" s="24"/>
      <c r="Y300" s="24"/>
      <c r="AP300" s="14"/>
      <c r="AS300" s="14"/>
      <c r="AT300" s="12"/>
      <c r="AU300" s="14"/>
      <c r="AV300" s="14"/>
      <c r="AW300" s="14"/>
      <c r="AX300" s="14"/>
      <c r="AY300" s="14"/>
      <c r="AZ300" s="14"/>
      <c r="BA300" s="14"/>
      <c r="BB300" s="14"/>
    </row>
    <row r="301">
      <c r="I301" s="23"/>
      <c r="M301" s="24"/>
      <c r="O301" s="24"/>
      <c r="Q301" s="24"/>
      <c r="S301" s="24"/>
      <c r="U301" s="24"/>
      <c r="W301" s="24"/>
      <c r="Y301" s="24"/>
      <c r="AP301" s="14"/>
      <c r="AS301" s="14"/>
      <c r="AT301" s="12"/>
      <c r="AU301" s="14"/>
      <c r="AV301" s="14"/>
      <c r="AW301" s="14"/>
      <c r="AX301" s="14"/>
      <c r="AY301" s="14"/>
      <c r="AZ301" s="14"/>
      <c r="BA301" s="14"/>
      <c r="BB301" s="14"/>
    </row>
    <row r="302">
      <c r="I302" s="23"/>
      <c r="M302" s="24"/>
      <c r="O302" s="24"/>
      <c r="Q302" s="24"/>
      <c r="S302" s="24"/>
      <c r="U302" s="24"/>
      <c r="W302" s="24"/>
      <c r="Y302" s="24"/>
      <c r="AP302" s="14"/>
      <c r="AS302" s="14"/>
      <c r="AT302" s="12"/>
      <c r="AU302" s="14"/>
      <c r="AV302" s="14"/>
      <c r="AW302" s="14"/>
      <c r="AX302" s="14"/>
      <c r="AY302" s="14"/>
      <c r="AZ302" s="14"/>
      <c r="BA302" s="14"/>
      <c r="BB302" s="14"/>
    </row>
    <row r="303">
      <c r="I303" s="23"/>
      <c r="M303" s="24"/>
      <c r="O303" s="24"/>
      <c r="Q303" s="24"/>
      <c r="S303" s="24"/>
      <c r="U303" s="24"/>
      <c r="W303" s="24"/>
      <c r="Y303" s="24"/>
      <c r="AP303" s="14"/>
      <c r="AS303" s="14"/>
      <c r="AT303" s="12"/>
      <c r="AU303" s="14"/>
      <c r="AV303" s="14"/>
      <c r="AW303" s="14"/>
      <c r="AX303" s="14"/>
      <c r="AY303" s="14"/>
      <c r="AZ303" s="14"/>
      <c r="BA303" s="14"/>
      <c r="BB303" s="14"/>
    </row>
    <row r="304">
      <c r="I304" s="23"/>
      <c r="M304" s="24"/>
      <c r="O304" s="24"/>
      <c r="Q304" s="24"/>
      <c r="S304" s="24"/>
      <c r="U304" s="24"/>
      <c r="W304" s="24"/>
      <c r="Y304" s="24"/>
      <c r="AP304" s="14"/>
      <c r="AS304" s="14"/>
      <c r="AT304" s="12"/>
      <c r="AU304" s="14"/>
      <c r="AV304" s="14"/>
      <c r="AW304" s="14"/>
      <c r="AX304" s="14"/>
      <c r="AY304" s="14"/>
      <c r="AZ304" s="14"/>
      <c r="BA304" s="14"/>
      <c r="BB304" s="14"/>
    </row>
    <row r="305">
      <c r="I305" s="23"/>
      <c r="M305" s="24"/>
      <c r="O305" s="24"/>
      <c r="Q305" s="24"/>
      <c r="S305" s="24"/>
      <c r="U305" s="24"/>
      <c r="W305" s="24"/>
      <c r="Y305" s="24"/>
      <c r="AP305" s="14"/>
      <c r="AS305" s="14"/>
      <c r="AT305" s="12"/>
      <c r="AU305" s="14"/>
      <c r="AV305" s="14"/>
      <c r="AW305" s="14"/>
      <c r="AX305" s="14"/>
      <c r="AY305" s="14"/>
      <c r="AZ305" s="14"/>
      <c r="BA305" s="14"/>
      <c r="BB305" s="14"/>
    </row>
    <row r="306">
      <c r="I306" s="23"/>
      <c r="M306" s="24"/>
      <c r="O306" s="24"/>
      <c r="Q306" s="24"/>
      <c r="S306" s="24"/>
      <c r="U306" s="24"/>
      <c r="W306" s="24"/>
      <c r="Y306" s="24"/>
      <c r="AP306" s="14"/>
      <c r="AS306" s="14"/>
      <c r="AT306" s="12"/>
      <c r="AU306" s="14"/>
      <c r="AV306" s="14"/>
      <c r="AW306" s="14"/>
      <c r="AX306" s="14"/>
      <c r="AY306" s="14"/>
      <c r="AZ306" s="14"/>
      <c r="BA306" s="14"/>
      <c r="BB306" s="14"/>
    </row>
    <row r="307">
      <c r="I307" s="23"/>
      <c r="M307" s="24"/>
      <c r="O307" s="24"/>
      <c r="Q307" s="24"/>
      <c r="S307" s="24"/>
      <c r="U307" s="24"/>
      <c r="W307" s="24"/>
      <c r="Y307" s="24"/>
      <c r="AP307" s="14"/>
      <c r="AS307" s="14"/>
      <c r="AT307" s="12"/>
      <c r="AU307" s="14"/>
      <c r="AV307" s="14"/>
      <c r="AW307" s="14"/>
      <c r="AX307" s="14"/>
      <c r="AY307" s="14"/>
      <c r="AZ307" s="14"/>
      <c r="BA307" s="14"/>
      <c r="BB307" s="14"/>
    </row>
    <row r="308">
      <c r="I308" s="23"/>
      <c r="M308" s="24"/>
      <c r="O308" s="24"/>
      <c r="Q308" s="24"/>
      <c r="S308" s="24"/>
      <c r="U308" s="24"/>
      <c r="W308" s="24"/>
      <c r="Y308" s="24"/>
      <c r="AP308" s="14"/>
      <c r="AS308" s="14"/>
      <c r="AT308" s="12"/>
      <c r="AU308" s="14"/>
      <c r="AV308" s="14"/>
      <c r="AW308" s="14"/>
      <c r="AX308" s="14"/>
      <c r="AY308" s="14"/>
      <c r="AZ308" s="14"/>
      <c r="BA308" s="14"/>
      <c r="BB308" s="14"/>
    </row>
    <row r="309">
      <c r="I309" s="23"/>
      <c r="M309" s="24"/>
      <c r="O309" s="24"/>
      <c r="Q309" s="24"/>
      <c r="S309" s="24"/>
      <c r="U309" s="24"/>
      <c r="W309" s="24"/>
      <c r="Y309" s="24"/>
      <c r="AP309" s="14"/>
      <c r="AS309" s="14"/>
      <c r="AT309" s="12"/>
      <c r="AU309" s="14"/>
      <c r="AV309" s="14"/>
      <c r="AW309" s="14"/>
      <c r="AX309" s="14"/>
      <c r="AY309" s="14"/>
      <c r="AZ309" s="14"/>
      <c r="BA309" s="14"/>
      <c r="BB309" s="14"/>
    </row>
    <row r="310">
      <c r="I310" s="23"/>
      <c r="M310" s="24"/>
      <c r="O310" s="24"/>
      <c r="Q310" s="24"/>
      <c r="S310" s="24"/>
      <c r="U310" s="24"/>
      <c r="W310" s="24"/>
      <c r="Y310" s="24"/>
      <c r="AP310" s="14"/>
      <c r="AS310" s="14"/>
      <c r="AT310" s="12"/>
      <c r="AU310" s="14"/>
      <c r="AV310" s="14"/>
      <c r="AW310" s="14"/>
      <c r="AX310" s="14"/>
      <c r="AY310" s="14"/>
      <c r="AZ310" s="14"/>
      <c r="BA310" s="14"/>
      <c r="BB310" s="14"/>
    </row>
    <row r="311">
      <c r="I311" s="23"/>
      <c r="M311" s="24"/>
      <c r="O311" s="24"/>
      <c r="Q311" s="24"/>
      <c r="S311" s="24"/>
      <c r="U311" s="24"/>
      <c r="W311" s="24"/>
      <c r="Y311" s="24"/>
      <c r="AP311" s="14"/>
      <c r="AS311" s="14"/>
      <c r="AT311" s="12"/>
      <c r="AU311" s="14"/>
      <c r="AV311" s="14"/>
      <c r="AW311" s="14"/>
      <c r="AX311" s="14"/>
      <c r="AY311" s="14"/>
      <c r="AZ311" s="14"/>
      <c r="BA311" s="14"/>
      <c r="BB311" s="14"/>
    </row>
    <row r="312">
      <c r="I312" s="23"/>
      <c r="M312" s="24"/>
      <c r="O312" s="24"/>
      <c r="Q312" s="24"/>
      <c r="S312" s="24"/>
      <c r="U312" s="24"/>
      <c r="W312" s="24"/>
      <c r="Y312" s="24"/>
      <c r="AP312" s="14"/>
      <c r="AS312" s="14"/>
      <c r="AT312" s="12"/>
      <c r="AU312" s="14"/>
      <c r="AV312" s="14"/>
      <c r="AW312" s="14"/>
      <c r="AX312" s="14"/>
      <c r="AY312" s="14"/>
      <c r="AZ312" s="14"/>
      <c r="BA312" s="14"/>
      <c r="BB312" s="14"/>
    </row>
    <row r="313">
      <c r="I313" s="23"/>
      <c r="M313" s="24"/>
      <c r="O313" s="24"/>
      <c r="Q313" s="24"/>
      <c r="S313" s="24"/>
      <c r="U313" s="24"/>
      <c r="W313" s="24"/>
      <c r="Y313" s="24"/>
      <c r="AP313" s="14"/>
      <c r="AS313" s="14"/>
      <c r="AT313" s="12"/>
      <c r="AU313" s="14"/>
      <c r="AV313" s="14"/>
      <c r="AW313" s="14"/>
      <c r="AX313" s="14"/>
      <c r="AY313" s="14"/>
      <c r="AZ313" s="14"/>
      <c r="BA313" s="14"/>
      <c r="BB313" s="14"/>
    </row>
    <row r="314">
      <c r="I314" s="23"/>
      <c r="M314" s="24"/>
      <c r="O314" s="24"/>
      <c r="Q314" s="24"/>
      <c r="S314" s="24"/>
      <c r="U314" s="24"/>
      <c r="W314" s="24"/>
      <c r="Y314" s="24"/>
      <c r="AP314" s="14"/>
      <c r="AS314" s="14"/>
      <c r="AT314" s="12"/>
      <c r="AU314" s="14"/>
      <c r="AV314" s="14"/>
      <c r="AW314" s="14"/>
      <c r="AX314" s="14"/>
      <c r="AY314" s="14"/>
      <c r="AZ314" s="14"/>
      <c r="BA314" s="14"/>
      <c r="BB314" s="14"/>
    </row>
    <row r="315">
      <c r="I315" s="23"/>
      <c r="M315" s="24"/>
      <c r="O315" s="24"/>
      <c r="Q315" s="24"/>
      <c r="S315" s="24"/>
      <c r="U315" s="24"/>
      <c r="W315" s="24"/>
      <c r="Y315" s="24"/>
      <c r="AP315" s="14"/>
      <c r="AS315" s="14"/>
      <c r="AT315" s="12"/>
      <c r="AU315" s="14"/>
      <c r="AV315" s="14"/>
      <c r="AW315" s="14"/>
      <c r="AX315" s="14"/>
      <c r="AY315" s="14"/>
      <c r="AZ315" s="14"/>
      <c r="BA315" s="14"/>
      <c r="BB315" s="14"/>
    </row>
    <row r="316">
      <c r="I316" s="23"/>
      <c r="M316" s="24"/>
      <c r="O316" s="24"/>
      <c r="Q316" s="24"/>
      <c r="S316" s="24"/>
      <c r="U316" s="24"/>
      <c r="W316" s="24"/>
      <c r="Y316" s="24"/>
      <c r="AP316" s="14"/>
      <c r="AS316" s="14"/>
      <c r="AT316" s="12"/>
      <c r="AU316" s="14"/>
      <c r="AV316" s="14"/>
      <c r="AW316" s="14"/>
      <c r="AX316" s="14"/>
      <c r="AY316" s="14"/>
      <c r="AZ316" s="14"/>
      <c r="BA316" s="14"/>
      <c r="BB316" s="14"/>
    </row>
    <row r="317">
      <c r="I317" s="23"/>
      <c r="M317" s="24"/>
      <c r="O317" s="24"/>
      <c r="Q317" s="24"/>
      <c r="S317" s="24"/>
      <c r="U317" s="24"/>
      <c r="W317" s="24"/>
      <c r="Y317" s="24"/>
      <c r="AP317" s="14"/>
      <c r="AS317" s="14"/>
      <c r="AT317" s="12"/>
      <c r="AU317" s="14"/>
      <c r="AV317" s="14"/>
      <c r="AW317" s="14"/>
      <c r="AX317" s="14"/>
      <c r="AY317" s="14"/>
      <c r="AZ317" s="14"/>
      <c r="BA317" s="14"/>
      <c r="BB317" s="14"/>
    </row>
    <row r="318">
      <c r="I318" s="23"/>
      <c r="M318" s="24"/>
      <c r="O318" s="24"/>
      <c r="Q318" s="24"/>
      <c r="S318" s="24"/>
      <c r="U318" s="24"/>
      <c r="W318" s="24"/>
      <c r="Y318" s="24"/>
      <c r="AP318" s="14"/>
      <c r="AS318" s="14"/>
      <c r="AT318" s="12"/>
      <c r="AU318" s="14"/>
      <c r="AV318" s="14"/>
      <c r="AW318" s="14"/>
      <c r="AX318" s="14"/>
      <c r="AY318" s="14"/>
      <c r="AZ318" s="14"/>
      <c r="BA318" s="14"/>
      <c r="BB318" s="14"/>
    </row>
    <row r="319">
      <c r="I319" s="23"/>
      <c r="M319" s="24"/>
      <c r="O319" s="24"/>
      <c r="Q319" s="24"/>
      <c r="S319" s="24"/>
      <c r="U319" s="24"/>
      <c r="W319" s="24"/>
      <c r="Y319" s="24"/>
      <c r="AP319" s="14"/>
      <c r="AS319" s="14"/>
      <c r="AT319" s="12"/>
      <c r="AU319" s="14"/>
      <c r="AV319" s="14"/>
      <c r="AW319" s="14"/>
      <c r="AX319" s="14"/>
      <c r="AY319" s="14"/>
      <c r="AZ319" s="14"/>
      <c r="BA319" s="14"/>
      <c r="BB319" s="14"/>
    </row>
    <row r="320">
      <c r="I320" s="23"/>
      <c r="M320" s="24"/>
      <c r="O320" s="24"/>
      <c r="Q320" s="24"/>
      <c r="S320" s="24"/>
      <c r="U320" s="24"/>
      <c r="W320" s="24"/>
      <c r="Y320" s="24"/>
      <c r="AP320" s="14"/>
      <c r="AS320" s="14"/>
      <c r="AT320" s="12"/>
      <c r="AU320" s="14"/>
      <c r="AV320" s="14"/>
      <c r="AW320" s="14"/>
      <c r="AX320" s="14"/>
      <c r="AY320" s="14"/>
      <c r="AZ320" s="14"/>
      <c r="BA320" s="14"/>
      <c r="BB320" s="14"/>
    </row>
    <row r="321">
      <c r="I321" s="23"/>
      <c r="M321" s="24"/>
      <c r="O321" s="24"/>
      <c r="Q321" s="24"/>
      <c r="S321" s="24"/>
      <c r="U321" s="24"/>
      <c r="W321" s="24"/>
      <c r="Y321" s="24"/>
      <c r="AP321" s="14"/>
      <c r="AS321" s="14"/>
      <c r="AT321" s="12"/>
      <c r="AU321" s="14"/>
      <c r="AV321" s="14"/>
      <c r="AW321" s="14"/>
      <c r="AX321" s="14"/>
      <c r="AY321" s="14"/>
      <c r="AZ321" s="14"/>
      <c r="BA321" s="14"/>
      <c r="BB321" s="14"/>
    </row>
    <row r="322">
      <c r="I322" s="23"/>
      <c r="M322" s="24"/>
      <c r="O322" s="24"/>
      <c r="Q322" s="24"/>
      <c r="S322" s="24"/>
      <c r="U322" s="24"/>
      <c r="W322" s="24"/>
      <c r="Y322" s="24"/>
      <c r="AP322" s="14"/>
      <c r="AS322" s="14"/>
      <c r="AT322" s="12"/>
      <c r="AU322" s="14"/>
      <c r="AV322" s="14"/>
      <c r="AW322" s="14"/>
      <c r="AX322" s="14"/>
      <c r="AY322" s="14"/>
      <c r="AZ322" s="14"/>
      <c r="BA322" s="14"/>
      <c r="BB322" s="14"/>
    </row>
    <row r="323">
      <c r="I323" s="23"/>
      <c r="M323" s="24"/>
      <c r="O323" s="24"/>
      <c r="Q323" s="24"/>
      <c r="S323" s="24"/>
      <c r="U323" s="24"/>
      <c r="W323" s="24"/>
      <c r="Y323" s="24"/>
      <c r="AP323" s="14"/>
      <c r="AS323" s="14"/>
      <c r="AT323" s="12"/>
      <c r="AU323" s="14"/>
      <c r="AV323" s="14"/>
      <c r="AW323" s="14"/>
      <c r="AX323" s="14"/>
      <c r="AY323" s="14"/>
      <c r="AZ323" s="14"/>
      <c r="BA323" s="14"/>
      <c r="BB323" s="14"/>
    </row>
    <row r="324">
      <c r="I324" s="23"/>
      <c r="M324" s="24"/>
      <c r="O324" s="24"/>
      <c r="Q324" s="24"/>
      <c r="S324" s="24"/>
      <c r="U324" s="24"/>
      <c r="W324" s="24"/>
      <c r="Y324" s="24"/>
      <c r="AP324" s="14"/>
      <c r="AS324" s="14"/>
      <c r="AT324" s="12"/>
      <c r="AU324" s="14"/>
      <c r="AV324" s="14"/>
      <c r="AW324" s="14"/>
      <c r="AX324" s="14"/>
      <c r="AY324" s="14"/>
      <c r="AZ324" s="14"/>
      <c r="BA324" s="14"/>
      <c r="BB324" s="14"/>
    </row>
    <row r="325">
      <c r="I325" s="23"/>
      <c r="M325" s="24"/>
      <c r="O325" s="24"/>
      <c r="Q325" s="24"/>
      <c r="S325" s="24"/>
      <c r="U325" s="24"/>
      <c r="W325" s="24"/>
      <c r="Y325" s="24"/>
      <c r="AP325" s="14"/>
      <c r="AS325" s="14"/>
      <c r="AT325" s="12"/>
      <c r="AU325" s="14"/>
      <c r="AV325" s="14"/>
      <c r="AW325" s="14"/>
      <c r="AX325" s="14"/>
      <c r="AY325" s="14"/>
      <c r="AZ325" s="14"/>
      <c r="BA325" s="14"/>
      <c r="BB325" s="14"/>
    </row>
    <row r="326">
      <c r="I326" s="23"/>
      <c r="M326" s="24"/>
      <c r="O326" s="24"/>
      <c r="Q326" s="24"/>
      <c r="S326" s="24"/>
      <c r="U326" s="24"/>
      <c r="W326" s="24"/>
      <c r="Y326" s="24"/>
      <c r="AP326" s="14"/>
      <c r="AS326" s="14"/>
      <c r="AT326" s="12"/>
      <c r="AU326" s="14"/>
      <c r="AV326" s="14"/>
      <c r="AW326" s="14"/>
      <c r="AX326" s="14"/>
      <c r="AY326" s="14"/>
      <c r="AZ326" s="14"/>
      <c r="BA326" s="14"/>
      <c r="BB326" s="14"/>
    </row>
    <row r="327">
      <c r="I327" s="23"/>
      <c r="M327" s="24"/>
      <c r="O327" s="24"/>
      <c r="Q327" s="24"/>
      <c r="S327" s="24"/>
      <c r="U327" s="24"/>
      <c r="W327" s="24"/>
      <c r="Y327" s="24"/>
      <c r="AP327" s="14"/>
      <c r="AS327" s="14"/>
      <c r="AT327" s="12"/>
      <c r="AU327" s="14"/>
      <c r="AV327" s="14"/>
      <c r="AW327" s="14"/>
      <c r="AX327" s="14"/>
      <c r="AY327" s="14"/>
      <c r="AZ327" s="14"/>
      <c r="BA327" s="14"/>
      <c r="BB327" s="14"/>
    </row>
    <row r="328">
      <c r="I328" s="23"/>
      <c r="M328" s="24"/>
      <c r="O328" s="24"/>
      <c r="Q328" s="24"/>
      <c r="S328" s="24"/>
      <c r="U328" s="24"/>
      <c r="W328" s="24"/>
      <c r="Y328" s="24"/>
      <c r="AP328" s="14"/>
      <c r="AS328" s="14"/>
      <c r="AT328" s="12"/>
      <c r="AU328" s="14"/>
      <c r="AV328" s="14"/>
      <c r="AW328" s="14"/>
      <c r="AX328" s="14"/>
      <c r="AY328" s="14"/>
      <c r="AZ328" s="14"/>
      <c r="BA328" s="14"/>
      <c r="BB328" s="14"/>
    </row>
    <row r="329">
      <c r="I329" s="23"/>
      <c r="M329" s="24"/>
      <c r="O329" s="24"/>
      <c r="Q329" s="24"/>
      <c r="S329" s="24"/>
      <c r="U329" s="24"/>
      <c r="W329" s="24"/>
      <c r="Y329" s="24"/>
      <c r="AP329" s="14"/>
      <c r="AS329" s="14"/>
      <c r="AT329" s="12"/>
      <c r="AU329" s="14"/>
      <c r="AV329" s="14"/>
      <c r="AW329" s="14"/>
      <c r="AX329" s="14"/>
      <c r="AY329" s="14"/>
      <c r="AZ329" s="14"/>
      <c r="BA329" s="14"/>
      <c r="BB329" s="14"/>
    </row>
    <row r="330">
      <c r="I330" s="23"/>
      <c r="M330" s="24"/>
      <c r="O330" s="24"/>
      <c r="Q330" s="24"/>
      <c r="S330" s="24"/>
      <c r="U330" s="24"/>
      <c r="W330" s="24"/>
      <c r="Y330" s="24"/>
      <c r="AP330" s="14"/>
      <c r="AS330" s="14"/>
      <c r="AT330" s="12"/>
      <c r="AU330" s="14"/>
      <c r="AV330" s="14"/>
      <c r="AW330" s="14"/>
      <c r="AX330" s="14"/>
      <c r="AY330" s="14"/>
      <c r="AZ330" s="14"/>
      <c r="BA330" s="14"/>
      <c r="BB330" s="14"/>
    </row>
    <row r="331">
      <c r="I331" s="23"/>
      <c r="M331" s="24"/>
      <c r="O331" s="24"/>
      <c r="Q331" s="24"/>
      <c r="S331" s="24"/>
      <c r="U331" s="24"/>
      <c r="W331" s="24"/>
      <c r="Y331" s="24"/>
      <c r="AP331" s="14"/>
      <c r="AS331" s="14"/>
      <c r="AT331" s="12"/>
      <c r="AU331" s="14"/>
      <c r="AV331" s="14"/>
      <c r="AW331" s="14"/>
      <c r="AX331" s="14"/>
      <c r="AY331" s="14"/>
      <c r="AZ331" s="14"/>
      <c r="BA331" s="14"/>
      <c r="BB331" s="14"/>
    </row>
    <row r="332">
      <c r="I332" s="23"/>
      <c r="M332" s="24"/>
      <c r="O332" s="24"/>
      <c r="Q332" s="24"/>
      <c r="S332" s="24"/>
      <c r="U332" s="24"/>
      <c r="W332" s="24"/>
      <c r="Y332" s="24"/>
      <c r="AP332" s="14"/>
      <c r="AS332" s="14"/>
      <c r="AT332" s="12"/>
      <c r="AU332" s="14"/>
      <c r="AV332" s="14"/>
      <c r="AW332" s="14"/>
      <c r="AX332" s="14"/>
      <c r="AY332" s="14"/>
      <c r="AZ332" s="14"/>
      <c r="BA332" s="14"/>
      <c r="BB332" s="14"/>
    </row>
    <row r="333">
      <c r="I333" s="23"/>
      <c r="M333" s="24"/>
      <c r="O333" s="24"/>
      <c r="Q333" s="24"/>
      <c r="S333" s="24"/>
      <c r="U333" s="24"/>
      <c r="W333" s="24"/>
      <c r="Y333" s="24"/>
      <c r="AP333" s="14"/>
      <c r="AS333" s="14"/>
      <c r="AT333" s="12"/>
      <c r="AU333" s="14"/>
      <c r="AV333" s="14"/>
      <c r="AW333" s="14"/>
      <c r="AX333" s="14"/>
      <c r="AY333" s="14"/>
      <c r="AZ333" s="14"/>
      <c r="BA333" s="14"/>
      <c r="BB333" s="14"/>
    </row>
    <row r="334">
      <c r="I334" s="23"/>
      <c r="M334" s="24"/>
      <c r="O334" s="24"/>
      <c r="Q334" s="24"/>
      <c r="S334" s="24"/>
      <c r="U334" s="24"/>
      <c r="W334" s="24"/>
      <c r="Y334" s="24"/>
      <c r="AP334" s="14"/>
      <c r="AS334" s="14"/>
      <c r="AT334" s="12"/>
      <c r="AU334" s="14"/>
      <c r="AV334" s="14"/>
      <c r="AW334" s="14"/>
      <c r="AX334" s="14"/>
      <c r="AY334" s="14"/>
      <c r="AZ334" s="14"/>
      <c r="BA334" s="14"/>
      <c r="BB334" s="14"/>
    </row>
    <row r="335">
      <c r="I335" s="23"/>
      <c r="M335" s="24"/>
      <c r="O335" s="24"/>
      <c r="Q335" s="24"/>
      <c r="S335" s="24"/>
      <c r="U335" s="24"/>
      <c r="W335" s="24"/>
      <c r="Y335" s="24"/>
      <c r="AP335" s="14"/>
      <c r="AS335" s="14"/>
      <c r="AT335" s="12"/>
      <c r="AU335" s="14"/>
      <c r="AV335" s="14"/>
      <c r="AW335" s="14"/>
      <c r="AX335" s="14"/>
      <c r="AY335" s="14"/>
      <c r="AZ335" s="14"/>
      <c r="BA335" s="14"/>
      <c r="BB335" s="14"/>
    </row>
    <row r="336">
      <c r="I336" s="23"/>
      <c r="M336" s="24"/>
      <c r="O336" s="24"/>
      <c r="Q336" s="24"/>
      <c r="S336" s="24"/>
      <c r="U336" s="24"/>
      <c r="W336" s="24"/>
      <c r="Y336" s="24"/>
      <c r="AP336" s="14"/>
      <c r="AS336" s="14"/>
      <c r="AT336" s="12"/>
      <c r="AU336" s="14"/>
      <c r="AV336" s="14"/>
      <c r="AW336" s="14"/>
      <c r="AX336" s="14"/>
      <c r="AY336" s="14"/>
      <c r="AZ336" s="14"/>
      <c r="BA336" s="14"/>
      <c r="BB336" s="14"/>
    </row>
    <row r="337">
      <c r="I337" s="23"/>
      <c r="M337" s="24"/>
      <c r="O337" s="24"/>
      <c r="Q337" s="24"/>
      <c r="S337" s="24"/>
      <c r="U337" s="24"/>
      <c r="W337" s="24"/>
      <c r="Y337" s="24"/>
      <c r="AP337" s="14"/>
      <c r="AS337" s="14"/>
      <c r="AT337" s="12"/>
      <c r="AU337" s="14"/>
      <c r="AV337" s="14"/>
      <c r="AW337" s="14"/>
      <c r="AX337" s="14"/>
      <c r="AY337" s="14"/>
      <c r="AZ337" s="14"/>
      <c r="BA337" s="14"/>
      <c r="BB337" s="14"/>
    </row>
    <row r="338">
      <c r="I338" s="23"/>
      <c r="M338" s="24"/>
      <c r="O338" s="24"/>
      <c r="Q338" s="24"/>
      <c r="S338" s="24"/>
      <c r="U338" s="24"/>
      <c r="W338" s="24"/>
      <c r="Y338" s="24"/>
      <c r="AP338" s="14"/>
      <c r="AS338" s="14"/>
      <c r="AT338" s="12"/>
      <c r="AU338" s="14"/>
      <c r="AV338" s="14"/>
      <c r="AW338" s="14"/>
      <c r="AX338" s="14"/>
      <c r="AY338" s="14"/>
      <c r="AZ338" s="14"/>
      <c r="BA338" s="14"/>
      <c r="BB338" s="14"/>
    </row>
    <row r="339">
      <c r="I339" s="23"/>
      <c r="M339" s="24"/>
      <c r="O339" s="24"/>
      <c r="Q339" s="24"/>
      <c r="S339" s="24"/>
      <c r="U339" s="24"/>
      <c r="W339" s="24"/>
      <c r="Y339" s="24"/>
      <c r="AP339" s="14"/>
      <c r="AS339" s="14"/>
      <c r="AT339" s="12"/>
      <c r="AU339" s="14"/>
      <c r="AV339" s="14"/>
      <c r="AW339" s="14"/>
      <c r="AX339" s="14"/>
      <c r="AY339" s="14"/>
      <c r="AZ339" s="14"/>
      <c r="BA339" s="14"/>
      <c r="BB339" s="14"/>
    </row>
    <row r="340">
      <c r="I340" s="23"/>
      <c r="M340" s="24"/>
      <c r="O340" s="24"/>
      <c r="Q340" s="24"/>
      <c r="S340" s="24"/>
      <c r="U340" s="24"/>
      <c r="W340" s="24"/>
      <c r="Y340" s="24"/>
      <c r="AP340" s="14"/>
      <c r="AS340" s="14"/>
      <c r="AT340" s="12"/>
      <c r="AU340" s="14"/>
      <c r="AV340" s="14"/>
      <c r="AW340" s="14"/>
      <c r="AX340" s="14"/>
      <c r="AY340" s="14"/>
      <c r="AZ340" s="14"/>
      <c r="BA340" s="14"/>
      <c r="BB340" s="14"/>
    </row>
    <row r="341">
      <c r="I341" s="23"/>
      <c r="M341" s="24"/>
      <c r="O341" s="24"/>
      <c r="Q341" s="24"/>
      <c r="S341" s="24"/>
      <c r="U341" s="24"/>
      <c r="W341" s="24"/>
      <c r="Y341" s="24"/>
      <c r="AP341" s="14"/>
      <c r="AS341" s="14"/>
      <c r="AT341" s="12"/>
      <c r="AU341" s="14"/>
      <c r="AV341" s="14"/>
      <c r="AW341" s="14"/>
      <c r="AX341" s="14"/>
      <c r="AY341" s="14"/>
      <c r="AZ341" s="14"/>
      <c r="BA341" s="14"/>
      <c r="BB341" s="14"/>
    </row>
    <row r="342">
      <c r="I342" s="23"/>
      <c r="M342" s="24"/>
      <c r="O342" s="24"/>
      <c r="Q342" s="24"/>
      <c r="S342" s="24"/>
      <c r="U342" s="24"/>
      <c r="W342" s="24"/>
      <c r="Y342" s="24"/>
      <c r="AP342" s="14"/>
      <c r="AS342" s="14"/>
      <c r="AT342" s="12"/>
      <c r="AU342" s="14"/>
      <c r="AV342" s="14"/>
      <c r="AW342" s="14"/>
      <c r="AX342" s="14"/>
      <c r="AY342" s="14"/>
      <c r="AZ342" s="14"/>
      <c r="BA342" s="14"/>
      <c r="BB342" s="14"/>
    </row>
    <row r="343">
      <c r="I343" s="23"/>
      <c r="M343" s="24"/>
      <c r="O343" s="24"/>
      <c r="Q343" s="24"/>
      <c r="S343" s="24"/>
      <c r="U343" s="24"/>
      <c r="W343" s="24"/>
      <c r="Y343" s="24"/>
      <c r="AP343" s="14"/>
      <c r="AS343" s="14"/>
      <c r="AT343" s="12"/>
      <c r="AU343" s="14"/>
      <c r="AV343" s="14"/>
      <c r="AW343" s="14"/>
      <c r="AX343" s="14"/>
      <c r="AY343" s="14"/>
      <c r="AZ343" s="14"/>
      <c r="BA343" s="14"/>
      <c r="BB343" s="14"/>
    </row>
    <row r="344">
      <c r="I344" s="23"/>
      <c r="M344" s="24"/>
      <c r="O344" s="24"/>
      <c r="Q344" s="24"/>
      <c r="S344" s="24"/>
      <c r="U344" s="24"/>
      <c r="W344" s="24"/>
      <c r="Y344" s="24"/>
      <c r="AP344" s="14"/>
      <c r="AS344" s="14"/>
      <c r="AT344" s="12"/>
      <c r="AU344" s="14"/>
      <c r="AV344" s="14"/>
      <c r="AW344" s="14"/>
      <c r="AX344" s="14"/>
      <c r="AY344" s="14"/>
      <c r="AZ344" s="14"/>
      <c r="BA344" s="14"/>
      <c r="BB344" s="14"/>
    </row>
    <row r="345">
      <c r="I345" s="23"/>
      <c r="M345" s="24"/>
      <c r="O345" s="24"/>
      <c r="Q345" s="24"/>
      <c r="S345" s="24"/>
      <c r="U345" s="24"/>
      <c r="W345" s="24"/>
      <c r="Y345" s="24"/>
      <c r="AP345" s="14"/>
      <c r="AS345" s="14"/>
      <c r="AT345" s="12"/>
      <c r="AU345" s="14"/>
      <c r="AV345" s="14"/>
      <c r="AW345" s="14"/>
      <c r="AX345" s="14"/>
      <c r="AY345" s="14"/>
      <c r="AZ345" s="14"/>
      <c r="BA345" s="14"/>
      <c r="BB345" s="14"/>
    </row>
    <row r="346">
      <c r="I346" s="23"/>
      <c r="M346" s="24"/>
      <c r="O346" s="24"/>
      <c r="Q346" s="24"/>
      <c r="S346" s="24"/>
      <c r="U346" s="24"/>
      <c r="W346" s="24"/>
      <c r="Y346" s="24"/>
      <c r="AP346" s="14"/>
      <c r="AS346" s="14"/>
      <c r="AT346" s="12"/>
      <c r="AU346" s="14"/>
      <c r="AV346" s="14"/>
      <c r="AW346" s="14"/>
      <c r="AX346" s="14"/>
      <c r="AY346" s="14"/>
      <c r="AZ346" s="14"/>
      <c r="BA346" s="14"/>
      <c r="BB346" s="14"/>
    </row>
    <row r="347">
      <c r="I347" s="23"/>
      <c r="M347" s="24"/>
      <c r="O347" s="24"/>
      <c r="Q347" s="24"/>
      <c r="S347" s="24"/>
      <c r="U347" s="24"/>
      <c r="W347" s="24"/>
      <c r="Y347" s="24"/>
      <c r="AP347" s="14"/>
      <c r="AS347" s="14"/>
      <c r="AT347" s="12"/>
      <c r="AU347" s="14"/>
      <c r="AV347" s="14"/>
      <c r="AW347" s="14"/>
      <c r="AX347" s="14"/>
      <c r="AY347" s="14"/>
      <c r="AZ347" s="14"/>
      <c r="BA347" s="14"/>
      <c r="BB347" s="14"/>
    </row>
    <row r="348">
      <c r="I348" s="23"/>
      <c r="M348" s="24"/>
      <c r="O348" s="24"/>
      <c r="Q348" s="24"/>
      <c r="S348" s="24"/>
      <c r="U348" s="24"/>
      <c r="W348" s="24"/>
      <c r="Y348" s="24"/>
      <c r="AP348" s="14"/>
      <c r="AS348" s="14"/>
      <c r="AT348" s="12"/>
      <c r="AU348" s="14"/>
      <c r="AV348" s="14"/>
      <c r="AW348" s="14"/>
      <c r="AX348" s="14"/>
      <c r="AY348" s="14"/>
      <c r="AZ348" s="14"/>
      <c r="BA348" s="14"/>
      <c r="BB348" s="14"/>
    </row>
    <row r="349">
      <c r="I349" s="23"/>
      <c r="M349" s="24"/>
      <c r="O349" s="24"/>
      <c r="Q349" s="24"/>
      <c r="S349" s="24"/>
      <c r="U349" s="24"/>
      <c r="W349" s="24"/>
      <c r="Y349" s="24"/>
      <c r="AP349" s="14"/>
      <c r="AS349" s="14"/>
      <c r="AT349" s="12"/>
      <c r="AU349" s="14"/>
      <c r="AV349" s="14"/>
      <c r="AW349" s="14"/>
      <c r="AX349" s="14"/>
      <c r="AY349" s="14"/>
      <c r="AZ349" s="14"/>
      <c r="BA349" s="14"/>
      <c r="BB349" s="14"/>
    </row>
    <row r="350">
      <c r="I350" s="23"/>
      <c r="M350" s="24"/>
      <c r="O350" s="24"/>
      <c r="Q350" s="24"/>
      <c r="S350" s="24"/>
      <c r="U350" s="24"/>
      <c r="W350" s="24"/>
      <c r="Y350" s="24"/>
      <c r="AP350" s="14"/>
      <c r="AS350" s="14"/>
      <c r="AT350" s="12"/>
      <c r="AU350" s="14"/>
      <c r="AV350" s="14"/>
      <c r="AW350" s="14"/>
      <c r="AX350" s="14"/>
      <c r="AY350" s="14"/>
      <c r="AZ350" s="14"/>
      <c r="BA350" s="14"/>
      <c r="BB350" s="14"/>
    </row>
    <row r="351">
      <c r="I351" s="23"/>
      <c r="M351" s="24"/>
      <c r="O351" s="24"/>
      <c r="Q351" s="24"/>
      <c r="S351" s="24"/>
      <c r="U351" s="24"/>
      <c r="W351" s="24"/>
      <c r="Y351" s="24"/>
      <c r="AP351" s="14"/>
      <c r="AS351" s="14"/>
      <c r="AT351" s="12"/>
      <c r="AU351" s="14"/>
      <c r="AV351" s="14"/>
      <c r="AW351" s="14"/>
      <c r="AX351" s="14"/>
      <c r="AY351" s="14"/>
      <c r="AZ351" s="14"/>
      <c r="BA351" s="14"/>
      <c r="BB351" s="14"/>
    </row>
    <row r="352">
      <c r="I352" s="23"/>
      <c r="M352" s="24"/>
      <c r="O352" s="24"/>
      <c r="Q352" s="24"/>
      <c r="S352" s="24"/>
      <c r="U352" s="24"/>
      <c r="W352" s="24"/>
      <c r="Y352" s="24"/>
      <c r="AP352" s="14"/>
      <c r="AS352" s="14"/>
      <c r="AT352" s="12"/>
      <c r="AU352" s="14"/>
      <c r="AV352" s="14"/>
      <c r="AW352" s="14"/>
      <c r="AX352" s="14"/>
      <c r="AY352" s="14"/>
      <c r="AZ352" s="14"/>
      <c r="BA352" s="14"/>
      <c r="BB352" s="14"/>
    </row>
    <row r="353">
      <c r="I353" s="23"/>
      <c r="M353" s="24"/>
      <c r="O353" s="24"/>
      <c r="Q353" s="24"/>
      <c r="S353" s="24"/>
      <c r="U353" s="24"/>
      <c r="W353" s="24"/>
      <c r="Y353" s="24"/>
      <c r="AP353" s="14"/>
      <c r="AS353" s="14"/>
      <c r="AT353" s="12"/>
      <c r="AU353" s="14"/>
      <c r="AV353" s="14"/>
      <c r="AW353" s="14"/>
      <c r="AX353" s="14"/>
      <c r="AY353" s="14"/>
      <c r="AZ353" s="14"/>
      <c r="BA353" s="14"/>
      <c r="BB353" s="14"/>
    </row>
    <row r="354">
      <c r="I354" s="23"/>
      <c r="M354" s="24"/>
      <c r="O354" s="24"/>
      <c r="Q354" s="24"/>
      <c r="S354" s="24"/>
      <c r="U354" s="24"/>
      <c r="W354" s="24"/>
      <c r="Y354" s="24"/>
      <c r="AP354" s="14"/>
      <c r="AS354" s="14"/>
      <c r="AT354" s="12"/>
      <c r="AU354" s="14"/>
      <c r="AV354" s="14"/>
      <c r="AW354" s="14"/>
      <c r="AX354" s="14"/>
      <c r="AY354" s="14"/>
      <c r="AZ354" s="14"/>
      <c r="BA354" s="14"/>
      <c r="BB354" s="14"/>
    </row>
    <row r="355">
      <c r="I355" s="23"/>
      <c r="M355" s="24"/>
      <c r="O355" s="24"/>
      <c r="Q355" s="24"/>
      <c r="S355" s="24"/>
      <c r="U355" s="24"/>
      <c r="W355" s="24"/>
      <c r="Y355" s="24"/>
      <c r="AP355" s="14"/>
      <c r="AS355" s="14"/>
      <c r="AT355" s="12"/>
      <c r="AU355" s="14"/>
      <c r="AV355" s="14"/>
      <c r="AW355" s="14"/>
      <c r="AX355" s="14"/>
      <c r="AY355" s="14"/>
      <c r="AZ355" s="14"/>
      <c r="BA355" s="14"/>
      <c r="BB355" s="14"/>
    </row>
    <row r="356">
      <c r="I356" s="23"/>
      <c r="M356" s="24"/>
      <c r="O356" s="24"/>
      <c r="Q356" s="24"/>
      <c r="S356" s="24"/>
      <c r="U356" s="24"/>
      <c r="W356" s="24"/>
      <c r="Y356" s="24"/>
      <c r="AP356" s="14"/>
      <c r="AS356" s="14"/>
      <c r="AT356" s="12"/>
      <c r="AU356" s="14"/>
      <c r="AV356" s="14"/>
      <c r="AW356" s="14"/>
      <c r="AX356" s="14"/>
      <c r="AY356" s="14"/>
      <c r="AZ356" s="14"/>
      <c r="BA356" s="14"/>
      <c r="BB356" s="14"/>
    </row>
    <row r="357">
      <c r="I357" s="23"/>
      <c r="M357" s="24"/>
      <c r="O357" s="24"/>
      <c r="Q357" s="24"/>
      <c r="S357" s="24"/>
      <c r="U357" s="24"/>
      <c r="W357" s="24"/>
      <c r="Y357" s="24"/>
      <c r="AP357" s="14"/>
      <c r="AS357" s="14"/>
      <c r="AT357" s="12"/>
      <c r="AU357" s="14"/>
      <c r="AV357" s="14"/>
      <c r="AW357" s="14"/>
      <c r="AX357" s="14"/>
      <c r="AY357" s="14"/>
      <c r="AZ357" s="14"/>
      <c r="BA357" s="14"/>
      <c r="BB357" s="14"/>
    </row>
    <row r="358">
      <c r="I358" s="23"/>
      <c r="M358" s="24"/>
      <c r="O358" s="24"/>
      <c r="Q358" s="24"/>
      <c r="S358" s="24"/>
      <c r="U358" s="24"/>
      <c r="W358" s="24"/>
      <c r="Y358" s="24"/>
      <c r="AP358" s="14"/>
      <c r="AS358" s="14"/>
      <c r="AT358" s="12"/>
      <c r="AU358" s="14"/>
      <c r="AV358" s="14"/>
      <c r="AW358" s="14"/>
      <c r="AX358" s="14"/>
      <c r="AY358" s="14"/>
      <c r="AZ358" s="14"/>
      <c r="BA358" s="14"/>
      <c r="BB358" s="14"/>
    </row>
    <row r="359">
      <c r="I359" s="23"/>
      <c r="M359" s="24"/>
      <c r="O359" s="24"/>
      <c r="Q359" s="24"/>
      <c r="S359" s="24"/>
      <c r="U359" s="24"/>
      <c r="W359" s="24"/>
      <c r="Y359" s="24"/>
      <c r="AP359" s="14"/>
      <c r="AS359" s="14"/>
      <c r="AT359" s="12"/>
      <c r="AU359" s="14"/>
      <c r="AV359" s="14"/>
      <c r="AW359" s="14"/>
      <c r="AX359" s="14"/>
      <c r="AY359" s="14"/>
      <c r="AZ359" s="14"/>
      <c r="BA359" s="14"/>
      <c r="BB359" s="14"/>
    </row>
    <row r="360">
      <c r="I360" s="23"/>
      <c r="M360" s="24"/>
      <c r="O360" s="24"/>
      <c r="Q360" s="24"/>
      <c r="S360" s="24"/>
      <c r="U360" s="24"/>
      <c r="W360" s="24"/>
      <c r="Y360" s="24"/>
      <c r="AP360" s="14"/>
      <c r="AS360" s="14"/>
      <c r="AT360" s="12"/>
      <c r="AU360" s="14"/>
      <c r="AV360" s="14"/>
      <c r="AW360" s="14"/>
      <c r="AX360" s="14"/>
      <c r="AY360" s="14"/>
      <c r="AZ360" s="14"/>
      <c r="BA360" s="14"/>
      <c r="BB360" s="14"/>
    </row>
    <row r="361">
      <c r="I361" s="23"/>
      <c r="M361" s="24"/>
      <c r="O361" s="24"/>
      <c r="Q361" s="24"/>
      <c r="S361" s="24"/>
      <c r="U361" s="24"/>
      <c r="W361" s="24"/>
      <c r="Y361" s="24"/>
      <c r="AP361" s="14"/>
      <c r="AS361" s="14"/>
      <c r="AT361" s="12"/>
      <c r="AU361" s="14"/>
      <c r="AV361" s="14"/>
      <c r="AW361" s="14"/>
      <c r="AX361" s="14"/>
      <c r="AY361" s="14"/>
      <c r="AZ361" s="14"/>
      <c r="BA361" s="14"/>
      <c r="BB361" s="14"/>
    </row>
    <row r="362">
      <c r="I362" s="23"/>
      <c r="M362" s="24"/>
      <c r="O362" s="24"/>
      <c r="Q362" s="24"/>
      <c r="S362" s="24"/>
      <c r="U362" s="24"/>
      <c r="W362" s="24"/>
      <c r="Y362" s="24"/>
      <c r="AP362" s="14"/>
      <c r="AS362" s="14"/>
      <c r="AT362" s="12"/>
      <c r="AU362" s="14"/>
      <c r="AV362" s="14"/>
      <c r="AW362" s="14"/>
      <c r="AX362" s="14"/>
      <c r="AY362" s="14"/>
      <c r="AZ362" s="14"/>
      <c r="BA362" s="14"/>
      <c r="BB362" s="14"/>
    </row>
    <row r="363">
      <c r="I363" s="23"/>
      <c r="M363" s="24"/>
      <c r="O363" s="24"/>
      <c r="Q363" s="24"/>
      <c r="S363" s="24"/>
      <c r="U363" s="24"/>
      <c r="W363" s="24"/>
      <c r="Y363" s="24"/>
      <c r="AP363" s="14"/>
      <c r="AS363" s="14"/>
      <c r="AT363" s="12"/>
      <c r="AU363" s="14"/>
      <c r="AV363" s="14"/>
      <c r="AW363" s="14"/>
      <c r="AX363" s="14"/>
      <c r="AY363" s="14"/>
      <c r="AZ363" s="14"/>
      <c r="BA363" s="14"/>
      <c r="BB363" s="14"/>
    </row>
    <row r="364">
      <c r="I364" s="23"/>
      <c r="M364" s="24"/>
      <c r="O364" s="24"/>
      <c r="Q364" s="24"/>
      <c r="S364" s="24"/>
      <c r="U364" s="24"/>
      <c r="W364" s="24"/>
      <c r="Y364" s="24"/>
      <c r="AP364" s="14"/>
      <c r="AS364" s="14"/>
      <c r="AT364" s="12"/>
      <c r="AU364" s="14"/>
      <c r="AV364" s="14"/>
      <c r="AW364" s="14"/>
      <c r="AX364" s="14"/>
      <c r="AY364" s="14"/>
      <c r="AZ364" s="14"/>
      <c r="BA364" s="14"/>
      <c r="BB364" s="14"/>
    </row>
    <row r="365">
      <c r="I365" s="23"/>
      <c r="M365" s="24"/>
      <c r="O365" s="24"/>
      <c r="Q365" s="24"/>
      <c r="S365" s="24"/>
      <c r="U365" s="24"/>
      <c r="W365" s="24"/>
      <c r="Y365" s="24"/>
      <c r="AP365" s="14"/>
      <c r="AS365" s="14"/>
      <c r="AT365" s="12"/>
      <c r="AU365" s="14"/>
      <c r="AV365" s="14"/>
      <c r="AW365" s="14"/>
      <c r="AX365" s="14"/>
      <c r="AY365" s="14"/>
      <c r="AZ365" s="14"/>
      <c r="BA365" s="14"/>
      <c r="BB365" s="14"/>
    </row>
    <row r="366">
      <c r="I366" s="23"/>
      <c r="M366" s="24"/>
      <c r="O366" s="24"/>
      <c r="Q366" s="24"/>
      <c r="S366" s="24"/>
      <c r="U366" s="24"/>
      <c r="W366" s="24"/>
      <c r="Y366" s="24"/>
      <c r="AP366" s="14"/>
      <c r="AS366" s="14"/>
      <c r="AT366" s="12"/>
      <c r="AU366" s="14"/>
      <c r="AV366" s="14"/>
      <c r="AW366" s="14"/>
      <c r="AX366" s="14"/>
      <c r="AY366" s="14"/>
      <c r="AZ366" s="14"/>
      <c r="BA366" s="14"/>
      <c r="BB366" s="14"/>
    </row>
    <row r="367">
      <c r="I367" s="23"/>
      <c r="M367" s="24"/>
      <c r="O367" s="24"/>
      <c r="Q367" s="24"/>
      <c r="S367" s="24"/>
      <c r="U367" s="24"/>
      <c r="W367" s="24"/>
      <c r="Y367" s="24"/>
      <c r="AP367" s="14"/>
      <c r="AS367" s="14"/>
      <c r="AT367" s="12"/>
      <c r="AU367" s="14"/>
      <c r="AV367" s="14"/>
      <c r="AW367" s="14"/>
      <c r="AX367" s="14"/>
      <c r="AY367" s="14"/>
      <c r="AZ367" s="14"/>
      <c r="BA367" s="14"/>
      <c r="BB367" s="14"/>
    </row>
    <row r="368">
      <c r="I368" s="23"/>
      <c r="M368" s="24"/>
      <c r="O368" s="24"/>
      <c r="Q368" s="24"/>
      <c r="S368" s="24"/>
      <c r="U368" s="24"/>
      <c r="W368" s="24"/>
      <c r="Y368" s="24"/>
      <c r="AP368" s="14"/>
      <c r="AS368" s="14"/>
      <c r="AT368" s="12"/>
      <c r="AU368" s="14"/>
      <c r="AV368" s="14"/>
      <c r="AW368" s="14"/>
      <c r="AX368" s="14"/>
      <c r="AY368" s="14"/>
      <c r="AZ368" s="14"/>
      <c r="BA368" s="14"/>
      <c r="BB368" s="14"/>
    </row>
    <row r="369">
      <c r="I369" s="23"/>
      <c r="M369" s="24"/>
      <c r="O369" s="24"/>
      <c r="Q369" s="24"/>
      <c r="S369" s="24"/>
      <c r="U369" s="24"/>
      <c r="W369" s="24"/>
      <c r="Y369" s="24"/>
      <c r="AP369" s="14"/>
      <c r="AS369" s="14"/>
      <c r="AT369" s="12"/>
      <c r="AU369" s="14"/>
      <c r="AV369" s="14"/>
      <c r="AW369" s="14"/>
      <c r="AX369" s="14"/>
      <c r="AY369" s="14"/>
      <c r="AZ369" s="14"/>
      <c r="BA369" s="14"/>
      <c r="BB369" s="14"/>
    </row>
    <row r="370">
      <c r="I370" s="23"/>
      <c r="M370" s="24"/>
      <c r="O370" s="24"/>
      <c r="Q370" s="24"/>
      <c r="S370" s="24"/>
      <c r="U370" s="24"/>
      <c r="W370" s="24"/>
      <c r="Y370" s="24"/>
      <c r="AP370" s="14"/>
      <c r="AS370" s="14"/>
      <c r="AT370" s="12"/>
      <c r="AU370" s="14"/>
      <c r="AV370" s="14"/>
      <c r="AW370" s="14"/>
      <c r="AX370" s="14"/>
      <c r="AY370" s="14"/>
      <c r="AZ370" s="14"/>
      <c r="BA370" s="14"/>
      <c r="BB370" s="14"/>
    </row>
    <row r="371">
      <c r="I371" s="23"/>
      <c r="M371" s="24"/>
      <c r="O371" s="24"/>
      <c r="Q371" s="24"/>
      <c r="S371" s="24"/>
      <c r="U371" s="24"/>
      <c r="W371" s="24"/>
      <c r="Y371" s="24"/>
      <c r="AP371" s="14"/>
      <c r="AS371" s="14"/>
      <c r="AT371" s="12"/>
      <c r="AU371" s="14"/>
      <c r="AV371" s="14"/>
      <c r="AW371" s="14"/>
      <c r="AX371" s="14"/>
      <c r="AY371" s="14"/>
      <c r="AZ371" s="14"/>
      <c r="BA371" s="14"/>
      <c r="BB371" s="14"/>
    </row>
    <row r="372">
      <c r="I372" s="23"/>
      <c r="M372" s="24"/>
      <c r="O372" s="24"/>
      <c r="Q372" s="24"/>
      <c r="S372" s="24"/>
      <c r="U372" s="24"/>
      <c r="W372" s="24"/>
      <c r="Y372" s="24"/>
      <c r="AP372" s="14"/>
      <c r="AS372" s="14"/>
      <c r="AT372" s="12"/>
      <c r="AU372" s="14"/>
      <c r="AV372" s="14"/>
      <c r="AW372" s="14"/>
      <c r="AX372" s="14"/>
      <c r="AY372" s="14"/>
      <c r="AZ372" s="14"/>
      <c r="BA372" s="14"/>
      <c r="BB372" s="14"/>
    </row>
    <row r="373">
      <c r="I373" s="23"/>
      <c r="M373" s="24"/>
      <c r="O373" s="24"/>
      <c r="Q373" s="24"/>
      <c r="S373" s="24"/>
      <c r="U373" s="24"/>
      <c r="W373" s="24"/>
      <c r="Y373" s="24"/>
      <c r="AP373" s="14"/>
      <c r="AS373" s="14"/>
      <c r="AT373" s="12"/>
      <c r="AU373" s="14"/>
      <c r="AV373" s="14"/>
      <c r="AW373" s="14"/>
      <c r="AX373" s="14"/>
      <c r="AY373" s="14"/>
      <c r="AZ373" s="14"/>
      <c r="BA373" s="14"/>
      <c r="BB373" s="14"/>
    </row>
    <row r="374">
      <c r="I374" s="23"/>
      <c r="M374" s="24"/>
      <c r="O374" s="24"/>
      <c r="Q374" s="24"/>
      <c r="S374" s="24"/>
      <c r="U374" s="24"/>
      <c r="W374" s="24"/>
      <c r="Y374" s="24"/>
      <c r="AP374" s="14"/>
      <c r="AS374" s="14"/>
      <c r="AT374" s="12"/>
      <c r="AU374" s="14"/>
      <c r="AV374" s="14"/>
      <c r="AW374" s="14"/>
      <c r="AX374" s="14"/>
      <c r="AY374" s="14"/>
      <c r="AZ374" s="14"/>
      <c r="BA374" s="14"/>
      <c r="BB374" s="14"/>
    </row>
    <row r="375">
      <c r="I375" s="23"/>
      <c r="M375" s="24"/>
      <c r="O375" s="24"/>
      <c r="Q375" s="24"/>
      <c r="S375" s="24"/>
      <c r="U375" s="24"/>
      <c r="W375" s="24"/>
      <c r="Y375" s="24"/>
      <c r="AP375" s="14"/>
      <c r="AS375" s="14"/>
      <c r="AT375" s="12"/>
      <c r="AU375" s="14"/>
      <c r="AV375" s="14"/>
      <c r="AW375" s="14"/>
      <c r="AX375" s="14"/>
      <c r="AY375" s="14"/>
      <c r="AZ375" s="14"/>
      <c r="BA375" s="14"/>
      <c r="BB375" s="14"/>
    </row>
    <row r="376">
      <c r="I376" s="23"/>
      <c r="M376" s="24"/>
      <c r="O376" s="24"/>
      <c r="Q376" s="24"/>
      <c r="S376" s="24"/>
      <c r="U376" s="24"/>
      <c r="W376" s="24"/>
      <c r="Y376" s="24"/>
      <c r="AP376" s="14"/>
      <c r="AS376" s="14"/>
      <c r="AT376" s="12"/>
      <c r="AU376" s="14"/>
      <c r="AV376" s="14"/>
      <c r="AW376" s="14"/>
      <c r="AX376" s="14"/>
      <c r="AY376" s="14"/>
      <c r="AZ376" s="14"/>
      <c r="BA376" s="14"/>
      <c r="BB376" s="14"/>
    </row>
    <row r="377">
      <c r="I377" s="23"/>
      <c r="M377" s="24"/>
      <c r="O377" s="24"/>
      <c r="Q377" s="24"/>
      <c r="S377" s="24"/>
      <c r="U377" s="24"/>
      <c r="W377" s="24"/>
      <c r="Y377" s="24"/>
      <c r="AP377" s="14"/>
      <c r="AS377" s="14"/>
      <c r="AT377" s="12"/>
      <c r="AU377" s="14"/>
      <c r="AV377" s="14"/>
      <c r="AW377" s="14"/>
      <c r="AX377" s="14"/>
      <c r="AY377" s="14"/>
      <c r="AZ377" s="14"/>
      <c r="BA377" s="14"/>
      <c r="BB377" s="14"/>
    </row>
    <row r="378">
      <c r="I378" s="23"/>
      <c r="M378" s="24"/>
      <c r="O378" s="24"/>
      <c r="Q378" s="24"/>
      <c r="S378" s="24"/>
      <c r="U378" s="24"/>
      <c r="W378" s="24"/>
      <c r="Y378" s="24"/>
      <c r="AP378" s="14"/>
      <c r="AS378" s="14"/>
      <c r="AT378" s="12"/>
      <c r="AU378" s="14"/>
      <c r="AV378" s="14"/>
      <c r="AW378" s="14"/>
      <c r="AX378" s="14"/>
      <c r="AY378" s="14"/>
      <c r="AZ378" s="14"/>
      <c r="BA378" s="14"/>
      <c r="BB378" s="14"/>
    </row>
    <row r="379">
      <c r="I379" s="23"/>
      <c r="M379" s="24"/>
      <c r="O379" s="24"/>
      <c r="Q379" s="24"/>
      <c r="S379" s="24"/>
      <c r="U379" s="24"/>
      <c r="W379" s="24"/>
      <c r="Y379" s="24"/>
      <c r="AP379" s="14"/>
      <c r="AS379" s="14"/>
      <c r="AT379" s="12"/>
      <c r="AU379" s="14"/>
      <c r="AV379" s="14"/>
      <c r="AW379" s="14"/>
      <c r="AX379" s="14"/>
      <c r="AY379" s="14"/>
      <c r="AZ379" s="14"/>
      <c r="BA379" s="14"/>
      <c r="BB379" s="14"/>
    </row>
    <row r="380">
      <c r="I380" s="23"/>
      <c r="M380" s="24"/>
      <c r="O380" s="24"/>
      <c r="Q380" s="24"/>
      <c r="S380" s="24"/>
      <c r="U380" s="24"/>
      <c r="W380" s="24"/>
      <c r="Y380" s="24"/>
      <c r="AP380" s="14"/>
      <c r="AS380" s="14"/>
      <c r="AT380" s="12"/>
      <c r="AU380" s="14"/>
      <c r="AV380" s="14"/>
      <c r="AW380" s="14"/>
      <c r="AX380" s="14"/>
      <c r="AY380" s="14"/>
      <c r="AZ380" s="14"/>
      <c r="BA380" s="14"/>
      <c r="BB380" s="14"/>
    </row>
    <row r="381">
      <c r="I381" s="23"/>
      <c r="M381" s="24"/>
      <c r="O381" s="24"/>
      <c r="Q381" s="24"/>
      <c r="S381" s="24"/>
      <c r="U381" s="24"/>
      <c r="W381" s="24"/>
      <c r="Y381" s="24"/>
      <c r="AP381" s="14"/>
      <c r="AS381" s="14"/>
      <c r="AT381" s="12"/>
      <c r="AU381" s="14"/>
      <c r="AV381" s="14"/>
      <c r="AW381" s="14"/>
      <c r="AX381" s="14"/>
      <c r="AY381" s="14"/>
      <c r="AZ381" s="14"/>
      <c r="BA381" s="14"/>
      <c r="BB381" s="14"/>
    </row>
    <row r="382">
      <c r="I382" s="23"/>
      <c r="M382" s="24"/>
      <c r="O382" s="24"/>
      <c r="Q382" s="24"/>
      <c r="S382" s="24"/>
      <c r="U382" s="24"/>
      <c r="W382" s="24"/>
      <c r="Y382" s="24"/>
      <c r="AP382" s="14"/>
      <c r="AS382" s="14"/>
      <c r="AT382" s="12"/>
      <c r="AU382" s="14"/>
      <c r="AV382" s="14"/>
      <c r="AW382" s="14"/>
      <c r="AX382" s="14"/>
      <c r="AY382" s="14"/>
      <c r="AZ382" s="14"/>
      <c r="BA382" s="14"/>
      <c r="BB382" s="14"/>
    </row>
    <row r="383">
      <c r="I383" s="23"/>
      <c r="M383" s="24"/>
      <c r="O383" s="24"/>
      <c r="Q383" s="24"/>
      <c r="S383" s="24"/>
      <c r="U383" s="24"/>
      <c r="W383" s="24"/>
      <c r="Y383" s="24"/>
      <c r="AP383" s="14"/>
      <c r="AS383" s="14"/>
      <c r="AT383" s="12"/>
      <c r="AU383" s="14"/>
      <c r="AV383" s="14"/>
      <c r="AW383" s="14"/>
      <c r="AX383" s="14"/>
      <c r="AY383" s="14"/>
      <c r="AZ383" s="14"/>
      <c r="BA383" s="14"/>
      <c r="BB383" s="14"/>
    </row>
    <row r="384">
      <c r="I384" s="23"/>
      <c r="M384" s="24"/>
      <c r="O384" s="24"/>
      <c r="Q384" s="24"/>
      <c r="S384" s="24"/>
      <c r="U384" s="24"/>
      <c r="W384" s="24"/>
      <c r="Y384" s="24"/>
      <c r="AP384" s="14"/>
      <c r="AS384" s="14"/>
      <c r="AT384" s="12"/>
      <c r="AU384" s="14"/>
      <c r="AV384" s="14"/>
      <c r="AW384" s="14"/>
      <c r="AX384" s="14"/>
      <c r="AY384" s="14"/>
      <c r="AZ384" s="14"/>
      <c r="BA384" s="14"/>
      <c r="BB384" s="14"/>
    </row>
    <row r="385">
      <c r="I385" s="23"/>
      <c r="M385" s="24"/>
      <c r="O385" s="24"/>
      <c r="Q385" s="24"/>
      <c r="S385" s="24"/>
      <c r="U385" s="24"/>
      <c r="W385" s="24"/>
      <c r="Y385" s="24"/>
      <c r="AP385" s="14"/>
      <c r="AS385" s="14"/>
      <c r="AT385" s="12"/>
      <c r="AU385" s="14"/>
      <c r="AV385" s="14"/>
      <c r="AW385" s="14"/>
      <c r="AX385" s="14"/>
      <c r="AY385" s="14"/>
      <c r="AZ385" s="14"/>
      <c r="BA385" s="14"/>
      <c r="BB385" s="14"/>
    </row>
    <row r="386">
      <c r="I386" s="23"/>
      <c r="M386" s="24"/>
      <c r="O386" s="24"/>
      <c r="Q386" s="24"/>
      <c r="S386" s="24"/>
      <c r="U386" s="24"/>
      <c r="W386" s="24"/>
      <c r="Y386" s="24"/>
      <c r="AP386" s="14"/>
      <c r="AS386" s="14"/>
      <c r="AT386" s="12"/>
      <c r="AU386" s="14"/>
      <c r="AV386" s="14"/>
      <c r="AW386" s="14"/>
      <c r="AX386" s="14"/>
      <c r="AY386" s="14"/>
      <c r="AZ386" s="14"/>
      <c r="BA386" s="14"/>
      <c r="BB386" s="14"/>
    </row>
    <row r="387">
      <c r="I387" s="23"/>
      <c r="M387" s="24"/>
      <c r="O387" s="24"/>
      <c r="Q387" s="24"/>
      <c r="S387" s="24"/>
      <c r="U387" s="24"/>
      <c r="W387" s="24"/>
      <c r="Y387" s="24"/>
      <c r="AP387" s="14"/>
      <c r="AS387" s="14"/>
      <c r="AT387" s="12"/>
      <c r="AU387" s="14"/>
      <c r="AV387" s="14"/>
      <c r="AW387" s="14"/>
      <c r="AX387" s="14"/>
      <c r="AY387" s="14"/>
      <c r="AZ387" s="14"/>
      <c r="BA387" s="14"/>
      <c r="BB387" s="14"/>
    </row>
    <row r="388">
      <c r="I388" s="23"/>
      <c r="M388" s="24"/>
      <c r="O388" s="24"/>
      <c r="Q388" s="24"/>
      <c r="S388" s="24"/>
      <c r="U388" s="24"/>
      <c r="W388" s="24"/>
      <c r="Y388" s="24"/>
      <c r="AP388" s="14"/>
      <c r="AS388" s="14"/>
      <c r="AT388" s="12"/>
      <c r="AU388" s="14"/>
      <c r="AV388" s="14"/>
      <c r="AW388" s="14"/>
      <c r="AX388" s="14"/>
      <c r="AY388" s="14"/>
      <c r="AZ388" s="14"/>
      <c r="BA388" s="14"/>
      <c r="BB388" s="14"/>
    </row>
    <row r="389">
      <c r="I389" s="23"/>
      <c r="M389" s="24"/>
      <c r="O389" s="24"/>
      <c r="Q389" s="24"/>
      <c r="S389" s="24"/>
      <c r="U389" s="24"/>
      <c r="W389" s="24"/>
      <c r="Y389" s="24"/>
      <c r="AP389" s="14"/>
      <c r="AS389" s="14"/>
      <c r="AT389" s="12"/>
      <c r="AU389" s="14"/>
      <c r="AV389" s="14"/>
      <c r="AW389" s="14"/>
      <c r="AX389" s="14"/>
      <c r="AY389" s="14"/>
      <c r="AZ389" s="14"/>
      <c r="BA389" s="14"/>
      <c r="BB389" s="14"/>
    </row>
    <row r="390">
      <c r="I390" s="23"/>
      <c r="M390" s="24"/>
      <c r="O390" s="24"/>
      <c r="Q390" s="24"/>
      <c r="S390" s="24"/>
      <c r="U390" s="24"/>
      <c r="W390" s="24"/>
      <c r="Y390" s="24"/>
      <c r="AP390" s="14"/>
      <c r="AS390" s="14"/>
      <c r="AT390" s="12"/>
      <c r="AU390" s="14"/>
      <c r="AV390" s="14"/>
      <c r="AW390" s="14"/>
      <c r="AX390" s="14"/>
      <c r="AY390" s="14"/>
      <c r="AZ390" s="14"/>
      <c r="BA390" s="14"/>
      <c r="BB390" s="14"/>
    </row>
    <row r="391">
      <c r="I391" s="23"/>
      <c r="M391" s="24"/>
      <c r="O391" s="24"/>
      <c r="Q391" s="24"/>
      <c r="S391" s="24"/>
      <c r="U391" s="24"/>
      <c r="W391" s="24"/>
      <c r="Y391" s="24"/>
      <c r="AP391" s="14"/>
      <c r="AS391" s="14"/>
      <c r="AT391" s="12"/>
      <c r="AU391" s="14"/>
      <c r="AV391" s="14"/>
      <c r="AW391" s="14"/>
      <c r="AX391" s="14"/>
      <c r="AY391" s="14"/>
      <c r="AZ391" s="14"/>
      <c r="BA391" s="14"/>
      <c r="BB391" s="14"/>
    </row>
    <row r="392">
      <c r="I392" s="23"/>
      <c r="M392" s="24"/>
      <c r="O392" s="24"/>
      <c r="Q392" s="24"/>
      <c r="S392" s="24"/>
      <c r="U392" s="24"/>
      <c r="W392" s="24"/>
      <c r="Y392" s="24"/>
      <c r="AP392" s="14"/>
      <c r="AS392" s="14"/>
      <c r="AT392" s="12"/>
      <c r="AU392" s="14"/>
      <c r="AV392" s="14"/>
      <c r="AW392" s="14"/>
      <c r="AX392" s="14"/>
      <c r="AY392" s="14"/>
      <c r="AZ392" s="14"/>
      <c r="BA392" s="14"/>
      <c r="BB392" s="14"/>
    </row>
    <row r="393">
      <c r="I393" s="23"/>
      <c r="M393" s="24"/>
      <c r="O393" s="24"/>
      <c r="Q393" s="24"/>
      <c r="S393" s="24"/>
      <c r="U393" s="24"/>
      <c r="W393" s="24"/>
      <c r="Y393" s="24"/>
      <c r="AP393" s="14"/>
      <c r="AS393" s="14"/>
      <c r="AT393" s="12"/>
      <c r="AU393" s="14"/>
      <c r="AV393" s="14"/>
      <c r="AW393" s="14"/>
      <c r="AX393" s="14"/>
      <c r="AY393" s="14"/>
      <c r="AZ393" s="14"/>
      <c r="BA393" s="14"/>
      <c r="BB393" s="14"/>
    </row>
    <row r="394">
      <c r="I394" s="23"/>
      <c r="M394" s="24"/>
      <c r="O394" s="24"/>
      <c r="Q394" s="24"/>
      <c r="S394" s="24"/>
      <c r="U394" s="24"/>
      <c r="W394" s="24"/>
      <c r="Y394" s="24"/>
      <c r="AP394" s="14"/>
      <c r="AS394" s="14"/>
      <c r="AT394" s="12"/>
      <c r="AU394" s="14"/>
      <c r="AV394" s="14"/>
      <c r="AW394" s="14"/>
      <c r="AX394" s="14"/>
      <c r="AY394" s="14"/>
      <c r="AZ394" s="14"/>
      <c r="BA394" s="14"/>
      <c r="BB394" s="14"/>
    </row>
    <row r="395">
      <c r="I395" s="23"/>
      <c r="M395" s="24"/>
      <c r="O395" s="24"/>
      <c r="Q395" s="24"/>
      <c r="S395" s="24"/>
      <c r="U395" s="24"/>
      <c r="W395" s="24"/>
      <c r="Y395" s="24"/>
      <c r="AP395" s="14"/>
      <c r="AS395" s="14"/>
      <c r="AT395" s="12"/>
      <c r="AU395" s="14"/>
      <c r="AV395" s="14"/>
      <c r="AW395" s="14"/>
      <c r="AX395" s="14"/>
      <c r="AY395" s="14"/>
      <c r="AZ395" s="14"/>
      <c r="BA395" s="14"/>
      <c r="BB395" s="14"/>
    </row>
    <row r="396">
      <c r="I396" s="23"/>
      <c r="M396" s="24"/>
      <c r="O396" s="24"/>
      <c r="Q396" s="24"/>
      <c r="S396" s="24"/>
      <c r="U396" s="24"/>
      <c r="W396" s="24"/>
      <c r="Y396" s="24"/>
      <c r="AP396" s="14"/>
      <c r="AS396" s="14"/>
      <c r="AT396" s="12"/>
      <c r="AU396" s="14"/>
      <c r="AV396" s="14"/>
      <c r="AW396" s="14"/>
      <c r="AX396" s="14"/>
      <c r="AY396" s="14"/>
      <c r="AZ396" s="14"/>
      <c r="BA396" s="14"/>
      <c r="BB396" s="14"/>
    </row>
    <row r="397">
      <c r="I397" s="23"/>
      <c r="M397" s="24"/>
      <c r="O397" s="24"/>
      <c r="Q397" s="24"/>
      <c r="S397" s="24"/>
      <c r="U397" s="24"/>
      <c r="W397" s="24"/>
      <c r="Y397" s="24"/>
      <c r="AP397" s="14"/>
      <c r="AS397" s="14"/>
      <c r="AT397" s="12"/>
      <c r="AU397" s="14"/>
      <c r="AV397" s="14"/>
      <c r="AW397" s="14"/>
      <c r="AX397" s="14"/>
      <c r="AY397" s="14"/>
      <c r="AZ397" s="14"/>
      <c r="BA397" s="14"/>
      <c r="BB397" s="14"/>
    </row>
    <row r="398">
      <c r="I398" s="23"/>
      <c r="M398" s="24"/>
      <c r="O398" s="24"/>
      <c r="Q398" s="24"/>
      <c r="S398" s="24"/>
      <c r="U398" s="24"/>
      <c r="W398" s="24"/>
      <c r="Y398" s="24"/>
      <c r="AP398" s="14"/>
      <c r="AS398" s="14"/>
      <c r="AT398" s="12"/>
      <c r="AU398" s="14"/>
      <c r="AV398" s="14"/>
      <c r="AW398" s="14"/>
      <c r="AX398" s="14"/>
      <c r="AY398" s="14"/>
      <c r="AZ398" s="14"/>
      <c r="BA398" s="14"/>
      <c r="BB398" s="14"/>
    </row>
    <row r="399">
      <c r="I399" s="23"/>
      <c r="M399" s="24"/>
      <c r="O399" s="24"/>
      <c r="Q399" s="24"/>
      <c r="S399" s="24"/>
      <c r="U399" s="24"/>
      <c r="W399" s="24"/>
      <c r="Y399" s="24"/>
      <c r="AP399" s="14"/>
      <c r="AS399" s="14"/>
      <c r="AT399" s="12"/>
      <c r="AU399" s="14"/>
      <c r="AV399" s="14"/>
      <c r="AW399" s="14"/>
      <c r="AX399" s="14"/>
      <c r="AY399" s="14"/>
      <c r="AZ399" s="14"/>
      <c r="BA399" s="14"/>
      <c r="BB399" s="14"/>
    </row>
    <row r="400">
      <c r="I400" s="23"/>
      <c r="M400" s="24"/>
      <c r="O400" s="24"/>
      <c r="Q400" s="24"/>
      <c r="S400" s="24"/>
      <c r="U400" s="24"/>
      <c r="W400" s="24"/>
      <c r="Y400" s="24"/>
      <c r="AP400" s="14"/>
      <c r="AS400" s="14"/>
      <c r="AT400" s="12"/>
      <c r="AU400" s="14"/>
      <c r="AV400" s="14"/>
      <c r="AW400" s="14"/>
      <c r="AX400" s="14"/>
      <c r="AY400" s="14"/>
      <c r="AZ400" s="14"/>
      <c r="BA400" s="14"/>
      <c r="BB400" s="14"/>
    </row>
    <row r="401">
      <c r="I401" s="23"/>
      <c r="M401" s="24"/>
      <c r="O401" s="24"/>
      <c r="Q401" s="24"/>
      <c r="S401" s="24"/>
      <c r="U401" s="24"/>
      <c r="W401" s="24"/>
      <c r="Y401" s="24"/>
      <c r="AP401" s="14"/>
      <c r="AS401" s="14"/>
      <c r="AT401" s="12"/>
      <c r="AU401" s="14"/>
      <c r="AV401" s="14"/>
      <c r="AW401" s="14"/>
      <c r="AX401" s="14"/>
      <c r="AY401" s="14"/>
      <c r="AZ401" s="14"/>
      <c r="BA401" s="14"/>
      <c r="BB401" s="14"/>
    </row>
    <row r="402">
      <c r="I402" s="23"/>
      <c r="M402" s="24"/>
      <c r="O402" s="24"/>
      <c r="Q402" s="24"/>
      <c r="S402" s="24"/>
      <c r="U402" s="24"/>
      <c r="W402" s="24"/>
      <c r="Y402" s="24"/>
      <c r="AP402" s="14"/>
      <c r="AS402" s="14"/>
      <c r="AT402" s="12"/>
      <c r="AU402" s="14"/>
      <c r="AV402" s="14"/>
      <c r="AW402" s="14"/>
      <c r="AX402" s="14"/>
      <c r="AY402" s="14"/>
      <c r="AZ402" s="14"/>
      <c r="BA402" s="14"/>
      <c r="BB402" s="14"/>
    </row>
    <row r="403">
      <c r="I403" s="23"/>
      <c r="M403" s="24"/>
      <c r="O403" s="24"/>
      <c r="Q403" s="24"/>
      <c r="S403" s="24"/>
      <c r="U403" s="24"/>
      <c r="W403" s="24"/>
      <c r="Y403" s="24"/>
      <c r="AP403" s="14"/>
      <c r="AS403" s="14"/>
      <c r="AT403" s="12"/>
      <c r="AU403" s="14"/>
      <c r="AV403" s="14"/>
      <c r="AW403" s="14"/>
      <c r="AX403" s="14"/>
      <c r="AY403" s="14"/>
      <c r="AZ403" s="14"/>
      <c r="BA403" s="14"/>
      <c r="BB403" s="14"/>
    </row>
    <row r="404">
      <c r="I404" s="23"/>
      <c r="M404" s="24"/>
      <c r="O404" s="24"/>
      <c r="Q404" s="24"/>
      <c r="S404" s="24"/>
      <c r="U404" s="24"/>
      <c r="W404" s="24"/>
      <c r="Y404" s="24"/>
      <c r="AP404" s="14"/>
      <c r="AS404" s="14"/>
      <c r="AT404" s="12"/>
      <c r="AU404" s="14"/>
      <c r="AV404" s="14"/>
      <c r="AW404" s="14"/>
      <c r="AX404" s="14"/>
      <c r="AY404" s="14"/>
      <c r="AZ404" s="14"/>
      <c r="BA404" s="14"/>
      <c r="BB404" s="14"/>
    </row>
    <row r="405">
      <c r="I405" s="23"/>
      <c r="M405" s="24"/>
      <c r="O405" s="24"/>
      <c r="Q405" s="24"/>
      <c r="S405" s="24"/>
      <c r="U405" s="24"/>
      <c r="W405" s="24"/>
      <c r="Y405" s="24"/>
      <c r="AP405" s="14"/>
      <c r="AS405" s="14"/>
      <c r="AT405" s="12"/>
      <c r="AU405" s="14"/>
      <c r="AV405" s="14"/>
      <c r="AW405" s="14"/>
      <c r="AX405" s="14"/>
      <c r="AY405" s="14"/>
      <c r="AZ405" s="14"/>
      <c r="BA405" s="14"/>
      <c r="BB405" s="14"/>
    </row>
    <row r="406">
      <c r="I406" s="23"/>
      <c r="M406" s="24"/>
      <c r="O406" s="24"/>
      <c r="Q406" s="24"/>
      <c r="S406" s="24"/>
      <c r="U406" s="24"/>
      <c r="W406" s="24"/>
      <c r="Y406" s="24"/>
      <c r="AP406" s="14"/>
      <c r="AS406" s="14"/>
      <c r="AT406" s="12"/>
      <c r="AU406" s="14"/>
      <c r="AV406" s="14"/>
      <c r="AW406" s="14"/>
      <c r="AX406" s="14"/>
      <c r="AY406" s="14"/>
      <c r="AZ406" s="14"/>
      <c r="BA406" s="14"/>
      <c r="BB406" s="14"/>
    </row>
    <row r="407">
      <c r="I407" s="23"/>
      <c r="M407" s="24"/>
      <c r="O407" s="24"/>
      <c r="Q407" s="24"/>
      <c r="S407" s="24"/>
      <c r="U407" s="24"/>
      <c r="W407" s="24"/>
      <c r="Y407" s="24"/>
      <c r="AP407" s="14"/>
      <c r="AS407" s="14"/>
      <c r="AT407" s="12"/>
      <c r="AU407" s="14"/>
      <c r="AV407" s="14"/>
      <c r="AW407" s="14"/>
      <c r="AX407" s="14"/>
      <c r="AY407" s="14"/>
      <c r="AZ407" s="14"/>
      <c r="BA407" s="14"/>
      <c r="BB407" s="14"/>
    </row>
    <row r="408">
      <c r="I408" s="23"/>
      <c r="M408" s="24"/>
      <c r="O408" s="24"/>
      <c r="Q408" s="24"/>
      <c r="S408" s="24"/>
      <c r="U408" s="24"/>
      <c r="W408" s="24"/>
      <c r="Y408" s="24"/>
      <c r="AP408" s="14"/>
      <c r="AS408" s="14"/>
      <c r="AT408" s="12"/>
      <c r="AU408" s="14"/>
      <c r="AV408" s="14"/>
      <c r="AW408" s="14"/>
      <c r="AX408" s="14"/>
      <c r="AY408" s="14"/>
      <c r="AZ408" s="14"/>
      <c r="BA408" s="14"/>
      <c r="BB408" s="14"/>
    </row>
    <row r="409">
      <c r="I409" s="23"/>
      <c r="M409" s="24"/>
      <c r="O409" s="24"/>
      <c r="Q409" s="24"/>
      <c r="S409" s="24"/>
      <c r="U409" s="24"/>
      <c r="W409" s="24"/>
      <c r="Y409" s="24"/>
      <c r="AP409" s="14"/>
      <c r="AS409" s="14"/>
      <c r="AT409" s="12"/>
      <c r="AU409" s="14"/>
      <c r="AV409" s="14"/>
      <c r="AW409" s="14"/>
      <c r="AX409" s="14"/>
      <c r="AY409" s="14"/>
      <c r="AZ409" s="14"/>
      <c r="BA409" s="14"/>
      <c r="BB409" s="14"/>
    </row>
    <row r="410">
      <c r="I410" s="23"/>
      <c r="M410" s="24"/>
      <c r="O410" s="24"/>
      <c r="Q410" s="24"/>
      <c r="S410" s="24"/>
      <c r="U410" s="24"/>
      <c r="W410" s="24"/>
      <c r="Y410" s="24"/>
      <c r="AP410" s="14"/>
      <c r="AS410" s="14"/>
      <c r="AT410" s="12"/>
      <c r="AU410" s="14"/>
      <c r="AV410" s="14"/>
      <c r="AW410" s="14"/>
      <c r="AX410" s="14"/>
      <c r="AY410" s="14"/>
      <c r="AZ410" s="14"/>
      <c r="BA410" s="14"/>
      <c r="BB410" s="14"/>
    </row>
    <row r="411">
      <c r="I411" s="23"/>
      <c r="M411" s="24"/>
      <c r="O411" s="24"/>
      <c r="Q411" s="24"/>
      <c r="S411" s="24"/>
      <c r="U411" s="24"/>
      <c r="W411" s="24"/>
      <c r="Y411" s="24"/>
      <c r="AP411" s="14"/>
      <c r="AS411" s="14"/>
      <c r="AT411" s="12"/>
      <c r="AU411" s="14"/>
      <c r="AV411" s="14"/>
      <c r="AW411" s="14"/>
      <c r="AX411" s="14"/>
      <c r="AY411" s="14"/>
      <c r="AZ411" s="14"/>
      <c r="BA411" s="14"/>
      <c r="BB411" s="14"/>
    </row>
    <row r="412">
      <c r="I412" s="23"/>
      <c r="M412" s="24"/>
      <c r="O412" s="24"/>
      <c r="Q412" s="24"/>
      <c r="S412" s="24"/>
      <c r="U412" s="24"/>
      <c r="W412" s="24"/>
      <c r="Y412" s="24"/>
      <c r="AP412" s="14"/>
      <c r="AS412" s="14"/>
      <c r="AT412" s="12"/>
      <c r="AU412" s="14"/>
      <c r="AV412" s="14"/>
      <c r="AW412" s="14"/>
      <c r="AX412" s="14"/>
      <c r="AY412" s="14"/>
      <c r="AZ412" s="14"/>
      <c r="BA412" s="14"/>
      <c r="BB412" s="14"/>
    </row>
    <row r="413">
      <c r="I413" s="23"/>
      <c r="M413" s="24"/>
      <c r="O413" s="24"/>
      <c r="Q413" s="24"/>
      <c r="S413" s="24"/>
      <c r="U413" s="24"/>
      <c r="W413" s="24"/>
      <c r="Y413" s="24"/>
      <c r="AP413" s="14"/>
      <c r="AS413" s="14"/>
      <c r="AT413" s="12"/>
      <c r="AU413" s="14"/>
      <c r="AV413" s="14"/>
      <c r="AW413" s="14"/>
      <c r="AX413" s="14"/>
      <c r="AY413" s="14"/>
      <c r="AZ413" s="14"/>
      <c r="BA413" s="14"/>
      <c r="BB413" s="14"/>
    </row>
    <row r="414">
      <c r="I414" s="23"/>
      <c r="M414" s="24"/>
      <c r="O414" s="24"/>
      <c r="Q414" s="24"/>
      <c r="S414" s="24"/>
      <c r="U414" s="24"/>
      <c r="W414" s="24"/>
      <c r="Y414" s="24"/>
      <c r="AP414" s="14"/>
      <c r="AS414" s="14"/>
      <c r="AT414" s="12"/>
      <c r="AU414" s="14"/>
      <c r="AV414" s="14"/>
      <c r="AW414" s="14"/>
      <c r="AX414" s="14"/>
      <c r="AY414" s="14"/>
      <c r="AZ414" s="14"/>
      <c r="BA414" s="14"/>
      <c r="BB414" s="14"/>
    </row>
    <row r="415">
      <c r="I415" s="23"/>
      <c r="M415" s="24"/>
      <c r="O415" s="24"/>
      <c r="Q415" s="24"/>
      <c r="S415" s="24"/>
      <c r="U415" s="24"/>
      <c r="W415" s="24"/>
      <c r="Y415" s="24"/>
      <c r="AP415" s="14"/>
      <c r="AS415" s="14"/>
      <c r="AT415" s="12"/>
      <c r="AU415" s="14"/>
      <c r="AV415" s="14"/>
      <c r="AW415" s="14"/>
      <c r="AX415" s="14"/>
      <c r="AY415" s="14"/>
      <c r="AZ415" s="14"/>
      <c r="BA415" s="14"/>
      <c r="BB415" s="14"/>
    </row>
    <row r="416">
      <c r="I416" s="23"/>
      <c r="M416" s="24"/>
      <c r="O416" s="24"/>
      <c r="Q416" s="24"/>
      <c r="S416" s="24"/>
      <c r="U416" s="24"/>
      <c r="W416" s="24"/>
      <c r="Y416" s="24"/>
      <c r="AP416" s="14"/>
      <c r="AS416" s="14"/>
      <c r="AT416" s="12"/>
      <c r="AU416" s="14"/>
      <c r="AV416" s="14"/>
      <c r="AW416" s="14"/>
      <c r="AX416" s="14"/>
      <c r="AY416" s="14"/>
      <c r="AZ416" s="14"/>
      <c r="BA416" s="14"/>
      <c r="BB416" s="14"/>
    </row>
    <row r="417">
      <c r="I417" s="23"/>
      <c r="M417" s="24"/>
      <c r="O417" s="24"/>
      <c r="Q417" s="24"/>
      <c r="S417" s="24"/>
      <c r="U417" s="24"/>
      <c r="W417" s="24"/>
      <c r="Y417" s="24"/>
      <c r="AP417" s="14"/>
      <c r="AS417" s="14"/>
      <c r="AT417" s="12"/>
      <c r="AU417" s="14"/>
      <c r="AV417" s="14"/>
      <c r="AW417" s="14"/>
      <c r="AX417" s="14"/>
      <c r="AY417" s="14"/>
      <c r="AZ417" s="14"/>
      <c r="BA417" s="14"/>
      <c r="BB417" s="14"/>
    </row>
    <row r="418">
      <c r="I418" s="23"/>
      <c r="M418" s="24"/>
      <c r="O418" s="24"/>
      <c r="Q418" s="24"/>
      <c r="S418" s="24"/>
      <c r="U418" s="24"/>
      <c r="W418" s="24"/>
      <c r="Y418" s="24"/>
      <c r="AP418" s="14"/>
      <c r="AS418" s="14"/>
      <c r="AT418" s="12"/>
      <c r="AU418" s="14"/>
      <c r="AV418" s="14"/>
      <c r="AW418" s="14"/>
      <c r="AX418" s="14"/>
      <c r="AY418" s="14"/>
      <c r="AZ418" s="14"/>
      <c r="BA418" s="14"/>
      <c r="BB418" s="14"/>
    </row>
    <row r="419">
      <c r="I419" s="23"/>
      <c r="M419" s="24"/>
      <c r="O419" s="24"/>
      <c r="Q419" s="24"/>
      <c r="S419" s="24"/>
      <c r="U419" s="24"/>
      <c r="W419" s="24"/>
      <c r="Y419" s="24"/>
      <c r="AP419" s="14"/>
      <c r="AS419" s="14"/>
      <c r="AT419" s="12"/>
      <c r="AU419" s="14"/>
      <c r="AV419" s="14"/>
      <c r="AW419" s="14"/>
      <c r="AX419" s="14"/>
      <c r="AY419" s="14"/>
      <c r="AZ419" s="14"/>
      <c r="BA419" s="14"/>
      <c r="BB419" s="14"/>
    </row>
    <row r="420">
      <c r="I420" s="23"/>
      <c r="M420" s="24"/>
      <c r="O420" s="24"/>
      <c r="Q420" s="24"/>
      <c r="S420" s="24"/>
      <c r="U420" s="24"/>
      <c r="W420" s="24"/>
      <c r="Y420" s="24"/>
      <c r="AP420" s="14"/>
      <c r="AS420" s="14"/>
      <c r="AT420" s="12"/>
      <c r="AU420" s="14"/>
      <c r="AV420" s="14"/>
      <c r="AW420" s="14"/>
      <c r="AX420" s="14"/>
      <c r="AY420" s="14"/>
      <c r="AZ420" s="14"/>
      <c r="BA420" s="14"/>
      <c r="BB420" s="14"/>
    </row>
    <row r="421">
      <c r="I421" s="23"/>
      <c r="M421" s="24"/>
      <c r="O421" s="24"/>
      <c r="Q421" s="24"/>
      <c r="S421" s="24"/>
      <c r="U421" s="24"/>
      <c r="W421" s="24"/>
      <c r="Y421" s="24"/>
      <c r="AP421" s="14"/>
      <c r="AS421" s="14"/>
      <c r="AT421" s="12"/>
      <c r="AU421" s="14"/>
      <c r="AV421" s="14"/>
      <c r="AW421" s="14"/>
      <c r="AX421" s="14"/>
      <c r="AY421" s="14"/>
      <c r="AZ421" s="14"/>
      <c r="BA421" s="14"/>
      <c r="BB421" s="14"/>
    </row>
    <row r="422">
      <c r="I422" s="23"/>
      <c r="M422" s="24"/>
      <c r="O422" s="24"/>
      <c r="Q422" s="24"/>
      <c r="S422" s="24"/>
      <c r="U422" s="24"/>
      <c r="W422" s="24"/>
      <c r="Y422" s="24"/>
      <c r="AP422" s="14"/>
      <c r="AS422" s="14"/>
      <c r="AT422" s="12"/>
      <c r="AU422" s="14"/>
      <c r="AV422" s="14"/>
      <c r="AW422" s="14"/>
      <c r="AX422" s="14"/>
      <c r="AY422" s="14"/>
      <c r="AZ422" s="14"/>
      <c r="BA422" s="14"/>
      <c r="BB422" s="14"/>
    </row>
    <row r="423">
      <c r="I423" s="23"/>
      <c r="M423" s="24"/>
      <c r="O423" s="24"/>
      <c r="Q423" s="24"/>
      <c r="S423" s="24"/>
      <c r="U423" s="24"/>
      <c r="W423" s="24"/>
      <c r="Y423" s="24"/>
      <c r="AP423" s="14"/>
      <c r="AS423" s="14"/>
      <c r="AT423" s="12"/>
      <c r="AU423" s="14"/>
      <c r="AV423" s="14"/>
      <c r="AW423" s="14"/>
      <c r="AX423" s="14"/>
      <c r="AY423" s="14"/>
      <c r="AZ423" s="14"/>
      <c r="BA423" s="14"/>
      <c r="BB423" s="14"/>
    </row>
    <row r="424">
      <c r="I424" s="23"/>
      <c r="M424" s="24"/>
      <c r="O424" s="24"/>
      <c r="Q424" s="24"/>
      <c r="S424" s="24"/>
      <c r="U424" s="24"/>
      <c r="W424" s="24"/>
      <c r="Y424" s="24"/>
      <c r="AP424" s="14"/>
      <c r="AS424" s="14"/>
      <c r="AT424" s="12"/>
      <c r="AU424" s="14"/>
      <c r="AV424" s="14"/>
      <c r="AW424" s="14"/>
      <c r="AX424" s="14"/>
      <c r="AY424" s="14"/>
      <c r="AZ424" s="14"/>
      <c r="BA424" s="14"/>
      <c r="BB424" s="14"/>
    </row>
    <row r="425">
      <c r="I425" s="23"/>
      <c r="M425" s="24"/>
      <c r="O425" s="24"/>
      <c r="Q425" s="24"/>
      <c r="S425" s="24"/>
      <c r="U425" s="24"/>
      <c r="W425" s="24"/>
      <c r="Y425" s="24"/>
      <c r="AP425" s="14"/>
      <c r="AS425" s="14"/>
      <c r="AT425" s="12"/>
      <c r="AU425" s="14"/>
      <c r="AV425" s="14"/>
      <c r="AW425" s="14"/>
      <c r="AX425" s="14"/>
      <c r="AY425" s="14"/>
      <c r="AZ425" s="14"/>
      <c r="BA425" s="14"/>
      <c r="BB425" s="14"/>
    </row>
    <row r="426">
      <c r="I426" s="23"/>
      <c r="M426" s="24"/>
      <c r="O426" s="24"/>
      <c r="Q426" s="24"/>
      <c r="S426" s="24"/>
      <c r="U426" s="24"/>
      <c r="W426" s="24"/>
      <c r="Y426" s="24"/>
      <c r="AP426" s="14"/>
      <c r="AS426" s="14"/>
      <c r="AT426" s="12"/>
      <c r="AU426" s="14"/>
      <c r="AV426" s="14"/>
      <c r="AW426" s="14"/>
      <c r="AX426" s="14"/>
      <c r="AY426" s="14"/>
      <c r="AZ426" s="14"/>
      <c r="BA426" s="14"/>
      <c r="BB426" s="14"/>
    </row>
    <row r="427">
      <c r="I427" s="23"/>
      <c r="M427" s="24"/>
      <c r="O427" s="24"/>
      <c r="Q427" s="24"/>
      <c r="S427" s="24"/>
      <c r="U427" s="24"/>
      <c r="W427" s="24"/>
      <c r="Y427" s="24"/>
      <c r="AP427" s="14"/>
      <c r="AS427" s="14"/>
      <c r="AT427" s="12"/>
      <c r="AU427" s="14"/>
      <c r="AV427" s="14"/>
      <c r="AW427" s="14"/>
      <c r="AX427" s="14"/>
      <c r="AY427" s="14"/>
      <c r="AZ427" s="14"/>
      <c r="BA427" s="14"/>
      <c r="BB427" s="14"/>
    </row>
    <row r="428">
      <c r="I428" s="23"/>
      <c r="M428" s="24"/>
      <c r="O428" s="24"/>
      <c r="Q428" s="24"/>
      <c r="S428" s="24"/>
      <c r="U428" s="24"/>
      <c r="W428" s="24"/>
      <c r="Y428" s="24"/>
      <c r="AP428" s="14"/>
      <c r="AS428" s="14"/>
      <c r="AT428" s="12"/>
      <c r="AU428" s="14"/>
      <c r="AV428" s="14"/>
      <c r="AW428" s="14"/>
      <c r="AX428" s="14"/>
      <c r="AY428" s="14"/>
      <c r="AZ428" s="14"/>
      <c r="BA428" s="14"/>
      <c r="BB428" s="14"/>
    </row>
    <row r="429">
      <c r="I429" s="23"/>
      <c r="M429" s="24"/>
      <c r="O429" s="24"/>
      <c r="Q429" s="24"/>
      <c r="S429" s="24"/>
      <c r="U429" s="24"/>
      <c r="W429" s="24"/>
      <c r="Y429" s="24"/>
      <c r="AP429" s="14"/>
      <c r="AS429" s="14"/>
      <c r="AT429" s="12"/>
      <c r="AU429" s="14"/>
      <c r="AV429" s="14"/>
      <c r="AW429" s="14"/>
      <c r="AX429" s="14"/>
      <c r="AY429" s="14"/>
      <c r="AZ429" s="14"/>
      <c r="BA429" s="14"/>
      <c r="BB429" s="14"/>
    </row>
    <row r="430">
      <c r="I430" s="23"/>
      <c r="M430" s="24"/>
      <c r="O430" s="24"/>
      <c r="Q430" s="24"/>
      <c r="S430" s="24"/>
      <c r="U430" s="24"/>
      <c r="W430" s="24"/>
      <c r="Y430" s="24"/>
      <c r="AP430" s="14"/>
      <c r="AS430" s="14"/>
      <c r="AT430" s="12"/>
      <c r="AU430" s="14"/>
      <c r="AV430" s="14"/>
      <c r="AW430" s="14"/>
      <c r="AX430" s="14"/>
      <c r="AY430" s="14"/>
      <c r="AZ430" s="14"/>
      <c r="BA430" s="14"/>
      <c r="BB430" s="14"/>
    </row>
    <row r="431">
      <c r="I431" s="23"/>
      <c r="M431" s="24"/>
      <c r="O431" s="24"/>
      <c r="Q431" s="24"/>
      <c r="S431" s="24"/>
      <c r="U431" s="24"/>
      <c r="W431" s="24"/>
      <c r="Y431" s="24"/>
      <c r="AP431" s="14"/>
      <c r="AS431" s="14"/>
      <c r="AT431" s="12"/>
      <c r="AU431" s="14"/>
      <c r="AV431" s="14"/>
      <c r="AW431" s="14"/>
      <c r="AX431" s="14"/>
      <c r="AY431" s="14"/>
      <c r="AZ431" s="14"/>
      <c r="BA431" s="14"/>
      <c r="BB431" s="14"/>
    </row>
    <row r="432">
      <c r="I432" s="23"/>
      <c r="M432" s="24"/>
      <c r="O432" s="24"/>
      <c r="Q432" s="24"/>
      <c r="S432" s="24"/>
      <c r="U432" s="24"/>
      <c r="W432" s="24"/>
      <c r="Y432" s="24"/>
      <c r="AP432" s="14"/>
      <c r="AS432" s="14"/>
      <c r="AT432" s="12"/>
      <c r="AU432" s="14"/>
      <c r="AV432" s="14"/>
      <c r="AW432" s="14"/>
      <c r="AX432" s="14"/>
      <c r="AY432" s="14"/>
      <c r="AZ432" s="14"/>
      <c r="BA432" s="14"/>
      <c r="BB432" s="14"/>
    </row>
    <row r="433">
      <c r="I433" s="23"/>
      <c r="M433" s="24"/>
      <c r="O433" s="24"/>
      <c r="Q433" s="24"/>
      <c r="S433" s="24"/>
      <c r="U433" s="24"/>
      <c r="W433" s="24"/>
      <c r="Y433" s="24"/>
      <c r="AP433" s="14"/>
      <c r="AS433" s="14"/>
      <c r="AT433" s="12"/>
      <c r="AU433" s="14"/>
      <c r="AV433" s="14"/>
      <c r="AW433" s="14"/>
      <c r="AX433" s="14"/>
      <c r="AY433" s="14"/>
      <c r="AZ433" s="14"/>
      <c r="BA433" s="14"/>
      <c r="BB433" s="14"/>
    </row>
    <row r="434">
      <c r="I434" s="23"/>
      <c r="M434" s="24"/>
      <c r="O434" s="24"/>
      <c r="Q434" s="24"/>
      <c r="S434" s="24"/>
      <c r="U434" s="24"/>
      <c r="W434" s="24"/>
      <c r="Y434" s="24"/>
      <c r="AP434" s="14"/>
      <c r="AS434" s="14"/>
      <c r="AT434" s="12"/>
      <c r="AU434" s="14"/>
      <c r="AV434" s="14"/>
      <c r="AW434" s="14"/>
      <c r="AX434" s="14"/>
      <c r="AY434" s="14"/>
      <c r="AZ434" s="14"/>
      <c r="BA434" s="14"/>
      <c r="BB434" s="14"/>
    </row>
    <row r="435">
      <c r="I435" s="23"/>
      <c r="M435" s="24"/>
      <c r="O435" s="24"/>
      <c r="Q435" s="24"/>
      <c r="S435" s="24"/>
      <c r="U435" s="24"/>
      <c r="W435" s="24"/>
      <c r="Y435" s="24"/>
      <c r="AP435" s="14"/>
      <c r="AS435" s="14"/>
      <c r="AT435" s="12"/>
      <c r="AU435" s="14"/>
      <c r="AV435" s="14"/>
      <c r="AW435" s="14"/>
      <c r="AX435" s="14"/>
      <c r="AY435" s="14"/>
      <c r="AZ435" s="14"/>
      <c r="BA435" s="14"/>
      <c r="BB435" s="14"/>
    </row>
    <row r="436">
      <c r="I436" s="23"/>
      <c r="M436" s="24"/>
      <c r="O436" s="24"/>
      <c r="Q436" s="24"/>
      <c r="S436" s="24"/>
      <c r="U436" s="24"/>
      <c r="W436" s="24"/>
      <c r="Y436" s="24"/>
      <c r="AP436" s="14"/>
      <c r="AS436" s="14"/>
      <c r="AT436" s="12"/>
      <c r="AU436" s="14"/>
      <c r="AV436" s="14"/>
      <c r="AW436" s="14"/>
      <c r="AX436" s="14"/>
      <c r="AY436" s="14"/>
      <c r="AZ436" s="14"/>
      <c r="BA436" s="14"/>
      <c r="BB436" s="14"/>
    </row>
    <row r="437">
      <c r="I437" s="23"/>
      <c r="M437" s="24"/>
      <c r="O437" s="24"/>
      <c r="Q437" s="24"/>
      <c r="S437" s="24"/>
      <c r="U437" s="24"/>
      <c r="W437" s="24"/>
      <c r="Y437" s="24"/>
      <c r="AP437" s="14"/>
      <c r="AS437" s="14"/>
      <c r="AT437" s="12"/>
      <c r="AU437" s="14"/>
      <c r="AV437" s="14"/>
      <c r="AW437" s="14"/>
      <c r="AX437" s="14"/>
      <c r="AY437" s="14"/>
      <c r="AZ437" s="14"/>
      <c r="BA437" s="14"/>
      <c r="BB437" s="14"/>
    </row>
    <row r="438">
      <c r="I438" s="23"/>
      <c r="M438" s="24"/>
      <c r="O438" s="24"/>
      <c r="Q438" s="24"/>
      <c r="S438" s="24"/>
      <c r="U438" s="24"/>
      <c r="W438" s="24"/>
      <c r="Y438" s="24"/>
      <c r="AP438" s="14"/>
      <c r="AS438" s="14"/>
      <c r="AT438" s="12"/>
      <c r="AU438" s="14"/>
      <c r="AV438" s="14"/>
      <c r="AW438" s="14"/>
      <c r="AX438" s="14"/>
      <c r="AY438" s="14"/>
      <c r="AZ438" s="14"/>
      <c r="BA438" s="14"/>
      <c r="BB438" s="14"/>
    </row>
    <row r="439">
      <c r="I439" s="23"/>
      <c r="M439" s="24"/>
      <c r="O439" s="24"/>
      <c r="Q439" s="24"/>
      <c r="S439" s="24"/>
      <c r="U439" s="24"/>
      <c r="W439" s="24"/>
      <c r="Y439" s="24"/>
      <c r="AP439" s="14"/>
      <c r="AS439" s="14"/>
      <c r="AT439" s="12"/>
      <c r="AU439" s="14"/>
      <c r="AV439" s="14"/>
      <c r="AW439" s="14"/>
      <c r="AX439" s="14"/>
      <c r="AY439" s="14"/>
      <c r="AZ439" s="14"/>
      <c r="BA439" s="14"/>
      <c r="BB439" s="14"/>
    </row>
    <row r="440">
      <c r="I440" s="23"/>
      <c r="M440" s="24"/>
      <c r="O440" s="24"/>
      <c r="Q440" s="24"/>
      <c r="S440" s="24"/>
      <c r="U440" s="24"/>
      <c r="W440" s="24"/>
      <c r="Y440" s="24"/>
      <c r="AP440" s="14"/>
      <c r="AS440" s="14"/>
      <c r="AT440" s="12"/>
      <c r="AU440" s="14"/>
      <c r="AV440" s="14"/>
      <c r="AW440" s="14"/>
      <c r="AX440" s="14"/>
      <c r="AY440" s="14"/>
      <c r="AZ440" s="14"/>
      <c r="BA440" s="14"/>
      <c r="BB440" s="14"/>
    </row>
    <row r="441">
      <c r="I441" s="23"/>
      <c r="M441" s="24"/>
      <c r="O441" s="24"/>
      <c r="Q441" s="24"/>
      <c r="S441" s="24"/>
      <c r="U441" s="24"/>
      <c r="W441" s="24"/>
      <c r="Y441" s="24"/>
      <c r="AP441" s="14"/>
      <c r="AS441" s="14"/>
      <c r="AT441" s="12"/>
      <c r="AU441" s="14"/>
      <c r="AV441" s="14"/>
      <c r="AW441" s="14"/>
      <c r="AX441" s="14"/>
      <c r="AY441" s="14"/>
      <c r="AZ441" s="14"/>
      <c r="BA441" s="14"/>
      <c r="BB441" s="14"/>
    </row>
    <row r="442">
      <c r="I442" s="23"/>
      <c r="M442" s="24"/>
      <c r="O442" s="24"/>
      <c r="Q442" s="24"/>
      <c r="S442" s="24"/>
      <c r="U442" s="24"/>
      <c r="W442" s="24"/>
      <c r="Y442" s="24"/>
      <c r="AP442" s="14"/>
      <c r="AS442" s="14"/>
      <c r="AT442" s="12"/>
      <c r="AU442" s="14"/>
      <c r="AV442" s="14"/>
      <c r="AW442" s="14"/>
      <c r="AX442" s="14"/>
      <c r="AY442" s="14"/>
      <c r="AZ442" s="14"/>
      <c r="BA442" s="14"/>
      <c r="BB442" s="14"/>
    </row>
    <row r="443">
      <c r="I443" s="23"/>
      <c r="M443" s="24"/>
      <c r="O443" s="24"/>
      <c r="Q443" s="24"/>
      <c r="S443" s="24"/>
      <c r="U443" s="24"/>
      <c r="W443" s="24"/>
      <c r="Y443" s="24"/>
      <c r="AP443" s="14"/>
      <c r="AS443" s="14"/>
      <c r="AT443" s="12"/>
      <c r="AU443" s="14"/>
      <c r="AV443" s="14"/>
      <c r="AW443" s="14"/>
      <c r="AX443" s="14"/>
      <c r="AY443" s="14"/>
      <c r="AZ443" s="14"/>
      <c r="BA443" s="14"/>
      <c r="BB443" s="14"/>
    </row>
    <row r="444">
      <c r="I444" s="23"/>
      <c r="M444" s="24"/>
      <c r="O444" s="24"/>
      <c r="Q444" s="24"/>
      <c r="S444" s="24"/>
      <c r="U444" s="24"/>
      <c r="W444" s="24"/>
      <c r="Y444" s="24"/>
      <c r="AP444" s="14"/>
      <c r="AS444" s="14"/>
      <c r="AT444" s="12"/>
      <c r="AU444" s="14"/>
      <c r="AV444" s="14"/>
      <c r="AW444" s="14"/>
      <c r="AX444" s="14"/>
      <c r="AY444" s="14"/>
      <c r="AZ444" s="14"/>
      <c r="BA444" s="14"/>
      <c r="BB444" s="14"/>
    </row>
    <row r="445">
      <c r="I445" s="23"/>
      <c r="M445" s="24"/>
      <c r="O445" s="24"/>
      <c r="Q445" s="24"/>
      <c r="S445" s="24"/>
      <c r="U445" s="24"/>
      <c r="W445" s="24"/>
      <c r="Y445" s="24"/>
      <c r="AP445" s="14"/>
      <c r="AS445" s="14"/>
      <c r="AT445" s="12"/>
      <c r="AU445" s="14"/>
      <c r="AV445" s="14"/>
      <c r="AW445" s="14"/>
      <c r="AX445" s="14"/>
      <c r="AY445" s="14"/>
      <c r="AZ445" s="14"/>
      <c r="BA445" s="14"/>
      <c r="BB445" s="14"/>
    </row>
    <row r="446">
      <c r="I446" s="23"/>
      <c r="M446" s="24"/>
      <c r="O446" s="24"/>
      <c r="Q446" s="24"/>
      <c r="S446" s="24"/>
      <c r="U446" s="24"/>
      <c r="W446" s="24"/>
      <c r="Y446" s="24"/>
      <c r="AP446" s="14"/>
      <c r="AS446" s="14"/>
      <c r="AT446" s="12"/>
      <c r="AU446" s="14"/>
      <c r="AV446" s="14"/>
      <c r="AW446" s="14"/>
      <c r="AX446" s="14"/>
      <c r="AY446" s="14"/>
      <c r="AZ446" s="14"/>
      <c r="BA446" s="14"/>
      <c r="BB446" s="14"/>
    </row>
    <row r="447">
      <c r="I447" s="23"/>
      <c r="M447" s="24"/>
      <c r="O447" s="24"/>
      <c r="Q447" s="24"/>
      <c r="S447" s="24"/>
      <c r="U447" s="24"/>
      <c r="W447" s="24"/>
      <c r="Y447" s="24"/>
      <c r="AP447" s="14"/>
      <c r="AS447" s="14"/>
      <c r="AT447" s="12"/>
      <c r="AU447" s="14"/>
      <c r="AV447" s="14"/>
      <c r="AW447" s="14"/>
      <c r="AX447" s="14"/>
      <c r="AY447" s="14"/>
      <c r="AZ447" s="14"/>
      <c r="BA447" s="14"/>
      <c r="BB447" s="14"/>
    </row>
    <row r="448">
      <c r="I448" s="23"/>
      <c r="M448" s="24"/>
      <c r="O448" s="24"/>
      <c r="Q448" s="24"/>
      <c r="S448" s="24"/>
      <c r="U448" s="24"/>
      <c r="W448" s="24"/>
      <c r="Y448" s="24"/>
      <c r="AP448" s="14"/>
      <c r="AS448" s="14"/>
      <c r="AT448" s="12"/>
      <c r="AU448" s="14"/>
      <c r="AV448" s="14"/>
      <c r="AW448" s="14"/>
      <c r="AX448" s="14"/>
      <c r="AY448" s="14"/>
      <c r="AZ448" s="14"/>
      <c r="BA448" s="14"/>
      <c r="BB448" s="14"/>
    </row>
    <row r="449">
      <c r="I449" s="23"/>
      <c r="M449" s="24"/>
      <c r="O449" s="24"/>
      <c r="Q449" s="24"/>
      <c r="S449" s="24"/>
      <c r="U449" s="24"/>
      <c r="W449" s="24"/>
      <c r="Y449" s="24"/>
      <c r="AP449" s="14"/>
      <c r="AS449" s="14"/>
      <c r="AT449" s="12"/>
      <c r="AU449" s="14"/>
      <c r="AV449" s="14"/>
      <c r="AW449" s="14"/>
      <c r="AX449" s="14"/>
      <c r="AY449" s="14"/>
      <c r="AZ449" s="14"/>
      <c r="BA449" s="14"/>
      <c r="BB449" s="14"/>
    </row>
    <row r="450">
      <c r="I450" s="23"/>
      <c r="M450" s="24"/>
      <c r="O450" s="24"/>
      <c r="Q450" s="24"/>
      <c r="S450" s="24"/>
      <c r="U450" s="24"/>
      <c r="W450" s="24"/>
      <c r="Y450" s="24"/>
      <c r="AP450" s="14"/>
      <c r="AS450" s="14"/>
      <c r="AT450" s="12"/>
      <c r="AU450" s="14"/>
      <c r="AV450" s="14"/>
      <c r="AW450" s="14"/>
      <c r="AX450" s="14"/>
      <c r="AY450" s="14"/>
      <c r="AZ450" s="14"/>
      <c r="BA450" s="14"/>
      <c r="BB450" s="14"/>
    </row>
    <row r="451">
      <c r="I451" s="23"/>
      <c r="M451" s="24"/>
      <c r="O451" s="24"/>
      <c r="Q451" s="24"/>
      <c r="S451" s="24"/>
      <c r="U451" s="24"/>
      <c r="W451" s="24"/>
      <c r="Y451" s="24"/>
      <c r="AP451" s="14"/>
      <c r="AS451" s="14"/>
      <c r="AT451" s="12"/>
      <c r="AU451" s="14"/>
      <c r="AV451" s="14"/>
      <c r="AW451" s="14"/>
      <c r="AX451" s="14"/>
      <c r="AY451" s="14"/>
      <c r="AZ451" s="14"/>
      <c r="BA451" s="14"/>
      <c r="BB451" s="14"/>
    </row>
    <row r="452">
      <c r="I452" s="23"/>
      <c r="M452" s="24"/>
      <c r="O452" s="24"/>
      <c r="Q452" s="24"/>
      <c r="S452" s="24"/>
      <c r="U452" s="24"/>
      <c r="W452" s="24"/>
      <c r="Y452" s="24"/>
      <c r="AP452" s="14"/>
      <c r="AS452" s="14"/>
      <c r="AT452" s="12"/>
      <c r="AU452" s="14"/>
      <c r="AV452" s="14"/>
      <c r="AW452" s="14"/>
      <c r="AX452" s="14"/>
      <c r="AY452" s="14"/>
      <c r="AZ452" s="14"/>
      <c r="BA452" s="14"/>
      <c r="BB452" s="14"/>
    </row>
    <row r="453">
      <c r="I453" s="23"/>
      <c r="M453" s="24"/>
      <c r="O453" s="24"/>
      <c r="Q453" s="24"/>
      <c r="S453" s="24"/>
      <c r="U453" s="24"/>
      <c r="W453" s="24"/>
      <c r="Y453" s="24"/>
      <c r="AP453" s="14"/>
      <c r="AS453" s="14"/>
      <c r="AT453" s="12"/>
      <c r="AU453" s="14"/>
      <c r="AV453" s="14"/>
      <c r="AW453" s="14"/>
      <c r="AX453" s="14"/>
      <c r="AY453" s="14"/>
      <c r="AZ453" s="14"/>
      <c r="BA453" s="14"/>
      <c r="BB453" s="14"/>
    </row>
    <row r="454">
      <c r="I454" s="23"/>
      <c r="M454" s="24"/>
      <c r="O454" s="24"/>
      <c r="Q454" s="24"/>
      <c r="S454" s="24"/>
      <c r="U454" s="24"/>
      <c r="W454" s="24"/>
      <c r="Y454" s="24"/>
      <c r="AP454" s="14"/>
      <c r="AS454" s="14"/>
      <c r="AT454" s="12"/>
      <c r="AU454" s="14"/>
      <c r="AV454" s="14"/>
      <c r="AW454" s="14"/>
      <c r="AX454" s="14"/>
      <c r="AY454" s="14"/>
      <c r="AZ454" s="14"/>
      <c r="BA454" s="14"/>
      <c r="BB454" s="14"/>
    </row>
    <row r="455">
      <c r="I455" s="23"/>
      <c r="M455" s="24"/>
      <c r="O455" s="24"/>
      <c r="Q455" s="24"/>
      <c r="S455" s="24"/>
      <c r="U455" s="24"/>
      <c r="W455" s="24"/>
      <c r="Y455" s="24"/>
      <c r="AP455" s="14"/>
      <c r="AS455" s="14"/>
      <c r="AT455" s="12"/>
      <c r="AU455" s="14"/>
      <c r="AV455" s="14"/>
      <c r="AW455" s="14"/>
      <c r="AX455" s="14"/>
      <c r="AY455" s="14"/>
      <c r="AZ455" s="14"/>
      <c r="BA455" s="14"/>
      <c r="BB455" s="14"/>
    </row>
    <row r="456">
      <c r="I456" s="23"/>
      <c r="M456" s="24"/>
      <c r="O456" s="24"/>
      <c r="Q456" s="24"/>
      <c r="S456" s="24"/>
      <c r="U456" s="24"/>
      <c r="W456" s="24"/>
      <c r="Y456" s="24"/>
      <c r="AP456" s="14"/>
      <c r="AS456" s="14"/>
      <c r="AT456" s="12"/>
      <c r="AU456" s="14"/>
      <c r="AV456" s="14"/>
      <c r="AW456" s="14"/>
      <c r="AX456" s="14"/>
      <c r="AY456" s="14"/>
      <c r="AZ456" s="14"/>
      <c r="BA456" s="14"/>
      <c r="BB456" s="14"/>
    </row>
    <row r="457">
      <c r="I457" s="23"/>
      <c r="M457" s="24"/>
      <c r="O457" s="24"/>
      <c r="Q457" s="24"/>
      <c r="S457" s="24"/>
      <c r="U457" s="24"/>
      <c r="W457" s="24"/>
      <c r="Y457" s="24"/>
      <c r="AP457" s="14"/>
      <c r="AS457" s="14"/>
      <c r="AT457" s="12"/>
      <c r="AU457" s="14"/>
      <c r="AV457" s="14"/>
      <c r="AW457" s="14"/>
      <c r="AX457" s="14"/>
      <c r="AY457" s="14"/>
      <c r="AZ457" s="14"/>
      <c r="BA457" s="14"/>
      <c r="BB457" s="14"/>
    </row>
    <row r="458">
      <c r="I458" s="23"/>
      <c r="M458" s="24"/>
      <c r="O458" s="24"/>
      <c r="Q458" s="24"/>
      <c r="S458" s="24"/>
      <c r="U458" s="24"/>
      <c r="W458" s="24"/>
      <c r="Y458" s="24"/>
      <c r="AP458" s="14"/>
      <c r="AS458" s="14"/>
      <c r="AT458" s="12"/>
      <c r="AU458" s="14"/>
      <c r="AV458" s="14"/>
      <c r="AW458" s="14"/>
      <c r="AX458" s="14"/>
      <c r="AY458" s="14"/>
      <c r="AZ458" s="14"/>
      <c r="BA458" s="14"/>
      <c r="BB458" s="14"/>
    </row>
    <row r="459">
      <c r="I459" s="23"/>
      <c r="M459" s="24"/>
      <c r="O459" s="24"/>
      <c r="Q459" s="24"/>
      <c r="S459" s="24"/>
      <c r="U459" s="24"/>
      <c r="W459" s="24"/>
      <c r="Y459" s="24"/>
      <c r="AP459" s="14"/>
      <c r="AS459" s="14"/>
      <c r="AT459" s="12"/>
      <c r="AU459" s="14"/>
      <c r="AV459" s="14"/>
      <c r="AW459" s="14"/>
      <c r="AX459" s="14"/>
      <c r="AY459" s="14"/>
      <c r="AZ459" s="14"/>
      <c r="BA459" s="14"/>
      <c r="BB459" s="14"/>
    </row>
    <row r="460">
      <c r="I460" s="23"/>
      <c r="M460" s="24"/>
      <c r="O460" s="24"/>
      <c r="Q460" s="24"/>
      <c r="S460" s="24"/>
      <c r="U460" s="24"/>
      <c r="W460" s="24"/>
      <c r="Y460" s="24"/>
      <c r="AP460" s="14"/>
      <c r="AS460" s="14"/>
      <c r="AT460" s="12"/>
      <c r="AU460" s="14"/>
      <c r="AV460" s="14"/>
      <c r="AW460" s="14"/>
      <c r="AX460" s="14"/>
      <c r="AY460" s="14"/>
      <c r="AZ460" s="14"/>
      <c r="BA460" s="14"/>
      <c r="BB460" s="14"/>
    </row>
    <row r="461">
      <c r="I461" s="23"/>
      <c r="M461" s="24"/>
      <c r="O461" s="24"/>
      <c r="Q461" s="24"/>
      <c r="S461" s="24"/>
      <c r="U461" s="24"/>
      <c r="W461" s="24"/>
      <c r="Y461" s="24"/>
      <c r="AP461" s="14"/>
      <c r="AS461" s="14"/>
      <c r="AT461" s="12"/>
      <c r="AU461" s="14"/>
      <c r="AV461" s="14"/>
      <c r="AW461" s="14"/>
      <c r="AX461" s="14"/>
      <c r="AY461" s="14"/>
      <c r="AZ461" s="14"/>
      <c r="BA461" s="14"/>
      <c r="BB461" s="14"/>
    </row>
    <row r="462">
      <c r="I462" s="23"/>
      <c r="M462" s="24"/>
      <c r="O462" s="24"/>
      <c r="Q462" s="24"/>
      <c r="S462" s="24"/>
      <c r="U462" s="24"/>
      <c r="W462" s="24"/>
      <c r="Y462" s="24"/>
      <c r="AP462" s="14"/>
      <c r="AS462" s="14"/>
      <c r="AT462" s="12"/>
      <c r="AU462" s="14"/>
      <c r="AV462" s="14"/>
      <c r="AW462" s="14"/>
      <c r="AX462" s="14"/>
      <c r="AY462" s="14"/>
      <c r="AZ462" s="14"/>
      <c r="BA462" s="14"/>
      <c r="BB462" s="14"/>
    </row>
    <row r="463">
      <c r="I463" s="23"/>
      <c r="M463" s="24"/>
      <c r="O463" s="24"/>
      <c r="Q463" s="24"/>
      <c r="S463" s="24"/>
      <c r="U463" s="24"/>
      <c r="W463" s="24"/>
      <c r="Y463" s="24"/>
      <c r="AP463" s="14"/>
      <c r="AS463" s="14"/>
      <c r="AT463" s="12"/>
      <c r="AU463" s="14"/>
      <c r="AV463" s="14"/>
      <c r="AW463" s="14"/>
      <c r="AX463" s="14"/>
      <c r="AY463" s="14"/>
      <c r="AZ463" s="14"/>
      <c r="BA463" s="14"/>
      <c r="BB463" s="14"/>
    </row>
    <row r="464">
      <c r="I464" s="23"/>
      <c r="M464" s="24"/>
      <c r="O464" s="24"/>
      <c r="Q464" s="24"/>
      <c r="S464" s="24"/>
      <c r="U464" s="24"/>
      <c r="W464" s="24"/>
      <c r="Y464" s="24"/>
      <c r="AP464" s="14"/>
      <c r="AS464" s="14"/>
      <c r="AT464" s="12"/>
      <c r="AU464" s="14"/>
      <c r="AV464" s="14"/>
      <c r="AW464" s="14"/>
      <c r="AX464" s="14"/>
      <c r="AY464" s="14"/>
      <c r="AZ464" s="14"/>
      <c r="BA464" s="14"/>
      <c r="BB464" s="14"/>
    </row>
    <row r="465">
      <c r="I465" s="23"/>
      <c r="M465" s="24"/>
      <c r="O465" s="24"/>
      <c r="Q465" s="24"/>
      <c r="S465" s="24"/>
      <c r="U465" s="24"/>
      <c r="W465" s="24"/>
      <c r="Y465" s="24"/>
      <c r="AP465" s="14"/>
      <c r="AS465" s="14"/>
      <c r="AT465" s="12"/>
      <c r="AU465" s="14"/>
      <c r="AV465" s="14"/>
      <c r="AW465" s="14"/>
      <c r="AX465" s="14"/>
      <c r="AY465" s="14"/>
      <c r="AZ465" s="14"/>
      <c r="BA465" s="14"/>
      <c r="BB465" s="14"/>
    </row>
    <row r="466">
      <c r="I466" s="23"/>
      <c r="M466" s="24"/>
      <c r="O466" s="24"/>
      <c r="Q466" s="24"/>
      <c r="S466" s="24"/>
      <c r="U466" s="24"/>
      <c r="W466" s="24"/>
      <c r="Y466" s="24"/>
      <c r="AP466" s="14"/>
      <c r="AS466" s="14"/>
      <c r="AT466" s="12"/>
      <c r="AU466" s="14"/>
      <c r="AV466" s="14"/>
      <c r="AW466" s="14"/>
      <c r="AX466" s="14"/>
      <c r="AY466" s="14"/>
      <c r="AZ466" s="14"/>
      <c r="BA466" s="14"/>
      <c r="BB466" s="14"/>
    </row>
    <row r="467">
      <c r="I467" s="23"/>
      <c r="M467" s="24"/>
      <c r="O467" s="24"/>
      <c r="Q467" s="24"/>
      <c r="S467" s="24"/>
      <c r="U467" s="24"/>
      <c r="W467" s="24"/>
      <c r="Y467" s="24"/>
      <c r="AP467" s="14"/>
      <c r="AS467" s="14"/>
      <c r="AT467" s="12"/>
      <c r="AU467" s="14"/>
      <c r="AV467" s="14"/>
      <c r="AW467" s="14"/>
      <c r="AX467" s="14"/>
      <c r="AY467" s="14"/>
      <c r="AZ467" s="14"/>
      <c r="BA467" s="14"/>
      <c r="BB467" s="14"/>
    </row>
    <row r="468">
      <c r="I468" s="23"/>
      <c r="M468" s="24"/>
      <c r="O468" s="24"/>
      <c r="Q468" s="24"/>
      <c r="S468" s="24"/>
      <c r="U468" s="24"/>
      <c r="W468" s="24"/>
      <c r="Y468" s="24"/>
      <c r="AP468" s="14"/>
      <c r="AS468" s="14"/>
      <c r="AT468" s="12"/>
      <c r="AU468" s="14"/>
      <c r="AV468" s="14"/>
      <c r="AW468" s="14"/>
      <c r="AX468" s="14"/>
      <c r="AY468" s="14"/>
      <c r="AZ468" s="14"/>
      <c r="BA468" s="14"/>
      <c r="BB468" s="14"/>
    </row>
    <row r="469">
      <c r="I469" s="23"/>
      <c r="M469" s="24"/>
      <c r="O469" s="24"/>
      <c r="Q469" s="24"/>
      <c r="S469" s="24"/>
      <c r="U469" s="24"/>
      <c r="W469" s="24"/>
      <c r="Y469" s="24"/>
      <c r="AP469" s="14"/>
      <c r="AS469" s="14"/>
      <c r="AT469" s="12"/>
      <c r="AU469" s="14"/>
      <c r="AV469" s="14"/>
      <c r="AW469" s="14"/>
      <c r="AX469" s="14"/>
      <c r="AY469" s="14"/>
      <c r="AZ469" s="14"/>
      <c r="BA469" s="14"/>
      <c r="BB469" s="14"/>
    </row>
    <row r="470">
      <c r="I470" s="23"/>
      <c r="M470" s="24"/>
      <c r="O470" s="24"/>
      <c r="Q470" s="24"/>
      <c r="S470" s="24"/>
      <c r="U470" s="24"/>
      <c r="W470" s="24"/>
      <c r="Y470" s="24"/>
      <c r="AP470" s="14"/>
      <c r="AS470" s="14"/>
      <c r="AT470" s="12"/>
      <c r="AU470" s="14"/>
      <c r="AV470" s="14"/>
      <c r="AW470" s="14"/>
      <c r="AX470" s="14"/>
      <c r="AY470" s="14"/>
      <c r="AZ470" s="14"/>
      <c r="BA470" s="14"/>
      <c r="BB470" s="14"/>
    </row>
    <row r="471">
      <c r="I471" s="23"/>
      <c r="M471" s="24"/>
      <c r="O471" s="24"/>
      <c r="Q471" s="24"/>
      <c r="S471" s="24"/>
      <c r="U471" s="24"/>
      <c r="W471" s="24"/>
      <c r="Y471" s="24"/>
      <c r="AP471" s="14"/>
      <c r="AS471" s="14"/>
      <c r="AT471" s="12"/>
      <c r="AU471" s="14"/>
      <c r="AV471" s="14"/>
      <c r="AW471" s="14"/>
      <c r="AX471" s="14"/>
      <c r="AY471" s="14"/>
      <c r="AZ471" s="14"/>
      <c r="BA471" s="14"/>
      <c r="BB471" s="14"/>
    </row>
    <row r="472">
      <c r="I472" s="23"/>
      <c r="M472" s="24"/>
      <c r="O472" s="24"/>
      <c r="Q472" s="24"/>
      <c r="S472" s="24"/>
      <c r="U472" s="24"/>
      <c r="W472" s="24"/>
      <c r="Y472" s="24"/>
      <c r="AP472" s="14"/>
      <c r="AS472" s="14"/>
      <c r="AT472" s="12"/>
      <c r="AU472" s="14"/>
      <c r="AV472" s="14"/>
      <c r="AW472" s="14"/>
      <c r="AX472" s="14"/>
      <c r="AY472" s="14"/>
      <c r="AZ472" s="14"/>
      <c r="BA472" s="14"/>
      <c r="BB472" s="14"/>
    </row>
    <row r="473">
      <c r="I473" s="23"/>
      <c r="M473" s="24"/>
      <c r="O473" s="24"/>
      <c r="Q473" s="24"/>
      <c r="S473" s="24"/>
      <c r="U473" s="24"/>
      <c r="W473" s="24"/>
      <c r="Y473" s="24"/>
      <c r="AP473" s="14"/>
      <c r="AS473" s="14"/>
      <c r="AT473" s="12"/>
      <c r="AU473" s="14"/>
      <c r="AV473" s="14"/>
      <c r="AW473" s="14"/>
      <c r="AX473" s="14"/>
      <c r="AY473" s="14"/>
      <c r="AZ473" s="14"/>
      <c r="BA473" s="14"/>
      <c r="BB473" s="14"/>
    </row>
    <row r="474">
      <c r="I474" s="23"/>
      <c r="M474" s="24"/>
      <c r="O474" s="24"/>
      <c r="Q474" s="24"/>
      <c r="S474" s="24"/>
      <c r="U474" s="24"/>
      <c r="W474" s="24"/>
      <c r="Y474" s="24"/>
      <c r="AP474" s="14"/>
      <c r="AS474" s="14"/>
      <c r="AT474" s="12"/>
      <c r="AU474" s="14"/>
      <c r="AV474" s="14"/>
      <c r="AW474" s="14"/>
      <c r="AX474" s="14"/>
      <c r="AY474" s="14"/>
      <c r="AZ474" s="14"/>
      <c r="BA474" s="14"/>
      <c r="BB474" s="14"/>
    </row>
    <row r="475">
      <c r="I475" s="23"/>
      <c r="M475" s="24"/>
      <c r="O475" s="24"/>
      <c r="Q475" s="24"/>
      <c r="S475" s="24"/>
      <c r="U475" s="24"/>
      <c r="W475" s="24"/>
      <c r="Y475" s="24"/>
      <c r="AP475" s="14"/>
      <c r="AS475" s="14"/>
      <c r="AT475" s="12"/>
      <c r="AU475" s="14"/>
      <c r="AV475" s="14"/>
      <c r="AW475" s="14"/>
      <c r="AX475" s="14"/>
      <c r="AY475" s="14"/>
      <c r="AZ475" s="14"/>
      <c r="BA475" s="14"/>
      <c r="BB475" s="14"/>
    </row>
    <row r="476">
      <c r="I476" s="23"/>
      <c r="M476" s="24"/>
      <c r="O476" s="24"/>
      <c r="Q476" s="24"/>
      <c r="S476" s="24"/>
      <c r="U476" s="24"/>
      <c r="W476" s="24"/>
      <c r="Y476" s="24"/>
      <c r="AP476" s="14"/>
      <c r="AS476" s="14"/>
      <c r="AT476" s="12"/>
      <c r="AU476" s="14"/>
      <c r="AV476" s="14"/>
      <c r="AW476" s="14"/>
      <c r="AX476" s="14"/>
      <c r="AY476" s="14"/>
      <c r="AZ476" s="14"/>
      <c r="BA476" s="14"/>
      <c r="BB476" s="14"/>
    </row>
    <row r="477">
      <c r="I477" s="23"/>
      <c r="M477" s="24"/>
      <c r="O477" s="24"/>
      <c r="Q477" s="24"/>
      <c r="S477" s="24"/>
      <c r="U477" s="24"/>
      <c r="W477" s="24"/>
      <c r="Y477" s="24"/>
      <c r="AP477" s="14"/>
      <c r="AS477" s="14"/>
      <c r="AT477" s="12"/>
      <c r="AU477" s="14"/>
      <c r="AV477" s="14"/>
      <c r="AW477" s="14"/>
      <c r="AX477" s="14"/>
      <c r="AY477" s="14"/>
      <c r="AZ477" s="14"/>
      <c r="BA477" s="14"/>
      <c r="BB477" s="14"/>
    </row>
    <row r="478">
      <c r="I478" s="23"/>
      <c r="M478" s="24"/>
      <c r="O478" s="24"/>
      <c r="Q478" s="24"/>
      <c r="S478" s="24"/>
      <c r="U478" s="24"/>
      <c r="W478" s="24"/>
      <c r="Y478" s="24"/>
      <c r="AP478" s="14"/>
      <c r="AS478" s="14"/>
      <c r="AT478" s="12"/>
      <c r="AU478" s="14"/>
      <c r="AV478" s="14"/>
      <c r="AW478" s="14"/>
      <c r="AX478" s="14"/>
      <c r="AY478" s="14"/>
      <c r="AZ478" s="14"/>
      <c r="BA478" s="14"/>
      <c r="BB478" s="14"/>
    </row>
    <row r="479">
      <c r="I479" s="23"/>
      <c r="M479" s="24"/>
      <c r="O479" s="24"/>
      <c r="Q479" s="24"/>
      <c r="S479" s="24"/>
      <c r="U479" s="24"/>
      <c r="W479" s="24"/>
      <c r="Y479" s="24"/>
      <c r="AP479" s="14"/>
      <c r="AS479" s="14"/>
      <c r="AT479" s="12"/>
      <c r="AU479" s="14"/>
      <c r="AV479" s="14"/>
      <c r="AW479" s="14"/>
      <c r="AX479" s="14"/>
      <c r="AY479" s="14"/>
      <c r="AZ479" s="14"/>
      <c r="BA479" s="14"/>
      <c r="BB479" s="14"/>
    </row>
    <row r="480">
      <c r="I480" s="23"/>
      <c r="M480" s="24"/>
      <c r="O480" s="24"/>
      <c r="Q480" s="24"/>
      <c r="S480" s="24"/>
      <c r="U480" s="24"/>
      <c r="W480" s="24"/>
      <c r="Y480" s="24"/>
      <c r="AP480" s="14"/>
      <c r="AS480" s="14"/>
      <c r="AT480" s="12"/>
      <c r="AU480" s="14"/>
      <c r="AV480" s="14"/>
      <c r="AW480" s="14"/>
      <c r="AX480" s="14"/>
      <c r="AY480" s="14"/>
      <c r="AZ480" s="14"/>
      <c r="BA480" s="14"/>
      <c r="BB480" s="14"/>
    </row>
    <row r="481">
      <c r="I481" s="23"/>
      <c r="M481" s="24"/>
      <c r="O481" s="24"/>
      <c r="Q481" s="24"/>
      <c r="S481" s="24"/>
      <c r="U481" s="24"/>
      <c r="W481" s="24"/>
      <c r="Y481" s="24"/>
      <c r="AP481" s="14"/>
      <c r="AS481" s="14"/>
      <c r="AT481" s="12"/>
      <c r="AU481" s="14"/>
      <c r="AV481" s="14"/>
      <c r="AW481" s="14"/>
      <c r="AX481" s="14"/>
      <c r="AY481" s="14"/>
      <c r="AZ481" s="14"/>
      <c r="BA481" s="14"/>
      <c r="BB481" s="14"/>
    </row>
    <row r="482">
      <c r="I482" s="23"/>
      <c r="M482" s="24"/>
      <c r="O482" s="24"/>
      <c r="Q482" s="24"/>
      <c r="S482" s="24"/>
      <c r="U482" s="24"/>
      <c r="W482" s="24"/>
      <c r="Y482" s="24"/>
      <c r="AP482" s="14"/>
      <c r="AS482" s="14"/>
      <c r="AT482" s="12"/>
      <c r="AU482" s="14"/>
      <c r="AV482" s="14"/>
      <c r="AW482" s="14"/>
      <c r="AX482" s="14"/>
      <c r="AY482" s="14"/>
      <c r="AZ482" s="14"/>
      <c r="BA482" s="14"/>
      <c r="BB482" s="14"/>
    </row>
    <row r="483">
      <c r="I483" s="23"/>
      <c r="M483" s="24"/>
      <c r="O483" s="24"/>
      <c r="Q483" s="24"/>
      <c r="S483" s="24"/>
      <c r="U483" s="24"/>
      <c r="W483" s="24"/>
      <c r="Y483" s="24"/>
      <c r="AP483" s="14"/>
      <c r="AS483" s="14"/>
      <c r="AT483" s="12"/>
      <c r="AU483" s="14"/>
      <c r="AV483" s="14"/>
      <c r="AW483" s="14"/>
      <c r="AX483" s="14"/>
      <c r="AY483" s="14"/>
      <c r="AZ483" s="14"/>
      <c r="BA483" s="14"/>
      <c r="BB483" s="14"/>
    </row>
    <row r="484">
      <c r="I484" s="23"/>
      <c r="M484" s="24"/>
      <c r="O484" s="24"/>
      <c r="Q484" s="24"/>
      <c r="S484" s="24"/>
      <c r="U484" s="24"/>
      <c r="W484" s="24"/>
      <c r="Y484" s="24"/>
      <c r="AP484" s="14"/>
      <c r="AS484" s="14"/>
      <c r="AT484" s="12"/>
      <c r="AU484" s="14"/>
      <c r="AV484" s="14"/>
      <c r="AW484" s="14"/>
      <c r="AX484" s="14"/>
      <c r="AY484" s="14"/>
      <c r="AZ484" s="14"/>
      <c r="BA484" s="14"/>
      <c r="BB484" s="14"/>
    </row>
    <row r="485">
      <c r="I485" s="23"/>
      <c r="M485" s="24"/>
      <c r="O485" s="24"/>
      <c r="Q485" s="24"/>
      <c r="S485" s="24"/>
      <c r="U485" s="24"/>
      <c r="W485" s="24"/>
      <c r="Y485" s="24"/>
      <c r="AP485" s="14"/>
      <c r="AS485" s="14"/>
      <c r="AT485" s="12"/>
      <c r="AU485" s="14"/>
      <c r="AV485" s="14"/>
      <c r="AW485" s="14"/>
      <c r="AX485" s="14"/>
      <c r="AY485" s="14"/>
      <c r="AZ485" s="14"/>
      <c r="BA485" s="14"/>
      <c r="BB485" s="14"/>
    </row>
    <row r="486">
      <c r="I486" s="23"/>
      <c r="M486" s="24"/>
      <c r="O486" s="24"/>
      <c r="Q486" s="24"/>
      <c r="S486" s="24"/>
      <c r="U486" s="24"/>
      <c r="W486" s="24"/>
      <c r="Y486" s="24"/>
      <c r="AP486" s="14"/>
      <c r="AS486" s="14"/>
      <c r="AT486" s="12"/>
      <c r="AU486" s="14"/>
      <c r="AV486" s="14"/>
      <c r="AW486" s="14"/>
      <c r="AX486" s="14"/>
      <c r="AY486" s="14"/>
      <c r="AZ486" s="14"/>
      <c r="BA486" s="14"/>
      <c r="BB486" s="14"/>
    </row>
    <row r="487">
      <c r="I487" s="23"/>
      <c r="M487" s="24"/>
      <c r="O487" s="24"/>
      <c r="Q487" s="24"/>
      <c r="S487" s="24"/>
      <c r="U487" s="24"/>
      <c r="W487" s="24"/>
      <c r="Y487" s="24"/>
      <c r="AP487" s="14"/>
      <c r="AS487" s="14"/>
      <c r="AT487" s="12"/>
      <c r="AU487" s="14"/>
      <c r="AV487" s="14"/>
      <c r="AW487" s="14"/>
      <c r="AX487" s="14"/>
      <c r="AY487" s="14"/>
      <c r="AZ487" s="14"/>
      <c r="BA487" s="14"/>
      <c r="BB487" s="14"/>
    </row>
    <row r="488">
      <c r="I488" s="23"/>
      <c r="M488" s="24"/>
      <c r="O488" s="24"/>
      <c r="Q488" s="24"/>
      <c r="S488" s="24"/>
      <c r="U488" s="24"/>
      <c r="W488" s="24"/>
      <c r="Y488" s="24"/>
      <c r="AP488" s="14"/>
      <c r="AS488" s="14"/>
      <c r="AT488" s="12"/>
      <c r="AU488" s="14"/>
      <c r="AV488" s="14"/>
      <c r="AW488" s="14"/>
      <c r="AX488" s="14"/>
      <c r="AY488" s="14"/>
      <c r="AZ488" s="14"/>
      <c r="BA488" s="14"/>
      <c r="BB488" s="14"/>
    </row>
    <row r="489">
      <c r="I489" s="23"/>
      <c r="M489" s="24"/>
      <c r="O489" s="24"/>
      <c r="Q489" s="24"/>
      <c r="S489" s="24"/>
      <c r="U489" s="24"/>
      <c r="W489" s="24"/>
      <c r="Y489" s="24"/>
      <c r="AP489" s="14"/>
      <c r="AS489" s="14"/>
      <c r="AT489" s="12"/>
      <c r="AU489" s="14"/>
      <c r="AV489" s="14"/>
      <c r="AW489" s="14"/>
      <c r="AX489" s="14"/>
      <c r="AY489" s="14"/>
      <c r="AZ489" s="14"/>
      <c r="BA489" s="14"/>
      <c r="BB489" s="14"/>
    </row>
    <row r="490">
      <c r="I490" s="23"/>
      <c r="M490" s="24"/>
      <c r="O490" s="24"/>
      <c r="Q490" s="24"/>
      <c r="S490" s="24"/>
      <c r="U490" s="24"/>
      <c r="W490" s="24"/>
      <c r="Y490" s="24"/>
      <c r="AP490" s="14"/>
      <c r="AS490" s="14"/>
      <c r="AT490" s="12"/>
      <c r="AU490" s="14"/>
      <c r="AV490" s="14"/>
      <c r="AW490" s="14"/>
      <c r="AX490" s="14"/>
      <c r="AY490" s="14"/>
      <c r="AZ490" s="14"/>
      <c r="BA490" s="14"/>
      <c r="BB490" s="14"/>
    </row>
    <row r="491">
      <c r="I491" s="23"/>
      <c r="M491" s="24"/>
      <c r="O491" s="24"/>
      <c r="Q491" s="24"/>
      <c r="S491" s="24"/>
      <c r="U491" s="24"/>
      <c r="W491" s="24"/>
      <c r="Y491" s="24"/>
      <c r="AP491" s="14"/>
      <c r="AS491" s="14"/>
      <c r="AT491" s="12"/>
      <c r="AU491" s="14"/>
      <c r="AV491" s="14"/>
      <c r="AW491" s="14"/>
      <c r="AX491" s="14"/>
      <c r="AY491" s="14"/>
      <c r="AZ491" s="14"/>
      <c r="BA491" s="14"/>
      <c r="BB491" s="14"/>
    </row>
    <row r="492">
      <c r="I492" s="23"/>
      <c r="M492" s="24"/>
      <c r="O492" s="24"/>
      <c r="Q492" s="24"/>
      <c r="S492" s="24"/>
      <c r="U492" s="24"/>
      <c r="W492" s="24"/>
      <c r="Y492" s="24"/>
      <c r="AP492" s="14"/>
      <c r="AS492" s="14"/>
      <c r="AT492" s="12"/>
      <c r="AU492" s="14"/>
      <c r="AV492" s="14"/>
      <c r="AW492" s="14"/>
      <c r="AX492" s="14"/>
      <c r="AY492" s="14"/>
      <c r="AZ492" s="14"/>
      <c r="BA492" s="14"/>
      <c r="BB492" s="14"/>
    </row>
    <row r="493">
      <c r="I493" s="23"/>
      <c r="M493" s="24"/>
      <c r="O493" s="24"/>
      <c r="Q493" s="24"/>
      <c r="S493" s="24"/>
      <c r="U493" s="24"/>
      <c r="W493" s="24"/>
      <c r="Y493" s="24"/>
      <c r="AP493" s="14"/>
      <c r="AS493" s="14"/>
      <c r="AT493" s="12"/>
      <c r="AU493" s="14"/>
      <c r="AV493" s="14"/>
      <c r="AW493" s="14"/>
      <c r="AX493" s="14"/>
      <c r="AY493" s="14"/>
      <c r="AZ493" s="14"/>
      <c r="BA493" s="14"/>
      <c r="BB493" s="14"/>
    </row>
    <row r="494">
      <c r="I494" s="23"/>
      <c r="M494" s="24"/>
      <c r="O494" s="24"/>
      <c r="Q494" s="24"/>
      <c r="S494" s="24"/>
      <c r="U494" s="24"/>
      <c r="W494" s="24"/>
      <c r="Y494" s="24"/>
      <c r="AP494" s="14"/>
      <c r="AS494" s="14"/>
      <c r="AT494" s="12"/>
      <c r="AU494" s="14"/>
      <c r="AV494" s="14"/>
      <c r="AW494" s="14"/>
      <c r="AX494" s="14"/>
      <c r="AY494" s="14"/>
      <c r="AZ494" s="14"/>
      <c r="BA494" s="14"/>
      <c r="BB494" s="14"/>
    </row>
    <row r="495">
      <c r="I495" s="23"/>
      <c r="M495" s="24"/>
      <c r="O495" s="24"/>
      <c r="Q495" s="24"/>
      <c r="S495" s="24"/>
      <c r="U495" s="24"/>
      <c r="W495" s="24"/>
      <c r="Y495" s="24"/>
      <c r="AP495" s="14"/>
      <c r="AS495" s="14"/>
      <c r="AT495" s="12"/>
      <c r="AU495" s="14"/>
      <c r="AV495" s="14"/>
      <c r="AW495" s="14"/>
      <c r="AX495" s="14"/>
      <c r="AY495" s="14"/>
      <c r="AZ495" s="14"/>
      <c r="BA495" s="14"/>
      <c r="BB495" s="14"/>
    </row>
    <row r="496">
      <c r="I496" s="23"/>
      <c r="M496" s="24"/>
      <c r="O496" s="24"/>
      <c r="Q496" s="24"/>
      <c r="S496" s="24"/>
      <c r="U496" s="24"/>
      <c r="W496" s="24"/>
      <c r="Y496" s="24"/>
      <c r="AP496" s="14"/>
      <c r="AS496" s="14"/>
      <c r="AT496" s="12"/>
      <c r="AU496" s="14"/>
      <c r="AV496" s="14"/>
      <c r="AW496" s="14"/>
      <c r="AX496" s="14"/>
      <c r="AY496" s="14"/>
      <c r="AZ496" s="14"/>
      <c r="BA496" s="14"/>
      <c r="BB496" s="14"/>
    </row>
    <row r="497">
      <c r="I497" s="23"/>
      <c r="M497" s="24"/>
      <c r="O497" s="24"/>
      <c r="Q497" s="24"/>
      <c r="S497" s="24"/>
      <c r="U497" s="24"/>
      <c r="W497" s="24"/>
      <c r="Y497" s="24"/>
      <c r="AP497" s="14"/>
      <c r="AS497" s="14"/>
      <c r="AT497" s="12"/>
      <c r="AU497" s="14"/>
      <c r="AV497" s="14"/>
      <c r="AW497" s="14"/>
      <c r="AX497" s="14"/>
      <c r="AY497" s="14"/>
      <c r="AZ497" s="14"/>
      <c r="BA497" s="14"/>
      <c r="BB497" s="14"/>
    </row>
    <row r="498">
      <c r="I498" s="23"/>
      <c r="M498" s="24"/>
      <c r="O498" s="24"/>
      <c r="Q498" s="24"/>
      <c r="S498" s="24"/>
      <c r="U498" s="24"/>
      <c r="W498" s="24"/>
      <c r="Y498" s="24"/>
      <c r="AP498" s="14"/>
      <c r="AS498" s="14"/>
      <c r="AT498" s="12"/>
      <c r="AU498" s="14"/>
      <c r="AV498" s="14"/>
      <c r="AW498" s="14"/>
      <c r="AX498" s="14"/>
      <c r="AY498" s="14"/>
      <c r="AZ498" s="14"/>
      <c r="BA498" s="14"/>
      <c r="BB498" s="14"/>
    </row>
    <row r="499">
      <c r="I499" s="23"/>
      <c r="M499" s="24"/>
      <c r="O499" s="24"/>
      <c r="Q499" s="24"/>
      <c r="S499" s="24"/>
      <c r="U499" s="24"/>
      <c r="W499" s="24"/>
      <c r="Y499" s="24"/>
      <c r="AP499" s="14"/>
      <c r="AS499" s="14"/>
      <c r="AT499" s="12"/>
      <c r="AU499" s="14"/>
      <c r="AV499" s="14"/>
      <c r="AW499" s="14"/>
      <c r="AX499" s="14"/>
      <c r="AY499" s="14"/>
      <c r="AZ499" s="14"/>
      <c r="BA499" s="14"/>
      <c r="BB499" s="14"/>
    </row>
    <row r="500">
      <c r="I500" s="23"/>
      <c r="M500" s="24"/>
      <c r="O500" s="24"/>
      <c r="Q500" s="24"/>
      <c r="S500" s="24"/>
      <c r="U500" s="24"/>
      <c r="W500" s="24"/>
      <c r="Y500" s="24"/>
      <c r="AP500" s="14"/>
      <c r="AS500" s="14"/>
      <c r="AT500" s="12"/>
      <c r="AU500" s="14"/>
      <c r="AV500" s="14"/>
      <c r="AW500" s="14"/>
      <c r="AX500" s="14"/>
      <c r="AY500" s="14"/>
      <c r="AZ500" s="14"/>
      <c r="BA500" s="14"/>
      <c r="BB500" s="14"/>
    </row>
    <row r="501">
      <c r="I501" s="23"/>
      <c r="M501" s="24"/>
      <c r="O501" s="24"/>
      <c r="Q501" s="24"/>
      <c r="S501" s="24"/>
      <c r="U501" s="24"/>
      <c r="W501" s="24"/>
      <c r="Y501" s="24"/>
      <c r="AP501" s="14"/>
      <c r="AS501" s="14"/>
      <c r="AT501" s="12"/>
      <c r="AU501" s="14"/>
      <c r="AV501" s="14"/>
      <c r="AW501" s="14"/>
      <c r="AX501" s="14"/>
      <c r="AY501" s="14"/>
      <c r="AZ501" s="14"/>
      <c r="BA501" s="14"/>
      <c r="BB501" s="14"/>
    </row>
    <row r="502">
      <c r="I502" s="23"/>
      <c r="M502" s="24"/>
      <c r="O502" s="24"/>
      <c r="Q502" s="24"/>
      <c r="S502" s="24"/>
      <c r="U502" s="24"/>
      <c r="W502" s="24"/>
      <c r="Y502" s="24"/>
      <c r="AP502" s="14"/>
      <c r="AS502" s="14"/>
      <c r="AT502" s="12"/>
      <c r="AU502" s="14"/>
      <c r="AV502" s="14"/>
      <c r="AW502" s="14"/>
      <c r="AX502" s="14"/>
      <c r="AY502" s="14"/>
      <c r="AZ502" s="14"/>
      <c r="BA502" s="14"/>
      <c r="BB502" s="14"/>
    </row>
    <row r="503">
      <c r="I503" s="23"/>
      <c r="M503" s="24"/>
      <c r="O503" s="24"/>
      <c r="Q503" s="24"/>
      <c r="S503" s="24"/>
      <c r="U503" s="24"/>
      <c r="W503" s="24"/>
      <c r="Y503" s="24"/>
      <c r="AP503" s="14"/>
      <c r="AS503" s="14"/>
      <c r="AT503" s="12"/>
      <c r="AU503" s="14"/>
      <c r="AV503" s="14"/>
      <c r="AW503" s="14"/>
      <c r="AX503" s="14"/>
      <c r="AY503" s="14"/>
      <c r="AZ503" s="14"/>
      <c r="BA503" s="14"/>
      <c r="BB503" s="14"/>
    </row>
    <row r="504">
      <c r="I504" s="23"/>
      <c r="M504" s="24"/>
      <c r="O504" s="24"/>
      <c r="Q504" s="24"/>
      <c r="S504" s="24"/>
      <c r="U504" s="24"/>
      <c r="W504" s="24"/>
      <c r="Y504" s="24"/>
      <c r="AP504" s="14"/>
      <c r="AS504" s="14"/>
      <c r="AT504" s="12"/>
      <c r="AU504" s="14"/>
      <c r="AV504" s="14"/>
      <c r="AW504" s="14"/>
      <c r="AX504" s="14"/>
      <c r="AY504" s="14"/>
      <c r="AZ504" s="14"/>
      <c r="BA504" s="14"/>
      <c r="BB504" s="14"/>
    </row>
    <row r="505">
      <c r="I505" s="23"/>
      <c r="M505" s="24"/>
      <c r="O505" s="24"/>
      <c r="Q505" s="24"/>
      <c r="S505" s="24"/>
      <c r="U505" s="24"/>
      <c r="W505" s="24"/>
      <c r="Y505" s="24"/>
      <c r="AP505" s="14"/>
      <c r="AS505" s="14"/>
      <c r="AT505" s="12"/>
      <c r="AU505" s="14"/>
      <c r="AV505" s="14"/>
      <c r="AW505" s="14"/>
      <c r="AX505" s="14"/>
      <c r="AY505" s="14"/>
      <c r="AZ505" s="14"/>
      <c r="BA505" s="14"/>
      <c r="BB505" s="14"/>
    </row>
    <row r="506">
      <c r="I506" s="23"/>
      <c r="M506" s="24"/>
      <c r="O506" s="24"/>
      <c r="Q506" s="24"/>
      <c r="S506" s="24"/>
      <c r="U506" s="24"/>
      <c r="W506" s="24"/>
      <c r="Y506" s="24"/>
      <c r="AP506" s="14"/>
      <c r="AS506" s="14"/>
      <c r="AT506" s="12"/>
      <c r="AU506" s="14"/>
      <c r="AV506" s="14"/>
      <c r="AW506" s="14"/>
      <c r="AX506" s="14"/>
      <c r="AY506" s="14"/>
      <c r="AZ506" s="14"/>
      <c r="BA506" s="14"/>
      <c r="BB506" s="14"/>
    </row>
    <row r="507">
      <c r="I507" s="23"/>
      <c r="M507" s="24"/>
      <c r="O507" s="24"/>
      <c r="Q507" s="24"/>
      <c r="S507" s="24"/>
      <c r="U507" s="24"/>
      <c r="W507" s="24"/>
      <c r="Y507" s="24"/>
      <c r="AP507" s="14"/>
      <c r="AS507" s="14"/>
      <c r="AT507" s="12"/>
      <c r="AU507" s="14"/>
      <c r="AV507" s="14"/>
      <c r="AW507" s="14"/>
      <c r="AX507" s="14"/>
      <c r="AY507" s="14"/>
      <c r="AZ507" s="14"/>
      <c r="BA507" s="14"/>
      <c r="BB507" s="14"/>
    </row>
    <row r="508">
      <c r="I508" s="23"/>
      <c r="M508" s="24"/>
      <c r="O508" s="24"/>
      <c r="Q508" s="24"/>
      <c r="S508" s="24"/>
      <c r="U508" s="24"/>
      <c r="W508" s="24"/>
      <c r="Y508" s="24"/>
      <c r="AP508" s="14"/>
      <c r="AS508" s="14"/>
      <c r="AT508" s="12"/>
      <c r="AU508" s="14"/>
      <c r="AV508" s="14"/>
      <c r="AW508" s="14"/>
      <c r="AX508" s="14"/>
      <c r="AY508" s="14"/>
      <c r="AZ508" s="14"/>
      <c r="BA508" s="14"/>
      <c r="BB508" s="14"/>
    </row>
    <row r="509">
      <c r="I509" s="23"/>
      <c r="M509" s="24"/>
      <c r="O509" s="24"/>
      <c r="Q509" s="24"/>
      <c r="S509" s="24"/>
      <c r="U509" s="24"/>
      <c r="W509" s="24"/>
      <c r="Y509" s="24"/>
      <c r="AP509" s="14"/>
      <c r="AS509" s="14"/>
      <c r="AT509" s="12"/>
      <c r="AU509" s="14"/>
      <c r="AV509" s="14"/>
      <c r="AW509" s="14"/>
      <c r="AX509" s="14"/>
      <c r="AY509" s="14"/>
      <c r="AZ509" s="14"/>
      <c r="BA509" s="14"/>
      <c r="BB509" s="14"/>
    </row>
    <row r="510">
      <c r="I510" s="23"/>
      <c r="M510" s="24"/>
      <c r="O510" s="24"/>
      <c r="Q510" s="24"/>
      <c r="S510" s="24"/>
      <c r="U510" s="24"/>
      <c r="W510" s="24"/>
      <c r="Y510" s="24"/>
      <c r="AP510" s="14"/>
      <c r="AS510" s="14"/>
      <c r="AT510" s="12"/>
      <c r="AU510" s="14"/>
      <c r="AV510" s="14"/>
      <c r="AW510" s="14"/>
      <c r="AX510" s="14"/>
      <c r="AY510" s="14"/>
      <c r="AZ510" s="14"/>
      <c r="BA510" s="14"/>
      <c r="BB510" s="14"/>
    </row>
    <row r="511">
      <c r="I511" s="23"/>
      <c r="M511" s="24"/>
      <c r="O511" s="24"/>
      <c r="Q511" s="24"/>
      <c r="S511" s="24"/>
      <c r="U511" s="24"/>
      <c r="W511" s="24"/>
      <c r="Y511" s="24"/>
      <c r="AP511" s="14"/>
      <c r="AS511" s="14"/>
      <c r="AT511" s="12"/>
      <c r="AU511" s="14"/>
      <c r="AV511" s="14"/>
      <c r="AW511" s="14"/>
      <c r="AX511" s="14"/>
      <c r="AY511" s="14"/>
      <c r="AZ511" s="14"/>
      <c r="BA511" s="14"/>
      <c r="BB511" s="14"/>
    </row>
    <row r="512">
      <c r="I512" s="23"/>
      <c r="M512" s="24"/>
      <c r="O512" s="24"/>
      <c r="Q512" s="24"/>
      <c r="S512" s="24"/>
      <c r="U512" s="24"/>
      <c r="W512" s="24"/>
      <c r="Y512" s="24"/>
      <c r="AP512" s="14"/>
      <c r="AS512" s="14"/>
      <c r="AT512" s="12"/>
      <c r="AU512" s="14"/>
      <c r="AV512" s="14"/>
      <c r="AW512" s="14"/>
      <c r="AX512" s="14"/>
      <c r="AY512" s="14"/>
      <c r="AZ512" s="14"/>
      <c r="BA512" s="14"/>
      <c r="BB512" s="14"/>
    </row>
    <row r="513">
      <c r="I513" s="23"/>
      <c r="M513" s="24"/>
      <c r="O513" s="24"/>
      <c r="Q513" s="24"/>
      <c r="S513" s="24"/>
      <c r="U513" s="24"/>
      <c r="W513" s="24"/>
      <c r="Y513" s="24"/>
      <c r="AP513" s="14"/>
      <c r="AS513" s="14"/>
      <c r="AT513" s="12"/>
      <c r="AU513" s="14"/>
      <c r="AV513" s="14"/>
      <c r="AW513" s="14"/>
      <c r="AX513" s="14"/>
      <c r="AY513" s="14"/>
      <c r="AZ513" s="14"/>
      <c r="BA513" s="14"/>
      <c r="BB513" s="14"/>
    </row>
    <row r="514">
      <c r="I514" s="23"/>
      <c r="M514" s="24"/>
      <c r="O514" s="24"/>
      <c r="Q514" s="24"/>
      <c r="S514" s="24"/>
      <c r="U514" s="24"/>
      <c r="W514" s="24"/>
      <c r="Y514" s="24"/>
      <c r="AP514" s="14"/>
      <c r="AS514" s="14"/>
      <c r="AT514" s="12"/>
      <c r="AU514" s="14"/>
      <c r="AV514" s="14"/>
      <c r="AW514" s="14"/>
      <c r="AX514" s="14"/>
      <c r="AY514" s="14"/>
      <c r="AZ514" s="14"/>
      <c r="BA514" s="14"/>
      <c r="BB514" s="14"/>
    </row>
    <row r="515">
      <c r="I515" s="23"/>
      <c r="M515" s="24"/>
      <c r="O515" s="24"/>
      <c r="Q515" s="24"/>
      <c r="S515" s="24"/>
      <c r="U515" s="24"/>
      <c r="W515" s="24"/>
      <c r="Y515" s="24"/>
      <c r="AP515" s="14"/>
      <c r="AS515" s="14"/>
      <c r="AT515" s="12"/>
      <c r="AU515" s="14"/>
      <c r="AV515" s="14"/>
      <c r="AW515" s="14"/>
      <c r="AX515" s="14"/>
      <c r="AY515" s="14"/>
      <c r="AZ515" s="14"/>
      <c r="BA515" s="14"/>
      <c r="BB515" s="14"/>
    </row>
    <row r="516">
      <c r="I516" s="23"/>
      <c r="M516" s="24"/>
      <c r="O516" s="24"/>
      <c r="Q516" s="24"/>
      <c r="S516" s="24"/>
      <c r="U516" s="24"/>
      <c r="W516" s="24"/>
      <c r="Y516" s="24"/>
      <c r="AP516" s="14"/>
      <c r="AS516" s="14"/>
      <c r="AT516" s="12"/>
      <c r="AU516" s="14"/>
      <c r="AV516" s="14"/>
      <c r="AW516" s="14"/>
      <c r="AX516" s="14"/>
      <c r="AY516" s="14"/>
      <c r="AZ516" s="14"/>
      <c r="BA516" s="14"/>
      <c r="BB516" s="14"/>
    </row>
    <row r="517">
      <c r="I517" s="23"/>
      <c r="M517" s="24"/>
      <c r="O517" s="24"/>
      <c r="Q517" s="24"/>
      <c r="S517" s="24"/>
      <c r="U517" s="24"/>
      <c r="W517" s="24"/>
      <c r="Y517" s="24"/>
      <c r="AP517" s="14"/>
      <c r="AS517" s="14"/>
      <c r="AT517" s="12"/>
      <c r="AU517" s="14"/>
      <c r="AV517" s="14"/>
      <c r="AW517" s="14"/>
      <c r="AX517" s="14"/>
      <c r="AY517" s="14"/>
      <c r="AZ517" s="14"/>
      <c r="BA517" s="14"/>
      <c r="BB517" s="14"/>
    </row>
    <row r="518">
      <c r="I518" s="23"/>
      <c r="M518" s="24"/>
      <c r="O518" s="24"/>
      <c r="Q518" s="24"/>
      <c r="S518" s="24"/>
      <c r="U518" s="24"/>
      <c r="W518" s="24"/>
      <c r="Y518" s="24"/>
      <c r="AP518" s="14"/>
      <c r="AS518" s="14"/>
      <c r="AT518" s="12"/>
      <c r="AU518" s="14"/>
      <c r="AV518" s="14"/>
      <c r="AW518" s="14"/>
      <c r="AX518" s="14"/>
      <c r="AY518" s="14"/>
      <c r="AZ518" s="14"/>
      <c r="BA518" s="14"/>
      <c r="BB518" s="14"/>
    </row>
    <row r="519">
      <c r="I519" s="23"/>
      <c r="M519" s="24"/>
      <c r="O519" s="24"/>
      <c r="Q519" s="24"/>
      <c r="S519" s="24"/>
      <c r="U519" s="24"/>
      <c r="W519" s="24"/>
      <c r="Y519" s="24"/>
      <c r="AP519" s="14"/>
      <c r="AS519" s="14"/>
      <c r="AT519" s="12"/>
      <c r="AU519" s="14"/>
      <c r="AV519" s="14"/>
      <c r="AW519" s="14"/>
      <c r="AX519" s="14"/>
      <c r="AY519" s="14"/>
      <c r="AZ519" s="14"/>
      <c r="BA519" s="14"/>
      <c r="BB519" s="14"/>
    </row>
    <row r="520">
      <c r="I520" s="23"/>
      <c r="M520" s="24"/>
      <c r="O520" s="24"/>
      <c r="Q520" s="24"/>
      <c r="S520" s="24"/>
      <c r="U520" s="24"/>
      <c r="W520" s="24"/>
      <c r="Y520" s="24"/>
      <c r="AP520" s="14"/>
      <c r="AS520" s="14"/>
      <c r="AT520" s="12"/>
      <c r="AU520" s="14"/>
      <c r="AV520" s="14"/>
      <c r="AW520" s="14"/>
      <c r="AX520" s="14"/>
      <c r="AY520" s="14"/>
      <c r="AZ520" s="14"/>
      <c r="BA520" s="14"/>
      <c r="BB520" s="14"/>
    </row>
    <row r="521">
      <c r="I521" s="23"/>
      <c r="M521" s="24"/>
      <c r="O521" s="24"/>
      <c r="Q521" s="24"/>
      <c r="S521" s="24"/>
      <c r="U521" s="24"/>
      <c r="W521" s="24"/>
      <c r="Y521" s="24"/>
      <c r="AP521" s="14"/>
      <c r="AS521" s="14"/>
      <c r="AT521" s="12"/>
      <c r="AU521" s="14"/>
      <c r="AV521" s="14"/>
      <c r="AW521" s="14"/>
      <c r="AX521" s="14"/>
      <c r="AY521" s="14"/>
      <c r="AZ521" s="14"/>
      <c r="BA521" s="14"/>
      <c r="BB521" s="14"/>
    </row>
    <row r="522">
      <c r="I522" s="23"/>
      <c r="M522" s="24"/>
      <c r="O522" s="24"/>
      <c r="Q522" s="24"/>
      <c r="S522" s="24"/>
      <c r="U522" s="24"/>
      <c r="W522" s="24"/>
      <c r="Y522" s="24"/>
      <c r="AP522" s="14"/>
      <c r="AS522" s="14"/>
      <c r="AT522" s="12"/>
      <c r="AU522" s="14"/>
      <c r="AV522" s="14"/>
      <c r="AW522" s="14"/>
      <c r="AX522" s="14"/>
      <c r="AY522" s="14"/>
      <c r="AZ522" s="14"/>
      <c r="BA522" s="14"/>
      <c r="BB522" s="14"/>
    </row>
    <row r="523">
      <c r="I523" s="23"/>
      <c r="M523" s="24"/>
      <c r="O523" s="24"/>
      <c r="Q523" s="24"/>
      <c r="S523" s="24"/>
      <c r="U523" s="24"/>
      <c r="W523" s="24"/>
      <c r="Y523" s="24"/>
      <c r="AP523" s="14"/>
      <c r="AS523" s="14"/>
      <c r="AT523" s="12"/>
      <c r="AU523" s="14"/>
      <c r="AV523" s="14"/>
      <c r="AW523" s="14"/>
      <c r="AX523" s="14"/>
      <c r="AY523" s="14"/>
      <c r="AZ523" s="14"/>
      <c r="BA523" s="14"/>
      <c r="BB523" s="14"/>
    </row>
    <row r="524">
      <c r="I524" s="23"/>
      <c r="M524" s="24"/>
      <c r="O524" s="24"/>
      <c r="Q524" s="24"/>
      <c r="S524" s="24"/>
      <c r="U524" s="24"/>
      <c r="W524" s="24"/>
      <c r="Y524" s="24"/>
      <c r="AP524" s="14"/>
      <c r="AS524" s="14"/>
      <c r="AT524" s="12"/>
      <c r="AU524" s="14"/>
      <c r="AV524" s="14"/>
      <c r="AW524" s="14"/>
      <c r="AX524" s="14"/>
      <c r="AY524" s="14"/>
      <c r="AZ524" s="14"/>
      <c r="BA524" s="14"/>
      <c r="BB524" s="14"/>
    </row>
    <row r="525">
      <c r="I525" s="23"/>
      <c r="M525" s="24"/>
      <c r="O525" s="24"/>
      <c r="Q525" s="24"/>
      <c r="S525" s="24"/>
      <c r="U525" s="24"/>
      <c r="W525" s="24"/>
      <c r="Y525" s="24"/>
      <c r="AP525" s="14"/>
      <c r="AS525" s="14"/>
      <c r="AT525" s="12"/>
      <c r="AU525" s="14"/>
      <c r="AV525" s="14"/>
      <c r="AW525" s="14"/>
      <c r="AX525" s="14"/>
      <c r="AY525" s="14"/>
      <c r="AZ525" s="14"/>
      <c r="BA525" s="14"/>
      <c r="BB525" s="14"/>
    </row>
    <row r="526">
      <c r="I526" s="23"/>
      <c r="M526" s="24"/>
      <c r="O526" s="24"/>
      <c r="Q526" s="24"/>
      <c r="S526" s="24"/>
      <c r="U526" s="24"/>
      <c r="W526" s="24"/>
      <c r="Y526" s="24"/>
      <c r="AP526" s="14"/>
      <c r="AS526" s="14"/>
      <c r="AT526" s="12"/>
      <c r="AU526" s="14"/>
      <c r="AV526" s="14"/>
      <c r="AW526" s="14"/>
      <c r="AX526" s="14"/>
      <c r="AY526" s="14"/>
      <c r="AZ526" s="14"/>
      <c r="BA526" s="14"/>
      <c r="BB526" s="14"/>
    </row>
    <row r="527">
      <c r="I527" s="23"/>
      <c r="M527" s="24"/>
      <c r="O527" s="24"/>
      <c r="Q527" s="24"/>
      <c r="S527" s="24"/>
      <c r="U527" s="24"/>
      <c r="W527" s="24"/>
      <c r="Y527" s="24"/>
      <c r="AP527" s="14"/>
      <c r="AS527" s="14"/>
      <c r="AT527" s="12"/>
      <c r="AU527" s="14"/>
      <c r="AV527" s="14"/>
      <c r="AW527" s="14"/>
      <c r="AX527" s="14"/>
      <c r="AY527" s="14"/>
      <c r="AZ527" s="14"/>
      <c r="BA527" s="14"/>
      <c r="BB527" s="14"/>
    </row>
    <row r="528">
      <c r="I528" s="23"/>
      <c r="M528" s="24"/>
      <c r="O528" s="24"/>
      <c r="Q528" s="24"/>
      <c r="S528" s="24"/>
      <c r="U528" s="24"/>
      <c r="W528" s="24"/>
      <c r="Y528" s="24"/>
      <c r="AP528" s="14"/>
      <c r="AS528" s="14"/>
      <c r="AT528" s="12"/>
      <c r="AU528" s="14"/>
      <c r="AV528" s="14"/>
      <c r="AW528" s="14"/>
      <c r="AX528" s="14"/>
      <c r="AY528" s="14"/>
      <c r="AZ528" s="14"/>
      <c r="BA528" s="14"/>
      <c r="BB528" s="14"/>
    </row>
    <row r="529">
      <c r="I529" s="23"/>
      <c r="M529" s="24"/>
      <c r="O529" s="24"/>
      <c r="Q529" s="24"/>
      <c r="S529" s="24"/>
      <c r="U529" s="24"/>
      <c r="W529" s="24"/>
      <c r="Y529" s="24"/>
      <c r="AP529" s="14"/>
      <c r="AS529" s="14"/>
      <c r="AT529" s="12"/>
      <c r="AU529" s="14"/>
      <c r="AV529" s="14"/>
      <c r="AW529" s="14"/>
      <c r="AX529" s="14"/>
      <c r="AY529" s="14"/>
      <c r="AZ529" s="14"/>
      <c r="BA529" s="14"/>
      <c r="BB529" s="14"/>
    </row>
    <row r="530">
      <c r="I530" s="23"/>
      <c r="M530" s="24"/>
      <c r="O530" s="24"/>
      <c r="Q530" s="24"/>
      <c r="S530" s="24"/>
      <c r="U530" s="24"/>
      <c r="W530" s="24"/>
      <c r="Y530" s="24"/>
      <c r="AP530" s="14"/>
      <c r="AS530" s="14"/>
      <c r="AT530" s="12"/>
      <c r="AU530" s="14"/>
      <c r="AV530" s="14"/>
      <c r="AW530" s="14"/>
      <c r="AX530" s="14"/>
      <c r="AY530" s="14"/>
      <c r="AZ530" s="14"/>
      <c r="BA530" s="14"/>
      <c r="BB530" s="14"/>
    </row>
    <row r="531">
      <c r="I531" s="23"/>
      <c r="M531" s="24"/>
      <c r="O531" s="24"/>
      <c r="Q531" s="24"/>
      <c r="S531" s="24"/>
      <c r="U531" s="24"/>
      <c r="W531" s="24"/>
      <c r="Y531" s="24"/>
      <c r="AP531" s="14"/>
      <c r="AS531" s="14"/>
      <c r="AT531" s="12"/>
      <c r="AU531" s="14"/>
      <c r="AV531" s="14"/>
      <c r="AW531" s="14"/>
      <c r="AX531" s="14"/>
      <c r="AY531" s="14"/>
      <c r="AZ531" s="14"/>
      <c r="BA531" s="14"/>
      <c r="BB531" s="14"/>
    </row>
    <row r="532">
      <c r="I532" s="23"/>
      <c r="M532" s="24"/>
      <c r="O532" s="24"/>
      <c r="Q532" s="24"/>
      <c r="S532" s="24"/>
      <c r="U532" s="24"/>
      <c r="W532" s="24"/>
      <c r="Y532" s="24"/>
      <c r="AP532" s="14"/>
      <c r="AS532" s="14"/>
      <c r="AT532" s="12"/>
      <c r="AU532" s="14"/>
      <c r="AV532" s="14"/>
      <c r="AW532" s="14"/>
      <c r="AX532" s="14"/>
      <c r="AY532" s="14"/>
      <c r="AZ532" s="14"/>
      <c r="BA532" s="14"/>
      <c r="BB532" s="14"/>
    </row>
    <row r="533">
      <c r="I533" s="23"/>
      <c r="M533" s="24"/>
      <c r="O533" s="24"/>
      <c r="Q533" s="24"/>
      <c r="S533" s="24"/>
      <c r="U533" s="24"/>
      <c r="W533" s="24"/>
      <c r="Y533" s="24"/>
      <c r="AP533" s="14"/>
      <c r="AS533" s="14"/>
      <c r="AT533" s="12"/>
      <c r="AU533" s="14"/>
      <c r="AV533" s="14"/>
      <c r="AW533" s="14"/>
      <c r="AX533" s="14"/>
      <c r="AY533" s="14"/>
      <c r="AZ533" s="14"/>
      <c r="BA533" s="14"/>
      <c r="BB533" s="14"/>
    </row>
    <row r="534">
      <c r="I534" s="23"/>
      <c r="M534" s="24"/>
      <c r="O534" s="24"/>
      <c r="Q534" s="24"/>
      <c r="S534" s="24"/>
      <c r="U534" s="24"/>
      <c r="W534" s="24"/>
      <c r="Y534" s="24"/>
      <c r="AP534" s="14"/>
      <c r="AS534" s="14"/>
      <c r="AT534" s="12"/>
      <c r="AU534" s="14"/>
      <c r="AV534" s="14"/>
      <c r="AW534" s="14"/>
      <c r="AX534" s="14"/>
      <c r="AY534" s="14"/>
      <c r="AZ534" s="14"/>
      <c r="BA534" s="14"/>
      <c r="BB534" s="14"/>
    </row>
    <row r="535">
      <c r="I535" s="23"/>
      <c r="M535" s="24"/>
      <c r="O535" s="24"/>
      <c r="Q535" s="24"/>
      <c r="S535" s="24"/>
      <c r="U535" s="24"/>
      <c r="W535" s="24"/>
      <c r="Y535" s="24"/>
      <c r="AP535" s="14"/>
      <c r="AS535" s="14"/>
      <c r="AT535" s="12"/>
      <c r="AU535" s="14"/>
      <c r="AV535" s="14"/>
      <c r="AW535" s="14"/>
      <c r="AX535" s="14"/>
      <c r="AY535" s="14"/>
      <c r="AZ535" s="14"/>
      <c r="BA535" s="14"/>
      <c r="BB535" s="14"/>
    </row>
    <row r="536">
      <c r="I536" s="23"/>
      <c r="M536" s="24"/>
      <c r="O536" s="24"/>
      <c r="Q536" s="24"/>
      <c r="S536" s="24"/>
      <c r="U536" s="24"/>
      <c r="W536" s="24"/>
      <c r="Y536" s="24"/>
      <c r="AP536" s="14"/>
      <c r="AS536" s="14"/>
      <c r="AT536" s="12"/>
      <c r="AU536" s="14"/>
      <c r="AV536" s="14"/>
      <c r="AW536" s="14"/>
      <c r="AX536" s="14"/>
      <c r="AY536" s="14"/>
      <c r="AZ536" s="14"/>
      <c r="BA536" s="14"/>
      <c r="BB536" s="14"/>
    </row>
    <row r="537">
      <c r="I537" s="23"/>
      <c r="M537" s="24"/>
      <c r="O537" s="24"/>
      <c r="Q537" s="24"/>
      <c r="S537" s="24"/>
      <c r="U537" s="24"/>
      <c r="W537" s="24"/>
      <c r="Y537" s="24"/>
      <c r="AP537" s="14"/>
      <c r="AS537" s="14"/>
      <c r="AT537" s="12"/>
      <c r="AU537" s="14"/>
      <c r="AV537" s="14"/>
      <c r="AW537" s="14"/>
      <c r="AX537" s="14"/>
      <c r="AY537" s="14"/>
      <c r="AZ537" s="14"/>
      <c r="BA537" s="14"/>
      <c r="BB537" s="14"/>
    </row>
    <row r="538">
      <c r="I538" s="23"/>
      <c r="M538" s="24"/>
      <c r="O538" s="24"/>
      <c r="Q538" s="24"/>
      <c r="S538" s="24"/>
      <c r="U538" s="24"/>
      <c r="W538" s="24"/>
      <c r="Y538" s="24"/>
      <c r="AP538" s="14"/>
      <c r="AS538" s="14"/>
      <c r="AT538" s="12"/>
      <c r="AU538" s="14"/>
      <c r="AV538" s="14"/>
      <c r="AW538" s="14"/>
      <c r="AX538" s="14"/>
      <c r="AY538" s="14"/>
      <c r="AZ538" s="14"/>
      <c r="BA538" s="14"/>
      <c r="BB538" s="14"/>
    </row>
    <row r="539">
      <c r="I539" s="23"/>
      <c r="M539" s="24"/>
      <c r="O539" s="24"/>
      <c r="Q539" s="24"/>
      <c r="S539" s="24"/>
      <c r="U539" s="24"/>
      <c r="W539" s="24"/>
      <c r="Y539" s="24"/>
      <c r="AP539" s="14"/>
      <c r="AS539" s="14"/>
      <c r="AT539" s="12"/>
      <c r="AU539" s="14"/>
      <c r="AV539" s="14"/>
      <c r="AW539" s="14"/>
      <c r="AX539" s="14"/>
      <c r="AY539" s="14"/>
      <c r="AZ539" s="14"/>
      <c r="BA539" s="14"/>
      <c r="BB539" s="14"/>
    </row>
    <row r="540">
      <c r="I540" s="23"/>
      <c r="M540" s="24"/>
      <c r="O540" s="24"/>
      <c r="Q540" s="24"/>
      <c r="S540" s="24"/>
      <c r="U540" s="24"/>
      <c r="W540" s="24"/>
      <c r="Y540" s="24"/>
      <c r="AP540" s="14"/>
      <c r="AS540" s="14"/>
      <c r="AT540" s="12"/>
      <c r="AU540" s="14"/>
      <c r="AV540" s="14"/>
      <c r="AW540" s="14"/>
      <c r="AX540" s="14"/>
      <c r="AY540" s="14"/>
      <c r="AZ540" s="14"/>
      <c r="BA540" s="14"/>
      <c r="BB540" s="14"/>
    </row>
    <row r="541">
      <c r="I541" s="23"/>
      <c r="M541" s="24"/>
      <c r="O541" s="24"/>
      <c r="Q541" s="24"/>
      <c r="S541" s="24"/>
      <c r="U541" s="24"/>
      <c r="W541" s="24"/>
      <c r="Y541" s="24"/>
      <c r="AP541" s="14"/>
      <c r="AS541" s="14"/>
      <c r="AT541" s="12"/>
      <c r="AU541" s="14"/>
      <c r="AV541" s="14"/>
      <c r="AW541" s="14"/>
      <c r="AX541" s="14"/>
      <c r="AY541" s="14"/>
      <c r="AZ541" s="14"/>
      <c r="BA541" s="14"/>
      <c r="BB541" s="14"/>
    </row>
    <row r="542">
      <c r="I542" s="23"/>
      <c r="M542" s="24"/>
      <c r="O542" s="24"/>
      <c r="Q542" s="24"/>
      <c r="S542" s="24"/>
      <c r="U542" s="24"/>
      <c r="W542" s="24"/>
      <c r="Y542" s="24"/>
      <c r="AP542" s="14"/>
      <c r="AS542" s="14"/>
      <c r="AT542" s="12"/>
      <c r="AU542" s="14"/>
      <c r="AV542" s="14"/>
      <c r="AW542" s="14"/>
      <c r="AX542" s="14"/>
      <c r="AY542" s="14"/>
      <c r="AZ542" s="14"/>
      <c r="BA542" s="14"/>
      <c r="BB542" s="14"/>
    </row>
    <row r="543">
      <c r="I543" s="23"/>
      <c r="M543" s="24"/>
      <c r="O543" s="24"/>
      <c r="Q543" s="24"/>
      <c r="S543" s="24"/>
      <c r="U543" s="24"/>
      <c r="W543" s="24"/>
      <c r="Y543" s="24"/>
      <c r="AP543" s="14"/>
      <c r="AS543" s="14"/>
      <c r="AT543" s="12"/>
      <c r="AU543" s="14"/>
      <c r="AV543" s="14"/>
      <c r="AW543" s="14"/>
      <c r="AX543" s="14"/>
      <c r="AY543" s="14"/>
      <c r="AZ543" s="14"/>
      <c r="BA543" s="14"/>
      <c r="BB543" s="14"/>
    </row>
    <row r="544">
      <c r="I544" s="23"/>
      <c r="M544" s="24"/>
      <c r="O544" s="24"/>
      <c r="Q544" s="24"/>
      <c r="S544" s="24"/>
      <c r="U544" s="24"/>
      <c r="W544" s="24"/>
      <c r="Y544" s="24"/>
      <c r="AP544" s="14"/>
      <c r="AS544" s="14"/>
      <c r="AT544" s="12"/>
      <c r="AU544" s="14"/>
      <c r="AV544" s="14"/>
      <c r="AW544" s="14"/>
      <c r="AX544" s="14"/>
      <c r="AY544" s="14"/>
      <c r="AZ544" s="14"/>
      <c r="BA544" s="14"/>
      <c r="BB544" s="14"/>
    </row>
    <row r="545">
      <c r="I545" s="23"/>
      <c r="M545" s="24"/>
      <c r="O545" s="24"/>
      <c r="Q545" s="24"/>
      <c r="S545" s="24"/>
      <c r="U545" s="24"/>
      <c r="W545" s="24"/>
      <c r="Y545" s="24"/>
      <c r="AP545" s="14"/>
      <c r="AS545" s="14"/>
      <c r="AT545" s="12"/>
      <c r="AU545" s="14"/>
      <c r="AV545" s="14"/>
      <c r="AW545" s="14"/>
      <c r="AX545" s="14"/>
      <c r="AY545" s="14"/>
      <c r="AZ545" s="14"/>
      <c r="BA545" s="14"/>
      <c r="BB545" s="14"/>
    </row>
    <row r="546">
      <c r="I546" s="23"/>
      <c r="M546" s="24"/>
      <c r="O546" s="24"/>
      <c r="Q546" s="24"/>
      <c r="S546" s="24"/>
      <c r="U546" s="24"/>
      <c r="W546" s="24"/>
      <c r="Y546" s="24"/>
      <c r="AP546" s="14"/>
      <c r="AS546" s="14"/>
      <c r="AT546" s="12"/>
      <c r="AU546" s="14"/>
      <c r="AV546" s="14"/>
      <c r="AW546" s="14"/>
      <c r="AX546" s="14"/>
      <c r="AY546" s="14"/>
      <c r="AZ546" s="14"/>
      <c r="BA546" s="14"/>
      <c r="BB546" s="14"/>
    </row>
    <row r="547">
      <c r="I547" s="23"/>
      <c r="M547" s="24"/>
      <c r="O547" s="24"/>
      <c r="Q547" s="24"/>
      <c r="S547" s="24"/>
      <c r="U547" s="24"/>
      <c r="W547" s="24"/>
      <c r="Y547" s="24"/>
      <c r="AP547" s="14"/>
      <c r="AS547" s="14"/>
      <c r="AT547" s="12"/>
      <c r="AU547" s="14"/>
      <c r="AV547" s="14"/>
      <c r="AW547" s="14"/>
      <c r="AX547" s="14"/>
      <c r="AY547" s="14"/>
      <c r="AZ547" s="14"/>
      <c r="BA547" s="14"/>
      <c r="BB547" s="14"/>
    </row>
    <row r="548">
      <c r="I548" s="23"/>
      <c r="M548" s="24"/>
      <c r="O548" s="24"/>
      <c r="Q548" s="24"/>
      <c r="S548" s="24"/>
      <c r="U548" s="24"/>
      <c r="W548" s="24"/>
      <c r="Y548" s="24"/>
      <c r="AP548" s="14"/>
      <c r="AS548" s="14"/>
      <c r="AT548" s="12"/>
      <c r="AU548" s="14"/>
      <c r="AV548" s="14"/>
      <c r="AW548" s="14"/>
      <c r="AX548" s="14"/>
      <c r="AY548" s="14"/>
      <c r="AZ548" s="14"/>
      <c r="BA548" s="14"/>
      <c r="BB548" s="14"/>
    </row>
    <row r="549">
      <c r="I549" s="23"/>
      <c r="M549" s="24"/>
      <c r="O549" s="24"/>
      <c r="Q549" s="24"/>
      <c r="S549" s="24"/>
      <c r="U549" s="24"/>
      <c r="W549" s="24"/>
      <c r="Y549" s="24"/>
      <c r="AP549" s="14"/>
      <c r="AS549" s="14"/>
      <c r="AT549" s="12"/>
      <c r="AU549" s="14"/>
      <c r="AV549" s="14"/>
      <c r="AW549" s="14"/>
      <c r="AX549" s="14"/>
      <c r="AY549" s="14"/>
      <c r="AZ549" s="14"/>
      <c r="BA549" s="14"/>
      <c r="BB549" s="14"/>
    </row>
    <row r="550">
      <c r="I550" s="23"/>
      <c r="M550" s="24"/>
      <c r="O550" s="24"/>
      <c r="Q550" s="24"/>
      <c r="S550" s="24"/>
      <c r="U550" s="24"/>
      <c r="W550" s="24"/>
      <c r="Y550" s="24"/>
      <c r="AP550" s="14"/>
      <c r="AS550" s="14"/>
      <c r="AT550" s="12"/>
      <c r="AU550" s="14"/>
      <c r="AV550" s="14"/>
      <c r="AW550" s="14"/>
      <c r="AX550" s="14"/>
      <c r="AY550" s="14"/>
      <c r="AZ550" s="14"/>
      <c r="BA550" s="14"/>
      <c r="BB550" s="14"/>
    </row>
    <row r="551">
      <c r="I551" s="23"/>
      <c r="M551" s="24"/>
      <c r="O551" s="24"/>
      <c r="Q551" s="24"/>
      <c r="S551" s="24"/>
      <c r="U551" s="24"/>
      <c r="W551" s="24"/>
      <c r="Y551" s="24"/>
      <c r="AP551" s="14"/>
      <c r="AS551" s="14"/>
      <c r="AT551" s="12"/>
      <c r="AU551" s="14"/>
      <c r="AV551" s="14"/>
      <c r="AW551" s="14"/>
      <c r="AX551" s="14"/>
      <c r="AY551" s="14"/>
      <c r="AZ551" s="14"/>
      <c r="BA551" s="14"/>
      <c r="BB551" s="14"/>
    </row>
    <row r="552">
      <c r="I552" s="23"/>
      <c r="M552" s="24"/>
      <c r="O552" s="24"/>
      <c r="Q552" s="24"/>
      <c r="S552" s="24"/>
      <c r="U552" s="24"/>
      <c r="W552" s="24"/>
      <c r="Y552" s="24"/>
      <c r="AP552" s="14"/>
      <c r="AS552" s="14"/>
      <c r="AT552" s="12"/>
      <c r="AU552" s="14"/>
      <c r="AV552" s="14"/>
      <c r="AW552" s="14"/>
      <c r="AX552" s="14"/>
      <c r="AY552" s="14"/>
      <c r="AZ552" s="14"/>
      <c r="BA552" s="14"/>
      <c r="BB552" s="14"/>
    </row>
    <row r="553">
      <c r="I553" s="23"/>
      <c r="M553" s="24"/>
      <c r="O553" s="24"/>
      <c r="Q553" s="24"/>
      <c r="S553" s="24"/>
      <c r="U553" s="24"/>
      <c r="W553" s="24"/>
      <c r="Y553" s="24"/>
      <c r="AP553" s="14"/>
      <c r="AS553" s="14"/>
      <c r="AT553" s="12"/>
      <c r="AU553" s="14"/>
      <c r="AV553" s="14"/>
      <c r="AW553" s="14"/>
      <c r="AX553" s="14"/>
      <c r="AY553" s="14"/>
      <c r="AZ553" s="14"/>
      <c r="BA553" s="14"/>
      <c r="BB553" s="14"/>
    </row>
    <row r="554">
      <c r="I554" s="23"/>
      <c r="M554" s="24"/>
      <c r="O554" s="24"/>
      <c r="Q554" s="24"/>
      <c r="S554" s="24"/>
      <c r="U554" s="24"/>
      <c r="W554" s="24"/>
      <c r="Y554" s="24"/>
      <c r="AP554" s="14"/>
      <c r="AS554" s="14"/>
      <c r="AT554" s="12"/>
      <c r="AU554" s="14"/>
      <c r="AV554" s="14"/>
      <c r="AW554" s="14"/>
      <c r="AX554" s="14"/>
      <c r="AY554" s="14"/>
      <c r="AZ554" s="14"/>
      <c r="BA554" s="14"/>
      <c r="BB554" s="14"/>
    </row>
    <row r="555">
      <c r="I555" s="23"/>
      <c r="M555" s="24"/>
      <c r="O555" s="24"/>
      <c r="Q555" s="24"/>
      <c r="S555" s="24"/>
      <c r="U555" s="24"/>
      <c r="W555" s="24"/>
      <c r="Y555" s="24"/>
      <c r="AP555" s="14"/>
      <c r="AS555" s="14"/>
      <c r="AT555" s="12"/>
      <c r="AU555" s="14"/>
      <c r="AV555" s="14"/>
      <c r="AW555" s="14"/>
      <c r="AX555" s="14"/>
      <c r="AY555" s="14"/>
      <c r="AZ555" s="14"/>
      <c r="BA555" s="14"/>
      <c r="BB555" s="14"/>
    </row>
    <row r="556">
      <c r="I556" s="23"/>
      <c r="M556" s="24"/>
      <c r="O556" s="24"/>
      <c r="Q556" s="24"/>
      <c r="S556" s="24"/>
      <c r="U556" s="24"/>
      <c r="W556" s="24"/>
      <c r="Y556" s="24"/>
      <c r="AP556" s="14"/>
      <c r="AS556" s="14"/>
      <c r="AT556" s="12"/>
      <c r="AU556" s="14"/>
      <c r="AV556" s="14"/>
      <c r="AW556" s="14"/>
      <c r="AX556" s="14"/>
      <c r="AY556" s="14"/>
      <c r="AZ556" s="14"/>
      <c r="BA556" s="14"/>
      <c r="BB556" s="14"/>
    </row>
    <row r="557">
      <c r="I557" s="23"/>
      <c r="M557" s="24"/>
      <c r="O557" s="24"/>
      <c r="Q557" s="24"/>
      <c r="S557" s="24"/>
      <c r="U557" s="24"/>
      <c r="W557" s="24"/>
      <c r="Y557" s="24"/>
      <c r="AP557" s="14"/>
      <c r="AS557" s="14"/>
      <c r="AT557" s="12"/>
      <c r="AU557" s="14"/>
      <c r="AV557" s="14"/>
      <c r="AW557" s="14"/>
      <c r="AX557" s="14"/>
      <c r="AY557" s="14"/>
      <c r="AZ557" s="14"/>
      <c r="BA557" s="14"/>
      <c r="BB557" s="14"/>
    </row>
    <row r="558">
      <c r="I558" s="23"/>
      <c r="M558" s="24"/>
      <c r="O558" s="24"/>
      <c r="Q558" s="24"/>
      <c r="S558" s="24"/>
      <c r="U558" s="24"/>
      <c r="W558" s="24"/>
      <c r="Y558" s="24"/>
      <c r="AP558" s="14"/>
      <c r="AS558" s="14"/>
      <c r="AT558" s="12"/>
      <c r="AU558" s="14"/>
      <c r="AV558" s="14"/>
      <c r="AW558" s="14"/>
      <c r="AX558" s="14"/>
      <c r="AY558" s="14"/>
      <c r="AZ558" s="14"/>
      <c r="BA558" s="14"/>
      <c r="BB558" s="14"/>
    </row>
    <row r="559">
      <c r="I559" s="23"/>
      <c r="M559" s="24"/>
      <c r="O559" s="24"/>
      <c r="Q559" s="24"/>
      <c r="S559" s="24"/>
      <c r="U559" s="24"/>
      <c r="W559" s="24"/>
      <c r="Y559" s="24"/>
      <c r="AP559" s="14"/>
      <c r="AS559" s="14"/>
      <c r="AT559" s="12"/>
      <c r="AU559" s="14"/>
      <c r="AV559" s="14"/>
      <c r="AW559" s="14"/>
      <c r="AX559" s="14"/>
      <c r="AY559" s="14"/>
      <c r="AZ559" s="14"/>
      <c r="BA559" s="14"/>
      <c r="BB559" s="14"/>
    </row>
    <row r="560">
      <c r="I560" s="23"/>
      <c r="M560" s="24"/>
      <c r="O560" s="24"/>
      <c r="Q560" s="24"/>
      <c r="S560" s="24"/>
      <c r="U560" s="24"/>
      <c r="W560" s="24"/>
      <c r="Y560" s="24"/>
      <c r="AP560" s="14"/>
      <c r="AS560" s="14"/>
      <c r="AT560" s="12"/>
      <c r="AU560" s="14"/>
      <c r="AV560" s="14"/>
      <c r="AW560" s="14"/>
      <c r="AX560" s="14"/>
      <c r="AY560" s="14"/>
      <c r="AZ560" s="14"/>
      <c r="BA560" s="14"/>
      <c r="BB560" s="14"/>
    </row>
    <row r="561">
      <c r="I561" s="23"/>
      <c r="M561" s="24"/>
      <c r="O561" s="24"/>
      <c r="Q561" s="24"/>
      <c r="S561" s="24"/>
      <c r="U561" s="24"/>
      <c r="W561" s="24"/>
      <c r="Y561" s="24"/>
      <c r="AP561" s="14"/>
      <c r="AS561" s="14"/>
      <c r="AT561" s="12"/>
      <c r="AU561" s="14"/>
      <c r="AV561" s="14"/>
      <c r="AW561" s="14"/>
      <c r="AX561" s="14"/>
      <c r="AY561" s="14"/>
      <c r="AZ561" s="14"/>
      <c r="BA561" s="14"/>
      <c r="BB561" s="14"/>
    </row>
    <row r="562">
      <c r="I562" s="23"/>
      <c r="M562" s="24"/>
      <c r="O562" s="24"/>
      <c r="Q562" s="24"/>
      <c r="S562" s="24"/>
      <c r="U562" s="24"/>
      <c r="W562" s="24"/>
      <c r="Y562" s="24"/>
      <c r="AP562" s="14"/>
      <c r="AS562" s="14"/>
      <c r="AT562" s="12"/>
      <c r="AU562" s="14"/>
      <c r="AV562" s="14"/>
      <c r="AW562" s="14"/>
      <c r="AX562" s="14"/>
      <c r="AY562" s="14"/>
      <c r="AZ562" s="14"/>
      <c r="BA562" s="14"/>
      <c r="BB562" s="14"/>
    </row>
    <row r="563">
      <c r="I563" s="23"/>
      <c r="M563" s="24"/>
      <c r="O563" s="24"/>
      <c r="Q563" s="24"/>
      <c r="S563" s="24"/>
      <c r="U563" s="24"/>
      <c r="W563" s="24"/>
      <c r="Y563" s="24"/>
      <c r="AP563" s="14"/>
      <c r="AS563" s="14"/>
      <c r="AT563" s="12"/>
      <c r="AU563" s="14"/>
      <c r="AV563" s="14"/>
      <c r="AW563" s="14"/>
      <c r="AX563" s="14"/>
      <c r="AY563" s="14"/>
      <c r="AZ563" s="14"/>
      <c r="BA563" s="14"/>
      <c r="BB563" s="14"/>
    </row>
    <row r="564">
      <c r="I564" s="23"/>
      <c r="M564" s="24"/>
      <c r="O564" s="24"/>
      <c r="Q564" s="24"/>
      <c r="S564" s="24"/>
      <c r="U564" s="24"/>
      <c r="W564" s="24"/>
      <c r="Y564" s="24"/>
      <c r="AP564" s="14"/>
      <c r="AS564" s="14"/>
      <c r="AT564" s="12"/>
      <c r="AU564" s="14"/>
      <c r="AV564" s="14"/>
      <c r="AW564" s="14"/>
      <c r="AX564" s="14"/>
      <c r="AY564" s="14"/>
      <c r="AZ564" s="14"/>
      <c r="BA564" s="14"/>
      <c r="BB564" s="14"/>
    </row>
    <row r="565">
      <c r="I565" s="23"/>
      <c r="M565" s="24"/>
      <c r="O565" s="24"/>
      <c r="Q565" s="24"/>
      <c r="S565" s="24"/>
      <c r="U565" s="24"/>
      <c r="W565" s="24"/>
      <c r="Y565" s="24"/>
      <c r="AP565" s="14"/>
      <c r="AS565" s="14"/>
      <c r="AT565" s="12"/>
      <c r="AU565" s="14"/>
      <c r="AV565" s="14"/>
      <c r="AW565" s="14"/>
      <c r="AX565" s="14"/>
      <c r="AY565" s="14"/>
      <c r="AZ565" s="14"/>
      <c r="BA565" s="14"/>
      <c r="BB565" s="14"/>
    </row>
    <row r="566">
      <c r="I566" s="23"/>
      <c r="M566" s="24"/>
      <c r="O566" s="24"/>
      <c r="Q566" s="24"/>
      <c r="S566" s="24"/>
      <c r="U566" s="24"/>
      <c r="W566" s="24"/>
      <c r="Y566" s="24"/>
      <c r="AP566" s="14"/>
      <c r="AS566" s="14"/>
      <c r="AT566" s="12"/>
      <c r="AU566" s="14"/>
      <c r="AV566" s="14"/>
      <c r="AW566" s="14"/>
      <c r="AX566" s="14"/>
      <c r="AY566" s="14"/>
      <c r="AZ566" s="14"/>
      <c r="BA566" s="14"/>
      <c r="BB566" s="14"/>
    </row>
    <row r="567">
      <c r="I567" s="23"/>
      <c r="M567" s="24"/>
      <c r="O567" s="24"/>
      <c r="Q567" s="24"/>
      <c r="S567" s="24"/>
      <c r="U567" s="24"/>
      <c r="W567" s="24"/>
      <c r="Y567" s="24"/>
      <c r="AP567" s="14"/>
      <c r="AS567" s="14"/>
      <c r="AT567" s="12"/>
      <c r="AU567" s="14"/>
      <c r="AV567" s="14"/>
      <c r="AW567" s="14"/>
      <c r="AX567" s="14"/>
      <c r="AY567" s="14"/>
      <c r="AZ567" s="14"/>
      <c r="BA567" s="14"/>
      <c r="BB567" s="14"/>
    </row>
    <row r="568">
      <c r="I568" s="23"/>
      <c r="M568" s="24"/>
      <c r="O568" s="24"/>
      <c r="Q568" s="24"/>
      <c r="S568" s="24"/>
      <c r="U568" s="24"/>
      <c r="W568" s="24"/>
      <c r="Y568" s="24"/>
      <c r="AP568" s="14"/>
      <c r="AS568" s="14"/>
      <c r="AT568" s="12"/>
      <c r="AU568" s="14"/>
      <c r="AV568" s="14"/>
      <c r="AW568" s="14"/>
      <c r="AX568" s="14"/>
      <c r="AY568" s="14"/>
      <c r="AZ568" s="14"/>
      <c r="BA568" s="14"/>
      <c r="BB568" s="14"/>
    </row>
    <row r="569">
      <c r="I569" s="23"/>
      <c r="M569" s="24"/>
      <c r="O569" s="24"/>
      <c r="Q569" s="24"/>
      <c r="S569" s="24"/>
      <c r="U569" s="24"/>
      <c r="W569" s="24"/>
      <c r="Y569" s="24"/>
      <c r="AP569" s="14"/>
      <c r="AS569" s="14"/>
      <c r="AT569" s="12"/>
      <c r="AU569" s="14"/>
      <c r="AV569" s="14"/>
      <c r="AW569" s="14"/>
      <c r="AX569" s="14"/>
      <c r="AY569" s="14"/>
      <c r="AZ569" s="14"/>
      <c r="BA569" s="14"/>
      <c r="BB569" s="14"/>
    </row>
    <row r="570">
      <c r="I570" s="23"/>
      <c r="M570" s="24"/>
      <c r="O570" s="24"/>
      <c r="Q570" s="24"/>
      <c r="S570" s="24"/>
      <c r="U570" s="24"/>
      <c r="W570" s="24"/>
      <c r="Y570" s="24"/>
      <c r="AP570" s="14"/>
      <c r="AS570" s="14"/>
      <c r="AT570" s="12"/>
      <c r="AU570" s="14"/>
      <c r="AV570" s="14"/>
      <c r="AW570" s="14"/>
      <c r="AX570" s="14"/>
      <c r="AY570" s="14"/>
      <c r="AZ570" s="14"/>
      <c r="BA570" s="14"/>
      <c r="BB570" s="14"/>
    </row>
    <row r="571">
      <c r="I571" s="23"/>
      <c r="M571" s="24"/>
      <c r="O571" s="24"/>
      <c r="Q571" s="24"/>
      <c r="S571" s="24"/>
      <c r="U571" s="24"/>
      <c r="W571" s="24"/>
      <c r="Y571" s="24"/>
      <c r="AP571" s="14"/>
      <c r="AS571" s="14"/>
      <c r="AT571" s="12"/>
      <c r="AU571" s="14"/>
      <c r="AV571" s="14"/>
      <c r="AW571" s="14"/>
      <c r="AX571" s="14"/>
      <c r="AY571" s="14"/>
      <c r="AZ571" s="14"/>
      <c r="BA571" s="14"/>
      <c r="BB571" s="14"/>
    </row>
    <row r="572">
      <c r="I572" s="23"/>
      <c r="M572" s="24"/>
      <c r="O572" s="24"/>
      <c r="Q572" s="24"/>
      <c r="S572" s="24"/>
      <c r="U572" s="24"/>
      <c r="W572" s="24"/>
      <c r="Y572" s="24"/>
      <c r="AP572" s="14"/>
      <c r="AS572" s="14"/>
      <c r="AT572" s="12"/>
      <c r="AU572" s="14"/>
      <c r="AV572" s="14"/>
      <c r="AW572" s="14"/>
      <c r="AX572" s="14"/>
      <c r="AY572" s="14"/>
      <c r="AZ572" s="14"/>
      <c r="BA572" s="14"/>
      <c r="BB572" s="14"/>
    </row>
    <row r="573">
      <c r="I573" s="23"/>
      <c r="M573" s="24"/>
      <c r="O573" s="24"/>
      <c r="Q573" s="24"/>
      <c r="S573" s="24"/>
      <c r="U573" s="24"/>
      <c r="W573" s="24"/>
      <c r="Y573" s="24"/>
      <c r="AP573" s="14"/>
      <c r="AS573" s="14"/>
      <c r="AT573" s="12"/>
      <c r="AU573" s="14"/>
      <c r="AV573" s="14"/>
      <c r="AW573" s="14"/>
      <c r="AX573" s="14"/>
      <c r="AY573" s="14"/>
      <c r="AZ573" s="14"/>
      <c r="BA573" s="14"/>
      <c r="BB573" s="14"/>
    </row>
    <row r="574">
      <c r="I574" s="23"/>
      <c r="M574" s="24"/>
      <c r="O574" s="24"/>
      <c r="Q574" s="24"/>
      <c r="S574" s="24"/>
      <c r="U574" s="24"/>
      <c r="W574" s="24"/>
      <c r="Y574" s="24"/>
      <c r="AP574" s="14"/>
      <c r="AS574" s="14"/>
      <c r="AT574" s="12"/>
      <c r="AU574" s="14"/>
      <c r="AV574" s="14"/>
      <c r="AW574" s="14"/>
      <c r="AX574" s="14"/>
      <c r="AY574" s="14"/>
      <c r="AZ574" s="14"/>
      <c r="BA574" s="14"/>
      <c r="BB574" s="14"/>
    </row>
    <row r="575">
      <c r="I575" s="23"/>
      <c r="M575" s="24"/>
      <c r="O575" s="24"/>
      <c r="Q575" s="24"/>
      <c r="S575" s="24"/>
      <c r="U575" s="24"/>
      <c r="W575" s="24"/>
      <c r="Y575" s="24"/>
      <c r="AP575" s="14"/>
      <c r="AS575" s="14"/>
      <c r="AT575" s="12"/>
      <c r="AU575" s="14"/>
      <c r="AV575" s="14"/>
      <c r="AW575" s="14"/>
      <c r="AX575" s="14"/>
      <c r="AY575" s="14"/>
      <c r="AZ575" s="14"/>
      <c r="BA575" s="14"/>
      <c r="BB575" s="14"/>
    </row>
    <row r="576">
      <c r="I576" s="23"/>
      <c r="M576" s="24"/>
      <c r="O576" s="24"/>
      <c r="Q576" s="24"/>
      <c r="S576" s="24"/>
      <c r="U576" s="24"/>
      <c r="W576" s="24"/>
      <c r="Y576" s="24"/>
      <c r="AP576" s="14"/>
      <c r="AS576" s="14"/>
      <c r="AT576" s="12"/>
      <c r="AU576" s="14"/>
      <c r="AV576" s="14"/>
      <c r="AW576" s="14"/>
      <c r="AX576" s="14"/>
      <c r="AY576" s="14"/>
      <c r="AZ576" s="14"/>
      <c r="BA576" s="14"/>
      <c r="BB576" s="14"/>
    </row>
    <row r="577">
      <c r="I577" s="23"/>
      <c r="M577" s="24"/>
      <c r="O577" s="24"/>
      <c r="Q577" s="24"/>
      <c r="S577" s="24"/>
      <c r="U577" s="24"/>
      <c r="W577" s="24"/>
      <c r="Y577" s="24"/>
      <c r="AP577" s="14"/>
      <c r="AS577" s="14"/>
      <c r="AT577" s="12"/>
      <c r="AU577" s="14"/>
      <c r="AV577" s="14"/>
      <c r="AW577" s="14"/>
      <c r="AX577" s="14"/>
      <c r="AY577" s="14"/>
      <c r="AZ577" s="14"/>
      <c r="BA577" s="14"/>
      <c r="BB577" s="14"/>
    </row>
    <row r="578">
      <c r="I578" s="23"/>
      <c r="M578" s="24"/>
      <c r="O578" s="24"/>
      <c r="Q578" s="24"/>
      <c r="S578" s="24"/>
      <c r="U578" s="24"/>
      <c r="W578" s="24"/>
      <c r="Y578" s="24"/>
      <c r="AP578" s="14"/>
      <c r="AS578" s="14"/>
      <c r="AT578" s="12"/>
      <c r="AU578" s="14"/>
      <c r="AV578" s="14"/>
      <c r="AW578" s="14"/>
      <c r="AX578" s="14"/>
      <c r="AY578" s="14"/>
      <c r="AZ578" s="14"/>
      <c r="BA578" s="14"/>
      <c r="BB578" s="14"/>
    </row>
    <row r="579">
      <c r="I579" s="23"/>
      <c r="M579" s="24"/>
      <c r="O579" s="24"/>
      <c r="Q579" s="24"/>
      <c r="S579" s="24"/>
      <c r="U579" s="24"/>
      <c r="W579" s="24"/>
      <c r="Y579" s="24"/>
      <c r="AP579" s="14"/>
      <c r="AS579" s="14"/>
      <c r="AT579" s="12"/>
      <c r="AU579" s="14"/>
      <c r="AV579" s="14"/>
      <c r="AW579" s="14"/>
      <c r="AX579" s="14"/>
      <c r="AY579" s="14"/>
      <c r="AZ579" s="14"/>
      <c r="BA579" s="14"/>
      <c r="BB579" s="14"/>
    </row>
    <row r="580">
      <c r="I580" s="23"/>
      <c r="M580" s="24"/>
      <c r="O580" s="24"/>
      <c r="Q580" s="24"/>
      <c r="S580" s="24"/>
      <c r="U580" s="24"/>
      <c r="W580" s="24"/>
      <c r="Y580" s="24"/>
      <c r="AP580" s="14"/>
      <c r="AS580" s="14"/>
      <c r="AT580" s="12"/>
      <c r="AU580" s="14"/>
      <c r="AV580" s="14"/>
      <c r="AW580" s="14"/>
      <c r="AX580" s="14"/>
      <c r="AY580" s="14"/>
      <c r="AZ580" s="14"/>
      <c r="BA580" s="14"/>
      <c r="BB580" s="14"/>
    </row>
    <row r="581">
      <c r="I581" s="23"/>
      <c r="M581" s="24"/>
      <c r="O581" s="24"/>
      <c r="Q581" s="24"/>
      <c r="S581" s="24"/>
      <c r="U581" s="24"/>
      <c r="W581" s="24"/>
      <c r="Y581" s="24"/>
      <c r="AP581" s="14"/>
      <c r="AS581" s="14"/>
      <c r="AT581" s="12"/>
      <c r="AU581" s="14"/>
      <c r="AV581" s="14"/>
      <c r="AW581" s="14"/>
      <c r="AX581" s="14"/>
      <c r="AY581" s="14"/>
      <c r="AZ581" s="14"/>
      <c r="BA581" s="14"/>
      <c r="BB581" s="14"/>
    </row>
    <row r="582">
      <c r="I582" s="23"/>
      <c r="M582" s="24"/>
      <c r="O582" s="24"/>
      <c r="Q582" s="24"/>
      <c r="S582" s="24"/>
      <c r="U582" s="24"/>
      <c r="W582" s="24"/>
      <c r="Y582" s="24"/>
      <c r="AP582" s="14"/>
      <c r="AS582" s="14"/>
      <c r="AT582" s="12"/>
      <c r="AU582" s="14"/>
      <c r="AV582" s="14"/>
      <c r="AW582" s="14"/>
      <c r="AX582" s="14"/>
      <c r="AY582" s="14"/>
      <c r="AZ582" s="14"/>
      <c r="BA582" s="14"/>
      <c r="BB582" s="14"/>
    </row>
    <row r="583">
      <c r="I583" s="23"/>
      <c r="M583" s="24"/>
      <c r="O583" s="24"/>
      <c r="Q583" s="24"/>
      <c r="S583" s="24"/>
      <c r="U583" s="24"/>
      <c r="W583" s="24"/>
      <c r="Y583" s="24"/>
      <c r="AP583" s="14"/>
      <c r="AS583" s="14"/>
      <c r="AT583" s="12"/>
      <c r="AU583" s="14"/>
      <c r="AV583" s="14"/>
      <c r="AW583" s="14"/>
      <c r="AX583" s="14"/>
      <c r="AY583" s="14"/>
      <c r="AZ583" s="14"/>
      <c r="BA583" s="14"/>
      <c r="BB583" s="14"/>
    </row>
    <row r="584">
      <c r="I584" s="23"/>
      <c r="M584" s="24"/>
      <c r="O584" s="24"/>
      <c r="Q584" s="24"/>
      <c r="S584" s="24"/>
      <c r="U584" s="24"/>
      <c r="W584" s="24"/>
      <c r="Y584" s="24"/>
      <c r="AP584" s="14"/>
      <c r="AS584" s="14"/>
      <c r="AT584" s="12"/>
      <c r="AU584" s="14"/>
      <c r="AV584" s="14"/>
      <c r="AW584" s="14"/>
      <c r="AX584" s="14"/>
      <c r="AY584" s="14"/>
      <c r="AZ584" s="14"/>
      <c r="BA584" s="14"/>
      <c r="BB584" s="14"/>
    </row>
    <row r="585">
      <c r="I585" s="23"/>
      <c r="M585" s="24"/>
      <c r="O585" s="24"/>
      <c r="Q585" s="24"/>
      <c r="S585" s="24"/>
      <c r="U585" s="24"/>
      <c r="W585" s="24"/>
      <c r="Y585" s="24"/>
      <c r="AP585" s="14"/>
      <c r="AS585" s="14"/>
      <c r="AT585" s="12"/>
      <c r="AU585" s="14"/>
      <c r="AV585" s="14"/>
      <c r="AW585" s="14"/>
      <c r="AX585" s="14"/>
      <c r="AY585" s="14"/>
      <c r="AZ585" s="14"/>
      <c r="BA585" s="14"/>
      <c r="BB585" s="14"/>
    </row>
    <row r="586">
      <c r="I586" s="23"/>
      <c r="M586" s="24"/>
      <c r="O586" s="24"/>
      <c r="Q586" s="24"/>
      <c r="S586" s="24"/>
      <c r="U586" s="24"/>
      <c r="W586" s="24"/>
      <c r="Y586" s="24"/>
      <c r="AP586" s="14"/>
      <c r="AS586" s="14"/>
      <c r="AT586" s="12"/>
      <c r="AU586" s="14"/>
      <c r="AV586" s="14"/>
      <c r="AW586" s="14"/>
      <c r="AX586" s="14"/>
      <c r="AY586" s="14"/>
      <c r="AZ586" s="14"/>
      <c r="BA586" s="14"/>
      <c r="BB586" s="14"/>
    </row>
    <row r="587">
      <c r="I587" s="23"/>
      <c r="M587" s="24"/>
      <c r="O587" s="24"/>
      <c r="Q587" s="24"/>
      <c r="S587" s="24"/>
      <c r="U587" s="24"/>
      <c r="W587" s="24"/>
      <c r="Y587" s="24"/>
      <c r="AP587" s="14"/>
      <c r="AS587" s="14"/>
      <c r="AT587" s="12"/>
      <c r="AU587" s="14"/>
      <c r="AV587" s="14"/>
      <c r="AW587" s="14"/>
      <c r="AX587" s="14"/>
      <c r="AY587" s="14"/>
      <c r="AZ587" s="14"/>
      <c r="BA587" s="14"/>
      <c r="BB587" s="14"/>
    </row>
    <row r="588">
      <c r="I588" s="23"/>
      <c r="M588" s="24"/>
      <c r="O588" s="24"/>
      <c r="Q588" s="24"/>
      <c r="S588" s="24"/>
      <c r="U588" s="24"/>
      <c r="W588" s="24"/>
      <c r="Y588" s="24"/>
      <c r="AP588" s="14"/>
      <c r="AS588" s="14"/>
      <c r="AT588" s="12"/>
      <c r="AU588" s="14"/>
      <c r="AV588" s="14"/>
      <c r="AW588" s="14"/>
      <c r="AX588" s="14"/>
      <c r="AY588" s="14"/>
      <c r="AZ588" s="14"/>
      <c r="BA588" s="14"/>
      <c r="BB588" s="14"/>
    </row>
    <row r="589">
      <c r="I589" s="23"/>
      <c r="M589" s="24"/>
      <c r="O589" s="24"/>
      <c r="Q589" s="24"/>
      <c r="S589" s="24"/>
      <c r="U589" s="24"/>
      <c r="W589" s="24"/>
      <c r="Y589" s="24"/>
      <c r="AP589" s="14"/>
      <c r="AS589" s="14"/>
      <c r="AT589" s="12"/>
      <c r="AU589" s="14"/>
      <c r="AV589" s="14"/>
      <c r="AW589" s="14"/>
      <c r="AX589" s="14"/>
      <c r="AY589" s="14"/>
      <c r="AZ589" s="14"/>
      <c r="BA589" s="14"/>
      <c r="BB589" s="14"/>
    </row>
    <row r="590">
      <c r="I590" s="23"/>
      <c r="M590" s="24"/>
      <c r="O590" s="24"/>
      <c r="Q590" s="24"/>
      <c r="S590" s="24"/>
      <c r="U590" s="24"/>
      <c r="W590" s="24"/>
      <c r="Y590" s="24"/>
      <c r="AP590" s="14"/>
      <c r="AS590" s="14"/>
      <c r="AT590" s="12"/>
      <c r="AU590" s="14"/>
      <c r="AV590" s="14"/>
      <c r="AW590" s="14"/>
      <c r="AX590" s="14"/>
      <c r="AY590" s="14"/>
      <c r="AZ590" s="14"/>
      <c r="BA590" s="14"/>
      <c r="BB590" s="14"/>
    </row>
    <row r="591">
      <c r="I591" s="23"/>
      <c r="M591" s="24"/>
      <c r="O591" s="24"/>
      <c r="Q591" s="24"/>
      <c r="S591" s="24"/>
      <c r="U591" s="24"/>
      <c r="W591" s="24"/>
      <c r="Y591" s="24"/>
      <c r="AP591" s="14"/>
      <c r="AS591" s="14"/>
      <c r="AT591" s="12"/>
      <c r="AU591" s="14"/>
      <c r="AV591" s="14"/>
      <c r="AW591" s="14"/>
      <c r="AX591" s="14"/>
      <c r="AY591" s="14"/>
      <c r="AZ591" s="14"/>
      <c r="BA591" s="14"/>
      <c r="BB591" s="14"/>
    </row>
    <row r="592">
      <c r="I592" s="23"/>
      <c r="M592" s="24"/>
      <c r="O592" s="24"/>
      <c r="Q592" s="24"/>
      <c r="S592" s="24"/>
      <c r="U592" s="24"/>
      <c r="W592" s="24"/>
      <c r="Y592" s="24"/>
      <c r="AP592" s="14"/>
      <c r="AS592" s="14"/>
      <c r="AT592" s="12"/>
      <c r="AU592" s="14"/>
      <c r="AV592" s="14"/>
      <c r="AW592" s="14"/>
      <c r="AX592" s="14"/>
      <c r="AY592" s="14"/>
      <c r="AZ592" s="14"/>
      <c r="BA592" s="14"/>
      <c r="BB592" s="14"/>
    </row>
    <row r="593">
      <c r="I593" s="23"/>
      <c r="M593" s="24"/>
      <c r="O593" s="24"/>
      <c r="Q593" s="24"/>
      <c r="S593" s="24"/>
      <c r="U593" s="24"/>
      <c r="W593" s="24"/>
      <c r="Y593" s="24"/>
      <c r="AP593" s="14"/>
      <c r="AS593" s="14"/>
      <c r="AT593" s="12"/>
      <c r="AU593" s="14"/>
      <c r="AV593" s="14"/>
      <c r="AW593" s="14"/>
      <c r="AX593" s="14"/>
      <c r="AY593" s="14"/>
      <c r="AZ593" s="14"/>
      <c r="BA593" s="14"/>
      <c r="BB593" s="14"/>
    </row>
    <row r="594">
      <c r="I594" s="23"/>
      <c r="M594" s="24"/>
      <c r="O594" s="24"/>
      <c r="Q594" s="24"/>
      <c r="S594" s="24"/>
      <c r="U594" s="24"/>
      <c r="W594" s="24"/>
      <c r="Y594" s="24"/>
      <c r="AP594" s="14"/>
      <c r="AS594" s="14"/>
      <c r="AT594" s="12"/>
      <c r="AU594" s="14"/>
      <c r="AV594" s="14"/>
      <c r="AW594" s="14"/>
      <c r="AX594" s="14"/>
      <c r="AY594" s="14"/>
      <c r="AZ594" s="14"/>
      <c r="BA594" s="14"/>
      <c r="BB594" s="14"/>
    </row>
    <row r="595">
      <c r="I595" s="23"/>
      <c r="M595" s="24"/>
      <c r="O595" s="24"/>
      <c r="Q595" s="24"/>
      <c r="S595" s="24"/>
      <c r="U595" s="24"/>
      <c r="W595" s="24"/>
      <c r="Y595" s="24"/>
      <c r="AP595" s="14"/>
      <c r="AS595" s="14"/>
      <c r="AT595" s="12"/>
      <c r="AU595" s="14"/>
      <c r="AV595" s="14"/>
      <c r="AW595" s="14"/>
      <c r="AX595" s="14"/>
      <c r="AY595" s="14"/>
      <c r="AZ595" s="14"/>
      <c r="BA595" s="14"/>
      <c r="BB595" s="14"/>
    </row>
    <row r="596">
      <c r="I596" s="23"/>
      <c r="M596" s="24"/>
      <c r="O596" s="24"/>
      <c r="Q596" s="24"/>
      <c r="S596" s="24"/>
      <c r="U596" s="24"/>
      <c r="W596" s="24"/>
      <c r="Y596" s="24"/>
      <c r="AP596" s="14"/>
      <c r="AS596" s="14"/>
      <c r="AT596" s="12"/>
      <c r="AU596" s="14"/>
      <c r="AV596" s="14"/>
      <c r="AW596" s="14"/>
      <c r="AX596" s="14"/>
      <c r="AY596" s="14"/>
      <c r="AZ596" s="14"/>
      <c r="BA596" s="14"/>
      <c r="BB596" s="14"/>
    </row>
    <row r="597">
      <c r="I597" s="23"/>
      <c r="M597" s="24"/>
      <c r="O597" s="24"/>
      <c r="Q597" s="24"/>
      <c r="S597" s="24"/>
      <c r="U597" s="24"/>
      <c r="W597" s="24"/>
      <c r="Y597" s="24"/>
      <c r="AP597" s="14"/>
      <c r="AS597" s="14"/>
      <c r="AT597" s="12"/>
      <c r="AU597" s="14"/>
      <c r="AV597" s="14"/>
      <c r="AW597" s="14"/>
      <c r="AX597" s="14"/>
      <c r="AY597" s="14"/>
      <c r="AZ597" s="14"/>
      <c r="BA597" s="14"/>
      <c r="BB597" s="14"/>
    </row>
    <row r="598">
      <c r="I598" s="23"/>
      <c r="M598" s="24"/>
      <c r="O598" s="24"/>
      <c r="Q598" s="24"/>
      <c r="S598" s="24"/>
      <c r="U598" s="24"/>
      <c r="W598" s="24"/>
      <c r="Y598" s="24"/>
      <c r="AP598" s="14"/>
      <c r="AS598" s="14"/>
      <c r="AT598" s="12"/>
      <c r="AU598" s="14"/>
      <c r="AV598" s="14"/>
      <c r="AW598" s="14"/>
      <c r="AX598" s="14"/>
      <c r="AY598" s="14"/>
      <c r="AZ598" s="14"/>
      <c r="BA598" s="14"/>
      <c r="BB598" s="14"/>
    </row>
    <row r="599">
      <c r="I599" s="23"/>
      <c r="M599" s="24"/>
      <c r="O599" s="24"/>
      <c r="Q599" s="24"/>
      <c r="S599" s="24"/>
      <c r="U599" s="24"/>
      <c r="W599" s="24"/>
      <c r="Y599" s="24"/>
      <c r="AP599" s="14"/>
      <c r="AS599" s="14"/>
      <c r="AT599" s="12"/>
      <c r="AU599" s="14"/>
      <c r="AV599" s="14"/>
      <c r="AW599" s="14"/>
      <c r="AX599" s="14"/>
      <c r="AY599" s="14"/>
      <c r="AZ599" s="14"/>
      <c r="BA599" s="14"/>
      <c r="BB599" s="14"/>
    </row>
    <row r="600">
      <c r="I600" s="23"/>
      <c r="M600" s="24"/>
      <c r="O600" s="24"/>
      <c r="Q600" s="24"/>
      <c r="S600" s="24"/>
      <c r="U600" s="24"/>
      <c r="W600" s="24"/>
      <c r="Y600" s="24"/>
      <c r="AP600" s="14"/>
      <c r="AS600" s="14"/>
      <c r="AT600" s="12"/>
      <c r="AU600" s="14"/>
      <c r="AV600" s="14"/>
      <c r="AW600" s="14"/>
      <c r="AX600" s="14"/>
      <c r="AY600" s="14"/>
      <c r="AZ600" s="14"/>
      <c r="BA600" s="14"/>
      <c r="BB600" s="14"/>
    </row>
    <row r="601">
      <c r="I601" s="23"/>
      <c r="M601" s="24"/>
      <c r="O601" s="24"/>
      <c r="Q601" s="24"/>
      <c r="S601" s="24"/>
      <c r="U601" s="24"/>
      <c r="W601" s="24"/>
      <c r="Y601" s="24"/>
      <c r="AP601" s="14"/>
      <c r="AS601" s="14"/>
      <c r="AT601" s="12"/>
      <c r="AU601" s="14"/>
      <c r="AV601" s="14"/>
      <c r="AW601" s="14"/>
      <c r="AX601" s="14"/>
      <c r="AY601" s="14"/>
      <c r="AZ601" s="14"/>
      <c r="BA601" s="14"/>
      <c r="BB601" s="14"/>
    </row>
    <row r="602">
      <c r="I602" s="23"/>
      <c r="M602" s="24"/>
      <c r="O602" s="24"/>
      <c r="Q602" s="24"/>
      <c r="S602" s="24"/>
      <c r="U602" s="24"/>
      <c r="W602" s="24"/>
      <c r="Y602" s="24"/>
      <c r="AP602" s="14"/>
      <c r="AS602" s="14"/>
      <c r="AT602" s="12"/>
      <c r="AU602" s="14"/>
      <c r="AV602" s="14"/>
      <c r="AW602" s="14"/>
      <c r="AX602" s="14"/>
      <c r="AY602" s="14"/>
      <c r="AZ602" s="14"/>
      <c r="BA602" s="14"/>
      <c r="BB602" s="14"/>
    </row>
    <row r="603">
      <c r="I603" s="23"/>
      <c r="M603" s="24"/>
      <c r="O603" s="24"/>
      <c r="Q603" s="24"/>
      <c r="S603" s="24"/>
      <c r="U603" s="24"/>
      <c r="W603" s="24"/>
      <c r="Y603" s="24"/>
      <c r="AP603" s="14"/>
      <c r="AS603" s="14"/>
      <c r="AT603" s="12"/>
      <c r="AU603" s="14"/>
      <c r="AV603" s="14"/>
      <c r="AW603" s="14"/>
      <c r="AX603" s="14"/>
      <c r="AY603" s="14"/>
      <c r="AZ603" s="14"/>
      <c r="BA603" s="14"/>
      <c r="BB603" s="14"/>
    </row>
    <row r="604">
      <c r="I604" s="23"/>
      <c r="M604" s="24"/>
      <c r="O604" s="24"/>
      <c r="Q604" s="24"/>
      <c r="S604" s="24"/>
      <c r="U604" s="24"/>
      <c r="W604" s="24"/>
      <c r="Y604" s="24"/>
      <c r="AP604" s="14"/>
      <c r="AS604" s="14"/>
      <c r="AT604" s="12"/>
      <c r="AU604" s="14"/>
      <c r="AV604" s="14"/>
      <c r="AW604" s="14"/>
      <c r="AX604" s="14"/>
      <c r="AY604" s="14"/>
      <c r="AZ604" s="14"/>
      <c r="BA604" s="14"/>
      <c r="BB604" s="14"/>
    </row>
    <row r="605">
      <c r="I605" s="23"/>
      <c r="M605" s="24"/>
      <c r="O605" s="24"/>
      <c r="Q605" s="24"/>
      <c r="S605" s="24"/>
      <c r="U605" s="24"/>
      <c r="W605" s="24"/>
      <c r="Y605" s="24"/>
      <c r="AP605" s="14"/>
      <c r="AS605" s="14"/>
      <c r="AT605" s="12"/>
      <c r="AU605" s="14"/>
      <c r="AV605" s="14"/>
      <c r="AW605" s="14"/>
      <c r="AX605" s="14"/>
      <c r="AY605" s="14"/>
      <c r="AZ605" s="14"/>
      <c r="BA605" s="14"/>
      <c r="BB605" s="14"/>
    </row>
    <row r="606">
      <c r="I606" s="23"/>
      <c r="M606" s="24"/>
      <c r="O606" s="24"/>
      <c r="Q606" s="24"/>
      <c r="S606" s="24"/>
      <c r="U606" s="24"/>
      <c r="W606" s="24"/>
      <c r="Y606" s="24"/>
      <c r="AP606" s="14"/>
      <c r="AS606" s="14"/>
      <c r="AT606" s="12"/>
      <c r="AU606" s="14"/>
      <c r="AV606" s="14"/>
      <c r="AW606" s="14"/>
      <c r="AX606" s="14"/>
      <c r="AY606" s="14"/>
      <c r="AZ606" s="14"/>
      <c r="BA606" s="14"/>
      <c r="BB606" s="14"/>
    </row>
    <row r="607">
      <c r="I607" s="23"/>
      <c r="M607" s="24"/>
      <c r="O607" s="24"/>
      <c r="Q607" s="24"/>
      <c r="S607" s="24"/>
      <c r="U607" s="24"/>
      <c r="W607" s="24"/>
      <c r="Y607" s="24"/>
      <c r="AP607" s="14"/>
      <c r="AS607" s="14"/>
      <c r="AT607" s="12"/>
      <c r="AU607" s="14"/>
      <c r="AV607" s="14"/>
      <c r="AW607" s="14"/>
      <c r="AX607" s="14"/>
      <c r="AY607" s="14"/>
      <c r="AZ607" s="14"/>
      <c r="BA607" s="14"/>
      <c r="BB607" s="14"/>
    </row>
    <row r="608">
      <c r="I608" s="23"/>
      <c r="M608" s="24"/>
      <c r="O608" s="24"/>
      <c r="Q608" s="24"/>
      <c r="S608" s="24"/>
      <c r="U608" s="24"/>
      <c r="W608" s="24"/>
      <c r="Y608" s="24"/>
      <c r="AP608" s="14"/>
      <c r="AS608" s="14"/>
      <c r="AT608" s="12"/>
      <c r="AU608" s="14"/>
      <c r="AV608" s="14"/>
      <c r="AW608" s="14"/>
      <c r="AX608" s="14"/>
      <c r="AY608" s="14"/>
      <c r="AZ608" s="14"/>
      <c r="BA608" s="14"/>
      <c r="BB608" s="14"/>
    </row>
    <row r="609">
      <c r="I609" s="23"/>
      <c r="M609" s="24"/>
      <c r="O609" s="24"/>
      <c r="Q609" s="24"/>
      <c r="S609" s="24"/>
      <c r="U609" s="24"/>
      <c r="W609" s="24"/>
      <c r="Y609" s="24"/>
      <c r="AP609" s="14"/>
      <c r="AS609" s="14"/>
      <c r="AT609" s="12"/>
      <c r="AU609" s="14"/>
      <c r="AV609" s="14"/>
      <c r="AW609" s="14"/>
      <c r="AX609" s="14"/>
      <c r="AY609" s="14"/>
      <c r="AZ609" s="14"/>
      <c r="BA609" s="14"/>
      <c r="BB609" s="14"/>
    </row>
    <row r="610">
      <c r="I610" s="23"/>
      <c r="M610" s="24"/>
      <c r="O610" s="24"/>
      <c r="Q610" s="24"/>
      <c r="S610" s="24"/>
      <c r="U610" s="24"/>
      <c r="W610" s="24"/>
      <c r="Y610" s="24"/>
      <c r="AP610" s="14"/>
      <c r="AS610" s="14"/>
      <c r="AT610" s="12"/>
      <c r="AU610" s="14"/>
      <c r="AV610" s="14"/>
      <c r="AW610" s="14"/>
      <c r="AX610" s="14"/>
      <c r="AY610" s="14"/>
      <c r="AZ610" s="14"/>
      <c r="BA610" s="14"/>
      <c r="BB610" s="14"/>
    </row>
    <row r="611">
      <c r="I611" s="23"/>
      <c r="M611" s="24"/>
      <c r="O611" s="24"/>
      <c r="Q611" s="24"/>
      <c r="S611" s="24"/>
      <c r="U611" s="24"/>
      <c r="W611" s="24"/>
      <c r="Y611" s="24"/>
      <c r="AP611" s="14"/>
      <c r="AS611" s="14"/>
      <c r="AT611" s="12"/>
      <c r="AU611" s="14"/>
      <c r="AV611" s="14"/>
      <c r="AW611" s="14"/>
      <c r="AX611" s="14"/>
      <c r="AY611" s="14"/>
      <c r="AZ611" s="14"/>
      <c r="BA611" s="14"/>
      <c r="BB611" s="14"/>
    </row>
    <row r="612">
      <c r="I612" s="23"/>
      <c r="M612" s="24"/>
      <c r="O612" s="24"/>
      <c r="Q612" s="24"/>
      <c r="S612" s="24"/>
      <c r="U612" s="24"/>
      <c r="W612" s="24"/>
      <c r="Y612" s="24"/>
      <c r="AP612" s="14"/>
      <c r="AS612" s="14"/>
      <c r="AT612" s="12"/>
      <c r="AU612" s="14"/>
      <c r="AV612" s="14"/>
      <c r="AW612" s="14"/>
      <c r="AX612" s="14"/>
      <c r="AY612" s="14"/>
      <c r="AZ612" s="14"/>
      <c r="BA612" s="14"/>
      <c r="BB612" s="14"/>
    </row>
    <row r="613">
      <c r="I613" s="23"/>
      <c r="M613" s="24"/>
      <c r="O613" s="24"/>
      <c r="Q613" s="24"/>
      <c r="S613" s="24"/>
      <c r="U613" s="24"/>
      <c r="W613" s="24"/>
      <c r="Y613" s="24"/>
      <c r="AP613" s="14"/>
      <c r="AS613" s="14"/>
      <c r="AT613" s="12"/>
      <c r="AU613" s="14"/>
      <c r="AV613" s="14"/>
      <c r="AW613" s="14"/>
      <c r="AX613" s="14"/>
      <c r="AY613" s="14"/>
      <c r="AZ613" s="14"/>
      <c r="BA613" s="14"/>
      <c r="BB613" s="14"/>
    </row>
    <row r="614">
      <c r="I614" s="23"/>
      <c r="M614" s="24"/>
      <c r="O614" s="24"/>
      <c r="Q614" s="24"/>
      <c r="S614" s="24"/>
      <c r="U614" s="24"/>
      <c r="W614" s="24"/>
      <c r="Y614" s="24"/>
      <c r="AP614" s="14"/>
      <c r="AS614" s="14"/>
      <c r="AT614" s="12"/>
      <c r="AU614" s="14"/>
      <c r="AV614" s="14"/>
      <c r="AW614" s="14"/>
      <c r="AX614" s="14"/>
      <c r="AY614" s="14"/>
      <c r="AZ614" s="14"/>
      <c r="BA614" s="14"/>
      <c r="BB614" s="14"/>
    </row>
    <row r="615">
      <c r="I615" s="23"/>
      <c r="M615" s="24"/>
      <c r="O615" s="24"/>
      <c r="Q615" s="24"/>
      <c r="S615" s="24"/>
      <c r="U615" s="24"/>
      <c r="W615" s="24"/>
      <c r="Y615" s="24"/>
      <c r="AP615" s="14"/>
      <c r="AS615" s="14"/>
      <c r="AT615" s="12"/>
      <c r="AU615" s="14"/>
      <c r="AV615" s="14"/>
      <c r="AW615" s="14"/>
      <c r="AX615" s="14"/>
      <c r="AY615" s="14"/>
      <c r="AZ615" s="14"/>
      <c r="BA615" s="14"/>
      <c r="BB615" s="14"/>
    </row>
    <row r="616">
      <c r="I616" s="23"/>
      <c r="M616" s="24"/>
      <c r="O616" s="24"/>
      <c r="Q616" s="24"/>
      <c r="S616" s="24"/>
      <c r="U616" s="24"/>
      <c r="W616" s="24"/>
      <c r="Y616" s="24"/>
      <c r="AP616" s="14"/>
      <c r="AS616" s="14"/>
      <c r="AT616" s="12"/>
      <c r="AU616" s="14"/>
      <c r="AV616" s="14"/>
      <c r="AW616" s="14"/>
      <c r="AX616" s="14"/>
      <c r="AY616" s="14"/>
      <c r="AZ616" s="14"/>
      <c r="BA616" s="14"/>
      <c r="BB616" s="14"/>
    </row>
    <row r="617">
      <c r="I617" s="23"/>
      <c r="M617" s="24"/>
      <c r="O617" s="24"/>
      <c r="Q617" s="24"/>
      <c r="S617" s="24"/>
      <c r="U617" s="24"/>
      <c r="W617" s="24"/>
      <c r="Y617" s="24"/>
      <c r="AP617" s="14"/>
      <c r="AS617" s="14"/>
      <c r="AT617" s="12"/>
      <c r="AU617" s="14"/>
      <c r="AV617" s="14"/>
      <c r="AW617" s="14"/>
      <c r="AX617" s="14"/>
      <c r="AY617" s="14"/>
      <c r="AZ617" s="14"/>
      <c r="BA617" s="14"/>
      <c r="BB617" s="14"/>
    </row>
    <row r="618">
      <c r="I618" s="23"/>
      <c r="M618" s="24"/>
      <c r="O618" s="24"/>
      <c r="Q618" s="24"/>
      <c r="S618" s="24"/>
      <c r="U618" s="24"/>
      <c r="W618" s="24"/>
      <c r="Y618" s="24"/>
      <c r="AP618" s="14"/>
      <c r="AS618" s="14"/>
      <c r="AT618" s="12"/>
      <c r="AU618" s="14"/>
      <c r="AV618" s="14"/>
      <c r="AW618" s="14"/>
      <c r="AX618" s="14"/>
      <c r="AY618" s="14"/>
      <c r="AZ618" s="14"/>
      <c r="BA618" s="14"/>
      <c r="BB618" s="14"/>
    </row>
    <row r="619">
      <c r="I619" s="23"/>
      <c r="M619" s="24"/>
      <c r="O619" s="24"/>
      <c r="Q619" s="24"/>
      <c r="S619" s="24"/>
      <c r="U619" s="24"/>
      <c r="W619" s="24"/>
      <c r="Y619" s="24"/>
      <c r="AP619" s="14"/>
      <c r="AS619" s="14"/>
      <c r="AT619" s="12"/>
      <c r="AU619" s="14"/>
      <c r="AV619" s="14"/>
      <c r="AW619" s="14"/>
      <c r="AX619" s="14"/>
      <c r="AY619" s="14"/>
      <c r="AZ619" s="14"/>
      <c r="BA619" s="14"/>
      <c r="BB619" s="14"/>
    </row>
    <row r="620">
      <c r="I620" s="23"/>
      <c r="M620" s="24"/>
      <c r="O620" s="24"/>
      <c r="Q620" s="24"/>
      <c r="S620" s="24"/>
      <c r="U620" s="24"/>
      <c r="W620" s="24"/>
      <c r="Y620" s="24"/>
      <c r="AP620" s="14"/>
      <c r="AS620" s="14"/>
      <c r="AT620" s="12"/>
      <c r="AU620" s="14"/>
      <c r="AV620" s="14"/>
      <c r="AW620" s="14"/>
      <c r="AX620" s="14"/>
      <c r="AY620" s="14"/>
      <c r="AZ620" s="14"/>
      <c r="BA620" s="14"/>
      <c r="BB620" s="14"/>
    </row>
    <row r="621">
      <c r="I621" s="23"/>
      <c r="M621" s="24"/>
      <c r="O621" s="24"/>
      <c r="Q621" s="24"/>
      <c r="S621" s="24"/>
      <c r="U621" s="24"/>
      <c r="W621" s="24"/>
      <c r="Y621" s="24"/>
      <c r="AP621" s="14"/>
      <c r="AS621" s="14"/>
      <c r="AT621" s="12"/>
      <c r="AU621" s="14"/>
      <c r="AV621" s="14"/>
      <c r="AW621" s="14"/>
      <c r="AX621" s="14"/>
      <c r="AY621" s="14"/>
      <c r="AZ621" s="14"/>
      <c r="BA621" s="14"/>
      <c r="BB621" s="14"/>
    </row>
    <row r="622">
      <c r="I622" s="23"/>
      <c r="M622" s="24"/>
      <c r="O622" s="24"/>
      <c r="Q622" s="24"/>
      <c r="S622" s="24"/>
      <c r="U622" s="24"/>
      <c r="W622" s="24"/>
      <c r="Y622" s="24"/>
      <c r="AP622" s="14"/>
      <c r="AS622" s="14"/>
      <c r="AT622" s="12"/>
      <c r="AU622" s="14"/>
      <c r="AV622" s="14"/>
      <c r="AW622" s="14"/>
      <c r="AX622" s="14"/>
      <c r="AY622" s="14"/>
      <c r="AZ622" s="14"/>
      <c r="BA622" s="14"/>
      <c r="BB622" s="14"/>
    </row>
    <row r="623">
      <c r="I623" s="23"/>
      <c r="M623" s="24"/>
      <c r="O623" s="24"/>
      <c r="Q623" s="24"/>
      <c r="S623" s="24"/>
      <c r="U623" s="24"/>
      <c r="W623" s="24"/>
      <c r="Y623" s="24"/>
      <c r="AP623" s="14"/>
      <c r="AS623" s="14"/>
      <c r="AT623" s="12"/>
      <c r="AU623" s="14"/>
      <c r="AV623" s="14"/>
      <c r="AW623" s="14"/>
      <c r="AX623" s="14"/>
      <c r="AY623" s="14"/>
      <c r="AZ623" s="14"/>
      <c r="BA623" s="14"/>
      <c r="BB623" s="14"/>
    </row>
    <row r="624">
      <c r="I624" s="23"/>
      <c r="M624" s="24"/>
      <c r="O624" s="24"/>
      <c r="Q624" s="24"/>
      <c r="S624" s="24"/>
      <c r="U624" s="24"/>
      <c r="W624" s="24"/>
      <c r="Y624" s="24"/>
      <c r="AP624" s="14"/>
      <c r="AS624" s="14"/>
      <c r="AT624" s="12"/>
      <c r="AU624" s="14"/>
      <c r="AV624" s="14"/>
      <c r="AW624" s="14"/>
      <c r="AX624" s="14"/>
      <c r="AY624" s="14"/>
      <c r="AZ624" s="14"/>
      <c r="BA624" s="14"/>
      <c r="BB624" s="14"/>
    </row>
    <row r="625">
      <c r="I625" s="23"/>
      <c r="M625" s="24"/>
      <c r="O625" s="24"/>
      <c r="Q625" s="24"/>
      <c r="S625" s="24"/>
      <c r="U625" s="24"/>
      <c r="W625" s="24"/>
      <c r="Y625" s="24"/>
      <c r="AP625" s="14"/>
      <c r="AS625" s="14"/>
      <c r="AT625" s="12"/>
      <c r="AU625" s="14"/>
      <c r="AV625" s="14"/>
      <c r="AW625" s="14"/>
      <c r="AX625" s="14"/>
      <c r="AY625" s="14"/>
      <c r="AZ625" s="14"/>
      <c r="BA625" s="14"/>
      <c r="BB625" s="14"/>
    </row>
    <row r="626">
      <c r="I626" s="23"/>
      <c r="M626" s="24"/>
      <c r="O626" s="24"/>
      <c r="Q626" s="24"/>
      <c r="S626" s="24"/>
      <c r="U626" s="24"/>
      <c r="W626" s="24"/>
      <c r="Y626" s="24"/>
      <c r="AP626" s="14"/>
      <c r="AS626" s="14"/>
      <c r="AT626" s="12"/>
      <c r="AU626" s="14"/>
      <c r="AV626" s="14"/>
      <c r="AW626" s="14"/>
      <c r="AX626" s="14"/>
      <c r="AY626" s="14"/>
      <c r="AZ626" s="14"/>
      <c r="BA626" s="14"/>
      <c r="BB626" s="14"/>
    </row>
    <row r="627">
      <c r="I627" s="23"/>
      <c r="M627" s="24"/>
      <c r="O627" s="24"/>
      <c r="Q627" s="24"/>
      <c r="S627" s="24"/>
      <c r="U627" s="24"/>
      <c r="W627" s="24"/>
      <c r="Y627" s="24"/>
      <c r="AP627" s="14"/>
      <c r="AS627" s="14"/>
      <c r="AT627" s="12"/>
      <c r="AU627" s="14"/>
      <c r="AV627" s="14"/>
      <c r="AW627" s="14"/>
      <c r="AX627" s="14"/>
      <c r="AY627" s="14"/>
      <c r="AZ627" s="14"/>
      <c r="BA627" s="14"/>
      <c r="BB627" s="14"/>
    </row>
    <row r="628">
      <c r="I628" s="23"/>
      <c r="M628" s="24"/>
      <c r="O628" s="24"/>
      <c r="Q628" s="24"/>
      <c r="S628" s="24"/>
      <c r="U628" s="24"/>
      <c r="W628" s="24"/>
      <c r="Y628" s="24"/>
      <c r="AP628" s="14"/>
      <c r="AS628" s="14"/>
      <c r="AT628" s="12"/>
      <c r="AU628" s="14"/>
      <c r="AV628" s="14"/>
      <c r="AW628" s="14"/>
      <c r="AX628" s="14"/>
      <c r="AY628" s="14"/>
      <c r="AZ628" s="14"/>
      <c r="BA628" s="14"/>
      <c r="BB628" s="14"/>
    </row>
    <row r="629">
      <c r="I629" s="23"/>
      <c r="M629" s="24"/>
      <c r="O629" s="24"/>
      <c r="Q629" s="24"/>
      <c r="S629" s="24"/>
      <c r="U629" s="24"/>
      <c r="W629" s="24"/>
      <c r="Y629" s="24"/>
      <c r="AP629" s="14"/>
      <c r="AS629" s="14"/>
      <c r="AT629" s="12"/>
      <c r="AU629" s="14"/>
      <c r="AV629" s="14"/>
      <c r="AW629" s="14"/>
      <c r="AX629" s="14"/>
      <c r="AY629" s="14"/>
      <c r="AZ629" s="14"/>
      <c r="BA629" s="14"/>
      <c r="BB629" s="14"/>
    </row>
    <row r="630">
      <c r="I630" s="23"/>
      <c r="M630" s="24"/>
      <c r="O630" s="24"/>
      <c r="Q630" s="24"/>
      <c r="S630" s="24"/>
      <c r="U630" s="24"/>
      <c r="W630" s="24"/>
      <c r="Y630" s="24"/>
      <c r="AP630" s="14"/>
      <c r="AS630" s="14"/>
      <c r="AT630" s="12"/>
      <c r="AU630" s="14"/>
      <c r="AV630" s="14"/>
      <c r="AW630" s="14"/>
      <c r="AX630" s="14"/>
      <c r="AY630" s="14"/>
      <c r="AZ630" s="14"/>
      <c r="BA630" s="14"/>
      <c r="BB630" s="14"/>
    </row>
    <row r="631">
      <c r="I631" s="23"/>
      <c r="M631" s="24"/>
      <c r="O631" s="24"/>
      <c r="Q631" s="24"/>
      <c r="S631" s="24"/>
      <c r="U631" s="24"/>
      <c r="W631" s="24"/>
      <c r="Y631" s="24"/>
      <c r="AP631" s="14"/>
      <c r="AS631" s="14"/>
      <c r="AT631" s="12"/>
      <c r="AU631" s="14"/>
      <c r="AV631" s="14"/>
      <c r="AW631" s="14"/>
      <c r="AX631" s="14"/>
      <c r="AY631" s="14"/>
      <c r="AZ631" s="14"/>
      <c r="BA631" s="14"/>
      <c r="BB631" s="14"/>
    </row>
    <row r="632">
      <c r="I632" s="23"/>
      <c r="M632" s="24"/>
      <c r="O632" s="24"/>
      <c r="Q632" s="24"/>
      <c r="S632" s="24"/>
      <c r="U632" s="24"/>
      <c r="W632" s="24"/>
      <c r="Y632" s="24"/>
      <c r="AP632" s="14"/>
      <c r="AS632" s="14"/>
      <c r="AT632" s="12"/>
      <c r="AU632" s="14"/>
      <c r="AV632" s="14"/>
      <c r="AW632" s="14"/>
      <c r="AX632" s="14"/>
      <c r="AY632" s="14"/>
      <c r="AZ632" s="14"/>
      <c r="BA632" s="14"/>
      <c r="BB632" s="14"/>
    </row>
    <row r="633">
      <c r="I633" s="23"/>
      <c r="M633" s="24"/>
      <c r="O633" s="24"/>
      <c r="Q633" s="24"/>
      <c r="S633" s="24"/>
      <c r="U633" s="24"/>
      <c r="W633" s="24"/>
      <c r="Y633" s="24"/>
      <c r="AP633" s="14"/>
      <c r="AS633" s="14"/>
      <c r="AT633" s="12"/>
      <c r="AU633" s="14"/>
      <c r="AV633" s="14"/>
      <c r="AW633" s="14"/>
      <c r="AX633" s="14"/>
      <c r="AY633" s="14"/>
      <c r="AZ633" s="14"/>
      <c r="BA633" s="14"/>
      <c r="BB633" s="14"/>
    </row>
    <row r="634">
      <c r="I634" s="23"/>
      <c r="M634" s="24"/>
      <c r="O634" s="24"/>
      <c r="Q634" s="24"/>
      <c r="S634" s="24"/>
      <c r="U634" s="24"/>
      <c r="W634" s="24"/>
      <c r="Y634" s="24"/>
      <c r="AP634" s="14"/>
      <c r="AS634" s="14"/>
      <c r="AT634" s="12"/>
      <c r="AU634" s="14"/>
      <c r="AV634" s="14"/>
      <c r="AW634" s="14"/>
      <c r="AX634" s="14"/>
      <c r="AY634" s="14"/>
      <c r="AZ634" s="14"/>
      <c r="BA634" s="14"/>
      <c r="BB634" s="14"/>
    </row>
    <row r="635">
      <c r="I635" s="23"/>
      <c r="M635" s="24"/>
      <c r="O635" s="24"/>
      <c r="Q635" s="24"/>
      <c r="S635" s="24"/>
      <c r="U635" s="24"/>
      <c r="W635" s="24"/>
      <c r="Y635" s="24"/>
      <c r="AP635" s="14"/>
      <c r="AS635" s="14"/>
      <c r="AT635" s="12"/>
      <c r="AU635" s="14"/>
      <c r="AV635" s="14"/>
      <c r="AW635" s="14"/>
      <c r="AX635" s="14"/>
      <c r="AY635" s="14"/>
      <c r="AZ635" s="14"/>
      <c r="BA635" s="14"/>
      <c r="BB635" s="14"/>
    </row>
    <row r="636">
      <c r="I636" s="23"/>
      <c r="M636" s="24"/>
      <c r="O636" s="24"/>
      <c r="Q636" s="24"/>
      <c r="S636" s="24"/>
      <c r="U636" s="24"/>
      <c r="W636" s="24"/>
      <c r="Y636" s="24"/>
      <c r="AP636" s="14"/>
      <c r="AS636" s="14"/>
      <c r="AT636" s="12"/>
      <c r="AU636" s="14"/>
      <c r="AV636" s="14"/>
      <c r="AW636" s="14"/>
      <c r="AX636" s="14"/>
      <c r="AY636" s="14"/>
      <c r="AZ636" s="14"/>
      <c r="BA636" s="14"/>
      <c r="BB636" s="14"/>
    </row>
    <row r="637">
      <c r="I637" s="23"/>
      <c r="M637" s="24"/>
      <c r="O637" s="24"/>
      <c r="Q637" s="24"/>
      <c r="S637" s="24"/>
      <c r="U637" s="24"/>
      <c r="W637" s="24"/>
      <c r="Y637" s="24"/>
      <c r="AP637" s="14"/>
      <c r="AS637" s="14"/>
      <c r="AT637" s="12"/>
      <c r="AU637" s="14"/>
      <c r="AV637" s="14"/>
      <c r="AW637" s="14"/>
      <c r="AX637" s="14"/>
      <c r="AY637" s="14"/>
      <c r="AZ637" s="14"/>
      <c r="BA637" s="14"/>
      <c r="BB637" s="14"/>
    </row>
    <row r="638">
      <c r="I638" s="23"/>
      <c r="M638" s="24"/>
      <c r="O638" s="24"/>
      <c r="Q638" s="24"/>
      <c r="S638" s="24"/>
      <c r="U638" s="24"/>
      <c r="W638" s="24"/>
      <c r="Y638" s="24"/>
      <c r="AP638" s="14"/>
      <c r="AS638" s="14"/>
      <c r="AT638" s="12"/>
      <c r="AU638" s="14"/>
      <c r="AV638" s="14"/>
      <c r="AW638" s="14"/>
      <c r="AX638" s="14"/>
      <c r="AY638" s="14"/>
      <c r="AZ638" s="14"/>
      <c r="BA638" s="14"/>
      <c r="BB638" s="14"/>
    </row>
    <row r="639">
      <c r="I639" s="23"/>
      <c r="M639" s="24"/>
      <c r="O639" s="24"/>
      <c r="Q639" s="24"/>
      <c r="S639" s="24"/>
      <c r="U639" s="24"/>
      <c r="W639" s="24"/>
      <c r="Y639" s="24"/>
      <c r="AP639" s="14"/>
      <c r="AS639" s="14"/>
      <c r="AT639" s="12"/>
      <c r="AU639" s="14"/>
      <c r="AV639" s="14"/>
      <c r="AW639" s="14"/>
      <c r="AX639" s="14"/>
      <c r="AY639" s="14"/>
      <c r="AZ639" s="14"/>
      <c r="BA639" s="14"/>
      <c r="BB639" s="14"/>
    </row>
    <row r="640">
      <c r="I640" s="23"/>
      <c r="M640" s="24"/>
      <c r="O640" s="24"/>
      <c r="Q640" s="24"/>
      <c r="S640" s="24"/>
      <c r="U640" s="24"/>
      <c r="W640" s="24"/>
      <c r="Y640" s="24"/>
      <c r="AP640" s="14"/>
      <c r="AS640" s="14"/>
      <c r="AT640" s="12"/>
      <c r="AU640" s="14"/>
      <c r="AV640" s="14"/>
      <c r="AW640" s="14"/>
      <c r="AX640" s="14"/>
      <c r="AY640" s="14"/>
      <c r="AZ640" s="14"/>
      <c r="BA640" s="14"/>
      <c r="BB640" s="14"/>
    </row>
    <row r="641">
      <c r="I641" s="23"/>
      <c r="M641" s="24"/>
      <c r="O641" s="24"/>
      <c r="Q641" s="24"/>
      <c r="S641" s="24"/>
      <c r="U641" s="24"/>
      <c r="W641" s="24"/>
      <c r="Y641" s="24"/>
      <c r="AP641" s="14"/>
      <c r="AS641" s="14"/>
      <c r="AT641" s="12"/>
      <c r="AU641" s="14"/>
      <c r="AV641" s="14"/>
      <c r="AW641" s="14"/>
      <c r="AX641" s="14"/>
      <c r="AY641" s="14"/>
      <c r="AZ641" s="14"/>
      <c r="BA641" s="14"/>
      <c r="BB641" s="14"/>
    </row>
    <row r="642">
      <c r="I642" s="23"/>
      <c r="M642" s="24"/>
      <c r="O642" s="24"/>
      <c r="Q642" s="24"/>
      <c r="S642" s="24"/>
      <c r="U642" s="24"/>
      <c r="W642" s="24"/>
      <c r="Y642" s="24"/>
      <c r="AP642" s="14"/>
      <c r="AS642" s="14"/>
      <c r="AT642" s="12"/>
      <c r="AU642" s="14"/>
      <c r="AV642" s="14"/>
      <c r="AW642" s="14"/>
      <c r="AX642" s="14"/>
      <c r="AY642" s="14"/>
      <c r="AZ642" s="14"/>
      <c r="BA642" s="14"/>
      <c r="BB642" s="14"/>
    </row>
    <row r="643">
      <c r="I643" s="23"/>
      <c r="M643" s="24"/>
      <c r="O643" s="24"/>
      <c r="Q643" s="24"/>
      <c r="S643" s="24"/>
      <c r="U643" s="24"/>
      <c r="W643" s="24"/>
      <c r="Y643" s="24"/>
      <c r="AP643" s="14"/>
      <c r="AS643" s="14"/>
      <c r="AT643" s="12"/>
      <c r="AU643" s="14"/>
      <c r="AV643" s="14"/>
      <c r="AW643" s="14"/>
      <c r="AX643" s="14"/>
      <c r="AY643" s="14"/>
      <c r="AZ643" s="14"/>
      <c r="BA643" s="14"/>
      <c r="BB643" s="14"/>
    </row>
    <row r="644">
      <c r="I644" s="23"/>
      <c r="M644" s="24"/>
      <c r="O644" s="24"/>
      <c r="Q644" s="24"/>
      <c r="S644" s="24"/>
      <c r="U644" s="24"/>
      <c r="W644" s="24"/>
      <c r="Y644" s="24"/>
      <c r="AP644" s="14"/>
      <c r="AS644" s="14"/>
      <c r="AT644" s="12"/>
      <c r="AU644" s="14"/>
      <c r="AV644" s="14"/>
      <c r="AW644" s="14"/>
      <c r="AX644" s="14"/>
      <c r="AY644" s="14"/>
      <c r="AZ644" s="14"/>
      <c r="BA644" s="14"/>
      <c r="BB644" s="14"/>
    </row>
    <row r="645">
      <c r="I645" s="23"/>
      <c r="M645" s="24"/>
      <c r="O645" s="24"/>
      <c r="Q645" s="24"/>
      <c r="S645" s="24"/>
      <c r="U645" s="24"/>
      <c r="W645" s="24"/>
      <c r="Y645" s="24"/>
      <c r="AP645" s="14"/>
      <c r="AS645" s="14"/>
      <c r="AT645" s="12"/>
      <c r="AU645" s="14"/>
      <c r="AV645" s="14"/>
      <c r="AW645" s="14"/>
      <c r="AX645" s="14"/>
      <c r="AY645" s="14"/>
      <c r="AZ645" s="14"/>
      <c r="BA645" s="14"/>
      <c r="BB645" s="14"/>
    </row>
    <row r="646">
      <c r="I646" s="23"/>
      <c r="M646" s="24"/>
      <c r="O646" s="24"/>
      <c r="Q646" s="24"/>
      <c r="S646" s="24"/>
      <c r="U646" s="24"/>
      <c r="W646" s="24"/>
      <c r="Y646" s="24"/>
      <c r="AP646" s="14"/>
      <c r="AS646" s="14"/>
      <c r="AT646" s="12"/>
      <c r="AU646" s="14"/>
      <c r="AV646" s="14"/>
      <c r="AW646" s="14"/>
      <c r="AX646" s="14"/>
      <c r="AY646" s="14"/>
      <c r="AZ646" s="14"/>
      <c r="BA646" s="14"/>
      <c r="BB646" s="14"/>
    </row>
    <row r="647">
      <c r="I647" s="23"/>
      <c r="M647" s="24"/>
      <c r="O647" s="24"/>
      <c r="Q647" s="24"/>
      <c r="S647" s="24"/>
      <c r="U647" s="24"/>
      <c r="W647" s="24"/>
      <c r="Y647" s="24"/>
      <c r="AP647" s="14"/>
      <c r="AS647" s="14"/>
      <c r="AT647" s="12"/>
      <c r="AU647" s="14"/>
      <c r="AV647" s="14"/>
      <c r="AW647" s="14"/>
      <c r="AX647" s="14"/>
      <c r="AY647" s="14"/>
      <c r="AZ647" s="14"/>
      <c r="BA647" s="14"/>
      <c r="BB647" s="14"/>
    </row>
    <row r="648">
      <c r="I648" s="23"/>
      <c r="M648" s="24"/>
      <c r="O648" s="24"/>
      <c r="Q648" s="24"/>
      <c r="S648" s="24"/>
      <c r="U648" s="24"/>
      <c r="W648" s="24"/>
      <c r="Y648" s="24"/>
      <c r="AP648" s="14"/>
      <c r="AS648" s="14"/>
      <c r="AT648" s="12"/>
      <c r="AU648" s="14"/>
      <c r="AV648" s="14"/>
      <c r="AW648" s="14"/>
      <c r="AX648" s="14"/>
      <c r="AY648" s="14"/>
      <c r="AZ648" s="14"/>
      <c r="BA648" s="14"/>
      <c r="BB648" s="14"/>
    </row>
    <row r="649">
      <c r="I649" s="23"/>
      <c r="M649" s="24"/>
      <c r="O649" s="24"/>
      <c r="Q649" s="24"/>
      <c r="S649" s="24"/>
      <c r="U649" s="24"/>
      <c r="W649" s="24"/>
      <c r="Y649" s="24"/>
      <c r="AP649" s="14"/>
      <c r="AS649" s="14"/>
      <c r="AT649" s="12"/>
      <c r="AU649" s="14"/>
      <c r="AV649" s="14"/>
      <c r="AW649" s="14"/>
      <c r="AX649" s="14"/>
      <c r="AY649" s="14"/>
      <c r="AZ649" s="14"/>
      <c r="BA649" s="14"/>
      <c r="BB649" s="14"/>
    </row>
    <row r="650">
      <c r="I650" s="23"/>
      <c r="M650" s="24"/>
      <c r="O650" s="24"/>
      <c r="Q650" s="24"/>
      <c r="S650" s="24"/>
      <c r="U650" s="24"/>
      <c r="W650" s="24"/>
      <c r="Y650" s="24"/>
      <c r="AP650" s="14"/>
      <c r="AS650" s="14"/>
      <c r="AT650" s="12"/>
      <c r="AU650" s="14"/>
      <c r="AV650" s="14"/>
      <c r="AW650" s="14"/>
      <c r="AX650" s="14"/>
      <c r="AY650" s="14"/>
      <c r="AZ650" s="14"/>
      <c r="BA650" s="14"/>
      <c r="BB650" s="14"/>
    </row>
    <row r="651">
      <c r="I651" s="23"/>
      <c r="M651" s="24"/>
      <c r="O651" s="24"/>
      <c r="Q651" s="24"/>
      <c r="S651" s="24"/>
      <c r="U651" s="24"/>
      <c r="W651" s="24"/>
      <c r="Y651" s="24"/>
      <c r="AP651" s="14"/>
      <c r="AS651" s="14"/>
      <c r="AT651" s="12"/>
      <c r="AU651" s="14"/>
      <c r="AV651" s="14"/>
      <c r="AW651" s="14"/>
      <c r="AX651" s="14"/>
      <c r="AY651" s="14"/>
      <c r="AZ651" s="14"/>
      <c r="BA651" s="14"/>
      <c r="BB651" s="14"/>
    </row>
    <row r="652">
      <c r="I652" s="23"/>
      <c r="M652" s="24"/>
      <c r="O652" s="24"/>
      <c r="Q652" s="24"/>
      <c r="S652" s="24"/>
      <c r="U652" s="24"/>
      <c r="W652" s="24"/>
      <c r="Y652" s="24"/>
      <c r="AP652" s="14"/>
      <c r="AS652" s="14"/>
      <c r="AT652" s="12"/>
      <c r="AU652" s="14"/>
      <c r="AV652" s="14"/>
      <c r="AW652" s="14"/>
      <c r="AX652" s="14"/>
      <c r="AY652" s="14"/>
      <c r="AZ652" s="14"/>
      <c r="BA652" s="14"/>
      <c r="BB652" s="14"/>
    </row>
    <row r="653">
      <c r="I653" s="23"/>
      <c r="M653" s="24"/>
      <c r="O653" s="24"/>
      <c r="Q653" s="24"/>
      <c r="S653" s="24"/>
      <c r="U653" s="24"/>
      <c r="W653" s="24"/>
      <c r="Y653" s="24"/>
      <c r="AP653" s="14"/>
      <c r="AS653" s="14"/>
      <c r="AT653" s="12"/>
      <c r="AU653" s="14"/>
      <c r="AV653" s="14"/>
      <c r="AW653" s="14"/>
      <c r="AX653" s="14"/>
      <c r="AY653" s="14"/>
      <c r="AZ653" s="14"/>
      <c r="BA653" s="14"/>
      <c r="BB653" s="14"/>
    </row>
    <row r="654">
      <c r="I654" s="23"/>
      <c r="M654" s="24"/>
      <c r="O654" s="24"/>
      <c r="Q654" s="24"/>
      <c r="S654" s="24"/>
      <c r="U654" s="24"/>
      <c r="W654" s="24"/>
      <c r="Y654" s="24"/>
      <c r="AP654" s="14"/>
      <c r="AS654" s="14"/>
      <c r="AT654" s="12"/>
      <c r="AU654" s="14"/>
      <c r="AV654" s="14"/>
      <c r="AW654" s="14"/>
      <c r="AX654" s="14"/>
      <c r="AY654" s="14"/>
      <c r="AZ654" s="14"/>
      <c r="BA654" s="14"/>
      <c r="BB654" s="14"/>
    </row>
    <row r="655">
      <c r="I655" s="23"/>
      <c r="M655" s="24"/>
      <c r="O655" s="24"/>
      <c r="Q655" s="24"/>
      <c r="S655" s="24"/>
      <c r="U655" s="24"/>
      <c r="W655" s="24"/>
      <c r="Y655" s="24"/>
      <c r="AP655" s="14"/>
      <c r="AS655" s="14"/>
      <c r="AT655" s="12"/>
      <c r="AU655" s="14"/>
      <c r="AV655" s="14"/>
      <c r="AW655" s="14"/>
      <c r="AX655" s="14"/>
      <c r="AY655" s="14"/>
      <c r="AZ655" s="14"/>
      <c r="BA655" s="14"/>
      <c r="BB655" s="14"/>
    </row>
    <row r="656">
      <c r="I656" s="23"/>
      <c r="M656" s="24"/>
      <c r="O656" s="24"/>
      <c r="Q656" s="24"/>
      <c r="S656" s="24"/>
      <c r="U656" s="24"/>
      <c r="W656" s="24"/>
      <c r="Y656" s="24"/>
      <c r="AP656" s="14"/>
      <c r="AS656" s="14"/>
      <c r="AT656" s="12"/>
      <c r="AU656" s="14"/>
      <c r="AV656" s="14"/>
      <c r="AW656" s="14"/>
      <c r="AX656" s="14"/>
      <c r="AY656" s="14"/>
      <c r="AZ656" s="14"/>
      <c r="BA656" s="14"/>
      <c r="BB656" s="14"/>
    </row>
    <row r="657">
      <c r="I657" s="23"/>
      <c r="M657" s="24"/>
      <c r="O657" s="24"/>
      <c r="Q657" s="24"/>
      <c r="S657" s="24"/>
      <c r="U657" s="24"/>
      <c r="W657" s="24"/>
      <c r="Y657" s="24"/>
      <c r="AP657" s="14"/>
      <c r="AS657" s="14"/>
      <c r="AT657" s="12"/>
      <c r="AU657" s="14"/>
      <c r="AV657" s="14"/>
      <c r="AW657" s="14"/>
      <c r="AX657" s="14"/>
      <c r="AY657" s="14"/>
      <c r="AZ657" s="14"/>
      <c r="BA657" s="14"/>
      <c r="BB657" s="14"/>
    </row>
    <row r="658">
      <c r="I658" s="23"/>
      <c r="M658" s="24"/>
      <c r="O658" s="24"/>
      <c r="Q658" s="24"/>
      <c r="S658" s="24"/>
      <c r="U658" s="24"/>
      <c r="W658" s="24"/>
      <c r="Y658" s="24"/>
      <c r="AP658" s="14"/>
      <c r="AS658" s="14"/>
      <c r="AT658" s="12"/>
      <c r="AU658" s="14"/>
      <c r="AV658" s="14"/>
      <c r="AW658" s="14"/>
      <c r="AX658" s="14"/>
      <c r="AY658" s="14"/>
      <c r="AZ658" s="14"/>
      <c r="BA658" s="14"/>
      <c r="BB658" s="14"/>
    </row>
    <row r="659">
      <c r="I659" s="23"/>
      <c r="M659" s="24"/>
      <c r="O659" s="24"/>
      <c r="Q659" s="24"/>
      <c r="S659" s="24"/>
      <c r="U659" s="24"/>
      <c r="W659" s="24"/>
      <c r="Y659" s="24"/>
      <c r="AP659" s="14"/>
      <c r="AS659" s="14"/>
      <c r="AT659" s="12"/>
      <c r="AU659" s="14"/>
      <c r="AV659" s="14"/>
      <c r="AW659" s="14"/>
      <c r="AX659" s="14"/>
      <c r="AY659" s="14"/>
      <c r="AZ659" s="14"/>
      <c r="BA659" s="14"/>
      <c r="BB659" s="14"/>
    </row>
    <row r="660">
      <c r="I660" s="23"/>
      <c r="M660" s="24"/>
      <c r="O660" s="24"/>
      <c r="Q660" s="24"/>
      <c r="S660" s="24"/>
      <c r="U660" s="24"/>
      <c r="W660" s="24"/>
      <c r="Y660" s="24"/>
      <c r="AP660" s="14"/>
      <c r="AS660" s="14"/>
      <c r="AT660" s="12"/>
      <c r="AU660" s="14"/>
      <c r="AV660" s="14"/>
      <c r="AW660" s="14"/>
      <c r="AX660" s="14"/>
      <c r="AY660" s="14"/>
      <c r="AZ660" s="14"/>
      <c r="BA660" s="14"/>
      <c r="BB660" s="14"/>
    </row>
    <row r="661">
      <c r="I661" s="23"/>
      <c r="M661" s="24"/>
      <c r="O661" s="24"/>
      <c r="Q661" s="24"/>
      <c r="S661" s="24"/>
      <c r="U661" s="24"/>
      <c r="W661" s="24"/>
      <c r="Y661" s="24"/>
      <c r="AP661" s="14"/>
      <c r="AS661" s="14"/>
      <c r="AT661" s="12"/>
      <c r="AU661" s="14"/>
      <c r="AV661" s="14"/>
      <c r="AW661" s="14"/>
      <c r="AX661" s="14"/>
      <c r="AY661" s="14"/>
      <c r="AZ661" s="14"/>
      <c r="BA661" s="14"/>
      <c r="BB661" s="14"/>
    </row>
    <row r="662">
      <c r="I662" s="23"/>
      <c r="M662" s="24"/>
      <c r="O662" s="24"/>
      <c r="Q662" s="24"/>
      <c r="S662" s="24"/>
      <c r="U662" s="24"/>
      <c r="W662" s="24"/>
      <c r="Y662" s="24"/>
      <c r="AP662" s="14"/>
      <c r="AS662" s="14"/>
      <c r="AT662" s="12"/>
      <c r="AU662" s="14"/>
      <c r="AV662" s="14"/>
      <c r="AW662" s="14"/>
      <c r="AX662" s="14"/>
      <c r="AY662" s="14"/>
      <c r="AZ662" s="14"/>
      <c r="BA662" s="14"/>
      <c r="BB662" s="14"/>
    </row>
    <row r="663">
      <c r="I663" s="23"/>
      <c r="M663" s="24"/>
      <c r="O663" s="24"/>
      <c r="Q663" s="24"/>
      <c r="S663" s="24"/>
      <c r="U663" s="24"/>
      <c r="W663" s="24"/>
      <c r="Y663" s="24"/>
      <c r="AP663" s="14"/>
      <c r="AS663" s="14"/>
      <c r="AT663" s="12"/>
      <c r="AU663" s="14"/>
      <c r="AV663" s="14"/>
      <c r="AW663" s="14"/>
      <c r="AX663" s="14"/>
      <c r="AY663" s="14"/>
      <c r="AZ663" s="14"/>
      <c r="BA663" s="14"/>
      <c r="BB663" s="14"/>
    </row>
    <row r="664">
      <c r="I664" s="23"/>
      <c r="M664" s="24"/>
      <c r="O664" s="24"/>
      <c r="Q664" s="24"/>
      <c r="S664" s="24"/>
      <c r="U664" s="24"/>
      <c r="W664" s="24"/>
      <c r="Y664" s="24"/>
      <c r="AP664" s="14"/>
      <c r="AS664" s="14"/>
      <c r="AT664" s="12"/>
      <c r="AU664" s="14"/>
      <c r="AV664" s="14"/>
      <c r="AW664" s="14"/>
      <c r="AX664" s="14"/>
      <c r="AY664" s="14"/>
      <c r="AZ664" s="14"/>
      <c r="BA664" s="14"/>
      <c r="BB664" s="14"/>
    </row>
    <row r="665">
      <c r="I665" s="23"/>
      <c r="M665" s="24"/>
      <c r="O665" s="24"/>
      <c r="Q665" s="24"/>
      <c r="S665" s="24"/>
      <c r="U665" s="24"/>
      <c r="W665" s="24"/>
      <c r="Y665" s="24"/>
      <c r="AP665" s="14"/>
      <c r="AS665" s="14"/>
      <c r="AT665" s="12"/>
      <c r="AU665" s="14"/>
      <c r="AV665" s="14"/>
      <c r="AW665" s="14"/>
      <c r="AX665" s="14"/>
      <c r="AY665" s="14"/>
      <c r="AZ665" s="14"/>
      <c r="BA665" s="14"/>
      <c r="BB665" s="14"/>
    </row>
    <row r="666">
      <c r="I666" s="23"/>
      <c r="M666" s="24"/>
      <c r="O666" s="24"/>
      <c r="Q666" s="24"/>
      <c r="S666" s="24"/>
      <c r="U666" s="24"/>
      <c r="W666" s="24"/>
      <c r="Y666" s="24"/>
      <c r="AP666" s="14"/>
      <c r="AS666" s="14"/>
      <c r="AT666" s="12"/>
      <c r="AU666" s="14"/>
      <c r="AV666" s="14"/>
      <c r="AW666" s="14"/>
      <c r="AX666" s="14"/>
      <c r="AY666" s="14"/>
      <c r="AZ666" s="14"/>
      <c r="BA666" s="14"/>
      <c r="BB666" s="14"/>
    </row>
    <row r="667">
      <c r="I667" s="23"/>
      <c r="M667" s="24"/>
      <c r="O667" s="24"/>
      <c r="Q667" s="24"/>
      <c r="S667" s="24"/>
      <c r="U667" s="24"/>
      <c r="W667" s="24"/>
      <c r="Y667" s="24"/>
      <c r="AP667" s="14"/>
      <c r="AS667" s="14"/>
      <c r="AT667" s="12"/>
      <c r="AU667" s="14"/>
      <c r="AV667" s="14"/>
      <c r="AW667" s="14"/>
      <c r="AX667" s="14"/>
      <c r="AY667" s="14"/>
      <c r="AZ667" s="14"/>
      <c r="BA667" s="14"/>
      <c r="BB667" s="14"/>
    </row>
    <row r="668">
      <c r="I668" s="23"/>
      <c r="M668" s="24"/>
      <c r="O668" s="24"/>
      <c r="Q668" s="24"/>
      <c r="S668" s="24"/>
      <c r="U668" s="24"/>
      <c r="W668" s="24"/>
      <c r="Y668" s="24"/>
      <c r="AP668" s="14"/>
      <c r="AS668" s="14"/>
      <c r="AT668" s="12"/>
      <c r="AU668" s="14"/>
      <c r="AV668" s="14"/>
      <c r="AW668" s="14"/>
      <c r="AX668" s="14"/>
      <c r="AY668" s="14"/>
      <c r="AZ668" s="14"/>
      <c r="BA668" s="14"/>
      <c r="BB668" s="14"/>
    </row>
    <row r="669">
      <c r="I669" s="23"/>
      <c r="M669" s="24"/>
      <c r="O669" s="24"/>
      <c r="Q669" s="24"/>
      <c r="S669" s="24"/>
      <c r="U669" s="24"/>
      <c r="W669" s="24"/>
      <c r="Y669" s="24"/>
      <c r="AP669" s="14"/>
      <c r="AS669" s="14"/>
      <c r="AT669" s="12"/>
      <c r="AU669" s="14"/>
      <c r="AV669" s="14"/>
      <c r="AW669" s="14"/>
      <c r="AX669" s="14"/>
      <c r="AY669" s="14"/>
      <c r="AZ669" s="14"/>
      <c r="BA669" s="14"/>
      <c r="BB669" s="14"/>
    </row>
    <row r="670">
      <c r="I670" s="23"/>
      <c r="M670" s="24"/>
      <c r="O670" s="24"/>
      <c r="Q670" s="24"/>
      <c r="S670" s="24"/>
      <c r="U670" s="24"/>
      <c r="W670" s="24"/>
      <c r="Y670" s="24"/>
      <c r="AP670" s="14"/>
      <c r="AS670" s="14"/>
      <c r="AT670" s="12"/>
      <c r="AU670" s="14"/>
      <c r="AV670" s="14"/>
      <c r="AW670" s="14"/>
      <c r="AX670" s="14"/>
      <c r="AY670" s="14"/>
      <c r="AZ670" s="14"/>
      <c r="BA670" s="14"/>
      <c r="BB670" s="14"/>
    </row>
    <row r="671">
      <c r="I671" s="23"/>
      <c r="M671" s="24"/>
      <c r="O671" s="24"/>
      <c r="Q671" s="24"/>
      <c r="S671" s="24"/>
      <c r="U671" s="24"/>
      <c r="W671" s="24"/>
      <c r="Y671" s="24"/>
      <c r="AP671" s="14"/>
      <c r="AS671" s="14"/>
      <c r="AT671" s="12"/>
      <c r="AU671" s="14"/>
      <c r="AV671" s="14"/>
      <c r="AW671" s="14"/>
      <c r="AX671" s="14"/>
      <c r="AY671" s="14"/>
      <c r="AZ671" s="14"/>
      <c r="BA671" s="14"/>
      <c r="BB671" s="14"/>
    </row>
    <row r="672">
      <c r="I672" s="23"/>
      <c r="M672" s="24"/>
      <c r="O672" s="24"/>
      <c r="Q672" s="24"/>
      <c r="S672" s="24"/>
      <c r="U672" s="24"/>
      <c r="W672" s="24"/>
      <c r="Y672" s="24"/>
      <c r="AP672" s="14"/>
      <c r="AS672" s="14"/>
      <c r="AT672" s="12"/>
      <c r="AU672" s="14"/>
      <c r="AV672" s="14"/>
      <c r="AW672" s="14"/>
      <c r="AX672" s="14"/>
      <c r="AY672" s="14"/>
      <c r="AZ672" s="14"/>
      <c r="BA672" s="14"/>
      <c r="BB672" s="14"/>
    </row>
    <row r="673">
      <c r="I673" s="23"/>
      <c r="M673" s="24"/>
      <c r="O673" s="24"/>
      <c r="Q673" s="24"/>
      <c r="S673" s="24"/>
      <c r="U673" s="24"/>
      <c r="W673" s="24"/>
      <c r="Y673" s="24"/>
      <c r="AP673" s="14"/>
      <c r="AS673" s="14"/>
      <c r="AT673" s="12"/>
      <c r="AU673" s="14"/>
      <c r="AV673" s="14"/>
      <c r="AW673" s="14"/>
      <c r="AX673" s="14"/>
      <c r="AY673" s="14"/>
      <c r="AZ673" s="14"/>
      <c r="BA673" s="14"/>
      <c r="BB673" s="14"/>
    </row>
    <row r="674">
      <c r="I674" s="23"/>
      <c r="M674" s="24"/>
      <c r="O674" s="24"/>
      <c r="Q674" s="24"/>
      <c r="S674" s="24"/>
      <c r="U674" s="24"/>
      <c r="W674" s="24"/>
      <c r="Y674" s="24"/>
      <c r="AP674" s="14"/>
      <c r="AS674" s="14"/>
      <c r="AT674" s="12"/>
      <c r="AU674" s="14"/>
      <c r="AV674" s="14"/>
      <c r="AW674" s="14"/>
      <c r="AX674" s="14"/>
      <c r="AY674" s="14"/>
      <c r="AZ674" s="14"/>
      <c r="BA674" s="14"/>
      <c r="BB674" s="14"/>
    </row>
    <row r="675">
      <c r="I675" s="23"/>
      <c r="M675" s="24"/>
      <c r="O675" s="24"/>
      <c r="Q675" s="24"/>
      <c r="S675" s="24"/>
      <c r="U675" s="24"/>
      <c r="W675" s="24"/>
      <c r="Y675" s="24"/>
      <c r="AP675" s="14"/>
      <c r="AS675" s="14"/>
      <c r="AT675" s="12"/>
      <c r="AU675" s="14"/>
      <c r="AV675" s="14"/>
      <c r="AW675" s="14"/>
      <c r="AX675" s="14"/>
      <c r="AY675" s="14"/>
      <c r="AZ675" s="14"/>
      <c r="BA675" s="14"/>
      <c r="BB675" s="14"/>
    </row>
    <row r="676">
      <c r="I676" s="23"/>
      <c r="M676" s="24"/>
      <c r="O676" s="24"/>
      <c r="Q676" s="24"/>
      <c r="S676" s="24"/>
      <c r="U676" s="24"/>
      <c r="W676" s="24"/>
      <c r="Y676" s="24"/>
      <c r="AP676" s="14"/>
      <c r="AS676" s="14"/>
      <c r="AT676" s="12"/>
      <c r="AU676" s="14"/>
      <c r="AV676" s="14"/>
      <c r="AW676" s="14"/>
      <c r="AX676" s="14"/>
      <c r="AY676" s="14"/>
      <c r="AZ676" s="14"/>
      <c r="BA676" s="14"/>
      <c r="BB676" s="14"/>
    </row>
    <row r="677">
      <c r="I677" s="23"/>
      <c r="M677" s="24"/>
      <c r="O677" s="24"/>
      <c r="Q677" s="24"/>
      <c r="S677" s="24"/>
      <c r="U677" s="24"/>
      <c r="W677" s="24"/>
      <c r="Y677" s="24"/>
      <c r="AP677" s="14"/>
      <c r="AS677" s="14"/>
      <c r="AT677" s="12"/>
      <c r="AU677" s="14"/>
      <c r="AV677" s="14"/>
      <c r="AW677" s="14"/>
      <c r="AX677" s="14"/>
      <c r="AY677" s="14"/>
      <c r="AZ677" s="14"/>
      <c r="BA677" s="14"/>
      <c r="BB677" s="14"/>
    </row>
    <row r="678">
      <c r="I678" s="23"/>
      <c r="M678" s="24"/>
      <c r="O678" s="24"/>
      <c r="Q678" s="24"/>
      <c r="S678" s="24"/>
      <c r="U678" s="24"/>
      <c r="W678" s="24"/>
      <c r="Y678" s="24"/>
      <c r="AP678" s="14"/>
      <c r="AS678" s="14"/>
      <c r="AT678" s="12"/>
      <c r="AU678" s="14"/>
      <c r="AV678" s="14"/>
      <c r="AW678" s="14"/>
      <c r="AX678" s="14"/>
      <c r="AY678" s="14"/>
      <c r="AZ678" s="14"/>
      <c r="BA678" s="14"/>
      <c r="BB678" s="14"/>
    </row>
    <row r="679">
      <c r="I679" s="23"/>
      <c r="M679" s="24"/>
      <c r="O679" s="24"/>
      <c r="Q679" s="24"/>
      <c r="S679" s="24"/>
      <c r="U679" s="24"/>
      <c r="W679" s="24"/>
      <c r="Y679" s="24"/>
      <c r="AP679" s="14"/>
      <c r="AS679" s="14"/>
      <c r="AT679" s="12"/>
      <c r="AU679" s="14"/>
      <c r="AV679" s="14"/>
      <c r="AW679" s="14"/>
      <c r="AX679" s="14"/>
      <c r="AY679" s="14"/>
      <c r="AZ679" s="14"/>
      <c r="BA679" s="14"/>
      <c r="BB679" s="14"/>
    </row>
    <row r="680">
      <c r="I680" s="23"/>
      <c r="M680" s="24"/>
      <c r="O680" s="24"/>
      <c r="Q680" s="24"/>
      <c r="S680" s="24"/>
      <c r="U680" s="24"/>
      <c r="W680" s="24"/>
      <c r="Y680" s="24"/>
      <c r="AP680" s="14"/>
      <c r="AS680" s="14"/>
      <c r="AT680" s="12"/>
      <c r="AU680" s="14"/>
      <c r="AV680" s="14"/>
      <c r="AW680" s="14"/>
      <c r="AX680" s="14"/>
      <c r="AY680" s="14"/>
      <c r="AZ680" s="14"/>
      <c r="BA680" s="14"/>
      <c r="BB680" s="14"/>
    </row>
    <row r="681">
      <c r="I681" s="23"/>
      <c r="M681" s="24"/>
      <c r="O681" s="24"/>
      <c r="Q681" s="24"/>
      <c r="S681" s="24"/>
      <c r="U681" s="24"/>
      <c r="W681" s="24"/>
      <c r="Y681" s="24"/>
      <c r="AP681" s="14"/>
      <c r="AS681" s="14"/>
      <c r="AT681" s="12"/>
      <c r="AU681" s="14"/>
      <c r="AV681" s="14"/>
      <c r="AW681" s="14"/>
      <c r="AX681" s="14"/>
      <c r="AY681" s="14"/>
      <c r="AZ681" s="14"/>
      <c r="BA681" s="14"/>
      <c r="BB681" s="14"/>
    </row>
    <row r="682">
      <c r="I682" s="23"/>
      <c r="M682" s="24"/>
      <c r="O682" s="24"/>
      <c r="Q682" s="24"/>
      <c r="S682" s="24"/>
      <c r="U682" s="24"/>
      <c r="W682" s="24"/>
      <c r="Y682" s="24"/>
      <c r="AP682" s="14"/>
      <c r="AS682" s="14"/>
      <c r="AT682" s="12"/>
      <c r="AU682" s="14"/>
      <c r="AV682" s="14"/>
      <c r="AW682" s="14"/>
      <c r="AX682" s="14"/>
      <c r="AY682" s="14"/>
      <c r="AZ682" s="14"/>
      <c r="BA682" s="14"/>
      <c r="BB682" s="14"/>
    </row>
    <row r="683">
      <c r="I683" s="23"/>
      <c r="M683" s="24"/>
      <c r="O683" s="24"/>
      <c r="Q683" s="24"/>
      <c r="S683" s="24"/>
      <c r="U683" s="24"/>
      <c r="W683" s="24"/>
      <c r="Y683" s="24"/>
      <c r="AP683" s="14"/>
      <c r="AS683" s="14"/>
      <c r="AT683" s="12"/>
      <c r="AU683" s="14"/>
      <c r="AV683" s="14"/>
      <c r="AW683" s="14"/>
      <c r="AX683" s="14"/>
      <c r="AY683" s="14"/>
      <c r="AZ683" s="14"/>
      <c r="BA683" s="14"/>
      <c r="BB683" s="14"/>
    </row>
    <row r="684">
      <c r="I684" s="23"/>
      <c r="M684" s="24"/>
      <c r="O684" s="24"/>
      <c r="Q684" s="24"/>
      <c r="S684" s="24"/>
      <c r="U684" s="24"/>
      <c r="W684" s="24"/>
      <c r="Y684" s="24"/>
      <c r="AP684" s="14"/>
      <c r="AS684" s="14"/>
      <c r="AT684" s="12"/>
      <c r="AU684" s="14"/>
      <c r="AV684" s="14"/>
      <c r="AW684" s="14"/>
      <c r="AX684" s="14"/>
      <c r="AY684" s="14"/>
      <c r="AZ684" s="14"/>
      <c r="BA684" s="14"/>
      <c r="BB684" s="14"/>
    </row>
    <row r="685">
      <c r="I685" s="23"/>
      <c r="M685" s="24"/>
      <c r="O685" s="24"/>
      <c r="Q685" s="24"/>
      <c r="S685" s="24"/>
      <c r="U685" s="24"/>
      <c r="W685" s="24"/>
      <c r="Y685" s="24"/>
      <c r="AP685" s="14"/>
      <c r="AS685" s="14"/>
      <c r="AT685" s="12"/>
      <c r="AU685" s="14"/>
      <c r="AV685" s="14"/>
      <c r="AW685" s="14"/>
      <c r="AX685" s="14"/>
      <c r="AY685" s="14"/>
      <c r="AZ685" s="14"/>
      <c r="BA685" s="14"/>
      <c r="BB685" s="14"/>
    </row>
    <row r="686">
      <c r="I686" s="23"/>
      <c r="M686" s="24"/>
      <c r="O686" s="24"/>
      <c r="Q686" s="24"/>
      <c r="S686" s="24"/>
      <c r="U686" s="24"/>
      <c r="W686" s="24"/>
      <c r="Y686" s="24"/>
      <c r="AP686" s="14"/>
      <c r="AS686" s="14"/>
      <c r="AT686" s="12"/>
      <c r="AU686" s="14"/>
      <c r="AV686" s="14"/>
      <c r="AW686" s="14"/>
      <c r="AX686" s="14"/>
      <c r="AY686" s="14"/>
      <c r="AZ686" s="14"/>
      <c r="BA686" s="14"/>
      <c r="BB686" s="14"/>
    </row>
    <row r="687">
      <c r="I687" s="23"/>
      <c r="M687" s="24"/>
      <c r="O687" s="24"/>
      <c r="Q687" s="24"/>
      <c r="S687" s="24"/>
      <c r="U687" s="24"/>
      <c r="W687" s="24"/>
      <c r="Y687" s="24"/>
      <c r="AP687" s="14"/>
      <c r="AS687" s="14"/>
      <c r="AT687" s="12"/>
      <c r="AU687" s="14"/>
      <c r="AV687" s="14"/>
      <c r="AW687" s="14"/>
      <c r="AX687" s="14"/>
      <c r="AY687" s="14"/>
      <c r="AZ687" s="14"/>
      <c r="BA687" s="14"/>
      <c r="BB687" s="14"/>
    </row>
    <row r="688">
      <c r="I688" s="23"/>
      <c r="M688" s="24"/>
      <c r="O688" s="24"/>
      <c r="Q688" s="24"/>
      <c r="S688" s="24"/>
      <c r="U688" s="24"/>
      <c r="W688" s="24"/>
      <c r="Y688" s="24"/>
      <c r="AP688" s="14"/>
      <c r="AS688" s="14"/>
      <c r="AT688" s="12"/>
      <c r="AU688" s="14"/>
      <c r="AV688" s="14"/>
      <c r="AW688" s="14"/>
      <c r="AX688" s="14"/>
      <c r="AY688" s="14"/>
      <c r="AZ688" s="14"/>
      <c r="BA688" s="14"/>
      <c r="BB688" s="14"/>
    </row>
    <row r="689">
      <c r="I689" s="23"/>
      <c r="M689" s="24"/>
      <c r="O689" s="24"/>
      <c r="Q689" s="24"/>
      <c r="S689" s="24"/>
      <c r="U689" s="24"/>
      <c r="W689" s="24"/>
      <c r="Y689" s="24"/>
      <c r="AP689" s="14"/>
      <c r="AS689" s="14"/>
      <c r="AT689" s="12"/>
      <c r="AU689" s="14"/>
      <c r="AV689" s="14"/>
      <c r="AW689" s="14"/>
      <c r="AX689" s="14"/>
      <c r="AY689" s="14"/>
      <c r="AZ689" s="14"/>
      <c r="BA689" s="14"/>
      <c r="BB689" s="14"/>
    </row>
    <row r="690">
      <c r="I690" s="23"/>
      <c r="M690" s="24"/>
      <c r="O690" s="24"/>
      <c r="Q690" s="24"/>
      <c r="S690" s="24"/>
      <c r="U690" s="24"/>
      <c r="W690" s="24"/>
      <c r="Y690" s="24"/>
      <c r="AP690" s="14"/>
      <c r="AS690" s="14"/>
      <c r="AT690" s="12"/>
      <c r="AU690" s="14"/>
      <c r="AV690" s="14"/>
      <c r="AW690" s="14"/>
      <c r="AX690" s="14"/>
      <c r="AY690" s="14"/>
      <c r="AZ690" s="14"/>
      <c r="BA690" s="14"/>
      <c r="BB690" s="14"/>
    </row>
    <row r="691">
      <c r="I691" s="23"/>
      <c r="M691" s="24"/>
      <c r="O691" s="24"/>
      <c r="Q691" s="24"/>
      <c r="S691" s="24"/>
      <c r="U691" s="24"/>
      <c r="W691" s="24"/>
      <c r="Y691" s="24"/>
      <c r="AP691" s="14"/>
      <c r="AS691" s="14"/>
      <c r="AT691" s="12"/>
      <c r="AU691" s="14"/>
      <c r="AV691" s="14"/>
      <c r="AW691" s="14"/>
      <c r="AX691" s="14"/>
      <c r="AY691" s="14"/>
      <c r="AZ691" s="14"/>
      <c r="BA691" s="14"/>
      <c r="BB691" s="14"/>
    </row>
    <row r="692">
      <c r="I692" s="23"/>
      <c r="M692" s="24"/>
      <c r="O692" s="24"/>
      <c r="Q692" s="24"/>
      <c r="S692" s="24"/>
      <c r="U692" s="24"/>
      <c r="W692" s="24"/>
      <c r="Y692" s="24"/>
      <c r="AP692" s="14"/>
      <c r="AS692" s="14"/>
      <c r="AT692" s="12"/>
      <c r="AU692" s="14"/>
      <c r="AV692" s="14"/>
      <c r="AW692" s="14"/>
      <c r="AX692" s="14"/>
      <c r="AY692" s="14"/>
      <c r="AZ692" s="14"/>
      <c r="BA692" s="14"/>
      <c r="BB692" s="14"/>
    </row>
    <row r="693">
      <c r="I693" s="23"/>
      <c r="M693" s="24"/>
      <c r="O693" s="24"/>
      <c r="Q693" s="24"/>
      <c r="S693" s="24"/>
      <c r="U693" s="24"/>
      <c r="W693" s="24"/>
      <c r="Y693" s="24"/>
      <c r="AP693" s="14"/>
      <c r="AS693" s="14"/>
      <c r="AT693" s="12"/>
      <c r="AU693" s="14"/>
      <c r="AV693" s="14"/>
      <c r="AW693" s="14"/>
      <c r="AX693" s="14"/>
      <c r="AY693" s="14"/>
      <c r="AZ693" s="14"/>
      <c r="BA693" s="14"/>
      <c r="BB693" s="14"/>
    </row>
    <row r="694">
      <c r="I694" s="23"/>
      <c r="M694" s="24"/>
      <c r="O694" s="24"/>
      <c r="Q694" s="24"/>
      <c r="S694" s="24"/>
      <c r="U694" s="24"/>
      <c r="W694" s="24"/>
      <c r="Y694" s="24"/>
      <c r="AP694" s="14"/>
      <c r="AS694" s="14"/>
      <c r="AT694" s="12"/>
      <c r="AU694" s="14"/>
      <c r="AV694" s="14"/>
      <c r="AW694" s="14"/>
      <c r="AX694" s="14"/>
      <c r="AY694" s="14"/>
      <c r="AZ694" s="14"/>
      <c r="BA694" s="14"/>
      <c r="BB694" s="14"/>
    </row>
    <row r="695">
      <c r="I695" s="23"/>
      <c r="M695" s="24"/>
      <c r="O695" s="24"/>
      <c r="Q695" s="24"/>
      <c r="S695" s="24"/>
      <c r="U695" s="24"/>
      <c r="W695" s="24"/>
      <c r="Y695" s="24"/>
      <c r="AP695" s="14"/>
      <c r="AS695" s="14"/>
      <c r="AT695" s="12"/>
      <c r="AU695" s="14"/>
      <c r="AV695" s="14"/>
      <c r="AW695" s="14"/>
      <c r="AX695" s="14"/>
      <c r="AY695" s="14"/>
      <c r="AZ695" s="14"/>
      <c r="BA695" s="14"/>
      <c r="BB695" s="14"/>
    </row>
    <row r="696">
      <c r="I696" s="23"/>
      <c r="M696" s="24"/>
      <c r="O696" s="24"/>
      <c r="Q696" s="24"/>
      <c r="S696" s="24"/>
      <c r="U696" s="24"/>
      <c r="W696" s="24"/>
      <c r="Y696" s="24"/>
      <c r="AP696" s="14"/>
      <c r="AS696" s="14"/>
      <c r="AT696" s="12"/>
      <c r="AU696" s="14"/>
      <c r="AV696" s="14"/>
      <c r="AW696" s="14"/>
      <c r="AX696" s="14"/>
      <c r="AY696" s="14"/>
      <c r="AZ696" s="14"/>
      <c r="BA696" s="14"/>
      <c r="BB696" s="14"/>
    </row>
    <row r="697">
      <c r="I697" s="23"/>
      <c r="M697" s="24"/>
      <c r="O697" s="24"/>
      <c r="Q697" s="24"/>
      <c r="S697" s="24"/>
      <c r="U697" s="24"/>
      <c r="W697" s="24"/>
      <c r="Y697" s="24"/>
      <c r="AP697" s="14"/>
      <c r="AS697" s="14"/>
      <c r="AT697" s="12"/>
      <c r="AU697" s="14"/>
      <c r="AV697" s="14"/>
      <c r="AW697" s="14"/>
      <c r="AX697" s="14"/>
      <c r="AY697" s="14"/>
      <c r="AZ697" s="14"/>
      <c r="BA697" s="14"/>
      <c r="BB697" s="14"/>
    </row>
    <row r="698">
      <c r="I698" s="23"/>
      <c r="M698" s="24"/>
      <c r="O698" s="24"/>
      <c r="Q698" s="24"/>
      <c r="S698" s="24"/>
      <c r="U698" s="24"/>
      <c r="W698" s="24"/>
      <c r="Y698" s="24"/>
      <c r="AP698" s="14"/>
      <c r="AS698" s="14"/>
      <c r="AT698" s="12"/>
      <c r="AU698" s="14"/>
      <c r="AV698" s="14"/>
      <c r="AW698" s="14"/>
      <c r="AX698" s="14"/>
      <c r="AY698" s="14"/>
      <c r="AZ698" s="14"/>
      <c r="BA698" s="14"/>
      <c r="BB698" s="14"/>
    </row>
    <row r="699">
      <c r="I699" s="23"/>
      <c r="M699" s="24"/>
      <c r="O699" s="24"/>
      <c r="Q699" s="24"/>
      <c r="S699" s="24"/>
      <c r="U699" s="24"/>
      <c r="W699" s="24"/>
      <c r="Y699" s="24"/>
      <c r="AP699" s="14"/>
      <c r="AS699" s="14"/>
      <c r="AT699" s="12"/>
      <c r="AU699" s="14"/>
      <c r="AV699" s="14"/>
      <c r="AW699" s="14"/>
      <c r="AX699" s="14"/>
      <c r="AY699" s="14"/>
      <c r="AZ699" s="14"/>
      <c r="BA699" s="14"/>
      <c r="BB699" s="14"/>
    </row>
    <row r="700">
      <c r="I700" s="23"/>
      <c r="M700" s="24"/>
      <c r="O700" s="24"/>
      <c r="Q700" s="24"/>
      <c r="S700" s="24"/>
      <c r="U700" s="24"/>
      <c r="W700" s="24"/>
      <c r="Y700" s="24"/>
      <c r="AP700" s="14"/>
      <c r="AS700" s="14"/>
      <c r="AT700" s="12"/>
      <c r="AU700" s="14"/>
      <c r="AV700" s="14"/>
      <c r="AW700" s="14"/>
      <c r="AX700" s="14"/>
      <c r="AY700" s="14"/>
      <c r="AZ700" s="14"/>
      <c r="BA700" s="14"/>
      <c r="BB700" s="14"/>
    </row>
    <row r="701">
      <c r="I701" s="23"/>
      <c r="M701" s="24"/>
      <c r="O701" s="24"/>
      <c r="Q701" s="24"/>
      <c r="S701" s="24"/>
      <c r="U701" s="24"/>
      <c r="W701" s="24"/>
      <c r="Y701" s="24"/>
      <c r="AP701" s="14"/>
      <c r="AS701" s="14"/>
      <c r="AT701" s="12"/>
      <c r="AU701" s="14"/>
      <c r="AV701" s="14"/>
      <c r="AW701" s="14"/>
      <c r="AX701" s="14"/>
      <c r="AY701" s="14"/>
      <c r="AZ701" s="14"/>
      <c r="BA701" s="14"/>
      <c r="BB701" s="14"/>
    </row>
    <row r="702">
      <c r="I702" s="23"/>
      <c r="M702" s="24"/>
      <c r="O702" s="24"/>
      <c r="Q702" s="24"/>
      <c r="S702" s="24"/>
      <c r="U702" s="24"/>
      <c r="W702" s="24"/>
      <c r="Y702" s="24"/>
      <c r="AP702" s="14"/>
      <c r="AS702" s="14"/>
      <c r="AT702" s="12"/>
      <c r="AU702" s="14"/>
      <c r="AV702" s="14"/>
      <c r="AW702" s="14"/>
      <c r="AX702" s="14"/>
      <c r="AY702" s="14"/>
      <c r="AZ702" s="14"/>
      <c r="BA702" s="14"/>
      <c r="BB702" s="14"/>
    </row>
    <row r="703">
      <c r="I703" s="23"/>
      <c r="M703" s="24"/>
      <c r="O703" s="24"/>
      <c r="Q703" s="24"/>
      <c r="S703" s="24"/>
      <c r="U703" s="24"/>
      <c r="W703" s="24"/>
      <c r="Y703" s="24"/>
      <c r="AP703" s="14"/>
      <c r="AS703" s="14"/>
      <c r="AT703" s="12"/>
      <c r="AU703" s="14"/>
      <c r="AV703" s="14"/>
      <c r="AW703" s="14"/>
      <c r="AX703" s="14"/>
      <c r="AY703" s="14"/>
      <c r="AZ703" s="14"/>
      <c r="BA703" s="14"/>
      <c r="BB703" s="14"/>
    </row>
    <row r="704">
      <c r="I704" s="23"/>
      <c r="M704" s="24"/>
      <c r="O704" s="24"/>
      <c r="Q704" s="24"/>
      <c r="S704" s="24"/>
      <c r="U704" s="24"/>
      <c r="W704" s="24"/>
      <c r="Y704" s="24"/>
      <c r="AP704" s="14"/>
      <c r="AS704" s="14"/>
      <c r="AT704" s="12"/>
      <c r="AU704" s="14"/>
      <c r="AV704" s="14"/>
      <c r="AW704" s="14"/>
      <c r="AX704" s="14"/>
      <c r="AY704" s="14"/>
      <c r="AZ704" s="14"/>
      <c r="BA704" s="14"/>
      <c r="BB704" s="14"/>
    </row>
    <row r="705">
      <c r="I705" s="23"/>
      <c r="M705" s="24"/>
      <c r="O705" s="24"/>
      <c r="Q705" s="24"/>
      <c r="S705" s="24"/>
      <c r="U705" s="24"/>
      <c r="W705" s="24"/>
      <c r="Y705" s="24"/>
      <c r="AP705" s="14"/>
      <c r="AS705" s="14"/>
      <c r="AT705" s="12"/>
      <c r="AU705" s="14"/>
      <c r="AV705" s="14"/>
      <c r="AW705" s="14"/>
      <c r="AX705" s="14"/>
      <c r="AY705" s="14"/>
      <c r="AZ705" s="14"/>
      <c r="BA705" s="14"/>
      <c r="BB705" s="14"/>
    </row>
    <row r="706">
      <c r="I706" s="23"/>
      <c r="M706" s="24"/>
      <c r="O706" s="24"/>
      <c r="Q706" s="24"/>
      <c r="S706" s="24"/>
      <c r="U706" s="24"/>
      <c r="W706" s="24"/>
      <c r="Y706" s="24"/>
      <c r="AP706" s="14"/>
      <c r="AS706" s="14"/>
      <c r="AT706" s="12"/>
      <c r="AU706" s="14"/>
      <c r="AV706" s="14"/>
      <c r="AW706" s="14"/>
      <c r="AX706" s="14"/>
      <c r="AY706" s="14"/>
      <c r="AZ706" s="14"/>
      <c r="BA706" s="14"/>
      <c r="BB706" s="14"/>
    </row>
    <row r="707">
      <c r="I707" s="23"/>
      <c r="M707" s="24"/>
      <c r="O707" s="24"/>
      <c r="Q707" s="24"/>
      <c r="S707" s="24"/>
      <c r="U707" s="24"/>
      <c r="W707" s="24"/>
      <c r="Y707" s="24"/>
      <c r="AP707" s="14"/>
      <c r="AS707" s="14"/>
      <c r="AT707" s="12"/>
      <c r="AU707" s="14"/>
      <c r="AV707" s="14"/>
      <c r="AW707" s="14"/>
      <c r="AX707" s="14"/>
      <c r="AY707" s="14"/>
      <c r="AZ707" s="14"/>
      <c r="BA707" s="14"/>
      <c r="BB707" s="14"/>
    </row>
    <row r="708">
      <c r="I708" s="23"/>
      <c r="M708" s="24"/>
      <c r="O708" s="24"/>
      <c r="Q708" s="24"/>
      <c r="S708" s="24"/>
      <c r="U708" s="24"/>
      <c r="W708" s="24"/>
      <c r="Y708" s="24"/>
      <c r="AP708" s="14"/>
      <c r="AS708" s="14"/>
      <c r="AT708" s="12"/>
      <c r="AU708" s="14"/>
      <c r="AV708" s="14"/>
      <c r="AW708" s="14"/>
      <c r="AX708" s="14"/>
      <c r="AY708" s="14"/>
      <c r="AZ708" s="14"/>
      <c r="BA708" s="14"/>
      <c r="BB708" s="14"/>
    </row>
    <row r="709">
      <c r="I709" s="23"/>
      <c r="M709" s="24"/>
      <c r="O709" s="24"/>
      <c r="Q709" s="24"/>
      <c r="S709" s="24"/>
      <c r="U709" s="24"/>
      <c r="W709" s="24"/>
      <c r="Y709" s="24"/>
      <c r="AP709" s="14"/>
      <c r="AS709" s="14"/>
      <c r="AT709" s="12"/>
      <c r="AU709" s="14"/>
      <c r="AV709" s="14"/>
      <c r="AW709" s="14"/>
      <c r="AX709" s="14"/>
      <c r="AY709" s="14"/>
      <c r="AZ709" s="14"/>
      <c r="BA709" s="14"/>
      <c r="BB709" s="14"/>
    </row>
    <row r="710">
      <c r="I710" s="23"/>
      <c r="M710" s="24"/>
      <c r="O710" s="24"/>
      <c r="Q710" s="24"/>
      <c r="S710" s="24"/>
      <c r="U710" s="24"/>
      <c r="W710" s="24"/>
      <c r="Y710" s="24"/>
      <c r="AP710" s="14"/>
      <c r="AS710" s="14"/>
      <c r="AT710" s="12"/>
      <c r="AU710" s="14"/>
      <c r="AV710" s="14"/>
      <c r="AW710" s="14"/>
      <c r="AX710" s="14"/>
      <c r="AY710" s="14"/>
      <c r="AZ710" s="14"/>
      <c r="BA710" s="14"/>
      <c r="BB710" s="14"/>
    </row>
    <row r="711">
      <c r="I711" s="23"/>
      <c r="M711" s="24"/>
      <c r="O711" s="24"/>
      <c r="Q711" s="24"/>
      <c r="S711" s="24"/>
      <c r="U711" s="24"/>
      <c r="W711" s="24"/>
      <c r="Y711" s="24"/>
      <c r="AP711" s="14"/>
      <c r="AS711" s="14"/>
      <c r="AT711" s="12"/>
      <c r="AU711" s="14"/>
      <c r="AV711" s="14"/>
      <c r="AW711" s="14"/>
      <c r="AX711" s="14"/>
      <c r="AY711" s="14"/>
      <c r="AZ711" s="14"/>
      <c r="BA711" s="14"/>
      <c r="BB711" s="14"/>
    </row>
    <row r="712">
      <c r="I712" s="23"/>
      <c r="M712" s="24"/>
      <c r="O712" s="24"/>
      <c r="Q712" s="24"/>
      <c r="S712" s="24"/>
      <c r="U712" s="24"/>
      <c r="W712" s="24"/>
      <c r="Y712" s="24"/>
      <c r="AP712" s="14"/>
      <c r="AS712" s="14"/>
      <c r="AT712" s="12"/>
      <c r="AU712" s="14"/>
      <c r="AV712" s="14"/>
      <c r="AW712" s="14"/>
      <c r="AX712" s="14"/>
      <c r="AY712" s="14"/>
      <c r="AZ712" s="14"/>
      <c r="BA712" s="14"/>
      <c r="BB712" s="14"/>
    </row>
    <row r="713">
      <c r="I713" s="23"/>
      <c r="M713" s="24"/>
      <c r="O713" s="24"/>
      <c r="Q713" s="24"/>
      <c r="S713" s="24"/>
      <c r="U713" s="24"/>
      <c r="W713" s="24"/>
      <c r="Y713" s="24"/>
      <c r="AP713" s="14"/>
      <c r="AS713" s="14"/>
      <c r="AT713" s="12"/>
      <c r="AU713" s="14"/>
      <c r="AV713" s="14"/>
      <c r="AW713" s="14"/>
      <c r="AX713" s="14"/>
      <c r="AY713" s="14"/>
      <c r="AZ713" s="14"/>
      <c r="BA713" s="14"/>
      <c r="BB713" s="14"/>
    </row>
    <row r="714">
      <c r="I714" s="23"/>
      <c r="M714" s="24"/>
      <c r="O714" s="24"/>
      <c r="Q714" s="24"/>
      <c r="S714" s="24"/>
      <c r="U714" s="24"/>
      <c r="W714" s="24"/>
      <c r="Y714" s="24"/>
      <c r="AP714" s="14"/>
      <c r="AS714" s="14"/>
      <c r="AT714" s="12"/>
      <c r="AU714" s="14"/>
      <c r="AV714" s="14"/>
      <c r="AW714" s="14"/>
      <c r="AX714" s="14"/>
      <c r="AY714" s="14"/>
      <c r="AZ714" s="14"/>
      <c r="BA714" s="14"/>
      <c r="BB714" s="14"/>
    </row>
    <row r="715">
      <c r="I715" s="23"/>
      <c r="M715" s="24"/>
      <c r="O715" s="24"/>
      <c r="Q715" s="24"/>
      <c r="S715" s="24"/>
      <c r="U715" s="24"/>
      <c r="W715" s="24"/>
      <c r="Y715" s="24"/>
      <c r="AP715" s="14"/>
      <c r="AS715" s="14"/>
      <c r="AT715" s="12"/>
      <c r="AU715" s="14"/>
      <c r="AV715" s="14"/>
      <c r="AW715" s="14"/>
      <c r="AX715" s="14"/>
      <c r="AY715" s="14"/>
      <c r="AZ715" s="14"/>
      <c r="BA715" s="14"/>
      <c r="BB715" s="14"/>
    </row>
    <row r="716">
      <c r="I716" s="23"/>
      <c r="M716" s="24"/>
      <c r="O716" s="24"/>
      <c r="Q716" s="24"/>
      <c r="S716" s="24"/>
      <c r="U716" s="24"/>
      <c r="W716" s="24"/>
      <c r="Y716" s="24"/>
      <c r="AP716" s="14"/>
      <c r="AS716" s="14"/>
      <c r="AT716" s="12"/>
      <c r="AU716" s="14"/>
      <c r="AV716" s="14"/>
      <c r="AW716" s="14"/>
      <c r="AX716" s="14"/>
      <c r="AY716" s="14"/>
      <c r="AZ716" s="14"/>
      <c r="BA716" s="14"/>
      <c r="BB716" s="14"/>
    </row>
    <row r="717">
      <c r="I717" s="23"/>
      <c r="M717" s="24"/>
      <c r="O717" s="24"/>
      <c r="Q717" s="24"/>
      <c r="S717" s="24"/>
      <c r="U717" s="24"/>
      <c r="W717" s="24"/>
      <c r="Y717" s="24"/>
      <c r="AP717" s="14"/>
      <c r="AS717" s="14"/>
      <c r="AT717" s="12"/>
      <c r="AU717" s="14"/>
      <c r="AV717" s="14"/>
      <c r="AW717" s="14"/>
      <c r="AX717" s="14"/>
      <c r="AY717" s="14"/>
      <c r="AZ717" s="14"/>
      <c r="BA717" s="14"/>
      <c r="BB717" s="14"/>
    </row>
    <row r="718">
      <c r="I718" s="23"/>
      <c r="M718" s="24"/>
      <c r="O718" s="24"/>
      <c r="Q718" s="24"/>
      <c r="S718" s="24"/>
      <c r="U718" s="24"/>
      <c r="W718" s="24"/>
      <c r="Y718" s="24"/>
      <c r="AP718" s="14"/>
      <c r="AS718" s="14"/>
      <c r="AT718" s="12"/>
      <c r="AU718" s="14"/>
      <c r="AV718" s="14"/>
      <c r="AW718" s="14"/>
      <c r="AX718" s="14"/>
      <c r="AY718" s="14"/>
      <c r="AZ718" s="14"/>
      <c r="BA718" s="14"/>
      <c r="BB718" s="14"/>
    </row>
    <row r="719">
      <c r="I719" s="23"/>
      <c r="M719" s="24"/>
      <c r="O719" s="24"/>
      <c r="Q719" s="24"/>
      <c r="S719" s="24"/>
      <c r="U719" s="24"/>
      <c r="W719" s="24"/>
      <c r="Y719" s="24"/>
      <c r="AP719" s="14"/>
      <c r="AS719" s="14"/>
      <c r="AT719" s="12"/>
      <c r="AU719" s="14"/>
      <c r="AV719" s="14"/>
      <c r="AW719" s="14"/>
      <c r="AX719" s="14"/>
      <c r="AY719" s="14"/>
      <c r="AZ719" s="14"/>
      <c r="BA719" s="14"/>
      <c r="BB719" s="14"/>
    </row>
    <row r="720">
      <c r="I720" s="23"/>
      <c r="M720" s="24"/>
      <c r="O720" s="24"/>
      <c r="Q720" s="24"/>
      <c r="S720" s="24"/>
      <c r="U720" s="24"/>
      <c r="W720" s="24"/>
      <c r="Y720" s="24"/>
      <c r="AP720" s="14"/>
      <c r="AS720" s="14"/>
      <c r="AT720" s="12"/>
      <c r="AU720" s="14"/>
      <c r="AV720" s="14"/>
      <c r="AW720" s="14"/>
      <c r="AX720" s="14"/>
      <c r="AY720" s="14"/>
      <c r="AZ720" s="14"/>
      <c r="BA720" s="14"/>
      <c r="BB720" s="14"/>
    </row>
    <row r="721">
      <c r="I721" s="23"/>
      <c r="M721" s="24"/>
      <c r="O721" s="24"/>
      <c r="Q721" s="24"/>
      <c r="S721" s="24"/>
      <c r="U721" s="24"/>
      <c r="W721" s="24"/>
      <c r="Y721" s="24"/>
      <c r="AP721" s="14"/>
      <c r="AS721" s="14"/>
      <c r="AT721" s="12"/>
      <c r="AU721" s="14"/>
      <c r="AV721" s="14"/>
      <c r="AW721" s="14"/>
      <c r="AX721" s="14"/>
      <c r="AY721" s="14"/>
      <c r="AZ721" s="14"/>
      <c r="BA721" s="14"/>
      <c r="BB721" s="14"/>
    </row>
    <row r="722">
      <c r="I722" s="23"/>
      <c r="M722" s="24"/>
      <c r="O722" s="24"/>
      <c r="Q722" s="24"/>
      <c r="S722" s="24"/>
      <c r="U722" s="24"/>
      <c r="W722" s="24"/>
      <c r="Y722" s="24"/>
      <c r="AP722" s="14"/>
      <c r="AS722" s="14"/>
      <c r="AT722" s="12"/>
      <c r="AU722" s="14"/>
      <c r="AV722" s="14"/>
      <c r="AW722" s="14"/>
      <c r="AX722" s="14"/>
      <c r="AY722" s="14"/>
      <c r="AZ722" s="14"/>
      <c r="BA722" s="14"/>
      <c r="BB722" s="14"/>
    </row>
    <row r="723">
      <c r="I723" s="23"/>
      <c r="M723" s="24"/>
      <c r="O723" s="24"/>
      <c r="Q723" s="24"/>
      <c r="S723" s="24"/>
      <c r="U723" s="24"/>
      <c r="W723" s="24"/>
      <c r="Y723" s="24"/>
      <c r="AP723" s="14"/>
      <c r="AS723" s="14"/>
      <c r="AT723" s="12"/>
      <c r="AU723" s="14"/>
      <c r="AV723" s="14"/>
      <c r="AW723" s="14"/>
      <c r="AX723" s="14"/>
      <c r="AY723" s="14"/>
      <c r="AZ723" s="14"/>
      <c r="BA723" s="14"/>
      <c r="BB723" s="14"/>
    </row>
    <row r="724">
      <c r="I724" s="23"/>
      <c r="M724" s="24"/>
      <c r="O724" s="24"/>
      <c r="Q724" s="24"/>
      <c r="S724" s="24"/>
      <c r="U724" s="24"/>
      <c r="W724" s="24"/>
      <c r="Y724" s="24"/>
      <c r="AP724" s="14"/>
      <c r="AS724" s="14"/>
      <c r="AT724" s="12"/>
      <c r="AU724" s="14"/>
      <c r="AV724" s="14"/>
      <c r="AW724" s="14"/>
      <c r="AX724" s="14"/>
      <c r="AY724" s="14"/>
      <c r="AZ724" s="14"/>
      <c r="BA724" s="14"/>
      <c r="BB724" s="14"/>
    </row>
    <row r="725">
      <c r="I725" s="23"/>
      <c r="M725" s="24"/>
      <c r="O725" s="24"/>
      <c r="Q725" s="24"/>
      <c r="S725" s="24"/>
      <c r="U725" s="24"/>
      <c r="W725" s="24"/>
      <c r="Y725" s="24"/>
      <c r="AP725" s="14"/>
      <c r="AS725" s="14"/>
      <c r="AT725" s="12"/>
      <c r="AU725" s="14"/>
      <c r="AV725" s="14"/>
      <c r="AW725" s="14"/>
      <c r="AX725" s="14"/>
      <c r="AY725" s="14"/>
      <c r="AZ725" s="14"/>
      <c r="BA725" s="14"/>
      <c r="BB725" s="14"/>
    </row>
    <row r="726">
      <c r="I726" s="23"/>
      <c r="M726" s="24"/>
      <c r="O726" s="24"/>
      <c r="Q726" s="24"/>
      <c r="S726" s="24"/>
      <c r="U726" s="24"/>
      <c r="W726" s="24"/>
      <c r="Y726" s="24"/>
      <c r="AP726" s="14"/>
      <c r="AS726" s="14"/>
      <c r="AT726" s="12"/>
      <c r="AU726" s="14"/>
      <c r="AV726" s="14"/>
      <c r="AW726" s="14"/>
      <c r="AX726" s="14"/>
      <c r="AY726" s="14"/>
      <c r="AZ726" s="14"/>
      <c r="BA726" s="14"/>
      <c r="BB726" s="14"/>
    </row>
    <row r="727">
      <c r="I727" s="23"/>
      <c r="M727" s="24"/>
      <c r="O727" s="24"/>
      <c r="Q727" s="24"/>
      <c r="S727" s="24"/>
      <c r="U727" s="24"/>
      <c r="W727" s="24"/>
      <c r="Y727" s="24"/>
      <c r="AP727" s="14"/>
      <c r="AS727" s="14"/>
      <c r="AT727" s="12"/>
      <c r="AU727" s="14"/>
      <c r="AV727" s="14"/>
      <c r="AW727" s="14"/>
      <c r="AX727" s="14"/>
      <c r="AY727" s="14"/>
      <c r="AZ727" s="14"/>
      <c r="BA727" s="14"/>
      <c r="BB727" s="14"/>
    </row>
    <row r="728">
      <c r="I728" s="23"/>
      <c r="M728" s="24"/>
      <c r="O728" s="24"/>
      <c r="Q728" s="24"/>
      <c r="S728" s="24"/>
      <c r="U728" s="24"/>
      <c r="W728" s="24"/>
      <c r="Y728" s="24"/>
      <c r="AP728" s="14"/>
      <c r="AS728" s="14"/>
      <c r="AT728" s="12"/>
      <c r="AU728" s="14"/>
      <c r="AV728" s="14"/>
      <c r="AW728" s="14"/>
      <c r="AX728" s="14"/>
      <c r="AY728" s="14"/>
      <c r="AZ728" s="14"/>
      <c r="BA728" s="14"/>
      <c r="BB728" s="14"/>
    </row>
    <row r="729">
      <c r="I729" s="23"/>
      <c r="M729" s="24"/>
      <c r="O729" s="24"/>
      <c r="Q729" s="24"/>
      <c r="S729" s="24"/>
      <c r="U729" s="24"/>
      <c r="W729" s="24"/>
      <c r="Y729" s="24"/>
      <c r="AP729" s="14"/>
      <c r="AS729" s="14"/>
      <c r="AT729" s="12"/>
      <c r="AU729" s="14"/>
      <c r="AV729" s="14"/>
      <c r="AW729" s="14"/>
      <c r="AX729" s="14"/>
      <c r="AY729" s="14"/>
      <c r="AZ729" s="14"/>
      <c r="BA729" s="14"/>
      <c r="BB729" s="14"/>
    </row>
    <row r="730">
      <c r="I730" s="23"/>
      <c r="M730" s="24"/>
      <c r="O730" s="24"/>
      <c r="Q730" s="24"/>
      <c r="S730" s="24"/>
      <c r="U730" s="24"/>
      <c r="W730" s="24"/>
      <c r="Y730" s="24"/>
      <c r="AP730" s="14"/>
      <c r="AS730" s="14"/>
      <c r="AT730" s="12"/>
      <c r="AU730" s="14"/>
      <c r="AV730" s="14"/>
      <c r="AW730" s="14"/>
      <c r="AX730" s="14"/>
      <c r="AY730" s="14"/>
      <c r="AZ730" s="14"/>
      <c r="BA730" s="14"/>
      <c r="BB730" s="14"/>
    </row>
    <row r="731">
      <c r="I731" s="23"/>
      <c r="M731" s="24"/>
      <c r="O731" s="24"/>
      <c r="Q731" s="24"/>
      <c r="S731" s="24"/>
      <c r="U731" s="24"/>
      <c r="W731" s="24"/>
      <c r="Y731" s="24"/>
      <c r="AP731" s="14"/>
      <c r="AS731" s="14"/>
      <c r="AT731" s="12"/>
      <c r="AU731" s="14"/>
      <c r="AV731" s="14"/>
      <c r="AW731" s="14"/>
      <c r="AX731" s="14"/>
      <c r="AY731" s="14"/>
      <c r="AZ731" s="14"/>
      <c r="BA731" s="14"/>
      <c r="BB731" s="14"/>
    </row>
    <row r="732">
      <c r="I732" s="23"/>
      <c r="M732" s="24"/>
      <c r="O732" s="24"/>
      <c r="Q732" s="24"/>
      <c r="S732" s="24"/>
      <c r="U732" s="24"/>
      <c r="W732" s="24"/>
      <c r="Y732" s="24"/>
      <c r="AP732" s="14"/>
      <c r="AS732" s="14"/>
      <c r="AT732" s="12"/>
      <c r="AU732" s="14"/>
      <c r="AV732" s="14"/>
      <c r="AW732" s="14"/>
      <c r="AX732" s="14"/>
      <c r="AY732" s="14"/>
      <c r="AZ732" s="14"/>
      <c r="BA732" s="14"/>
      <c r="BB732" s="14"/>
    </row>
    <row r="733">
      <c r="I733" s="23"/>
      <c r="M733" s="24"/>
      <c r="O733" s="24"/>
      <c r="Q733" s="24"/>
      <c r="S733" s="24"/>
      <c r="U733" s="24"/>
      <c r="W733" s="24"/>
      <c r="Y733" s="24"/>
      <c r="AP733" s="14"/>
      <c r="AS733" s="14"/>
      <c r="AT733" s="12"/>
      <c r="AU733" s="14"/>
      <c r="AV733" s="14"/>
      <c r="AW733" s="14"/>
      <c r="AX733" s="14"/>
      <c r="AY733" s="14"/>
      <c r="AZ733" s="14"/>
      <c r="BA733" s="14"/>
      <c r="BB733" s="14"/>
    </row>
    <row r="734">
      <c r="I734" s="23"/>
      <c r="M734" s="24"/>
      <c r="O734" s="24"/>
      <c r="Q734" s="24"/>
      <c r="S734" s="24"/>
      <c r="U734" s="24"/>
      <c r="W734" s="24"/>
      <c r="Y734" s="24"/>
      <c r="AP734" s="14"/>
      <c r="AS734" s="14"/>
      <c r="AT734" s="12"/>
      <c r="AU734" s="14"/>
      <c r="AV734" s="14"/>
      <c r="AW734" s="14"/>
      <c r="AX734" s="14"/>
      <c r="AY734" s="14"/>
      <c r="AZ734" s="14"/>
      <c r="BA734" s="14"/>
      <c r="BB734" s="14"/>
    </row>
    <row r="735">
      <c r="I735" s="23"/>
      <c r="M735" s="24"/>
      <c r="O735" s="24"/>
      <c r="Q735" s="24"/>
      <c r="S735" s="24"/>
      <c r="U735" s="24"/>
      <c r="W735" s="24"/>
      <c r="Y735" s="24"/>
      <c r="AP735" s="14"/>
      <c r="AS735" s="14"/>
      <c r="AT735" s="12"/>
      <c r="AU735" s="14"/>
      <c r="AV735" s="14"/>
      <c r="AW735" s="14"/>
      <c r="AX735" s="14"/>
      <c r="AY735" s="14"/>
      <c r="AZ735" s="14"/>
      <c r="BA735" s="14"/>
      <c r="BB735" s="14"/>
    </row>
    <row r="736">
      <c r="I736" s="23"/>
      <c r="M736" s="24"/>
      <c r="O736" s="24"/>
      <c r="Q736" s="24"/>
      <c r="S736" s="24"/>
      <c r="U736" s="24"/>
      <c r="W736" s="24"/>
      <c r="Y736" s="24"/>
      <c r="AP736" s="14"/>
      <c r="AS736" s="14"/>
      <c r="AT736" s="12"/>
      <c r="AU736" s="14"/>
      <c r="AV736" s="14"/>
      <c r="AW736" s="14"/>
      <c r="AX736" s="14"/>
      <c r="AY736" s="14"/>
      <c r="AZ736" s="14"/>
      <c r="BA736" s="14"/>
      <c r="BB736" s="14"/>
    </row>
    <row r="737">
      <c r="I737" s="23"/>
      <c r="M737" s="24"/>
      <c r="O737" s="24"/>
      <c r="Q737" s="24"/>
      <c r="S737" s="24"/>
      <c r="U737" s="24"/>
      <c r="W737" s="24"/>
      <c r="Y737" s="24"/>
      <c r="AP737" s="14"/>
      <c r="AS737" s="14"/>
      <c r="AT737" s="12"/>
      <c r="AU737" s="14"/>
      <c r="AV737" s="14"/>
      <c r="AW737" s="14"/>
      <c r="AX737" s="14"/>
      <c r="AY737" s="14"/>
      <c r="AZ737" s="14"/>
      <c r="BA737" s="14"/>
      <c r="BB737" s="14"/>
    </row>
    <row r="738">
      <c r="I738" s="23"/>
      <c r="M738" s="24"/>
      <c r="O738" s="24"/>
      <c r="Q738" s="24"/>
      <c r="S738" s="24"/>
      <c r="U738" s="24"/>
      <c r="W738" s="24"/>
      <c r="Y738" s="24"/>
      <c r="AP738" s="14"/>
      <c r="AS738" s="14"/>
      <c r="AT738" s="12"/>
      <c r="AU738" s="14"/>
      <c r="AV738" s="14"/>
      <c r="AW738" s="14"/>
      <c r="AX738" s="14"/>
      <c r="AY738" s="14"/>
      <c r="AZ738" s="14"/>
      <c r="BA738" s="14"/>
      <c r="BB738" s="14"/>
    </row>
    <row r="739">
      <c r="I739" s="23"/>
      <c r="M739" s="24"/>
      <c r="O739" s="24"/>
      <c r="Q739" s="24"/>
      <c r="S739" s="24"/>
      <c r="U739" s="24"/>
      <c r="W739" s="24"/>
      <c r="Y739" s="24"/>
      <c r="AP739" s="14"/>
      <c r="AS739" s="14"/>
      <c r="AT739" s="12"/>
      <c r="AU739" s="14"/>
      <c r="AV739" s="14"/>
      <c r="AW739" s="14"/>
      <c r="AX739" s="14"/>
      <c r="AY739" s="14"/>
      <c r="AZ739" s="14"/>
      <c r="BA739" s="14"/>
      <c r="BB739" s="14"/>
    </row>
    <row r="740">
      <c r="I740" s="23"/>
      <c r="M740" s="24"/>
      <c r="O740" s="24"/>
      <c r="Q740" s="24"/>
      <c r="S740" s="24"/>
      <c r="U740" s="24"/>
      <c r="W740" s="24"/>
      <c r="Y740" s="24"/>
      <c r="AP740" s="14"/>
      <c r="AS740" s="14"/>
      <c r="AT740" s="12"/>
      <c r="AU740" s="14"/>
      <c r="AV740" s="14"/>
      <c r="AW740" s="14"/>
      <c r="AX740" s="14"/>
      <c r="AY740" s="14"/>
      <c r="AZ740" s="14"/>
      <c r="BA740" s="14"/>
      <c r="BB740" s="14"/>
    </row>
    <row r="741">
      <c r="I741" s="23"/>
      <c r="M741" s="24"/>
      <c r="O741" s="24"/>
      <c r="Q741" s="24"/>
      <c r="S741" s="24"/>
      <c r="U741" s="24"/>
      <c r="W741" s="24"/>
      <c r="Y741" s="24"/>
      <c r="AP741" s="14"/>
      <c r="AS741" s="14"/>
      <c r="AT741" s="12"/>
      <c r="AU741" s="14"/>
      <c r="AV741" s="14"/>
      <c r="AW741" s="14"/>
      <c r="AX741" s="14"/>
      <c r="AY741" s="14"/>
      <c r="AZ741" s="14"/>
      <c r="BA741" s="14"/>
      <c r="BB741" s="14"/>
    </row>
    <row r="742">
      <c r="I742" s="23"/>
      <c r="M742" s="24"/>
      <c r="O742" s="24"/>
      <c r="Q742" s="24"/>
      <c r="S742" s="24"/>
      <c r="U742" s="24"/>
      <c r="W742" s="24"/>
      <c r="Y742" s="24"/>
      <c r="AP742" s="14"/>
      <c r="AS742" s="14"/>
      <c r="AT742" s="12"/>
      <c r="AU742" s="14"/>
      <c r="AV742" s="14"/>
      <c r="AW742" s="14"/>
      <c r="AX742" s="14"/>
      <c r="AY742" s="14"/>
      <c r="AZ742" s="14"/>
      <c r="BA742" s="14"/>
      <c r="BB742" s="14"/>
    </row>
    <row r="743">
      <c r="I743" s="23"/>
      <c r="M743" s="24"/>
      <c r="O743" s="24"/>
      <c r="Q743" s="24"/>
      <c r="S743" s="24"/>
      <c r="U743" s="24"/>
      <c r="W743" s="24"/>
      <c r="Y743" s="24"/>
      <c r="AP743" s="14"/>
      <c r="AS743" s="14"/>
      <c r="AT743" s="12"/>
      <c r="AU743" s="14"/>
      <c r="AV743" s="14"/>
      <c r="AW743" s="14"/>
      <c r="AX743" s="14"/>
      <c r="AY743" s="14"/>
      <c r="AZ743" s="14"/>
      <c r="BA743" s="14"/>
      <c r="BB743" s="14"/>
    </row>
    <row r="744">
      <c r="I744" s="23"/>
      <c r="M744" s="24"/>
      <c r="O744" s="24"/>
      <c r="Q744" s="24"/>
      <c r="S744" s="24"/>
      <c r="U744" s="24"/>
      <c r="W744" s="24"/>
      <c r="Y744" s="24"/>
      <c r="AP744" s="14"/>
      <c r="AS744" s="14"/>
      <c r="AT744" s="12"/>
      <c r="AU744" s="14"/>
      <c r="AV744" s="14"/>
      <c r="AW744" s="14"/>
      <c r="AX744" s="14"/>
      <c r="AY744" s="14"/>
      <c r="AZ744" s="14"/>
      <c r="BA744" s="14"/>
      <c r="BB744" s="14"/>
    </row>
    <row r="745">
      <c r="I745" s="23"/>
      <c r="M745" s="24"/>
      <c r="O745" s="24"/>
      <c r="Q745" s="24"/>
      <c r="S745" s="24"/>
      <c r="U745" s="24"/>
      <c r="W745" s="24"/>
      <c r="Y745" s="24"/>
      <c r="AP745" s="14"/>
      <c r="AS745" s="14"/>
      <c r="AT745" s="12"/>
      <c r="AU745" s="14"/>
      <c r="AV745" s="14"/>
      <c r="AW745" s="14"/>
      <c r="AX745" s="14"/>
      <c r="AY745" s="14"/>
      <c r="AZ745" s="14"/>
      <c r="BA745" s="14"/>
      <c r="BB745" s="14"/>
    </row>
    <row r="746">
      <c r="I746" s="23"/>
      <c r="M746" s="24"/>
      <c r="O746" s="24"/>
      <c r="Q746" s="24"/>
      <c r="S746" s="24"/>
      <c r="U746" s="24"/>
      <c r="W746" s="24"/>
      <c r="Y746" s="24"/>
      <c r="AP746" s="14"/>
      <c r="AS746" s="14"/>
      <c r="AT746" s="12"/>
      <c r="AU746" s="14"/>
      <c r="AV746" s="14"/>
      <c r="AW746" s="14"/>
      <c r="AX746" s="14"/>
      <c r="AY746" s="14"/>
      <c r="AZ746" s="14"/>
      <c r="BA746" s="14"/>
      <c r="BB746" s="14"/>
    </row>
    <row r="747">
      <c r="I747" s="23"/>
      <c r="M747" s="24"/>
      <c r="O747" s="24"/>
      <c r="Q747" s="24"/>
      <c r="S747" s="24"/>
      <c r="U747" s="24"/>
      <c r="W747" s="24"/>
      <c r="Y747" s="24"/>
      <c r="AP747" s="14"/>
      <c r="AS747" s="14"/>
      <c r="AT747" s="12"/>
      <c r="AU747" s="14"/>
      <c r="AV747" s="14"/>
      <c r="AW747" s="14"/>
      <c r="AX747" s="14"/>
      <c r="AY747" s="14"/>
      <c r="AZ747" s="14"/>
      <c r="BA747" s="14"/>
      <c r="BB747" s="14"/>
    </row>
    <row r="748">
      <c r="I748" s="23"/>
      <c r="M748" s="24"/>
      <c r="O748" s="24"/>
      <c r="Q748" s="24"/>
      <c r="S748" s="24"/>
      <c r="U748" s="24"/>
      <c r="W748" s="24"/>
      <c r="Y748" s="24"/>
      <c r="AP748" s="14"/>
      <c r="AS748" s="14"/>
      <c r="AT748" s="12"/>
      <c r="AU748" s="14"/>
      <c r="AV748" s="14"/>
      <c r="AW748" s="14"/>
      <c r="AX748" s="14"/>
      <c r="AY748" s="14"/>
      <c r="AZ748" s="14"/>
      <c r="BA748" s="14"/>
      <c r="BB748" s="14"/>
    </row>
    <row r="749">
      <c r="I749" s="23"/>
      <c r="M749" s="24"/>
      <c r="O749" s="24"/>
      <c r="Q749" s="24"/>
      <c r="S749" s="24"/>
      <c r="U749" s="24"/>
      <c r="W749" s="24"/>
      <c r="Y749" s="24"/>
      <c r="AP749" s="14"/>
      <c r="AS749" s="14"/>
      <c r="AT749" s="12"/>
      <c r="AU749" s="14"/>
      <c r="AV749" s="14"/>
      <c r="AW749" s="14"/>
      <c r="AX749" s="14"/>
      <c r="AY749" s="14"/>
      <c r="AZ749" s="14"/>
      <c r="BA749" s="14"/>
      <c r="BB749" s="14"/>
    </row>
    <row r="750">
      <c r="I750" s="23"/>
      <c r="M750" s="24"/>
      <c r="O750" s="24"/>
      <c r="Q750" s="24"/>
      <c r="S750" s="24"/>
      <c r="U750" s="24"/>
      <c r="W750" s="24"/>
      <c r="Y750" s="24"/>
      <c r="AP750" s="14"/>
      <c r="AS750" s="14"/>
      <c r="AT750" s="12"/>
      <c r="AU750" s="14"/>
      <c r="AV750" s="14"/>
      <c r="AW750" s="14"/>
      <c r="AX750" s="14"/>
      <c r="AY750" s="14"/>
      <c r="AZ750" s="14"/>
      <c r="BA750" s="14"/>
      <c r="BB750" s="14"/>
    </row>
    <row r="751">
      <c r="I751" s="23"/>
      <c r="M751" s="24"/>
      <c r="O751" s="24"/>
      <c r="Q751" s="24"/>
      <c r="S751" s="24"/>
      <c r="U751" s="24"/>
      <c r="W751" s="24"/>
      <c r="Y751" s="24"/>
      <c r="AP751" s="14"/>
      <c r="AS751" s="14"/>
      <c r="AT751" s="12"/>
      <c r="AU751" s="14"/>
      <c r="AV751" s="14"/>
      <c r="AW751" s="14"/>
      <c r="AX751" s="14"/>
      <c r="AY751" s="14"/>
      <c r="AZ751" s="14"/>
      <c r="BA751" s="14"/>
      <c r="BB751" s="14"/>
    </row>
    <row r="752">
      <c r="I752" s="23"/>
      <c r="M752" s="24"/>
      <c r="O752" s="24"/>
      <c r="Q752" s="24"/>
      <c r="S752" s="24"/>
      <c r="U752" s="24"/>
      <c r="W752" s="24"/>
      <c r="Y752" s="24"/>
      <c r="AP752" s="14"/>
      <c r="AS752" s="14"/>
      <c r="AT752" s="12"/>
      <c r="AU752" s="14"/>
      <c r="AV752" s="14"/>
      <c r="AW752" s="14"/>
      <c r="AX752" s="14"/>
      <c r="AY752" s="14"/>
      <c r="AZ752" s="14"/>
      <c r="BA752" s="14"/>
      <c r="BB752" s="14"/>
    </row>
    <row r="753">
      <c r="I753" s="23"/>
      <c r="M753" s="24"/>
      <c r="O753" s="24"/>
      <c r="Q753" s="24"/>
      <c r="S753" s="24"/>
      <c r="U753" s="24"/>
      <c r="W753" s="24"/>
      <c r="Y753" s="24"/>
      <c r="AP753" s="14"/>
      <c r="AS753" s="14"/>
      <c r="AT753" s="12"/>
      <c r="AU753" s="14"/>
      <c r="AV753" s="14"/>
      <c r="AW753" s="14"/>
      <c r="AX753" s="14"/>
      <c r="AY753" s="14"/>
      <c r="AZ753" s="14"/>
      <c r="BA753" s="14"/>
      <c r="BB753" s="14"/>
    </row>
    <row r="754">
      <c r="I754" s="23"/>
      <c r="M754" s="24"/>
      <c r="O754" s="24"/>
      <c r="Q754" s="24"/>
      <c r="S754" s="24"/>
      <c r="U754" s="24"/>
      <c r="W754" s="24"/>
      <c r="Y754" s="24"/>
      <c r="AP754" s="14"/>
      <c r="AS754" s="14"/>
      <c r="AT754" s="12"/>
      <c r="AU754" s="14"/>
      <c r="AV754" s="14"/>
      <c r="AW754" s="14"/>
      <c r="AX754" s="14"/>
      <c r="AY754" s="14"/>
      <c r="AZ754" s="14"/>
      <c r="BA754" s="14"/>
      <c r="BB754" s="14"/>
    </row>
    <row r="755">
      <c r="I755" s="23"/>
      <c r="M755" s="24"/>
      <c r="O755" s="24"/>
      <c r="Q755" s="24"/>
      <c r="S755" s="24"/>
      <c r="U755" s="24"/>
      <c r="W755" s="24"/>
      <c r="Y755" s="24"/>
      <c r="AP755" s="14"/>
      <c r="AS755" s="14"/>
      <c r="AT755" s="12"/>
      <c r="AU755" s="14"/>
      <c r="AV755" s="14"/>
      <c r="AW755" s="14"/>
      <c r="AX755" s="14"/>
      <c r="AY755" s="14"/>
      <c r="AZ755" s="14"/>
      <c r="BA755" s="14"/>
      <c r="BB755" s="14"/>
    </row>
    <row r="756">
      <c r="I756" s="23"/>
      <c r="M756" s="24"/>
      <c r="O756" s="24"/>
      <c r="Q756" s="24"/>
      <c r="S756" s="24"/>
      <c r="U756" s="24"/>
      <c r="W756" s="24"/>
      <c r="Y756" s="24"/>
      <c r="AP756" s="14"/>
      <c r="AS756" s="14"/>
      <c r="AT756" s="12"/>
      <c r="AU756" s="14"/>
      <c r="AV756" s="14"/>
      <c r="AW756" s="14"/>
      <c r="AX756" s="14"/>
      <c r="AY756" s="14"/>
      <c r="AZ756" s="14"/>
      <c r="BA756" s="14"/>
      <c r="BB756" s="14"/>
    </row>
    <row r="757">
      <c r="I757" s="23"/>
      <c r="M757" s="24"/>
      <c r="O757" s="24"/>
      <c r="Q757" s="24"/>
      <c r="S757" s="24"/>
      <c r="U757" s="24"/>
      <c r="W757" s="24"/>
      <c r="Y757" s="24"/>
      <c r="AP757" s="14"/>
      <c r="AS757" s="14"/>
      <c r="AT757" s="12"/>
      <c r="AU757" s="14"/>
      <c r="AV757" s="14"/>
      <c r="AW757" s="14"/>
      <c r="AX757" s="14"/>
      <c r="AY757" s="14"/>
      <c r="AZ757" s="14"/>
      <c r="BA757" s="14"/>
      <c r="BB757" s="14"/>
    </row>
    <row r="758">
      <c r="I758" s="23"/>
      <c r="M758" s="24"/>
      <c r="O758" s="24"/>
      <c r="Q758" s="24"/>
      <c r="S758" s="24"/>
      <c r="U758" s="24"/>
      <c r="W758" s="24"/>
      <c r="Y758" s="24"/>
      <c r="AP758" s="14"/>
      <c r="AS758" s="14"/>
      <c r="AT758" s="12"/>
      <c r="AU758" s="14"/>
      <c r="AV758" s="14"/>
      <c r="AW758" s="14"/>
      <c r="AX758" s="14"/>
      <c r="AY758" s="14"/>
      <c r="AZ758" s="14"/>
      <c r="BA758" s="14"/>
      <c r="BB758" s="14"/>
    </row>
    <row r="759">
      <c r="I759" s="23"/>
      <c r="M759" s="24"/>
      <c r="O759" s="24"/>
      <c r="Q759" s="24"/>
      <c r="S759" s="24"/>
      <c r="U759" s="24"/>
      <c r="W759" s="24"/>
      <c r="Y759" s="24"/>
      <c r="AP759" s="14"/>
      <c r="AS759" s="14"/>
      <c r="AT759" s="12"/>
      <c r="AU759" s="14"/>
      <c r="AV759" s="14"/>
      <c r="AW759" s="14"/>
      <c r="AX759" s="14"/>
      <c r="AY759" s="14"/>
      <c r="AZ759" s="14"/>
      <c r="BA759" s="14"/>
      <c r="BB759" s="14"/>
    </row>
    <row r="760">
      <c r="I760" s="23"/>
      <c r="M760" s="24"/>
      <c r="O760" s="24"/>
      <c r="Q760" s="24"/>
      <c r="S760" s="24"/>
      <c r="U760" s="24"/>
      <c r="W760" s="24"/>
      <c r="Y760" s="24"/>
      <c r="AP760" s="14"/>
      <c r="AS760" s="14"/>
      <c r="AT760" s="12"/>
      <c r="AU760" s="14"/>
      <c r="AV760" s="14"/>
      <c r="AW760" s="14"/>
      <c r="AX760" s="14"/>
      <c r="AY760" s="14"/>
      <c r="AZ760" s="14"/>
      <c r="BA760" s="14"/>
      <c r="BB760" s="14"/>
    </row>
    <row r="761">
      <c r="I761" s="23"/>
      <c r="M761" s="24"/>
      <c r="O761" s="24"/>
      <c r="Q761" s="24"/>
      <c r="S761" s="24"/>
      <c r="U761" s="24"/>
      <c r="W761" s="24"/>
      <c r="Y761" s="24"/>
      <c r="AP761" s="14"/>
      <c r="AS761" s="14"/>
      <c r="AT761" s="12"/>
      <c r="AU761" s="14"/>
      <c r="AV761" s="14"/>
      <c r="AW761" s="14"/>
      <c r="AX761" s="14"/>
      <c r="AY761" s="14"/>
      <c r="AZ761" s="14"/>
      <c r="BA761" s="14"/>
      <c r="BB761" s="14"/>
    </row>
    <row r="762">
      <c r="I762" s="23"/>
      <c r="M762" s="24"/>
      <c r="O762" s="24"/>
      <c r="Q762" s="24"/>
      <c r="S762" s="24"/>
      <c r="U762" s="24"/>
      <c r="W762" s="24"/>
      <c r="Y762" s="24"/>
      <c r="AP762" s="14"/>
      <c r="AS762" s="14"/>
      <c r="AT762" s="12"/>
      <c r="AU762" s="14"/>
      <c r="AV762" s="14"/>
      <c r="AW762" s="14"/>
      <c r="AX762" s="14"/>
      <c r="AY762" s="14"/>
      <c r="AZ762" s="14"/>
      <c r="BA762" s="14"/>
      <c r="BB762" s="14"/>
    </row>
    <row r="763">
      <c r="I763" s="23"/>
      <c r="M763" s="24"/>
      <c r="O763" s="24"/>
      <c r="Q763" s="24"/>
      <c r="S763" s="24"/>
      <c r="U763" s="24"/>
      <c r="W763" s="24"/>
      <c r="Y763" s="24"/>
      <c r="AP763" s="14"/>
      <c r="AS763" s="14"/>
      <c r="AT763" s="12"/>
      <c r="AU763" s="14"/>
      <c r="AV763" s="14"/>
      <c r="AW763" s="14"/>
      <c r="AX763" s="14"/>
      <c r="AY763" s="14"/>
      <c r="AZ763" s="14"/>
      <c r="BA763" s="14"/>
      <c r="BB763" s="14"/>
    </row>
    <row r="764">
      <c r="I764" s="23"/>
      <c r="M764" s="24"/>
      <c r="O764" s="24"/>
      <c r="Q764" s="24"/>
      <c r="S764" s="24"/>
      <c r="U764" s="24"/>
      <c r="W764" s="24"/>
      <c r="Y764" s="24"/>
      <c r="AP764" s="14"/>
      <c r="AS764" s="14"/>
      <c r="AT764" s="12"/>
      <c r="AU764" s="14"/>
      <c r="AV764" s="14"/>
      <c r="AW764" s="14"/>
      <c r="AX764" s="14"/>
      <c r="AY764" s="14"/>
      <c r="AZ764" s="14"/>
      <c r="BA764" s="14"/>
      <c r="BB764" s="14"/>
    </row>
    <row r="765">
      <c r="I765" s="23"/>
      <c r="M765" s="24"/>
      <c r="O765" s="24"/>
      <c r="Q765" s="24"/>
      <c r="S765" s="24"/>
      <c r="U765" s="24"/>
      <c r="W765" s="24"/>
      <c r="Y765" s="24"/>
      <c r="AP765" s="14"/>
      <c r="AS765" s="14"/>
      <c r="AT765" s="12"/>
      <c r="AU765" s="14"/>
      <c r="AV765" s="14"/>
      <c r="AW765" s="14"/>
      <c r="AX765" s="14"/>
      <c r="AY765" s="14"/>
      <c r="AZ765" s="14"/>
      <c r="BA765" s="14"/>
      <c r="BB765" s="14"/>
    </row>
    <row r="766">
      <c r="I766" s="23"/>
      <c r="M766" s="24"/>
      <c r="O766" s="24"/>
      <c r="Q766" s="24"/>
      <c r="S766" s="24"/>
      <c r="U766" s="24"/>
      <c r="W766" s="24"/>
      <c r="Y766" s="24"/>
      <c r="AP766" s="14"/>
      <c r="AS766" s="14"/>
      <c r="AT766" s="12"/>
      <c r="AU766" s="14"/>
      <c r="AV766" s="14"/>
      <c r="AW766" s="14"/>
      <c r="AX766" s="14"/>
      <c r="AY766" s="14"/>
      <c r="AZ766" s="14"/>
      <c r="BA766" s="14"/>
      <c r="BB766" s="14"/>
    </row>
    <row r="767">
      <c r="I767" s="23"/>
      <c r="M767" s="24"/>
      <c r="O767" s="24"/>
      <c r="Q767" s="24"/>
      <c r="S767" s="24"/>
      <c r="U767" s="24"/>
      <c r="W767" s="24"/>
      <c r="Y767" s="24"/>
      <c r="AP767" s="14"/>
      <c r="AS767" s="14"/>
      <c r="AT767" s="12"/>
      <c r="AU767" s="14"/>
      <c r="AV767" s="14"/>
      <c r="AW767" s="14"/>
      <c r="AX767" s="14"/>
      <c r="AY767" s="14"/>
      <c r="AZ767" s="14"/>
      <c r="BA767" s="14"/>
      <c r="BB767" s="14"/>
    </row>
    <row r="768">
      <c r="I768" s="23"/>
      <c r="M768" s="24"/>
      <c r="O768" s="24"/>
      <c r="Q768" s="24"/>
      <c r="S768" s="24"/>
      <c r="U768" s="24"/>
      <c r="W768" s="24"/>
      <c r="Y768" s="24"/>
      <c r="AP768" s="14"/>
      <c r="AS768" s="14"/>
      <c r="AT768" s="12"/>
      <c r="AU768" s="14"/>
      <c r="AV768" s="14"/>
      <c r="AW768" s="14"/>
      <c r="AX768" s="14"/>
      <c r="AY768" s="14"/>
      <c r="AZ768" s="14"/>
      <c r="BA768" s="14"/>
      <c r="BB768" s="14"/>
    </row>
    <row r="769">
      <c r="I769" s="23"/>
      <c r="M769" s="24"/>
      <c r="O769" s="24"/>
      <c r="Q769" s="24"/>
      <c r="S769" s="24"/>
      <c r="U769" s="24"/>
      <c r="W769" s="24"/>
      <c r="Y769" s="24"/>
      <c r="AP769" s="14"/>
      <c r="AS769" s="14"/>
      <c r="AT769" s="12"/>
      <c r="AU769" s="14"/>
      <c r="AV769" s="14"/>
      <c r="AW769" s="14"/>
      <c r="AX769" s="14"/>
      <c r="AY769" s="14"/>
      <c r="AZ769" s="14"/>
      <c r="BA769" s="14"/>
      <c r="BB769" s="14"/>
    </row>
    <row r="770">
      <c r="I770" s="23"/>
      <c r="M770" s="24"/>
      <c r="O770" s="24"/>
      <c r="Q770" s="24"/>
      <c r="S770" s="24"/>
      <c r="U770" s="24"/>
      <c r="W770" s="24"/>
      <c r="Y770" s="24"/>
      <c r="AP770" s="14"/>
      <c r="AS770" s="14"/>
      <c r="AT770" s="12"/>
      <c r="AU770" s="14"/>
      <c r="AV770" s="14"/>
      <c r="AW770" s="14"/>
      <c r="AX770" s="14"/>
      <c r="AY770" s="14"/>
      <c r="AZ770" s="14"/>
      <c r="BA770" s="14"/>
      <c r="BB770" s="14"/>
    </row>
    <row r="771">
      <c r="I771" s="23"/>
      <c r="M771" s="24"/>
      <c r="O771" s="24"/>
      <c r="Q771" s="24"/>
      <c r="S771" s="24"/>
      <c r="U771" s="24"/>
      <c r="W771" s="24"/>
      <c r="Y771" s="24"/>
      <c r="AP771" s="14"/>
      <c r="AS771" s="14"/>
      <c r="AT771" s="12"/>
      <c r="AU771" s="14"/>
      <c r="AV771" s="14"/>
      <c r="AW771" s="14"/>
      <c r="AX771" s="14"/>
      <c r="AY771" s="14"/>
      <c r="AZ771" s="14"/>
      <c r="BA771" s="14"/>
      <c r="BB771" s="14"/>
    </row>
    <row r="772">
      <c r="I772" s="23"/>
      <c r="M772" s="24"/>
      <c r="O772" s="24"/>
      <c r="Q772" s="24"/>
      <c r="S772" s="24"/>
      <c r="U772" s="24"/>
      <c r="W772" s="24"/>
      <c r="Y772" s="24"/>
      <c r="AP772" s="14"/>
      <c r="AS772" s="14"/>
      <c r="AT772" s="12"/>
      <c r="AU772" s="14"/>
      <c r="AV772" s="14"/>
      <c r="AW772" s="14"/>
      <c r="AX772" s="14"/>
      <c r="AY772" s="14"/>
      <c r="AZ772" s="14"/>
      <c r="BA772" s="14"/>
      <c r="BB772" s="14"/>
    </row>
    <row r="773">
      <c r="I773" s="23"/>
      <c r="M773" s="24"/>
      <c r="O773" s="24"/>
      <c r="Q773" s="24"/>
      <c r="S773" s="24"/>
      <c r="U773" s="24"/>
      <c r="W773" s="24"/>
      <c r="Y773" s="24"/>
      <c r="AP773" s="14"/>
      <c r="AS773" s="14"/>
      <c r="AT773" s="12"/>
      <c r="AU773" s="14"/>
      <c r="AV773" s="14"/>
      <c r="AW773" s="14"/>
      <c r="AX773" s="14"/>
      <c r="AY773" s="14"/>
      <c r="AZ773" s="14"/>
      <c r="BA773" s="14"/>
      <c r="BB773" s="14"/>
    </row>
    <row r="774">
      <c r="I774" s="23"/>
      <c r="M774" s="24"/>
      <c r="O774" s="24"/>
      <c r="Q774" s="24"/>
      <c r="S774" s="24"/>
      <c r="U774" s="24"/>
      <c r="W774" s="24"/>
      <c r="Y774" s="24"/>
      <c r="AP774" s="14"/>
      <c r="AS774" s="14"/>
      <c r="AT774" s="12"/>
      <c r="AU774" s="14"/>
      <c r="AV774" s="14"/>
      <c r="AW774" s="14"/>
      <c r="AX774" s="14"/>
      <c r="AY774" s="14"/>
      <c r="AZ774" s="14"/>
      <c r="BA774" s="14"/>
      <c r="BB774" s="14"/>
    </row>
    <row r="775">
      <c r="I775" s="23"/>
      <c r="M775" s="24"/>
      <c r="O775" s="24"/>
      <c r="Q775" s="24"/>
      <c r="S775" s="24"/>
      <c r="U775" s="24"/>
      <c r="W775" s="24"/>
      <c r="Y775" s="24"/>
      <c r="AP775" s="14"/>
      <c r="AS775" s="14"/>
      <c r="AT775" s="12"/>
      <c r="AU775" s="14"/>
      <c r="AV775" s="14"/>
      <c r="AW775" s="14"/>
      <c r="AX775" s="14"/>
      <c r="AY775" s="14"/>
      <c r="AZ775" s="14"/>
      <c r="BA775" s="14"/>
      <c r="BB775" s="14"/>
    </row>
    <row r="776">
      <c r="I776" s="23"/>
      <c r="M776" s="24"/>
      <c r="O776" s="24"/>
      <c r="Q776" s="24"/>
      <c r="S776" s="24"/>
      <c r="U776" s="24"/>
      <c r="W776" s="24"/>
      <c r="Y776" s="24"/>
      <c r="AP776" s="14"/>
      <c r="AS776" s="14"/>
      <c r="AT776" s="12"/>
      <c r="AU776" s="14"/>
      <c r="AV776" s="14"/>
      <c r="AW776" s="14"/>
      <c r="AX776" s="14"/>
      <c r="AY776" s="14"/>
      <c r="AZ776" s="14"/>
      <c r="BA776" s="14"/>
      <c r="BB776" s="14"/>
    </row>
    <row r="777">
      <c r="I777" s="23"/>
      <c r="M777" s="24"/>
      <c r="O777" s="24"/>
      <c r="Q777" s="24"/>
      <c r="S777" s="24"/>
      <c r="U777" s="24"/>
      <c r="W777" s="24"/>
      <c r="Y777" s="24"/>
      <c r="AP777" s="14"/>
      <c r="AS777" s="14"/>
      <c r="AT777" s="12"/>
      <c r="AU777" s="14"/>
      <c r="AV777" s="14"/>
      <c r="AW777" s="14"/>
      <c r="AX777" s="14"/>
      <c r="AY777" s="14"/>
      <c r="AZ777" s="14"/>
      <c r="BA777" s="14"/>
      <c r="BB777" s="14"/>
    </row>
    <row r="778">
      <c r="I778" s="23"/>
      <c r="M778" s="24"/>
      <c r="O778" s="24"/>
      <c r="Q778" s="24"/>
      <c r="S778" s="24"/>
      <c r="U778" s="24"/>
      <c r="W778" s="24"/>
      <c r="Y778" s="24"/>
      <c r="AP778" s="14"/>
      <c r="AS778" s="14"/>
      <c r="AT778" s="12"/>
      <c r="AU778" s="14"/>
      <c r="AV778" s="14"/>
      <c r="AW778" s="14"/>
      <c r="AX778" s="14"/>
      <c r="AY778" s="14"/>
      <c r="AZ778" s="14"/>
      <c r="BA778" s="14"/>
      <c r="BB778" s="14"/>
    </row>
    <row r="779">
      <c r="I779" s="23"/>
      <c r="M779" s="24"/>
      <c r="O779" s="24"/>
      <c r="Q779" s="24"/>
      <c r="S779" s="24"/>
      <c r="U779" s="24"/>
      <c r="W779" s="24"/>
      <c r="Y779" s="24"/>
      <c r="AP779" s="14"/>
      <c r="AS779" s="14"/>
      <c r="AT779" s="12"/>
      <c r="AU779" s="14"/>
      <c r="AV779" s="14"/>
      <c r="AW779" s="14"/>
      <c r="AX779" s="14"/>
      <c r="AY779" s="14"/>
      <c r="AZ779" s="14"/>
      <c r="BA779" s="14"/>
      <c r="BB779" s="14"/>
    </row>
    <row r="780">
      <c r="I780" s="23"/>
      <c r="M780" s="24"/>
      <c r="O780" s="24"/>
      <c r="Q780" s="24"/>
      <c r="S780" s="24"/>
      <c r="U780" s="24"/>
      <c r="W780" s="24"/>
      <c r="Y780" s="24"/>
      <c r="AP780" s="14"/>
      <c r="AS780" s="14"/>
      <c r="AT780" s="12"/>
      <c r="AU780" s="14"/>
      <c r="AV780" s="14"/>
      <c r="AW780" s="14"/>
      <c r="AX780" s="14"/>
      <c r="AY780" s="14"/>
      <c r="AZ780" s="14"/>
      <c r="BA780" s="14"/>
      <c r="BB780" s="14"/>
    </row>
    <row r="781">
      <c r="I781" s="23"/>
      <c r="M781" s="24"/>
      <c r="O781" s="24"/>
      <c r="Q781" s="24"/>
      <c r="S781" s="24"/>
      <c r="U781" s="24"/>
      <c r="W781" s="24"/>
      <c r="Y781" s="24"/>
      <c r="AP781" s="14"/>
      <c r="AS781" s="14"/>
      <c r="AT781" s="12"/>
      <c r="AU781" s="14"/>
      <c r="AV781" s="14"/>
      <c r="AW781" s="14"/>
      <c r="AX781" s="14"/>
      <c r="AY781" s="14"/>
      <c r="AZ781" s="14"/>
      <c r="BA781" s="14"/>
      <c r="BB781" s="14"/>
    </row>
    <row r="782">
      <c r="I782" s="23"/>
      <c r="M782" s="24"/>
      <c r="O782" s="24"/>
      <c r="Q782" s="24"/>
      <c r="S782" s="24"/>
      <c r="U782" s="24"/>
      <c r="W782" s="24"/>
      <c r="Y782" s="24"/>
      <c r="AP782" s="14"/>
      <c r="AS782" s="14"/>
      <c r="AT782" s="12"/>
      <c r="AU782" s="14"/>
      <c r="AV782" s="14"/>
      <c r="AW782" s="14"/>
      <c r="AX782" s="14"/>
      <c r="AY782" s="14"/>
      <c r="AZ782" s="14"/>
      <c r="BA782" s="14"/>
      <c r="BB782" s="14"/>
    </row>
    <row r="783">
      <c r="I783" s="23"/>
      <c r="M783" s="24"/>
      <c r="O783" s="24"/>
      <c r="Q783" s="24"/>
      <c r="S783" s="24"/>
      <c r="U783" s="24"/>
      <c r="W783" s="24"/>
      <c r="Y783" s="24"/>
      <c r="AP783" s="14"/>
      <c r="AS783" s="14"/>
      <c r="AT783" s="12"/>
      <c r="AU783" s="14"/>
      <c r="AV783" s="14"/>
      <c r="AW783" s="14"/>
      <c r="AX783" s="14"/>
      <c r="AY783" s="14"/>
      <c r="AZ783" s="14"/>
      <c r="BA783" s="14"/>
      <c r="BB783" s="14"/>
    </row>
    <row r="784">
      <c r="I784" s="23"/>
      <c r="M784" s="24"/>
      <c r="O784" s="24"/>
      <c r="Q784" s="24"/>
      <c r="S784" s="24"/>
      <c r="U784" s="24"/>
      <c r="W784" s="24"/>
      <c r="Y784" s="24"/>
      <c r="AP784" s="14"/>
      <c r="AS784" s="14"/>
      <c r="AT784" s="12"/>
      <c r="AU784" s="14"/>
      <c r="AV784" s="14"/>
      <c r="AW784" s="14"/>
      <c r="AX784" s="14"/>
      <c r="AY784" s="14"/>
      <c r="AZ784" s="14"/>
      <c r="BA784" s="14"/>
      <c r="BB784" s="14"/>
    </row>
    <row r="785">
      <c r="I785" s="23"/>
      <c r="M785" s="24"/>
      <c r="O785" s="24"/>
      <c r="Q785" s="24"/>
      <c r="S785" s="24"/>
      <c r="U785" s="24"/>
      <c r="W785" s="24"/>
      <c r="Y785" s="24"/>
      <c r="AP785" s="14"/>
      <c r="AS785" s="14"/>
      <c r="AT785" s="12"/>
      <c r="AU785" s="14"/>
      <c r="AV785" s="14"/>
      <c r="AW785" s="14"/>
      <c r="AX785" s="14"/>
      <c r="AY785" s="14"/>
      <c r="AZ785" s="14"/>
      <c r="BA785" s="14"/>
      <c r="BB785" s="14"/>
    </row>
    <row r="786">
      <c r="I786" s="23"/>
      <c r="M786" s="24"/>
      <c r="O786" s="24"/>
      <c r="Q786" s="24"/>
      <c r="S786" s="24"/>
      <c r="U786" s="24"/>
      <c r="W786" s="24"/>
      <c r="Y786" s="24"/>
      <c r="AP786" s="14"/>
      <c r="AS786" s="14"/>
      <c r="AT786" s="12"/>
      <c r="AU786" s="14"/>
      <c r="AV786" s="14"/>
      <c r="AW786" s="14"/>
      <c r="AX786" s="14"/>
      <c r="AY786" s="14"/>
      <c r="AZ786" s="14"/>
      <c r="BA786" s="14"/>
      <c r="BB786" s="14"/>
    </row>
    <row r="787">
      <c r="I787" s="23"/>
      <c r="M787" s="24"/>
      <c r="O787" s="24"/>
      <c r="Q787" s="24"/>
      <c r="S787" s="24"/>
      <c r="U787" s="24"/>
      <c r="W787" s="24"/>
      <c r="Y787" s="24"/>
      <c r="AP787" s="14"/>
      <c r="AS787" s="14"/>
      <c r="AT787" s="12"/>
      <c r="AU787" s="14"/>
      <c r="AV787" s="14"/>
      <c r="AW787" s="14"/>
      <c r="AX787" s="14"/>
      <c r="AY787" s="14"/>
      <c r="AZ787" s="14"/>
      <c r="BA787" s="14"/>
      <c r="BB787" s="14"/>
    </row>
    <row r="788">
      <c r="I788" s="23"/>
      <c r="M788" s="24"/>
      <c r="O788" s="24"/>
      <c r="Q788" s="24"/>
      <c r="S788" s="24"/>
      <c r="U788" s="24"/>
      <c r="W788" s="24"/>
      <c r="Y788" s="24"/>
      <c r="AP788" s="14"/>
      <c r="AS788" s="14"/>
      <c r="AT788" s="12"/>
      <c r="AU788" s="14"/>
      <c r="AV788" s="14"/>
      <c r="AW788" s="14"/>
      <c r="AX788" s="14"/>
      <c r="AY788" s="14"/>
      <c r="AZ788" s="14"/>
      <c r="BA788" s="14"/>
      <c r="BB788" s="14"/>
    </row>
    <row r="789">
      <c r="I789" s="23"/>
      <c r="M789" s="24"/>
      <c r="O789" s="24"/>
      <c r="Q789" s="24"/>
      <c r="S789" s="24"/>
      <c r="U789" s="24"/>
      <c r="W789" s="24"/>
      <c r="Y789" s="24"/>
      <c r="AP789" s="14"/>
      <c r="AS789" s="14"/>
      <c r="AT789" s="12"/>
      <c r="AU789" s="14"/>
      <c r="AV789" s="14"/>
      <c r="AW789" s="14"/>
      <c r="AX789" s="14"/>
      <c r="AY789" s="14"/>
      <c r="AZ789" s="14"/>
      <c r="BA789" s="14"/>
      <c r="BB789" s="14"/>
    </row>
    <row r="790">
      <c r="I790" s="23"/>
      <c r="M790" s="24"/>
      <c r="O790" s="24"/>
      <c r="Q790" s="24"/>
      <c r="S790" s="24"/>
      <c r="U790" s="24"/>
      <c r="W790" s="24"/>
      <c r="Y790" s="24"/>
      <c r="AP790" s="14"/>
      <c r="AS790" s="14"/>
      <c r="AT790" s="12"/>
      <c r="AU790" s="14"/>
      <c r="AV790" s="14"/>
      <c r="AW790" s="14"/>
      <c r="AX790" s="14"/>
      <c r="AY790" s="14"/>
      <c r="AZ790" s="14"/>
      <c r="BA790" s="14"/>
      <c r="BB790" s="14"/>
    </row>
    <row r="791">
      <c r="I791" s="23"/>
      <c r="M791" s="24"/>
      <c r="O791" s="24"/>
      <c r="Q791" s="24"/>
      <c r="S791" s="24"/>
      <c r="U791" s="24"/>
      <c r="W791" s="24"/>
      <c r="Y791" s="24"/>
      <c r="AP791" s="14"/>
      <c r="AS791" s="14"/>
      <c r="AT791" s="12"/>
      <c r="AU791" s="14"/>
      <c r="AV791" s="14"/>
      <c r="AW791" s="14"/>
      <c r="AX791" s="14"/>
      <c r="AY791" s="14"/>
      <c r="AZ791" s="14"/>
      <c r="BA791" s="14"/>
      <c r="BB791" s="14"/>
    </row>
    <row r="792">
      <c r="I792" s="23"/>
      <c r="M792" s="24"/>
      <c r="O792" s="24"/>
      <c r="Q792" s="24"/>
      <c r="S792" s="24"/>
      <c r="U792" s="24"/>
      <c r="W792" s="24"/>
      <c r="Y792" s="24"/>
      <c r="AP792" s="14"/>
      <c r="AS792" s="14"/>
      <c r="AT792" s="12"/>
      <c r="AU792" s="14"/>
      <c r="AV792" s="14"/>
      <c r="AW792" s="14"/>
      <c r="AX792" s="14"/>
      <c r="AY792" s="14"/>
      <c r="AZ792" s="14"/>
      <c r="BA792" s="14"/>
      <c r="BB792" s="14"/>
    </row>
    <row r="793">
      <c r="I793" s="23"/>
      <c r="M793" s="24"/>
      <c r="O793" s="24"/>
      <c r="Q793" s="24"/>
      <c r="S793" s="24"/>
      <c r="U793" s="24"/>
      <c r="W793" s="24"/>
      <c r="Y793" s="24"/>
      <c r="AP793" s="14"/>
      <c r="AS793" s="14"/>
      <c r="AT793" s="12"/>
      <c r="AU793" s="14"/>
      <c r="AV793" s="14"/>
      <c r="AW793" s="14"/>
      <c r="AX793" s="14"/>
      <c r="AY793" s="14"/>
      <c r="AZ793" s="14"/>
      <c r="BA793" s="14"/>
      <c r="BB793" s="14"/>
    </row>
    <row r="794">
      <c r="I794" s="23"/>
      <c r="M794" s="24"/>
      <c r="O794" s="24"/>
      <c r="Q794" s="24"/>
      <c r="S794" s="24"/>
      <c r="U794" s="24"/>
      <c r="W794" s="24"/>
      <c r="Y794" s="24"/>
      <c r="AP794" s="14"/>
      <c r="AS794" s="14"/>
      <c r="AT794" s="12"/>
      <c r="AU794" s="14"/>
      <c r="AV794" s="14"/>
      <c r="AW794" s="14"/>
      <c r="AX794" s="14"/>
      <c r="AY794" s="14"/>
      <c r="AZ794" s="14"/>
      <c r="BA794" s="14"/>
      <c r="BB794" s="14"/>
    </row>
    <row r="795">
      <c r="I795" s="23"/>
      <c r="M795" s="24"/>
      <c r="O795" s="24"/>
      <c r="Q795" s="24"/>
      <c r="S795" s="24"/>
      <c r="U795" s="24"/>
      <c r="W795" s="24"/>
      <c r="Y795" s="24"/>
      <c r="AP795" s="14"/>
      <c r="AS795" s="14"/>
      <c r="AT795" s="12"/>
      <c r="AU795" s="14"/>
      <c r="AV795" s="14"/>
      <c r="AW795" s="14"/>
      <c r="AX795" s="14"/>
      <c r="AY795" s="14"/>
      <c r="AZ795" s="14"/>
      <c r="BA795" s="14"/>
      <c r="BB795" s="14"/>
    </row>
    <row r="796">
      <c r="I796" s="23"/>
      <c r="M796" s="24"/>
      <c r="O796" s="24"/>
      <c r="Q796" s="24"/>
      <c r="S796" s="24"/>
      <c r="U796" s="24"/>
      <c r="W796" s="24"/>
      <c r="Y796" s="24"/>
      <c r="AP796" s="14"/>
      <c r="AS796" s="14"/>
      <c r="AT796" s="12"/>
      <c r="AU796" s="14"/>
      <c r="AV796" s="14"/>
      <c r="AW796" s="14"/>
      <c r="AX796" s="14"/>
      <c r="AY796" s="14"/>
      <c r="AZ796" s="14"/>
      <c r="BA796" s="14"/>
      <c r="BB796" s="14"/>
    </row>
    <row r="797">
      <c r="I797" s="23"/>
      <c r="M797" s="24"/>
      <c r="O797" s="24"/>
      <c r="Q797" s="24"/>
      <c r="S797" s="24"/>
      <c r="U797" s="24"/>
      <c r="W797" s="24"/>
      <c r="Y797" s="24"/>
      <c r="AP797" s="14"/>
      <c r="AS797" s="14"/>
      <c r="AT797" s="12"/>
      <c r="AU797" s="14"/>
      <c r="AV797" s="14"/>
      <c r="AW797" s="14"/>
      <c r="AX797" s="14"/>
      <c r="AY797" s="14"/>
      <c r="AZ797" s="14"/>
      <c r="BA797" s="14"/>
      <c r="BB797" s="14"/>
    </row>
    <row r="798">
      <c r="I798" s="23"/>
      <c r="M798" s="24"/>
      <c r="O798" s="24"/>
      <c r="Q798" s="24"/>
      <c r="S798" s="24"/>
      <c r="U798" s="24"/>
      <c r="W798" s="24"/>
      <c r="Y798" s="24"/>
      <c r="AP798" s="14"/>
      <c r="AS798" s="14"/>
      <c r="AT798" s="12"/>
      <c r="AU798" s="14"/>
      <c r="AV798" s="14"/>
      <c r="AW798" s="14"/>
      <c r="AX798" s="14"/>
      <c r="AY798" s="14"/>
      <c r="AZ798" s="14"/>
      <c r="BA798" s="14"/>
      <c r="BB798" s="14"/>
    </row>
    <row r="799">
      <c r="I799" s="23"/>
      <c r="M799" s="24"/>
      <c r="O799" s="24"/>
      <c r="Q799" s="24"/>
      <c r="S799" s="24"/>
      <c r="U799" s="24"/>
      <c r="W799" s="24"/>
      <c r="Y799" s="24"/>
      <c r="AP799" s="14"/>
      <c r="AS799" s="14"/>
      <c r="AT799" s="12"/>
      <c r="AU799" s="14"/>
      <c r="AV799" s="14"/>
      <c r="AW799" s="14"/>
      <c r="AX799" s="14"/>
      <c r="AY799" s="14"/>
      <c r="AZ799" s="14"/>
      <c r="BA799" s="14"/>
      <c r="BB799" s="14"/>
    </row>
    <row r="800">
      <c r="I800" s="23"/>
      <c r="M800" s="24"/>
      <c r="O800" s="24"/>
      <c r="Q800" s="24"/>
      <c r="S800" s="24"/>
      <c r="U800" s="24"/>
      <c r="W800" s="24"/>
      <c r="Y800" s="24"/>
      <c r="AP800" s="14"/>
      <c r="AS800" s="14"/>
      <c r="AT800" s="12"/>
      <c r="AU800" s="14"/>
      <c r="AV800" s="14"/>
      <c r="AW800" s="14"/>
      <c r="AX800" s="14"/>
      <c r="AY800" s="14"/>
      <c r="AZ800" s="14"/>
      <c r="BA800" s="14"/>
      <c r="BB800" s="14"/>
    </row>
    <row r="801">
      <c r="I801" s="23"/>
      <c r="M801" s="24"/>
      <c r="O801" s="24"/>
      <c r="Q801" s="24"/>
      <c r="S801" s="24"/>
      <c r="U801" s="24"/>
      <c r="W801" s="24"/>
      <c r="Y801" s="24"/>
      <c r="AP801" s="14"/>
      <c r="AS801" s="14"/>
      <c r="AT801" s="12"/>
      <c r="AU801" s="14"/>
      <c r="AV801" s="14"/>
      <c r="AW801" s="14"/>
      <c r="AX801" s="14"/>
      <c r="AY801" s="14"/>
      <c r="AZ801" s="14"/>
      <c r="BA801" s="14"/>
      <c r="BB801" s="14"/>
    </row>
    <row r="802">
      <c r="I802" s="23"/>
      <c r="M802" s="24"/>
      <c r="O802" s="24"/>
      <c r="Q802" s="24"/>
      <c r="S802" s="24"/>
      <c r="U802" s="24"/>
      <c r="W802" s="24"/>
      <c r="Y802" s="24"/>
      <c r="AP802" s="14"/>
      <c r="AS802" s="14"/>
      <c r="AT802" s="12"/>
      <c r="AU802" s="14"/>
      <c r="AV802" s="14"/>
      <c r="AW802" s="14"/>
      <c r="AX802" s="14"/>
      <c r="AY802" s="14"/>
      <c r="AZ802" s="14"/>
      <c r="BA802" s="14"/>
      <c r="BB802" s="14"/>
    </row>
    <row r="803">
      <c r="I803" s="23"/>
      <c r="M803" s="24"/>
      <c r="O803" s="24"/>
      <c r="Q803" s="24"/>
      <c r="S803" s="24"/>
      <c r="U803" s="24"/>
      <c r="W803" s="24"/>
      <c r="Y803" s="24"/>
      <c r="AP803" s="14"/>
      <c r="AS803" s="14"/>
      <c r="AT803" s="12"/>
      <c r="AU803" s="14"/>
      <c r="AV803" s="14"/>
      <c r="AW803" s="14"/>
      <c r="AX803" s="14"/>
      <c r="AY803" s="14"/>
      <c r="AZ803" s="14"/>
      <c r="BA803" s="14"/>
      <c r="BB803" s="14"/>
    </row>
    <row r="804">
      <c r="I804" s="23"/>
      <c r="M804" s="24"/>
      <c r="O804" s="24"/>
      <c r="Q804" s="24"/>
      <c r="S804" s="24"/>
      <c r="U804" s="24"/>
      <c r="W804" s="24"/>
      <c r="Y804" s="24"/>
      <c r="AP804" s="14"/>
      <c r="AS804" s="14"/>
      <c r="AT804" s="12"/>
      <c r="AU804" s="14"/>
      <c r="AV804" s="14"/>
      <c r="AW804" s="14"/>
      <c r="AX804" s="14"/>
      <c r="AY804" s="14"/>
      <c r="AZ804" s="14"/>
      <c r="BA804" s="14"/>
      <c r="BB804" s="14"/>
    </row>
    <row r="805">
      <c r="I805" s="23"/>
      <c r="M805" s="24"/>
      <c r="O805" s="24"/>
      <c r="Q805" s="24"/>
      <c r="S805" s="24"/>
      <c r="U805" s="24"/>
      <c r="W805" s="24"/>
      <c r="Y805" s="24"/>
      <c r="AP805" s="14"/>
      <c r="AS805" s="14"/>
      <c r="AT805" s="12"/>
      <c r="AU805" s="14"/>
      <c r="AV805" s="14"/>
      <c r="AW805" s="14"/>
      <c r="AX805" s="14"/>
      <c r="AY805" s="14"/>
      <c r="AZ805" s="14"/>
      <c r="BA805" s="14"/>
      <c r="BB805" s="14"/>
    </row>
    <row r="806">
      <c r="I806" s="23"/>
      <c r="M806" s="24"/>
      <c r="O806" s="24"/>
      <c r="Q806" s="24"/>
      <c r="S806" s="24"/>
      <c r="U806" s="24"/>
      <c r="W806" s="24"/>
      <c r="Y806" s="24"/>
      <c r="AP806" s="14"/>
      <c r="AS806" s="14"/>
      <c r="AT806" s="12"/>
      <c r="AU806" s="14"/>
      <c r="AV806" s="14"/>
      <c r="AW806" s="14"/>
      <c r="AX806" s="14"/>
      <c r="AY806" s="14"/>
      <c r="AZ806" s="14"/>
      <c r="BA806" s="14"/>
      <c r="BB806" s="14"/>
    </row>
    <row r="807">
      <c r="I807" s="23"/>
      <c r="M807" s="24"/>
      <c r="O807" s="24"/>
      <c r="Q807" s="24"/>
      <c r="S807" s="24"/>
      <c r="U807" s="24"/>
      <c r="W807" s="24"/>
      <c r="Y807" s="24"/>
      <c r="AP807" s="14"/>
      <c r="AS807" s="14"/>
      <c r="AT807" s="12"/>
      <c r="AU807" s="14"/>
      <c r="AV807" s="14"/>
      <c r="AW807" s="14"/>
      <c r="AX807" s="14"/>
      <c r="AY807" s="14"/>
      <c r="AZ807" s="14"/>
      <c r="BA807" s="14"/>
      <c r="BB807" s="14"/>
    </row>
    <row r="808">
      <c r="I808" s="23"/>
      <c r="M808" s="24"/>
      <c r="O808" s="24"/>
      <c r="Q808" s="24"/>
      <c r="S808" s="24"/>
      <c r="U808" s="24"/>
      <c r="W808" s="24"/>
      <c r="Y808" s="24"/>
      <c r="AP808" s="14"/>
      <c r="AS808" s="14"/>
      <c r="AT808" s="12"/>
      <c r="AU808" s="14"/>
      <c r="AV808" s="14"/>
      <c r="AW808" s="14"/>
      <c r="AX808" s="14"/>
      <c r="AY808" s="14"/>
      <c r="AZ808" s="14"/>
      <c r="BA808" s="14"/>
      <c r="BB808" s="14"/>
    </row>
    <row r="809">
      <c r="I809" s="23"/>
      <c r="M809" s="24"/>
      <c r="O809" s="24"/>
      <c r="Q809" s="24"/>
      <c r="S809" s="24"/>
      <c r="U809" s="24"/>
      <c r="W809" s="24"/>
      <c r="Y809" s="24"/>
      <c r="AP809" s="14"/>
      <c r="AS809" s="14"/>
      <c r="AT809" s="12"/>
      <c r="AU809" s="14"/>
      <c r="AV809" s="14"/>
      <c r="AW809" s="14"/>
      <c r="AX809" s="14"/>
      <c r="AY809" s="14"/>
      <c r="AZ809" s="14"/>
      <c r="BA809" s="14"/>
      <c r="BB809" s="14"/>
    </row>
    <row r="810">
      <c r="I810" s="23"/>
      <c r="M810" s="24"/>
      <c r="O810" s="24"/>
      <c r="Q810" s="24"/>
      <c r="S810" s="24"/>
      <c r="U810" s="24"/>
      <c r="W810" s="24"/>
      <c r="Y810" s="24"/>
      <c r="AP810" s="14"/>
      <c r="AS810" s="14"/>
      <c r="AT810" s="12"/>
      <c r="AU810" s="14"/>
      <c r="AV810" s="14"/>
      <c r="AW810" s="14"/>
      <c r="AX810" s="14"/>
      <c r="AY810" s="14"/>
      <c r="AZ810" s="14"/>
      <c r="BA810" s="14"/>
      <c r="BB810" s="14"/>
    </row>
    <row r="811">
      <c r="I811" s="23"/>
      <c r="M811" s="24"/>
      <c r="O811" s="24"/>
      <c r="Q811" s="24"/>
      <c r="S811" s="24"/>
      <c r="U811" s="24"/>
      <c r="W811" s="24"/>
      <c r="Y811" s="24"/>
      <c r="AP811" s="14"/>
      <c r="AS811" s="14"/>
      <c r="AT811" s="12"/>
      <c r="AU811" s="14"/>
      <c r="AV811" s="14"/>
      <c r="AW811" s="14"/>
      <c r="AX811" s="14"/>
      <c r="AY811" s="14"/>
      <c r="AZ811" s="14"/>
      <c r="BA811" s="14"/>
      <c r="BB811" s="14"/>
    </row>
    <row r="812">
      <c r="I812" s="23"/>
      <c r="M812" s="24"/>
      <c r="O812" s="24"/>
      <c r="Q812" s="24"/>
      <c r="S812" s="24"/>
      <c r="U812" s="24"/>
      <c r="W812" s="24"/>
      <c r="Y812" s="24"/>
      <c r="AP812" s="14"/>
      <c r="AS812" s="14"/>
      <c r="AT812" s="12"/>
      <c r="AU812" s="14"/>
      <c r="AV812" s="14"/>
      <c r="AW812" s="14"/>
      <c r="AX812" s="14"/>
      <c r="AY812" s="14"/>
      <c r="AZ812" s="14"/>
      <c r="BA812" s="14"/>
      <c r="BB812" s="14"/>
    </row>
    <row r="813">
      <c r="I813" s="23"/>
      <c r="M813" s="24"/>
      <c r="O813" s="24"/>
      <c r="Q813" s="24"/>
      <c r="S813" s="24"/>
      <c r="U813" s="24"/>
      <c r="W813" s="24"/>
      <c r="Y813" s="24"/>
      <c r="AP813" s="14"/>
      <c r="AS813" s="14"/>
      <c r="AT813" s="12"/>
      <c r="AU813" s="14"/>
      <c r="AV813" s="14"/>
      <c r="AW813" s="14"/>
      <c r="AX813" s="14"/>
      <c r="AY813" s="14"/>
      <c r="AZ813" s="14"/>
      <c r="BA813" s="14"/>
      <c r="BB813" s="14"/>
    </row>
    <row r="814">
      <c r="I814" s="23"/>
      <c r="M814" s="24"/>
      <c r="O814" s="24"/>
      <c r="Q814" s="24"/>
      <c r="S814" s="24"/>
      <c r="U814" s="24"/>
      <c r="W814" s="24"/>
      <c r="Y814" s="24"/>
      <c r="AP814" s="14"/>
      <c r="AS814" s="14"/>
      <c r="AT814" s="12"/>
      <c r="AU814" s="14"/>
      <c r="AV814" s="14"/>
      <c r="AW814" s="14"/>
      <c r="AX814" s="14"/>
      <c r="AY814" s="14"/>
      <c r="AZ814" s="14"/>
      <c r="BA814" s="14"/>
      <c r="BB814" s="14"/>
    </row>
    <row r="815">
      <c r="I815" s="23"/>
      <c r="M815" s="24"/>
      <c r="O815" s="24"/>
      <c r="Q815" s="24"/>
      <c r="S815" s="24"/>
      <c r="U815" s="24"/>
      <c r="W815" s="24"/>
      <c r="Y815" s="24"/>
      <c r="AP815" s="14"/>
      <c r="AS815" s="14"/>
      <c r="AT815" s="12"/>
      <c r="AU815" s="14"/>
      <c r="AV815" s="14"/>
      <c r="AW815" s="14"/>
      <c r="AX815" s="14"/>
      <c r="AY815" s="14"/>
      <c r="AZ815" s="14"/>
      <c r="BA815" s="14"/>
      <c r="BB815" s="14"/>
    </row>
    <row r="816">
      <c r="I816" s="23"/>
      <c r="M816" s="24"/>
      <c r="O816" s="24"/>
      <c r="Q816" s="24"/>
      <c r="S816" s="24"/>
      <c r="U816" s="24"/>
      <c r="W816" s="24"/>
      <c r="Y816" s="24"/>
      <c r="AP816" s="14"/>
      <c r="AS816" s="14"/>
      <c r="AT816" s="12"/>
      <c r="AU816" s="14"/>
      <c r="AV816" s="14"/>
      <c r="AW816" s="14"/>
      <c r="AX816" s="14"/>
      <c r="AY816" s="14"/>
      <c r="AZ816" s="14"/>
      <c r="BA816" s="14"/>
      <c r="BB816" s="14"/>
    </row>
    <row r="817">
      <c r="I817" s="23"/>
      <c r="M817" s="24"/>
      <c r="O817" s="24"/>
      <c r="Q817" s="24"/>
      <c r="S817" s="24"/>
      <c r="U817" s="24"/>
      <c r="W817" s="24"/>
      <c r="Y817" s="24"/>
      <c r="AP817" s="14"/>
      <c r="AS817" s="14"/>
      <c r="AT817" s="12"/>
      <c r="AU817" s="14"/>
      <c r="AV817" s="14"/>
      <c r="AW817" s="14"/>
      <c r="AX817" s="14"/>
      <c r="AY817" s="14"/>
      <c r="AZ817" s="14"/>
      <c r="BA817" s="14"/>
      <c r="BB817" s="14"/>
    </row>
    <row r="818">
      <c r="I818" s="23"/>
      <c r="M818" s="24"/>
      <c r="O818" s="24"/>
      <c r="Q818" s="24"/>
      <c r="S818" s="24"/>
      <c r="U818" s="24"/>
      <c r="W818" s="24"/>
      <c r="Y818" s="24"/>
      <c r="AP818" s="14"/>
      <c r="AS818" s="14"/>
      <c r="AT818" s="12"/>
      <c r="AU818" s="14"/>
      <c r="AV818" s="14"/>
      <c r="AW818" s="14"/>
      <c r="AX818" s="14"/>
      <c r="AY818" s="14"/>
      <c r="AZ818" s="14"/>
      <c r="BA818" s="14"/>
      <c r="BB818" s="14"/>
    </row>
    <row r="819">
      <c r="I819" s="23"/>
      <c r="M819" s="24"/>
      <c r="O819" s="24"/>
      <c r="Q819" s="24"/>
      <c r="S819" s="24"/>
      <c r="U819" s="24"/>
      <c r="W819" s="24"/>
      <c r="Y819" s="24"/>
      <c r="AP819" s="14"/>
      <c r="AS819" s="14"/>
      <c r="AT819" s="12"/>
      <c r="AU819" s="14"/>
      <c r="AV819" s="14"/>
      <c r="AW819" s="14"/>
      <c r="AX819" s="14"/>
      <c r="AY819" s="14"/>
      <c r="AZ819" s="14"/>
      <c r="BA819" s="14"/>
      <c r="BB819" s="14"/>
    </row>
    <row r="820">
      <c r="I820" s="23"/>
      <c r="M820" s="24"/>
      <c r="O820" s="24"/>
      <c r="Q820" s="24"/>
      <c r="S820" s="24"/>
      <c r="U820" s="24"/>
      <c r="W820" s="24"/>
      <c r="Y820" s="24"/>
      <c r="AP820" s="14"/>
      <c r="AS820" s="14"/>
      <c r="AT820" s="12"/>
      <c r="AU820" s="14"/>
      <c r="AV820" s="14"/>
      <c r="AW820" s="14"/>
      <c r="AX820" s="14"/>
      <c r="AY820" s="14"/>
      <c r="AZ820" s="14"/>
      <c r="BA820" s="14"/>
      <c r="BB820" s="14"/>
    </row>
    <row r="821">
      <c r="I821" s="23"/>
      <c r="M821" s="24"/>
      <c r="O821" s="24"/>
      <c r="Q821" s="24"/>
      <c r="S821" s="24"/>
      <c r="U821" s="24"/>
      <c r="W821" s="24"/>
      <c r="Y821" s="24"/>
      <c r="AP821" s="14"/>
      <c r="AS821" s="14"/>
      <c r="AT821" s="12"/>
      <c r="AU821" s="14"/>
      <c r="AV821" s="14"/>
      <c r="AW821" s="14"/>
      <c r="AX821" s="14"/>
      <c r="AY821" s="14"/>
      <c r="AZ821" s="14"/>
      <c r="BA821" s="14"/>
      <c r="BB821" s="14"/>
    </row>
    <row r="822">
      <c r="I822" s="23"/>
      <c r="M822" s="24"/>
      <c r="O822" s="24"/>
      <c r="Q822" s="24"/>
      <c r="S822" s="24"/>
      <c r="U822" s="24"/>
      <c r="W822" s="24"/>
      <c r="Y822" s="24"/>
      <c r="AP822" s="14"/>
      <c r="AS822" s="14"/>
      <c r="AT822" s="12"/>
      <c r="AU822" s="14"/>
      <c r="AV822" s="14"/>
      <c r="AW822" s="14"/>
      <c r="AX822" s="14"/>
      <c r="AY822" s="14"/>
      <c r="AZ822" s="14"/>
      <c r="BA822" s="14"/>
      <c r="BB822" s="14"/>
    </row>
    <row r="823">
      <c r="I823" s="23"/>
      <c r="M823" s="24"/>
      <c r="O823" s="24"/>
      <c r="Q823" s="24"/>
      <c r="S823" s="24"/>
      <c r="U823" s="24"/>
      <c r="W823" s="24"/>
      <c r="Y823" s="24"/>
      <c r="AP823" s="14"/>
      <c r="AS823" s="14"/>
      <c r="AT823" s="12"/>
      <c r="AU823" s="14"/>
      <c r="AV823" s="14"/>
      <c r="AW823" s="14"/>
      <c r="AX823" s="14"/>
      <c r="AY823" s="14"/>
      <c r="AZ823" s="14"/>
      <c r="BA823" s="14"/>
      <c r="BB823" s="14"/>
    </row>
    <row r="824">
      <c r="I824" s="23"/>
      <c r="M824" s="24"/>
      <c r="O824" s="24"/>
      <c r="Q824" s="24"/>
      <c r="S824" s="24"/>
      <c r="U824" s="24"/>
      <c r="W824" s="24"/>
      <c r="Y824" s="24"/>
      <c r="AP824" s="14"/>
      <c r="AS824" s="14"/>
      <c r="AT824" s="12"/>
      <c r="AU824" s="14"/>
      <c r="AV824" s="14"/>
      <c r="AW824" s="14"/>
      <c r="AX824" s="14"/>
      <c r="AY824" s="14"/>
      <c r="AZ824" s="14"/>
      <c r="BA824" s="14"/>
      <c r="BB824" s="14"/>
    </row>
    <row r="825">
      <c r="I825" s="23"/>
      <c r="M825" s="24"/>
      <c r="O825" s="24"/>
      <c r="Q825" s="24"/>
      <c r="S825" s="24"/>
      <c r="U825" s="24"/>
      <c r="W825" s="24"/>
      <c r="Y825" s="24"/>
      <c r="AP825" s="14"/>
      <c r="AS825" s="14"/>
      <c r="AT825" s="12"/>
      <c r="AU825" s="14"/>
      <c r="AV825" s="14"/>
      <c r="AW825" s="14"/>
      <c r="AX825" s="14"/>
      <c r="AY825" s="14"/>
      <c r="AZ825" s="14"/>
      <c r="BA825" s="14"/>
      <c r="BB825" s="14"/>
    </row>
    <row r="826">
      <c r="I826" s="23"/>
      <c r="M826" s="24"/>
      <c r="O826" s="24"/>
      <c r="Q826" s="24"/>
      <c r="S826" s="24"/>
      <c r="U826" s="24"/>
      <c r="W826" s="24"/>
      <c r="Y826" s="24"/>
      <c r="AP826" s="14"/>
      <c r="AS826" s="14"/>
      <c r="AT826" s="12"/>
      <c r="AU826" s="14"/>
      <c r="AV826" s="14"/>
      <c r="AW826" s="14"/>
      <c r="AX826" s="14"/>
      <c r="AY826" s="14"/>
      <c r="AZ826" s="14"/>
      <c r="BA826" s="14"/>
      <c r="BB826" s="14"/>
    </row>
    <row r="827">
      <c r="I827" s="23"/>
      <c r="M827" s="24"/>
      <c r="O827" s="24"/>
      <c r="Q827" s="24"/>
      <c r="S827" s="24"/>
      <c r="U827" s="24"/>
      <c r="W827" s="24"/>
      <c r="Y827" s="24"/>
      <c r="AP827" s="14"/>
      <c r="AS827" s="14"/>
      <c r="AT827" s="12"/>
      <c r="AU827" s="14"/>
      <c r="AV827" s="14"/>
      <c r="AW827" s="14"/>
      <c r="AX827" s="14"/>
      <c r="AY827" s="14"/>
      <c r="AZ827" s="14"/>
      <c r="BA827" s="14"/>
      <c r="BB827" s="14"/>
    </row>
    <row r="828">
      <c r="I828" s="23"/>
      <c r="M828" s="24"/>
      <c r="O828" s="24"/>
      <c r="Q828" s="24"/>
      <c r="S828" s="24"/>
      <c r="U828" s="24"/>
      <c r="W828" s="24"/>
      <c r="Y828" s="24"/>
      <c r="AP828" s="14"/>
      <c r="AS828" s="14"/>
      <c r="AT828" s="12"/>
      <c r="AU828" s="14"/>
      <c r="AV828" s="14"/>
      <c r="AW828" s="14"/>
      <c r="AX828" s="14"/>
      <c r="AY828" s="14"/>
      <c r="AZ828" s="14"/>
      <c r="BA828" s="14"/>
      <c r="BB828" s="14"/>
    </row>
    <row r="829">
      <c r="I829" s="23"/>
      <c r="M829" s="24"/>
      <c r="O829" s="24"/>
      <c r="Q829" s="24"/>
      <c r="S829" s="24"/>
      <c r="U829" s="24"/>
      <c r="W829" s="24"/>
      <c r="Y829" s="24"/>
      <c r="AP829" s="14"/>
      <c r="AS829" s="14"/>
      <c r="AT829" s="12"/>
      <c r="AU829" s="14"/>
      <c r="AV829" s="14"/>
      <c r="AW829" s="14"/>
      <c r="AX829" s="14"/>
      <c r="AY829" s="14"/>
      <c r="AZ829" s="14"/>
      <c r="BA829" s="14"/>
      <c r="BB829" s="14"/>
    </row>
    <row r="830">
      <c r="I830" s="23"/>
      <c r="M830" s="24"/>
      <c r="O830" s="24"/>
      <c r="Q830" s="24"/>
      <c r="S830" s="24"/>
      <c r="U830" s="24"/>
      <c r="W830" s="24"/>
      <c r="Y830" s="24"/>
      <c r="AP830" s="14"/>
      <c r="AS830" s="14"/>
      <c r="AT830" s="12"/>
      <c r="AU830" s="14"/>
      <c r="AV830" s="14"/>
      <c r="AW830" s="14"/>
      <c r="AX830" s="14"/>
      <c r="AY830" s="14"/>
      <c r="AZ830" s="14"/>
      <c r="BA830" s="14"/>
      <c r="BB830" s="14"/>
    </row>
    <row r="831">
      <c r="I831" s="23"/>
      <c r="M831" s="24"/>
      <c r="O831" s="24"/>
      <c r="Q831" s="24"/>
      <c r="S831" s="24"/>
      <c r="U831" s="24"/>
      <c r="W831" s="24"/>
      <c r="Y831" s="24"/>
      <c r="AP831" s="14"/>
      <c r="AS831" s="14"/>
      <c r="AT831" s="12"/>
      <c r="AU831" s="14"/>
      <c r="AV831" s="14"/>
      <c r="AW831" s="14"/>
      <c r="AX831" s="14"/>
      <c r="AY831" s="14"/>
      <c r="AZ831" s="14"/>
      <c r="BA831" s="14"/>
      <c r="BB831" s="14"/>
    </row>
    <row r="832">
      <c r="I832" s="23"/>
      <c r="M832" s="24"/>
      <c r="O832" s="24"/>
      <c r="Q832" s="24"/>
      <c r="S832" s="24"/>
      <c r="U832" s="24"/>
      <c r="W832" s="24"/>
      <c r="Y832" s="24"/>
      <c r="AP832" s="14"/>
      <c r="AS832" s="14"/>
      <c r="AT832" s="12"/>
      <c r="AU832" s="14"/>
      <c r="AV832" s="14"/>
      <c r="AW832" s="14"/>
      <c r="AX832" s="14"/>
      <c r="AY832" s="14"/>
      <c r="AZ832" s="14"/>
      <c r="BA832" s="14"/>
      <c r="BB832" s="14"/>
    </row>
    <row r="833">
      <c r="I833" s="23"/>
      <c r="M833" s="24"/>
      <c r="O833" s="24"/>
      <c r="Q833" s="24"/>
      <c r="S833" s="24"/>
      <c r="U833" s="24"/>
      <c r="W833" s="24"/>
      <c r="Y833" s="24"/>
      <c r="AP833" s="14"/>
      <c r="AS833" s="14"/>
      <c r="AT833" s="12"/>
      <c r="AU833" s="14"/>
      <c r="AV833" s="14"/>
      <c r="AW833" s="14"/>
      <c r="AX833" s="14"/>
      <c r="AY833" s="14"/>
      <c r="AZ833" s="14"/>
      <c r="BA833" s="14"/>
      <c r="BB833" s="14"/>
    </row>
    <row r="834">
      <c r="I834" s="23"/>
      <c r="M834" s="24"/>
      <c r="O834" s="24"/>
      <c r="Q834" s="24"/>
      <c r="S834" s="24"/>
      <c r="U834" s="24"/>
      <c r="W834" s="24"/>
      <c r="Y834" s="24"/>
      <c r="AP834" s="14"/>
      <c r="AS834" s="14"/>
      <c r="AT834" s="12"/>
      <c r="AU834" s="14"/>
      <c r="AV834" s="14"/>
      <c r="AW834" s="14"/>
      <c r="AX834" s="14"/>
      <c r="AY834" s="14"/>
      <c r="AZ834" s="14"/>
      <c r="BA834" s="14"/>
      <c r="BB834" s="14"/>
    </row>
    <row r="835">
      <c r="I835" s="23"/>
      <c r="M835" s="24"/>
      <c r="O835" s="24"/>
      <c r="Q835" s="24"/>
      <c r="S835" s="24"/>
      <c r="U835" s="24"/>
      <c r="W835" s="24"/>
      <c r="Y835" s="24"/>
      <c r="AP835" s="14"/>
      <c r="AS835" s="14"/>
      <c r="AT835" s="12"/>
      <c r="AU835" s="14"/>
      <c r="AV835" s="14"/>
      <c r="AW835" s="14"/>
      <c r="AX835" s="14"/>
      <c r="AY835" s="14"/>
      <c r="AZ835" s="14"/>
      <c r="BA835" s="14"/>
      <c r="BB835" s="14"/>
    </row>
    <row r="836">
      <c r="I836" s="23"/>
      <c r="M836" s="24"/>
      <c r="O836" s="24"/>
      <c r="Q836" s="24"/>
      <c r="S836" s="24"/>
      <c r="U836" s="24"/>
      <c r="W836" s="24"/>
      <c r="Y836" s="24"/>
      <c r="AP836" s="14"/>
      <c r="AS836" s="14"/>
      <c r="AT836" s="12"/>
      <c r="AU836" s="14"/>
      <c r="AV836" s="14"/>
      <c r="AW836" s="14"/>
      <c r="AX836" s="14"/>
      <c r="AY836" s="14"/>
      <c r="AZ836" s="14"/>
      <c r="BA836" s="14"/>
      <c r="BB836" s="14"/>
    </row>
    <row r="837">
      <c r="I837" s="23"/>
      <c r="M837" s="24"/>
      <c r="O837" s="24"/>
      <c r="Q837" s="24"/>
      <c r="S837" s="24"/>
      <c r="U837" s="24"/>
      <c r="W837" s="24"/>
      <c r="Y837" s="24"/>
      <c r="AP837" s="14"/>
      <c r="AS837" s="14"/>
      <c r="AT837" s="12"/>
      <c r="AU837" s="14"/>
      <c r="AV837" s="14"/>
      <c r="AW837" s="14"/>
      <c r="AX837" s="14"/>
      <c r="AY837" s="14"/>
      <c r="AZ837" s="14"/>
      <c r="BA837" s="14"/>
      <c r="BB837" s="14"/>
    </row>
    <row r="838">
      <c r="I838" s="23"/>
      <c r="M838" s="24"/>
      <c r="O838" s="24"/>
      <c r="Q838" s="24"/>
      <c r="S838" s="24"/>
      <c r="U838" s="24"/>
      <c r="W838" s="24"/>
      <c r="Y838" s="24"/>
      <c r="AP838" s="14"/>
      <c r="AS838" s="14"/>
      <c r="AT838" s="12"/>
      <c r="AU838" s="14"/>
      <c r="AV838" s="14"/>
      <c r="AW838" s="14"/>
      <c r="AX838" s="14"/>
      <c r="AY838" s="14"/>
      <c r="AZ838" s="14"/>
      <c r="BA838" s="14"/>
      <c r="BB838" s="14"/>
    </row>
    <row r="839">
      <c r="I839" s="23"/>
      <c r="M839" s="24"/>
      <c r="O839" s="24"/>
      <c r="Q839" s="24"/>
      <c r="S839" s="24"/>
      <c r="U839" s="24"/>
      <c r="W839" s="24"/>
      <c r="Y839" s="24"/>
      <c r="AP839" s="14"/>
      <c r="AS839" s="14"/>
      <c r="AT839" s="12"/>
      <c r="AU839" s="14"/>
      <c r="AV839" s="14"/>
      <c r="AW839" s="14"/>
      <c r="AX839" s="14"/>
      <c r="AY839" s="14"/>
      <c r="AZ839" s="14"/>
      <c r="BA839" s="14"/>
      <c r="BB839" s="14"/>
    </row>
    <row r="840">
      <c r="I840" s="23"/>
      <c r="M840" s="24"/>
      <c r="O840" s="24"/>
      <c r="Q840" s="24"/>
      <c r="S840" s="24"/>
      <c r="U840" s="24"/>
      <c r="W840" s="24"/>
      <c r="Y840" s="24"/>
      <c r="AP840" s="14"/>
      <c r="AS840" s="14"/>
      <c r="AT840" s="12"/>
      <c r="AU840" s="14"/>
      <c r="AV840" s="14"/>
      <c r="AW840" s="14"/>
      <c r="AX840" s="14"/>
      <c r="AY840" s="14"/>
      <c r="AZ840" s="14"/>
      <c r="BA840" s="14"/>
      <c r="BB840" s="14"/>
    </row>
    <row r="841">
      <c r="I841" s="23"/>
      <c r="M841" s="24"/>
      <c r="O841" s="24"/>
      <c r="Q841" s="24"/>
      <c r="S841" s="24"/>
      <c r="U841" s="24"/>
      <c r="W841" s="24"/>
      <c r="Y841" s="24"/>
      <c r="AP841" s="14"/>
      <c r="AS841" s="14"/>
      <c r="AT841" s="12"/>
      <c r="AU841" s="14"/>
      <c r="AV841" s="14"/>
      <c r="AW841" s="14"/>
      <c r="AX841" s="14"/>
      <c r="AY841" s="14"/>
      <c r="AZ841" s="14"/>
      <c r="BA841" s="14"/>
      <c r="BB841" s="14"/>
    </row>
    <row r="842">
      <c r="I842" s="23"/>
      <c r="M842" s="24"/>
      <c r="O842" s="24"/>
      <c r="Q842" s="24"/>
      <c r="S842" s="24"/>
      <c r="U842" s="24"/>
      <c r="W842" s="24"/>
      <c r="Y842" s="24"/>
      <c r="AP842" s="14"/>
      <c r="AS842" s="14"/>
      <c r="AT842" s="12"/>
      <c r="AU842" s="14"/>
      <c r="AV842" s="14"/>
      <c r="AW842" s="14"/>
      <c r="AX842" s="14"/>
      <c r="AY842" s="14"/>
      <c r="AZ842" s="14"/>
      <c r="BA842" s="14"/>
      <c r="BB842" s="14"/>
    </row>
    <row r="843">
      <c r="I843" s="23"/>
      <c r="M843" s="24"/>
      <c r="O843" s="24"/>
      <c r="Q843" s="24"/>
      <c r="S843" s="24"/>
      <c r="U843" s="24"/>
      <c r="W843" s="24"/>
      <c r="Y843" s="24"/>
      <c r="AP843" s="14"/>
      <c r="AS843" s="14"/>
      <c r="AT843" s="12"/>
      <c r="AU843" s="14"/>
      <c r="AV843" s="14"/>
      <c r="AW843" s="14"/>
      <c r="AX843" s="14"/>
      <c r="AY843" s="14"/>
      <c r="AZ843" s="14"/>
      <c r="BA843" s="14"/>
      <c r="BB843" s="14"/>
    </row>
    <row r="844">
      <c r="I844" s="23"/>
      <c r="M844" s="24"/>
      <c r="O844" s="24"/>
      <c r="Q844" s="24"/>
      <c r="S844" s="24"/>
      <c r="U844" s="24"/>
      <c r="W844" s="24"/>
      <c r="Y844" s="24"/>
      <c r="AP844" s="14"/>
      <c r="AS844" s="14"/>
      <c r="AT844" s="12"/>
      <c r="AU844" s="14"/>
      <c r="AV844" s="14"/>
      <c r="AW844" s="14"/>
      <c r="AX844" s="14"/>
      <c r="AY844" s="14"/>
      <c r="AZ844" s="14"/>
      <c r="BA844" s="14"/>
      <c r="BB844" s="14"/>
    </row>
    <row r="845">
      <c r="I845" s="23"/>
      <c r="M845" s="24"/>
      <c r="O845" s="24"/>
      <c r="Q845" s="24"/>
      <c r="S845" s="24"/>
      <c r="U845" s="24"/>
      <c r="W845" s="24"/>
      <c r="Y845" s="24"/>
      <c r="AP845" s="14"/>
      <c r="AS845" s="14"/>
      <c r="AT845" s="12"/>
      <c r="AU845" s="14"/>
      <c r="AV845" s="14"/>
      <c r="AW845" s="14"/>
      <c r="AX845" s="14"/>
      <c r="AY845" s="14"/>
      <c r="AZ845" s="14"/>
      <c r="BA845" s="14"/>
      <c r="BB845" s="14"/>
    </row>
    <row r="846">
      <c r="I846" s="23"/>
      <c r="M846" s="24"/>
      <c r="O846" s="24"/>
      <c r="Q846" s="24"/>
      <c r="S846" s="24"/>
      <c r="U846" s="24"/>
      <c r="W846" s="24"/>
      <c r="Y846" s="24"/>
      <c r="AP846" s="14"/>
      <c r="AS846" s="14"/>
      <c r="AT846" s="12"/>
      <c r="AU846" s="14"/>
      <c r="AV846" s="14"/>
      <c r="AW846" s="14"/>
      <c r="AX846" s="14"/>
      <c r="AY846" s="14"/>
      <c r="AZ846" s="14"/>
      <c r="BA846" s="14"/>
      <c r="BB846" s="14"/>
    </row>
    <row r="847">
      <c r="I847" s="23"/>
      <c r="M847" s="24"/>
      <c r="O847" s="24"/>
      <c r="Q847" s="24"/>
      <c r="S847" s="24"/>
      <c r="U847" s="24"/>
      <c r="W847" s="24"/>
      <c r="Y847" s="24"/>
      <c r="AP847" s="14"/>
      <c r="AS847" s="14"/>
      <c r="AT847" s="12"/>
      <c r="AU847" s="14"/>
      <c r="AV847" s="14"/>
      <c r="AW847" s="14"/>
      <c r="AX847" s="14"/>
      <c r="AY847" s="14"/>
      <c r="AZ847" s="14"/>
      <c r="BA847" s="14"/>
      <c r="BB847" s="14"/>
    </row>
    <row r="848">
      <c r="I848" s="23"/>
      <c r="M848" s="24"/>
      <c r="O848" s="24"/>
      <c r="Q848" s="24"/>
      <c r="S848" s="24"/>
      <c r="U848" s="24"/>
      <c r="W848" s="24"/>
      <c r="Y848" s="24"/>
      <c r="AP848" s="14"/>
      <c r="AS848" s="14"/>
      <c r="AT848" s="12"/>
      <c r="AU848" s="14"/>
      <c r="AV848" s="14"/>
      <c r="AW848" s="14"/>
      <c r="AX848" s="14"/>
      <c r="AY848" s="14"/>
      <c r="AZ848" s="14"/>
      <c r="BA848" s="14"/>
      <c r="BB848" s="14"/>
    </row>
    <row r="849">
      <c r="I849" s="23"/>
      <c r="M849" s="24"/>
      <c r="O849" s="24"/>
      <c r="Q849" s="24"/>
      <c r="S849" s="24"/>
      <c r="U849" s="24"/>
      <c r="W849" s="24"/>
      <c r="Y849" s="24"/>
      <c r="AP849" s="14"/>
      <c r="AS849" s="14"/>
      <c r="AT849" s="12"/>
      <c r="AU849" s="14"/>
      <c r="AV849" s="14"/>
      <c r="AW849" s="14"/>
      <c r="AX849" s="14"/>
      <c r="AY849" s="14"/>
      <c r="AZ849" s="14"/>
      <c r="BA849" s="14"/>
      <c r="BB849" s="14"/>
    </row>
    <row r="850">
      <c r="I850" s="23"/>
      <c r="M850" s="24"/>
      <c r="O850" s="24"/>
      <c r="Q850" s="24"/>
      <c r="S850" s="24"/>
      <c r="U850" s="24"/>
      <c r="W850" s="24"/>
      <c r="Y850" s="24"/>
      <c r="AP850" s="14"/>
      <c r="AS850" s="14"/>
      <c r="AT850" s="12"/>
      <c r="AU850" s="14"/>
      <c r="AV850" s="14"/>
      <c r="AW850" s="14"/>
      <c r="AX850" s="14"/>
      <c r="AY850" s="14"/>
      <c r="AZ850" s="14"/>
      <c r="BA850" s="14"/>
      <c r="BB850" s="14"/>
    </row>
    <row r="851">
      <c r="I851" s="23"/>
      <c r="M851" s="24"/>
      <c r="O851" s="24"/>
      <c r="Q851" s="24"/>
      <c r="S851" s="24"/>
      <c r="U851" s="24"/>
      <c r="W851" s="24"/>
      <c r="Y851" s="24"/>
      <c r="AP851" s="14"/>
      <c r="AS851" s="14"/>
      <c r="AT851" s="12"/>
      <c r="AU851" s="14"/>
      <c r="AV851" s="14"/>
      <c r="AW851" s="14"/>
      <c r="AX851" s="14"/>
      <c r="AY851" s="14"/>
      <c r="AZ851" s="14"/>
      <c r="BA851" s="14"/>
      <c r="BB851" s="14"/>
    </row>
    <row r="852">
      <c r="I852" s="23"/>
      <c r="M852" s="24"/>
      <c r="O852" s="24"/>
      <c r="Q852" s="24"/>
      <c r="S852" s="24"/>
      <c r="U852" s="24"/>
      <c r="W852" s="24"/>
      <c r="Y852" s="24"/>
      <c r="AP852" s="14"/>
      <c r="AS852" s="14"/>
      <c r="AT852" s="12"/>
      <c r="AU852" s="14"/>
      <c r="AV852" s="14"/>
      <c r="AW852" s="14"/>
      <c r="AX852" s="14"/>
      <c r="AY852" s="14"/>
      <c r="AZ852" s="14"/>
      <c r="BA852" s="14"/>
      <c r="BB852" s="14"/>
    </row>
    <row r="853">
      <c r="I853" s="23"/>
      <c r="M853" s="24"/>
      <c r="O853" s="24"/>
      <c r="Q853" s="24"/>
      <c r="S853" s="24"/>
      <c r="U853" s="24"/>
      <c r="W853" s="24"/>
      <c r="Y853" s="24"/>
      <c r="AP853" s="14"/>
      <c r="AS853" s="14"/>
      <c r="AT853" s="12"/>
      <c r="AU853" s="14"/>
      <c r="AV853" s="14"/>
      <c r="AW853" s="14"/>
      <c r="AX853" s="14"/>
      <c r="AY853" s="14"/>
      <c r="AZ853" s="14"/>
      <c r="BA853" s="14"/>
      <c r="BB853" s="14"/>
    </row>
    <row r="854">
      <c r="I854" s="23"/>
      <c r="M854" s="24"/>
      <c r="O854" s="24"/>
      <c r="Q854" s="24"/>
      <c r="S854" s="24"/>
      <c r="U854" s="24"/>
      <c r="W854" s="24"/>
      <c r="Y854" s="24"/>
      <c r="AP854" s="14"/>
      <c r="AS854" s="14"/>
      <c r="AT854" s="12"/>
      <c r="AU854" s="14"/>
      <c r="AV854" s="14"/>
      <c r="AW854" s="14"/>
      <c r="AX854" s="14"/>
      <c r="AY854" s="14"/>
      <c r="AZ854" s="14"/>
      <c r="BA854" s="14"/>
      <c r="BB854" s="14"/>
    </row>
    <row r="855">
      <c r="I855" s="23"/>
      <c r="M855" s="24"/>
      <c r="O855" s="24"/>
      <c r="Q855" s="24"/>
      <c r="S855" s="24"/>
      <c r="U855" s="24"/>
      <c r="W855" s="24"/>
      <c r="Y855" s="24"/>
      <c r="AP855" s="14"/>
      <c r="AS855" s="14"/>
      <c r="AT855" s="12"/>
      <c r="AU855" s="14"/>
      <c r="AV855" s="14"/>
      <c r="AW855" s="14"/>
      <c r="AX855" s="14"/>
      <c r="AY855" s="14"/>
      <c r="AZ855" s="14"/>
      <c r="BA855" s="14"/>
      <c r="BB855" s="14"/>
    </row>
    <row r="856">
      <c r="I856" s="23"/>
      <c r="M856" s="24"/>
      <c r="O856" s="24"/>
      <c r="Q856" s="24"/>
      <c r="S856" s="24"/>
      <c r="U856" s="24"/>
      <c r="W856" s="24"/>
      <c r="Y856" s="24"/>
      <c r="AP856" s="14"/>
      <c r="AS856" s="14"/>
      <c r="AT856" s="12"/>
      <c r="AU856" s="14"/>
      <c r="AV856" s="14"/>
      <c r="AW856" s="14"/>
      <c r="AX856" s="14"/>
      <c r="AY856" s="14"/>
      <c r="AZ856" s="14"/>
      <c r="BA856" s="14"/>
      <c r="BB856" s="14"/>
    </row>
    <row r="857">
      <c r="I857" s="23"/>
      <c r="M857" s="24"/>
      <c r="O857" s="24"/>
      <c r="Q857" s="24"/>
      <c r="S857" s="24"/>
      <c r="U857" s="24"/>
      <c r="W857" s="24"/>
      <c r="Y857" s="24"/>
      <c r="AP857" s="14"/>
      <c r="AS857" s="14"/>
      <c r="AT857" s="12"/>
      <c r="AU857" s="14"/>
      <c r="AV857" s="14"/>
      <c r="AW857" s="14"/>
      <c r="AX857" s="14"/>
      <c r="AY857" s="14"/>
      <c r="AZ857" s="14"/>
      <c r="BA857" s="14"/>
      <c r="BB857" s="14"/>
    </row>
    <row r="858">
      <c r="I858" s="23"/>
      <c r="M858" s="24"/>
      <c r="O858" s="24"/>
      <c r="Q858" s="24"/>
      <c r="S858" s="24"/>
      <c r="U858" s="24"/>
      <c r="W858" s="24"/>
      <c r="Y858" s="24"/>
      <c r="AP858" s="14"/>
      <c r="AS858" s="14"/>
      <c r="AT858" s="12"/>
      <c r="AU858" s="14"/>
      <c r="AV858" s="14"/>
      <c r="AW858" s="14"/>
      <c r="AX858" s="14"/>
      <c r="AY858" s="14"/>
      <c r="AZ858" s="14"/>
      <c r="BA858" s="14"/>
      <c r="BB858" s="14"/>
    </row>
    <row r="859">
      <c r="I859" s="23"/>
      <c r="M859" s="24"/>
      <c r="O859" s="24"/>
      <c r="Q859" s="24"/>
      <c r="S859" s="24"/>
      <c r="U859" s="24"/>
      <c r="W859" s="24"/>
      <c r="Y859" s="24"/>
      <c r="AP859" s="14"/>
      <c r="AS859" s="14"/>
      <c r="AT859" s="12"/>
      <c r="AU859" s="14"/>
      <c r="AV859" s="14"/>
      <c r="AW859" s="14"/>
      <c r="AX859" s="14"/>
      <c r="AY859" s="14"/>
      <c r="AZ859" s="14"/>
      <c r="BA859" s="14"/>
      <c r="BB859" s="14"/>
    </row>
    <row r="860">
      <c r="I860" s="23"/>
      <c r="M860" s="24"/>
      <c r="O860" s="24"/>
      <c r="Q860" s="24"/>
      <c r="S860" s="24"/>
      <c r="U860" s="24"/>
      <c r="W860" s="24"/>
      <c r="Y860" s="24"/>
      <c r="AP860" s="14"/>
      <c r="AS860" s="14"/>
      <c r="AT860" s="12"/>
      <c r="AU860" s="14"/>
      <c r="AV860" s="14"/>
      <c r="AW860" s="14"/>
      <c r="AX860" s="14"/>
      <c r="AY860" s="14"/>
      <c r="AZ860" s="14"/>
      <c r="BA860" s="14"/>
      <c r="BB860" s="14"/>
    </row>
    <row r="861">
      <c r="I861" s="23"/>
      <c r="M861" s="24"/>
      <c r="O861" s="24"/>
      <c r="Q861" s="24"/>
      <c r="S861" s="24"/>
      <c r="U861" s="24"/>
      <c r="W861" s="24"/>
      <c r="Y861" s="24"/>
      <c r="AP861" s="14"/>
      <c r="AS861" s="14"/>
      <c r="AT861" s="12"/>
      <c r="AU861" s="14"/>
      <c r="AV861" s="14"/>
      <c r="AW861" s="14"/>
      <c r="AX861" s="14"/>
      <c r="AY861" s="14"/>
      <c r="AZ861" s="14"/>
      <c r="BA861" s="14"/>
      <c r="BB861" s="14"/>
    </row>
    <row r="862">
      <c r="I862" s="23"/>
      <c r="M862" s="24"/>
      <c r="O862" s="24"/>
      <c r="Q862" s="24"/>
      <c r="S862" s="24"/>
      <c r="U862" s="24"/>
      <c r="W862" s="24"/>
      <c r="Y862" s="24"/>
      <c r="AP862" s="14"/>
      <c r="AS862" s="14"/>
      <c r="AT862" s="12"/>
      <c r="AU862" s="14"/>
      <c r="AV862" s="14"/>
      <c r="AW862" s="14"/>
      <c r="AX862" s="14"/>
      <c r="AY862" s="14"/>
      <c r="AZ862" s="14"/>
      <c r="BA862" s="14"/>
      <c r="BB862" s="14"/>
    </row>
    <row r="863">
      <c r="I863" s="23"/>
      <c r="M863" s="24"/>
      <c r="O863" s="24"/>
      <c r="Q863" s="24"/>
      <c r="S863" s="24"/>
      <c r="U863" s="24"/>
      <c r="W863" s="24"/>
      <c r="Y863" s="24"/>
      <c r="AP863" s="14"/>
      <c r="AS863" s="14"/>
      <c r="AT863" s="12"/>
      <c r="AU863" s="14"/>
      <c r="AV863" s="14"/>
      <c r="AW863" s="14"/>
      <c r="AX863" s="14"/>
      <c r="AY863" s="14"/>
      <c r="AZ863" s="14"/>
      <c r="BA863" s="14"/>
      <c r="BB863" s="14"/>
    </row>
    <row r="864">
      <c r="I864" s="23"/>
      <c r="M864" s="24"/>
      <c r="O864" s="24"/>
      <c r="Q864" s="24"/>
      <c r="S864" s="24"/>
      <c r="U864" s="24"/>
      <c r="W864" s="24"/>
      <c r="Y864" s="24"/>
      <c r="AP864" s="14"/>
      <c r="AS864" s="14"/>
      <c r="AT864" s="12"/>
      <c r="AU864" s="14"/>
      <c r="AV864" s="14"/>
      <c r="AW864" s="14"/>
      <c r="AX864" s="14"/>
      <c r="AY864" s="14"/>
      <c r="AZ864" s="14"/>
      <c r="BA864" s="14"/>
      <c r="BB864" s="14"/>
    </row>
    <row r="865">
      <c r="I865" s="23"/>
      <c r="M865" s="24"/>
      <c r="O865" s="24"/>
      <c r="Q865" s="24"/>
      <c r="S865" s="24"/>
      <c r="U865" s="24"/>
      <c r="W865" s="24"/>
      <c r="Y865" s="24"/>
      <c r="AP865" s="14"/>
      <c r="AS865" s="14"/>
      <c r="AT865" s="12"/>
      <c r="AU865" s="14"/>
      <c r="AV865" s="14"/>
      <c r="AW865" s="14"/>
      <c r="AX865" s="14"/>
      <c r="AY865" s="14"/>
      <c r="AZ865" s="14"/>
      <c r="BA865" s="14"/>
      <c r="BB865" s="14"/>
    </row>
    <row r="866">
      <c r="I866" s="23"/>
      <c r="M866" s="24"/>
      <c r="O866" s="24"/>
      <c r="Q866" s="24"/>
      <c r="S866" s="24"/>
      <c r="U866" s="24"/>
      <c r="W866" s="24"/>
      <c r="Y866" s="24"/>
      <c r="AP866" s="14"/>
      <c r="AS866" s="14"/>
      <c r="AT866" s="12"/>
      <c r="AU866" s="14"/>
      <c r="AV866" s="14"/>
      <c r="AW866" s="14"/>
      <c r="AX866" s="14"/>
      <c r="AY866" s="14"/>
      <c r="AZ866" s="14"/>
      <c r="BA866" s="14"/>
      <c r="BB866" s="14"/>
    </row>
    <row r="867">
      <c r="I867" s="23"/>
      <c r="M867" s="24"/>
      <c r="O867" s="24"/>
      <c r="Q867" s="24"/>
      <c r="S867" s="24"/>
      <c r="U867" s="24"/>
      <c r="W867" s="24"/>
      <c r="Y867" s="24"/>
      <c r="AP867" s="14"/>
      <c r="AS867" s="14"/>
      <c r="AT867" s="12"/>
      <c r="AU867" s="14"/>
      <c r="AV867" s="14"/>
      <c r="AW867" s="14"/>
      <c r="AX867" s="14"/>
      <c r="AY867" s="14"/>
      <c r="AZ867" s="14"/>
      <c r="BA867" s="14"/>
      <c r="BB867" s="14"/>
    </row>
    <row r="868">
      <c r="I868" s="23"/>
      <c r="M868" s="24"/>
      <c r="O868" s="24"/>
      <c r="Q868" s="24"/>
      <c r="S868" s="24"/>
      <c r="U868" s="24"/>
      <c r="W868" s="24"/>
      <c r="Y868" s="24"/>
      <c r="AP868" s="14"/>
      <c r="AS868" s="14"/>
      <c r="AT868" s="12"/>
      <c r="AU868" s="14"/>
      <c r="AV868" s="14"/>
      <c r="AW868" s="14"/>
      <c r="AX868" s="14"/>
      <c r="AY868" s="14"/>
      <c r="AZ868" s="14"/>
      <c r="BA868" s="14"/>
      <c r="BB868" s="14"/>
    </row>
    <row r="869">
      <c r="I869" s="23"/>
      <c r="M869" s="24"/>
      <c r="O869" s="24"/>
      <c r="Q869" s="24"/>
      <c r="S869" s="24"/>
      <c r="U869" s="24"/>
      <c r="W869" s="24"/>
      <c r="Y869" s="24"/>
      <c r="AP869" s="14"/>
      <c r="AS869" s="14"/>
      <c r="AT869" s="12"/>
      <c r="AU869" s="14"/>
      <c r="AV869" s="14"/>
      <c r="AW869" s="14"/>
      <c r="AX869" s="14"/>
      <c r="AY869" s="14"/>
      <c r="AZ869" s="14"/>
      <c r="BA869" s="14"/>
      <c r="BB869" s="14"/>
    </row>
    <row r="870">
      <c r="I870" s="23"/>
      <c r="M870" s="24"/>
      <c r="O870" s="24"/>
      <c r="Q870" s="24"/>
      <c r="S870" s="24"/>
      <c r="U870" s="24"/>
      <c r="W870" s="24"/>
      <c r="Y870" s="24"/>
      <c r="AP870" s="14"/>
      <c r="AS870" s="14"/>
      <c r="AT870" s="12"/>
      <c r="AU870" s="14"/>
      <c r="AV870" s="14"/>
      <c r="AW870" s="14"/>
      <c r="AX870" s="14"/>
      <c r="AY870" s="14"/>
      <c r="AZ870" s="14"/>
      <c r="BA870" s="14"/>
      <c r="BB870" s="14"/>
    </row>
    <row r="871">
      <c r="I871" s="23"/>
      <c r="M871" s="24"/>
      <c r="O871" s="24"/>
      <c r="Q871" s="24"/>
      <c r="S871" s="24"/>
      <c r="U871" s="24"/>
      <c r="W871" s="24"/>
      <c r="Y871" s="24"/>
      <c r="AP871" s="14"/>
      <c r="AS871" s="14"/>
      <c r="AT871" s="12"/>
      <c r="AU871" s="14"/>
      <c r="AV871" s="14"/>
      <c r="AW871" s="14"/>
      <c r="AX871" s="14"/>
      <c r="AY871" s="14"/>
      <c r="AZ871" s="14"/>
      <c r="BA871" s="14"/>
      <c r="BB871" s="14"/>
    </row>
    <row r="872">
      <c r="I872" s="23"/>
      <c r="M872" s="24"/>
      <c r="O872" s="24"/>
      <c r="Q872" s="24"/>
      <c r="S872" s="24"/>
      <c r="U872" s="24"/>
      <c r="W872" s="24"/>
      <c r="Y872" s="24"/>
      <c r="AP872" s="14"/>
      <c r="AS872" s="14"/>
      <c r="AT872" s="12"/>
      <c r="AU872" s="14"/>
      <c r="AV872" s="14"/>
      <c r="AW872" s="14"/>
      <c r="AX872" s="14"/>
      <c r="AY872" s="14"/>
      <c r="AZ872" s="14"/>
      <c r="BA872" s="14"/>
      <c r="BB872" s="14"/>
    </row>
    <row r="873">
      <c r="I873" s="23"/>
      <c r="M873" s="24"/>
      <c r="O873" s="24"/>
      <c r="Q873" s="24"/>
      <c r="S873" s="24"/>
      <c r="U873" s="24"/>
      <c r="W873" s="24"/>
      <c r="Y873" s="24"/>
      <c r="AP873" s="14"/>
      <c r="AS873" s="14"/>
      <c r="AT873" s="12"/>
      <c r="AU873" s="14"/>
      <c r="AV873" s="14"/>
      <c r="AW873" s="14"/>
      <c r="AX873" s="14"/>
      <c r="AY873" s="14"/>
      <c r="AZ873" s="14"/>
      <c r="BA873" s="14"/>
      <c r="BB873" s="14"/>
    </row>
    <row r="874">
      <c r="I874" s="23"/>
      <c r="M874" s="24"/>
      <c r="O874" s="24"/>
      <c r="Q874" s="24"/>
      <c r="S874" s="24"/>
      <c r="U874" s="24"/>
      <c r="W874" s="24"/>
      <c r="Y874" s="24"/>
      <c r="AP874" s="14"/>
      <c r="AS874" s="14"/>
      <c r="AT874" s="12"/>
      <c r="AU874" s="14"/>
      <c r="AV874" s="14"/>
      <c r="AW874" s="14"/>
      <c r="AX874" s="14"/>
      <c r="AY874" s="14"/>
      <c r="AZ874" s="14"/>
      <c r="BA874" s="14"/>
      <c r="BB874" s="14"/>
    </row>
    <row r="875">
      <c r="I875" s="23"/>
      <c r="M875" s="24"/>
      <c r="O875" s="24"/>
      <c r="Q875" s="24"/>
      <c r="S875" s="24"/>
      <c r="U875" s="24"/>
      <c r="W875" s="24"/>
      <c r="Y875" s="24"/>
      <c r="AP875" s="14"/>
      <c r="AS875" s="14"/>
      <c r="AT875" s="12"/>
      <c r="AU875" s="14"/>
      <c r="AV875" s="14"/>
      <c r="AW875" s="14"/>
      <c r="AX875" s="14"/>
      <c r="AY875" s="14"/>
      <c r="AZ875" s="14"/>
      <c r="BA875" s="14"/>
      <c r="BB875" s="14"/>
    </row>
    <row r="876">
      <c r="I876" s="23"/>
      <c r="M876" s="24"/>
      <c r="O876" s="24"/>
      <c r="Q876" s="24"/>
      <c r="S876" s="24"/>
      <c r="U876" s="24"/>
      <c r="W876" s="24"/>
      <c r="Y876" s="24"/>
      <c r="AP876" s="14"/>
      <c r="AS876" s="14"/>
      <c r="AT876" s="12"/>
      <c r="AU876" s="14"/>
      <c r="AV876" s="14"/>
      <c r="AW876" s="14"/>
      <c r="AX876" s="14"/>
      <c r="AY876" s="14"/>
      <c r="AZ876" s="14"/>
      <c r="BA876" s="14"/>
      <c r="BB876" s="14"/>
    </row>
    <row r="877">
      <c r="I877" s="23"/>
      <c r="M877" s="24"/>
      <c r="O877" s="24"/>
      <c r="Q877" s="24"/>
      <c r="S877" s="24"/>
      <c r="U877" s="24"/>
      <c r="W877" s="24"/>
      <c r="Y877" s="24"/>
      <c r="AP877" s="14"/>
      <c r="AS877" s="14"/>
      <c r="AT877" s="12"/>
      <c r="AU877" s="14"/>
      <c r="AV877" s="14"/>
      <c r="AW877" s="14"/>
      <c r="AX877" s="14"/>
      <c r="AY877" s="14"/>
      <c r="AZ877" s="14"/>
      <c r="BA877" s="14"/>
      <c r="BB877" s="14"/>
    </row>
    <row r="878">
      <c r="I878" s="23"/>
      <c r="M878" s="24"/>
      <c r="O878" s="24"/>
      <c r="Q878" s="24"/>
      <c r="S878" s="24"/>
      <c r="U878" s="24"/>
      <c r="W878" s="24"/>
      <c r="Y878" s="24"/>
      <c r="AP878" s="14"/>
      <c r="AS878" s="14"/>
      <c r="AT878" s="12"/>
      <c r="AU878" s="14"/>
      <c r="AV878" s="14"/>
      <c r="AW878" s="14"/>
      <c r="AX878" s="14"/>
      <c r="AY878" s="14"/>
      <c r="AZ878" s="14"/>
      <c r="BA878" s="14"/>
      <c r="BB878" s="14"/>
    </row>
    <row r="879">
      <c r="I879" s="23"/>
      <c r="M879" s="24"/>
      <c r="O879" s="24"/>
      <c r="Q879" s="24"/>
      <c r="S879" s="24"/>
      <c r="U879" s="24"/>
      <c r="W879" s="24"/>
      <c r="Y879" s="24"/>
      <c r="AP879" s="14"/>
      <c r="AS879" s="14"/>
      <c r="AT879" s="12"/>
      <c r="AU879" s="14"/>
      <c r="AV879" s="14"/>
      <c r="AW879" s="14"/>
      <c r="AX879" s="14"/>
      <c r="AY879" s="14"/>
      <c r="AZ879" s="14"/>
      <c r="BA879" s="14"/>
      <c r="BB879" s="14"/>
    </row>
    <row r="880">
      <c r="I880" s="23"/>
      <c r="M880" s="24"/>
      <c r="O880" s="24"/>
      <c r="Q880" s="24"/>
      <c r="S880" s="24"/>
      <c r="U880" s="24"/>
      <c r="W880" s="24"/>
      <c r="Y880" s="24"/>
      <c r="AP880" s="14"/>
      <c r="AS880" s="14"/>
      <c r="AT880" s="12"/>
      <c r="AU880" s="14"/>
      <c r="AV880" s="14"/>
      <c r="AW880" s="14"/>
      <c r="AX880" s="14"/>
      <c r="AY880" s="14"/>
      <c r="AZ880" s="14"/>
      <c r="BA880" s="14"/>
      <c r="BB880" s="14"/>
    </row>
    <row r="881">
      <c r="I881" s="23"/>
      <c r="M881" s="24"/>
      <c r="O881" s="24"/>
      <c r="Q881" s="24"/>
      <c r="S881" s="24"/>
      <c r="U881" s="24"/>
      <c r="W881" s="24"/>
      <c r="Y881" s="24"/>
      <c r="AP881" s="14"/>
      <c r="AS881" s="14"/>
      <c r="AT881" s="12"/>
      <c r="AU881" s="14"/>
      <c r="AV881" s="14"/>
      <c r="AW881" s="14"/>
      <c r="AX881" s="14"/>
      <c r="AY881" s="14"/>
      <c r="AZ881" s="14"/>
      <c r="BA881" s="14"/>
      <c r="BB881" s="14"/>
    </row>
    <row r="882">
      <c r="I882" s="23"/>
      <c r="M882" s="24"/>
      <c r="O882" s="24"/>
      <c r="Q882" s="24"/>
      <c r="S882" s="24"/>
      <c r="U882" s="24"/>
      <c r="W882" s="24"/>
      <c r="Y882" s="24"/>
      <c r="AP882" s="14"/>
      <c r="AS882" s="14"/>
      <c r="AT882" s="12"/>
      <c r="AU882" s="14"/>
      <c r="AV882" s="14"/>
      <c r="AW882" s="14"/>
      <c r="AX882" s="14"/>
      <c r="AY882" s="14"/>
      <c r="AZ882" s="14"/>
      <c r="BA882" s="14"/>
      <c r="BB882" s="14"/>
    </row>
    <row r="883">
      <c r="I883" s="23"/>
      <c r="M883" s="24"/>
      <c r="O883" s="24"/>
      <c r="Q883" s="24"/>
      <c r="S883" s="24"/>
      <c r="U883" s="24"/>
      <c r="W883" s="24"/>
      <c r="Y883" s="24"/>
      <c r="AP883" s="14"/>
      <c r="AS883" s="14"/>
      <c r="AT883" s="12"/>
      <c r="AU883" s="14"/>
      <c r="AV883" s="14"/>
      <c r="AW883" s="14"/>
      <c r="AX883" s="14"/>
      <c r="AY883" s="14"/>
      <c r="AZ883" s="14"/>
      <c r="BA883" s="14"/>
      <c r="BB883" s="14"/>
    </row>
    <row r="884">
      <c r="I884" s="23"/>
      <c r="M884" s="24"/>
      <c r="O884" s="24"/>
      <c r="Q884" s="24"/>
      <c r="S884" s="24"/>
      <c r="U884" s="24"/>
      <c r="W884" s="24"/>
      <c r="Y884" s="24"/>
      <c r="AP884" s="14"/>
      <c r="AS884" s="14"/>
      <c r="AT884" s="12"/>
      <c r="AU884" s="14"/>
      <c r="AV884" s="14"/>
      <c r="AW884" s="14"/>
      <c r="AX884" s="14"/>
      <c r="AY884" s="14"/>
      <c r="AZ884" s="14"/>
      <c r="BA884" s="14"/>
      <c r="BB884" s="14"/>
    </row>
    <row r="885">
      <c r="I885" s="23"/>
      <c r="M885" s="24"/>
      <c r="O885" s="24"/>
      <c r="Q885" s="24"/>
      <c r="S885" s="24"/>
      <c r="U885" s="24"/>
      <c r="W885" s="24"/>
      <c r="Y885" s="24"/>
      <c r="AP885" s="14"/>
      <c r="AS885" s="14"/>
      <c r="AT885" s="12"/>
      <c r="AU885" s="14"/>
      <c r="AV885" s="14"/>
      <c r="AW885" s="14"/>
      <c r="AX885" s="14"/>
      <c r="AY885" s="14"/>
      <c r="AZ885" s="14"/>
      <c r="BA885" s="14"/>
      <c r="BB885" s="14"/>
    </row>
    <row r="886">
      <c r="I886" s="23"/>
      <c r="M886" s="24"/>
      <c r="O886" s="24"/>
      <c r="Q886" s="24"/>
      <c r="S886" s="24"/>
      <c r="U886" s="24"/>
      <c r="W886" s="24"/>
      <c r="Y886" s="24"/>
      <c r="AP886" s="14"/>
      <c r="AS886" s="14"/>
      <c r="AT886" s="12"/>
      <c r="AU886" s="14"/>
      <c r="AV886" s="14"/>
      <c r="AW886" s="14"/>
      <c r="AX886" s="14"/>
      <c r="AY886" s="14"/>
      <c r="AZ886" s="14"/>
      <c r="BA886" s="14"/>
      <c r="BB886" s="14"/>
    </row>
    <row r="887">
      <c r="I887" s="23"/>
      <c r="M887" s="24"/>
      <c r="O887" s="24"/>
      <c r="Q887" s="24"/>
      <c r="S887" s="24"/>
      <c r="U887" s="24"/>
      <c r="W887" s="24"/>
      <c r="Y887" s="24"/>
      <c r="AP887" s="14"/>
      <c r="AS887" s="14"/>
      <c r="AT887" s="12"/>
      <c r="AU887" s="14"/>
      <c r="AV887" s="14"/>
      <c r="AW887" s="14"/>
      <c r="AX887" s="14"/>
      <c r="AY887" s="14"/>
      <c r="AZ887" s="14"/>
      <c r="BA887" s="14"/>
      <c r="BB887" s="14"/>
    </row>
    <row r="888">
      <c r="I888" s="23"/>
      <c r="M888" s="24"/>
      <c r="O888" s="24"/>
      <c r="Q888" s="24"/>
      <c r="S888" s="24"/>
      <c r="U888" s="24"/>
      <c r="W888" s="24"/>
      <c r="Y888" s="24"/>
      <c r="AP888" s="14"/>
      <c r="AS888" s="14"/>
      <c r="AT888" s="12"/>
      <c r="AU888" s="14"/>
      <c r="AV888" s="14"/>
      <c r="AW888" s="14"/>
      <c r="AX888" s="14"/>
      <c r="AY888" s="14"/>
      <c r="AZ888" s="14"/>
      <c r="BA888" s="14"/>
      <c r="BB888" s="14"/>
    </row>
    <row r="889">
      <c r="I889" s="23"/>
      <c r="M889" s="24"/>
      <c r="O889" s="24"/>
      <c r="Q889" s="24"/>
      <c r="S889" s="24"/>
      <c r="U889" s="24"/>
      <c r="W889" s="24"/>
      <c r="Y889" s="24"/>
      <c r="AP889" s="14"/>
      <c r="AS889" s="14"/>
      <c r="AT889" s="12"/>
      <c r="AU889" s="14"/>
      <c r="AV889" s="14"/>
      <c r="AW889" s="14"/>
      <c r="AX889" s="14"/>
      <c r="AY889" s="14"/>
      <c r="AZ889" s="14"/>
      <c r="BA889" s="14"/>
      <c r="BB889" s="14"/>
    </row>
    <row r="890">
      <c r="I890" s="23"/>
      <c r="M890" s="24"/>
      <c r="O890" s="24"/>
      <c r="Q890" s="24"/>
      <c r="S890" s="24"/>
      <c r="U890" s="24"/>
      <c r="W890" s="24"/>
      <c r="Y890" s="24"/>
      <c r="AP890" s="14"/>
      <c r="AS890" s="14"/>
      <c r="AT890" s="12"/>
      <c r="AU890" s="14"/>
      <c r="AV890" s="14"/>
      <c r="AW890" s="14"/>
      <c r="AX890" s="14"/>
      <c r="AY890" s="14"/>
      <c r="AZ890" s="14"/>
      <c r="BA890" s="14"/>
      <c r="BB890" s="14"/>
    </row>
    <row r="891">
      <c r="I891" s="23"/>
      <c r="M891" s="24"/>
      <c r="O891" s="24"/>
      <c r="Q891" s="24"/>
      <c r="S891" s="24"/>
      <c r="U891" s="24"/>
      <c r="W891" s="24"/>
      <c r="Y891" s="24"/>
      <c r="AP891" s="14"/>
      <c r="AS891" s="14"/>
      <c r="AT891" s="12"/>
      <c r="AU891" s="14"/>
      <c r="AV891" s="14"/>
      <c r="AW891" s="14"/>
      <c r="AX891" s="14"/>
      <c r="AY891" s="14"/>
      <c r="AZ891" s="14"/>
      <c r="BA891" s="14"/>
      <c r="BB891" s="14"/>
    </row>
    <row r="892">
      <c r="I892" s="23"/>
      <c r="M892" s="24"/>
      <c r="O892" s="24"/>
      <c r="Q892" s="24"/>
      <c r="S892" s="24"/>
      <c r="U892" s="24"/>
      <c r="W892" s="24"/>
      <c r="Y892" s="24"/>
      <c r="AP892" s="14"/>
      <c r="AS892" s="14"/>
      <c r="AT892" s="12"/>
      <c r="AU892" s="14"/>
      <c r="AV892" s="14"/>
      <c r="AW892" s="14"/>
      <c r="AX892" s="14"/>
      <c r="AY892" s="14"/>
      <c r="AZ892" s="14"/>
      <c r="BA892" s="14"/>
      <c r="BB892" s="14"/>
    </row>
    <row r="893">
      <c r="I893" s="23"/>
      <c r="M893" s="24"/>
      <c r="O893" s="24"/>
      <c r="Q893" s="24"/>
      <c r="S893" s="24"/>
      <c r="U893" s="24"/>
      <c r="W893" s="24"/>
      <c r="Y893" s="24"/>
      <c r="AP893" s="14"/>
      <c r="AS893" s="14"/>
      <c r="AT893" s="12"/>
      <c r="AU893" s="14"/>
      <c r="AV893" s="14"/>
      <c r="AW893" s="14"/>
      <c r="AX893" s="14"/>
      <c r="AY893" s="14"/>
      <c r="AZ893" s="14"/>
      <c r="BA893" s="14"/>
      <c r="BB893" s="14"/>
    </row>
    <row r="894">
      <c r="I894" s="23"/>
      <c r="M894" s="24"/>
      <c r="O894" s="24"/>
      <c r="Q894" s="24"/>
      <c r="S894" s="24"/>
      <c r="U894" s="24"/>
      <c r="W894" s="24"/>
      <c r="Y894" s="24"/>
      <c r="AP894" s="14"/>
      <c r="AS894" s="14"/>
      <c r="AT894" s="12"/>
      <c r="AU894" s="14"/>
      <c r="AV894" s="14"/>
      <c r="AW894" s="14"/>
      <c r="AX894" s="14"/>
      <c r="AY894" s="14"/>
      <c r="AZ894" s="14"/>
      <c r="BA894" s="14"/>
      <c r="BB894" s="14"/>
    </row>
    <row r="895">
      <c r="I895" s="23"/>
      <c r="M895" s="24"/>
      <c r="O895" s="24"/>
      <c r="Q895" s="24"/>
      <c r="S895" s="24"/>
      <c r="U895" s="24"/>
      <c r="W895" s="24"/>
      <c r="Y895" s="24"/>
      <c r="AP895" s="14"/>
      <c r="AS895" s="14"/>
      <c r="AT895" s="12"/>
      <c r="AU895" s="14"/>
      <c r="AV895" s="14"/>
      <c r="AW895" s="14"/>
      <c r="AX895" s="14"/>
      <c r="AY895" s="14"/>
      <c r="AZ895" s="14"/>
      <c r="BA895" s="14"/>
      <c r="BB895" s="14"/>
    </row>
    <row r="896">
      <c r="I896" s="23"/>
      <c r="M896" s="24"/>
      <c r="O896" s="24"/>
      <c r="Q896" s="24"/>
      <c r="S896" s="24"/>
      <c r="U896" s="24"/>
      <c r="W896" s="24"/>
      <c r="Y896" s="24"/>
      <c r="AP896" s="14"/>
      <c r="AS896" s="14"/>
      <c r="AT896" s="12"/>
      <c r="AU896" s="14"/>
      <c r="AV896" s="14"/>
      <c r="AW896" s="14"/>
      <c r="AX896" s="14"/>
      <c r="AY896" s="14"/>
      <c r="AZ896" s="14"/>
      <c r="BA896" s="14"/>
      <c r="BB896" s="14"/>
    </row>
    <row r="897">
      <c r="I897" s="23"/>
      <c r="M897" s="24"/>
      <c r="O897" s="24"/>
      <c r="Q897" s="24"/>
      <c r="S897" s="24"/>
      <c r="U897" s="24"/>
      <c r="W897" s="24"/>
      <c r="Y897" s="24"/>
      <c r="AP897" s="14"/>
      <c r="AS897" s="14"/>
      <c r="AT897" s="12"/>
      <c r="AU897" s="14"/>
      <c r="AV897" s="14"/>
      <c r="AW897" s="14"/>
      <c r="AX897" s="14"/>
      <c r="AY897" s="14"/>
      <c r="AZ897" s="14"/>
      <c r="BA897" s="14"/>
      <c r="BB897" s="14"/>
    </row>
    <row r="898">
      <c r="I898" s="23"/>
      <c r="M898" s="24"/>
      <c r="O898" s="24"/>
      <c r="Q898" s="24"/>
      <c r="S898" s="24"/>
      <c r="U898" s="24"/>
      <c r="W898" s="24"/>
      <c r="Y898" s="24"/>
      <c r="AP898" s="14"/>
      <c r="AS898" s="14"/>
      <c r="AT898" s="12"/>
      <c r="AU898" s="14"/>
      <c r="AV898" s="14"/>
      <c r="AW898" s="14"/>
      <c r="AX898" s="14"/>
      <c r="AY898" s="14"/>
      <c r="AZ898" s="14"/>
      <c r="BA898" s="14"/>
      <c r="BB898" s="14"/>
    </row>
    <row r="899">
      <c r="I899" s="23"/>
      <c r="M899" s="24"/>
      <c r="O899" s="24"/>
      <c r="Q899" s="24"/>
      <c r="S899" s="24"/>
      <c r="U899" s="24"/>
      <c r="W899" s="24"/>
      <c r="Y899" s="24"/>
      <c r="AP899" s="14"/>
      <c r="AS899" s="14"/>
      <c r="AT899" s="12"/>
      <c r="AU899" s="14"/>
      <c r="AV899" s="14"/>
      <c r="AW899" s="14"/>
      <c r="AX899" s="14"/>
      <c r="AY899" s="14"/>
      <c r="AZ899" s="14"/>
      <c r="BA899" s="14"/>
      <c r="BB899" s="14"/>
    </row>
    <row r="900">
      <c r="I900" s="23"/>
      <c r="M900" s="24"/>
      <c r="O900" s="24"/>
      <c r="Q900" s="24"/>
      <c r="S900" s="24"/>
      <c r="U900" s="24"/>
      <c r="W900" s="24"/>
      <c r="Y900" s="24"/>
      <c r="AP900" s="14"/>
      <c r="AS900" s="14"/>
      <c r="AT900" s="12"/>
      <c r="AU900" s="14"/>
      <c r="AV900" s="14"/>
      <c r="AW900" s="14"/>
      <c r="AX900" s="14"/>
      <c r="AY900" s="14"/>
      <c r="AZ900" s="14"/>
      <c r="BA900" s="14"/>
      <c r="BB900" s="14"/>
    </row>
    <row r="901">
      <c r="I901" s="23"/>
      <c r="M901" s="24"/>
      <c r="O901" s="24"/>
      <c r="Q901" s="24"/>
      <c r="S901" s="24"/>
      <c r="U901" s="24"/>
      <c r="W901" s="24"/>
      <c r="Y901" s="24"/>
      <c r="AP901" s="14"/>
      <c r="AS901" s="14"/>
      <c r="AT901" s="12"/>
      <c r="AU901" s="14"/>
      <c r="AV901" s="14"/>
      <c r="AW901" s="14"/>
      <c r="AX901" s="14"/>
      <c r="AY901" s="14"/>
      <c r="AZ901" s="14"/>
      <c r="BA901" s="14"/>
      <c r="BB901" s="14"/>
    </row>
    <row r="902">
      <c r="I902" s="23"/>
      <c r="M902" s="24"/>
      <c r="O902" s="24"/>
      <c r="Q902" s="24"/>
      <c r="S902" s="24"/>
      <c r="U902" s="24"/>
      <c r="W902" s="24"/>
      <c r="Y902" s="24"/>
      <c r="AP902" s="14"/>
      <c r="AS902" s="14"/>
      <c r="AT902" s="12"/>
      <c r="AU902" s="14"/>
      <c r="AV902" s="14"/>
      <c r="AW902" s="14"/>
      <c r="AX902" s="14"/>
      <c r="AY902" s="14"/>
      <c r="AZ902" s="14"/>
      <c r="BA902" s="14"/>
      <c r="BB902" s="14"/>
    </row>
    <row r="903">
      <c r="I903" s="23"/>
      <c r="M903" s="24"/>
      <c r="O903" s="24"/>
      <c r="Q903" s="24"/>
      <c r="S903" s="24"/>
      <c r="U903" s="24"/>
      <c r="W903" s="24"/>
      <c r="Y903" s="24"/>
      <c r="AP903" s="14"/>
      <c r="AS903" s="14"/>
      <c r="AT903" s="12"/>
      <c r="AU903" s="14"/>
      <c r="AV903" s="14"/>
      <c r="AW903" s="14"/>
      <c r="AX903" s="14"/>
      <c r="AY903" s="14"/>
      <c r="AZ903" s="14"/>
      <c r="BA903" s="14"/>
      <c r="BB903" s="14"/>
    </row>
    <row r="904">
      <c r="I904" s="23"/>
      <c r="M904" s="24"/>
      <c r="O904" s="24"/>
      <c r="Q904" s="24"/>
      <c r="S904" s="24"/>
      <c r="U904" s="24"/>
      <c r="W904" s="24"/>
      <c r="Y904" s="24"/>
      <c r="AP904" s="14"/>
      <c r="AS904" s="14"/>
      <c r="AT904" s="12"/>
      <c r="AU904" s="14"/>
      <c r="AV904" s="14"/>
      <c r="AW904" s="14"/>
      <c r="AX904" s="14"/>
      <c r="AY904" s="14"/>
      <c r="AZ904" s="14"/>
      <c r="BA904" s="14"/>
      <c r="BB904" s="14"/>
    </row>
    <row r="905">
      <c r="I905" s="23"/>
      <c r="M905" s="24"/>
      <c r="O905" s="24"/>
      <c r="Q905" s="24"/>
      <c r="S905" s="24"/>
      <c r="U905" s="24"/>
      <c r="W905" s="24"/>
      <c r="Y905" s="24"/>
      <c r="AP905" s="14"/>
      <c r="AS905" s="14"/>
      <c r="AT905" s="12"/>
      <c r="AU905" s="14"/>
      <c r="AV905" s="14"/>
      <c r="AW905" s="14"/>
      <c r="AX905" s="14"/>
      <c r="AY905" s="14"/>
      <c r="AZ905" s="14"/>
      <c r="BA905" s="14"/>
      <c r="BB905" s="14"/>
    </row>
    <row r="906">
      <c r="I906" s="23"/>
      <c r="M906" s="24"/>
      <c r="O906" s="24"/>
      <c r="Q906" s="24"/>
      <c r="S906" s="24"/>
      <c r="U906" s="24"/>
      <c r="W906" s="24"/>
      <c r="Y906" s="24"/>
      <c r="AP906" s="14"/>
      <c r="AS906" s="14"/>
      <c r="AT906" s="12"/>
      <c r="AU906" s="14"/>
      <c r="AV906" s="14"/>
      <c r="AW906" s="14"/>
      <c r="AX906" s="14"/>
      <c r="AY906" s="14"/>
      <c r="AZ906" s="14"/>
      <c r="BA906" s="14"/>
      <c r="BB906" s="14"/>
    </row>
    <row r="907">
      <c r="I907" s="23"/>
      <c r="M907" s="24"/>
      <c r="O907" s="24"/>
      <c r="Q907" s="24"/>
      <c r="S907" s="24"/>
      <c r="U907" s="24"/>
      <c r="W907" s="24"/>
      <c r="Y907" s="24"/>
      <c r="AP907" s="14"/>
      <c r="AS907" s="14"/>
      <c r="AT907" s="12"/>
      <c r="AU907" s="14"/>
      <c r="AV907" s="14"/>
      <c r="AW907" s="14"/>
      <c r="AX907" s="14"/>
      <c r="AY907" s="14"/>
      <c r="AZ907" s="14"/>
      <c r="BA907" s="14"/>
      <c r="BB907" s="14"/>
    </row>
    <row r="908">
      <c r="I908" s="23"/>
      <c r="M908" s="24"/>
      <c r="O908" s="24"/>
      <c r="Q908" s="24"/>
      <c r="S908" s="24"/>
      <c r="U908" s="24"/>
      <c r="W908" s="24"/>
      <c r="Y908" s="24"/>
      <c r="AP908" s="14"/>
      <c r="AS908" s="14"/>
      <c r="AT908" s="12"/>
      <c r="AU908" s="14"/>
      <c r="AV908" s="14"/>
      <c r="AW908" s="14"/>
      <c r="AX908" s="14"/>
      <c r="AY908" s="14"/>
      <c r="AZ908" s="14"/>
      <c r="BA908" s="14"/>
      <c r="BB908" s="14"/>
    </row>
    <row r="909">
      <c r="I909" s="23"/>
      <c r="M909" s="24"/>
      <c r="O909" s="24"/>
      <c r="Q909" s="24"/>
      <c r="S909" s="24"/>
      <c r="U909" s="24"/>
      <c r="W909" s="24"/>
      <c r="Y909" s="24"/>
      <c r="AP909" s="14"/>
      <c r="AS909" s="14"/>
      <c r="AT909" s="12"/>
      <c r="AU909" s="14"/>
      <c r="AV909" s="14"/>
      <c r="AW909" s="14"/>
      <c r="AX909" s="14"/>
      <c r="AY909" s="14"/>
      <c r="AZ909" s="14"/>
      <c r="BA909" s="14"/>
      <c r="BB909" s="14"/>
    </row>
    <row r="910">
      <c r="I910" s="23"/>
      <c r="M910" s="24"/>
      <c r="O910" s="24"/>
      <c r="Q910" s="24"/>
      <c r="S910" s="24"/>
      <c r="U910" s="24"/>
      <c r="W910" s="24"/>
      <c r="Y910" s="24"/>
      <c r="AP910" s="14"/>
      <c r="AS910" s="14"/>
      <c r="AT910" s="12"/>
      <c r="AU910" s="14"/>
      <c r="AV910" s="14"/>
      <c r="AW910" s="14"/>
      <c r="AX910" s="14"/>
      <c r="AY910" s="14"/>
      <c r="AZ910" s="14"/>
      <c r="BA910" s="14"/>
      <c r="BB910" s="14"/>
    </row>
    <row r="911">
      <c r="I911" s="23"/>
      <c r="M911" s="24"/>
      <c r="O911" s="24"/>
      <c r="Q911" s="24"/>
      <c r="S911" s="24"/>
      <c r="U911" s="24"/>
      <c r="W911" s="24"/>
      <c r="Y911" s="24"/>
      <c r="AP911" s="14"/>
      <c r="AS911" s="14"/>
      <c r="AT911" s="12"/>
      <c r="AU911" s="14"/>
      <c r="AV911" s="14"/>
      <c r="AW911" s="14"/>
      <c r="AX911" s="14"/>
      <c r="AY911" s="14"/>
      <c r="AZ911" s="14"/>
      <c r="BA911" s="14"/>
      <c r="BB911" s="14"/>
    </row>
    <row r="912">
      <c r="I912" s="23"/>
      <c r="M912" s="24"/>
      <c r="O912" s="24"/>
      <c r="Q912" s="24"/>
      <c r="S912" s="24"/>
      <c r="U912" s="24"/>
      <c r="W912" s="24"/>
      <c r="Y912" s="24"/>
      <c r="AP912" s="14"/>
      <c r="AS912" s="14"/>
      <c r="AT912" s="12"/>
      <c r="AU912" s="14"/>
      <c r="AV912" s="14"/>
      <c r="AW912" s="14"/>
      <c r="AX912" s="14"/>
      <c r="AY912" s="14"/>
      <c r="AZ912" s="14"/>
      <c r="BA912" s="14"/>
      <c r="BB912" s="14"/>
    </row>
    <row r="913">
      <c r="I913" s="23"/>
      <c r="M913" s="24"/>
      <c r="O913" s="24"/>
      <c r="Q913" s="24"/>
      <c r="S913" s="24"/>
      <c r="U913" s="24"/>
      <c r="W913" s="24"/>
      <c r="Y913" s="24"/>
      <c r="AP913" s="14"/>
      <c r="AS913" s="14"/>
      <c r="AT913" s="12"/>
      <c r="AU913" s="14"/>
      <c r="AV913" s="14"/>
      <c r="AW913" s="14"/>
      <c r="AX913" s="14"/>
      <c r="AY913" s="14"/>
      <c r="AZ913" s="14"/>
      <c r="BA913" s="14"/>
      <c r="BB913" s="14"/>
    </row>
    <row r="914">
      <c r="I914" s="23"/>
      <c r="M914" s="24"/>
      <c r="O914" s="24"/>
      <c r="Q914" s="24"/>
      <c r="S914" s="24"/>
      <c r="U914" s="24"/>
      <c r="W914" s="24"/>
      <c r="Y914" s="24"/>
      <c r="AP914" s="14"/>
      <c r="AS914" s="14"/>
      <c r="AT914" s="12"/>
      <c r="AU914" s="14"/>
      <c r="AV914" s="14"/>
      <c r="AW914" s="14"/>
      <c r="AX914" s="14"/>
      <c r="AY914" s="14"/>
      <c r="AZ914" s="14"/>
      <c r="BA914" s="14"/>
      <c r="BB914" s="14"/>
    </row>
    <row r="915">
      <c r="I915" s="23"/>
      <c r="M915" s="24"/>
      <c r="O915" s="24"/>
      <c r="Q915" s="24"/>
      <c r="S915" s="24"/>
      <c r="U915" s="24"/>
      <c r="W915" s="24"/>
      <c r="Y915" s="24"/>
      <c r="AP915" s="14"/>
      <c r="AS915" s="14"/>
      <c r="AT915" s="12"/>
      <c r="AU915" s="14"/>
      <c r="AV915" s="14"/>
      <c r="AW915" s="14"/>
      <c r="AX915" s="14"/>
      <c r="AY915" s="14"/>
      <c r="AZ915" s="14"/>
      <c r="BA915" s="14"/>
      <c r="BB915" s="14"/>
    </row>
    <row r="916">
      <c r="I916" s="23"/>
      <c r="M916" s="24"/>
      <c r="O916" s="24"/>
      <c r="Q916" s="24"/>
      <c r="S916" s="24"/>
      <c r="U916" s="24"/>
      <c r="W916" s="24"/>
      <c r="Y916" s="24"/>
      <c r="AP916" s="14"/>
      <c r="AS916" s="14"/>
      <c r="AT916" s="12"/>
      <c r="AU916" s="14"/>
      <c r="AV916" s="14"/>
      <c r="AW916" s="14"/>
      <c r="AX916" s="14"/>
      <c r="AY916" s="14"/>
      <c r="AZ916" s="14"/>
      <c r="BA916" s="14"/>
      <c r="BB916" s="14"/>
    </row>
    <row r="917">
      <c r="I917" s="23"/>
      <c r="M917" s="24"/>
      <c r="O917" s="24"/>
      <c r="Q917" s="24"/>
      <c r="S917" s="24"/>
      <c r="U917" s="24"/>
      <c r="W917" s="24"/>
      <c r="Y917" s="24"/>
      <c r="AP917" s="14"/>
      <c r="AS917" s="14"/>
      <c r="AT917" s="12"/>
      <c r="AU917" s="14"/>
      <c r="AV917" s="14"/>
      <c r="AW917" s="14"/>
      <c r="AX917" s="14"/>
      <c r="AY917" s="14"/>
      <c r="AZ917" s="14"/>
      <c r="BA917" s="14"/>
      <c r="BB917" s="14"/>
    </row>
    <row r="918">
      <c r="I918" s="23"/>
      <c r="M918" s="24"/>
      <c r="O918" s="24"/>
      <c r="Q918" s="24"/>
      <c r="S918" s="24"/>
      <c r="U918" s="24"/>
      <c r="W918" s="24"/>
      <c r="Y918" s="24"/>
      <c r="AP918" s="14"/>
      <c r="AS918" s="14"/>
      <c r="AT918" s="12"/>
      <c r="AU918" s="14"/>
      <c r="AV918" s="14"/>
      <c r="AW918" s="14"/>
      <c r="AX918" s="14"/>
      <c r="AY918" s="14"/>
      <c r="AZ918" s="14"/>
      <c r="BA918" s="14"/>
      <c r="BB918" s="14"/>
    </row>
    <row r="919">
      <c r="I919" s="23"/>
      <c r="M919" s="24"/>
      <c r="O919" s="24"/>
      <c r="Q919" s="24"/>
      <c r="S919" s="24"/>
      <c r="U919" s="24"/>
      <c r="W919" s="24"/>
      <c r="Y919" s="24"/>
      <c r="AP919" s="14"/>
      <c r="AS919" s="14"/>
      <c r="AT919" s="12"/>
      <c r="AU919" s="14"/>
      <c r="AV919" s="14"/>
      <c r="AW919" s="14"/>
      <c r="AX919" s="14"/>
      <c r="AY919" s="14"/>
      <c r="AZ919" s="14"/>
      <c r="BA919" s="14"/>
      <c r="BB919" s="14"/>
    </row>
    <row r="920">
      <c r="I920" s="23"/>
      <c r="M920" s="24"/>
      <c r="O920" s="24"/>
      <c r="Q920" s="24"/>
      <c r="S920" s="24"/>
      <c r="U920" s="24"/>
      <c r="W920" s="24"/>
      <c r="Y920" s="24"/>
      <c r="AP920" s="14"/>
      <c r="AS920" s="14"/>
      <c r="AT920" s="12"/>
      <c r="AU920" s="14"/>
      <c r="AV920" s="14"/>
      <c r="AW920" s="14"/>
      <c r="AX920" s="14"/>
      <c r="AY920" s="14"/>
      <c r="AZ920" s="14"/>
      <c r="BA920" s="14"/>
      <c r="BB920" s="14"/>
    </row>
    <row r="921">
      <c r="I921" s="23"/>
      <c r="M921" s="24"/>
      <c r="O921" s="24"/>
      <c r="Q921" s="24"/>
      <c r="S921" s="24"/>
      <c r="U921" s="24"/>
      <c r="W921" s="24"/>
      <c r="Y921" s="24"/>
      <c r="AP921" s="14"/>
      <c r="AS921" s="14"/>
      <c r="AT921" s="12"/>
      <c r="AU921" s="14"/>
      <c r="AV921" s="14"/>
      <c r="AW921" s="14"/>
      <c r="AX921" s="14"/>
      <c r="AY921" s="14"/>
      <c r="AZ921" s="14"/>
      <c r="BA921" s="14"/>
      <c r="BB921" s="14"/>
    </row>
    <row r="922">
      <c r="I922" s="23"/>
      <c r="M922" s="24"/>
      <c r="O922" s="24"/>
      <c r="Q922" s="24"/>
      <c r="S922" s="24"/>
      <c r="U922" s="24"/>
      <c r="W922" s="24"/>
      <c r="Y922" s="24"/>
      <c r="AP922" s="14"/>
      <c r="AS922" s="14"/>
      <c r="AT922" s="12"/>
      <c r="AU922" s="14"/>
      <c r="AV922" s="14"/>
      <c r="AW922" s="14"/>
      <c r="AX922" s="14"/>
      <c r="AY922" s="14"/>
      <c r="AZ922" s="14"/>
      <c r="BA922" s="14"/>
      <c r="BB922" s="14"/>
    </row>
    <row r="923">
      <c r="I923" s="23"/>
      <c r="M923" s="24"/>
      <c r="O923" s="24"/>
      <c r="Q923" s="24"/>
      <c r="S923" s="24"/>
      <c r="U923" s="24"/>
      <c r="W923" s="24"/>
      <c r="Y923" s="24"/>
      <c r="AP923" s="14"/>
      <c r="AS923" s="14"/>
      <c r="AT923" s="12"/>
      <c r="AU923" s="14"/>
      <c r="AV923" s="14"/>
      <c r="AW923" s="14"/>
      <c r="AX923" s="14"/>
      <c r="AY923" s="14"/>
      <c r="AZ923" s="14"/>
      <c r="BA923" s="14"/>
      <c r="BB923" s="14"/>
    </row>
    <row r="924">
      <c r="I924" s="23"/>
      <c r="M924" s="24"/>
      <c r="O924" s="24"/>
      <c r="Q924" s="24"/>
      <c r="S924" s="24"/>
      <c r="U924" s="24"/>
      <c r="W924" s="24"/>
      <c r="Y924" s="24"/>
      <c r="AP924" s="14"/>
      <c r="AS924" s="14"/>
      <c r="AT924" s="12"/>
      <c r="AU924" s="14"/>
      <c r="AV924" s="14"/>
      <c r="AW924" s="14"/>
      <c r="AX924" s="14"/>
      <c r="AY924" s="14"/>
      <c r="AZ924" s="14"/>
      <c r="BA924" s="14"/>
      <c r="BB924" s="14"/>
    </row>
    <row r="925">
      <c r="I925" s="23"/>
      <c r="M925" s="24"/>
      <c r="O925" s="24"/>
      <c r="Q925" s="24"/>
      <c r="S925" s="24"/>
      <c r="U925" s="24"/>
      <c r="W925" s="24"/>
      <c r="Y925" s="24"/>
      <c r="AP925" s="14"/>
      <c r="AS925" s="14"/>
      <c r="AT925" s="12"/>
      <c r="AU925" s="14"/>
      <c r="AV925" s="14"/>
      <c r="AW925" s="14"/>
      <c r="AX925" s="14"/>
      <c r="AY925" s="14"/>
      <c r="AZ925" s="14"/>
      <c r="BA925" s="14"/>
      <c r="BB925" s="14"/>
    </row>
    <row r="926">
      <c r="I926" s="23"/>
      <c r="M926" s="24"/>
      <c r="O926" s="24"/>
      <c r="Q926" s="24"/>
      <c r="S926" s="24"/>
      <c r="U926" s="24"/>
      <c r="W926" s="24"/>
      <c r="Y926" s="24"/>
      <c r="AP926" s="14"/>
      <c r="AS926" s="14"/>
      <c r="AT926" s="12"/>
      <c r="AU926" s="14"/>
      <c r="AV926" s="14"/>
      <c r="AW926" s="14"/>
      <c r="AX926" s="14"/>
      <c r="AY926" s="14"/>
      <c r="AZ926" s="14"/>
      <c r="BA926" s="14"/>
      <c r="BB926" s="14"/>
    </row>
    <row r="927">
      <c r="I927" s="23"/>
      <c r="M927" s="24"/>
      <c r="O927" s="24"/>
      <c r="Q927" s="24"/>
      <c r="S927" s="24"/>
      <c r="U927" s="24"/>
      <c r="W927" s="24"/>
      <c r="Y927" s="24"/>
      <c r="AP927" s="14"/>
      <c r="AS927" s="14"/>
      <c r="AT927" s="12"/>
      <c r="AU927" s="14"/>
      <c r="AV927" s="14"/>
      <c r="AW927" s="14"/>
      <c r="AX927" s="14"/>
      <c r="AY927" s="14"/>
      <c r="AZ927" s="14"/>
      <c r="BA927" s="14"/>
      <c r="BB927" s="14"/>
    </row>
    <row r="928">
      <c r="I928" s="23"/>
      <c r="M928" s="24"/>
      <c r="O928" s="24"/>
      <c r="Q928" s="24"/>
      <c r="S928" s="24"/>
      <c r="U928" s="24"/>
      <c r="W928" s="24"/>
      <c r="Y928" s="24"/>
      <c r="AP928" s="14"/>
      <c r="AS928" s="14"/>
      <c r="AT928" s="12"/>
      <c r="AU928" s="14"/>
      <c r="AV928" s="14"/>
      <c r="AW928" s="14"/>
      <c r="AX928" s="14"/>
      <c r="AY928" s="14"/>
      <c r="AZ928" s="14"/>
      <c r="BA928" s="14"/>
      <c r="BB928" s="14"/>
    </row>
    <row r="929">
      <c r="I929" s="23"/>
      <c r="M929" s="24"/>
      <c r="O929" s="24"/>
      <c r="Q929" s="24"/>
      <c r="S929" s="24"/>
      <c r="U929" s="24"/>
      <c r="W929" s="24"/>
      <c r="Y929" s="24"/>
      <c r="AP929" s="14"/>
      <c r="AS929" s="14"/>
      <c r="AT929" s="12"/>
      <c r="AU929" s="14"/>
      <c r="AV929" s="14"/>
      <c r="AW929" s="14"/>
      <c r="AX929" s="14"/>
      <c r="AY929" s="14"/>
      <c r="AZ929" s="14"/>
      <c r="BA929" s="14"/>
      <c r="BB929" s="14"/>
    </row>
    <row r="930">
      <c r="I930" s="23"/>
      <c r="M930" s="24"/>
      <c r="O930" s="24"/>
      <c r="Q930" s="24"/>
      <c r="S930" s="24"/>
      <c r="U930" s="24"/>
      <c r="W930" s="24"/>
      <c r="Y930" s="24"/>
      <c r="AP930" s="14"/>
      <c r="AS930" s="14"/>
      <c r="AT930" s="12"/>
      <c r="AU930" s="14"/>
      <c r="AV930" s="14"/>
      <c r="AW930" s="14"/>
      <c r="AX930" s="14"/>
      <c r="AY930" s="14"/>
      <c r="AZ930" s="14"/>
      <c r="BA930" s="14"/>
      <c r="BB930" s="14"/>
    </row>
    <row r="931">
      <c r="I931" s="23"/>
      <c r="M931" s="24"/>
      <c r="O931" s="24"/>
      <c r="Q931" s="24"/>
      <c r="S931" s="24"/>
      <c r="U931" s="24"/>
      <c r="W931" s="24"/>
      <c r="Y931" s="24"/>
      <c r="AP931" s="14"/>
      <c r="AS931" s="14"/>
      <c r="AT931" s="12"/>
      <c r="AU931" s="14"/>
      <c r="AV931" s="14"/>
      <c r="AW931" s="14"/>
      <c r="AX931" s="14"/>
      <c r="AY931" s="14"/>
      <c r="AZ931" s="14"/>
      <c r="BA931" s="14"/>
      <c r="BB931" s="14"/>
    </row>
    <row r="932">
      <c r="I932" s="23"/>
      <c r="M932" s="24"/>
      <c r="O932" s="24"/>
      <c r="Q932" s="24"/>
      <c r="S932" s="24"/>
      <c r="U932" s="24"/>
      <c r="W932" s="24"/>
      <c r="Y932" s="24"/>
      <c r="AP932" s="14"/>
      <c r="AS932" s="14"/>
      <c r="AT932" s="12"/>
      <c r="AU932" s="14"/>
      <c r="AV932" s="14"/>
      <c r="AW932" s="14"/>
      <c r="AX932" s="14"/>
      <c r="AY932" s="14"/>
      <c r="AZ932" s="14"/>
      <c r="BA932" s="14"/>
      <c r="BB932" s="14"/>
    </row>
    <row r="933">
      <c r="I933" s="23"/>
      <c r="M933" s="24"/>
      <c r="O933" s="24"/>
      <c r="Q933" s="24"/>
      <c r="S933" s="24"/>
      <c r="U933" s="24"/>
      <c r="W933" s="24"/>
      <c r="Y933" s="24"/>
      <c r="AP933" s="14"/>
      <c r="AS933" s="14"/>
      <c r="AT933" s="12"/>
      <c r="AU933" s="14"/>
      <c r="AV933" s="14"/>
      <c r="AW933" s="14"/>
      <c r="AX933" s="14"/>
      <c r="AY933" s="14"/>
      <c r="AZ933" s="14"/>
      <c r="BA933" s="14"/>
      <c r="BB933" s="14"/>
    </row>
    <row r="934">
      <c r="I934" s="23"/>
      <c r="M934" s="24"/>
      <c r="O934" s="24"/>
      <c r="Q934" s="24"/>
      <c r="S934" s="24"/>
      <c r="U934" s="24"/>
      <c r="W934" s="24"/>
      <c r="Y934" s="24"/>
      <c r="AP934" s="14"/>
      <c r="AS934" s="14"/>
      <c r="AT934" s="12"/>
      <c r="AU934" s="14"/>
      <c r="AV934" s="14"/>
      <c r="AW934" s="14"/>
      <c r="AX934" s="14"/>
      <c r="AY934" s="14"/>
      <c r="AZ934" s="14"/>
      <c r="BA934" s="14"/>
      <c r="BB934" s="14"/>
    </row>
    <row r="935">
      <c r="I935" s="23"/>
      <c r="M935" s="24"/>
      <c r="O935" s="24"/>
      <c r="Q935" s="24"/>
      <c r="S935" s="24"/>
      <c r="U935" s="24"/>
      <c r="W935" s="24"/>
      <c r="Y935" s="24"/>
      <c r="AP935" s="14"/>
      <c r="AS935" s="14"/>
      <c r="AT935" s="12"/>
      <c r="AU935" s="14"/>
      <c r="AV935" s="14"/>
      <c r="AW935" s="14"/>
      <c r="AX935" s="14"/>
      <c r="AY935" s="14"/>
      <c r="AZ935" s="14"/>
      <c r="BA935" s="14"/>
      <c r="BB935" s="14"/>
    </row>
    <row r="936">
      <c r="I936" s="23"/>
      <c r="M936" s="24"/>
      <c r="O936" s="24"/>
      <c r="Q936" s="24"/>
      <c r="S936" s="24"/>
      <c r="U936" s="24"/>
      <c r="W936" s="24"/>
      <c r="Y936" s="24"/>
      <c r="AP936" s="14"/>
      <c r="AS936" s="14"/>
      <c r="AT936" s="12"/>
      <c r="AU936" s="14"/>
      <c r="AV936" s="14"/>
      <c r="AW936" s="14"/>
      <c r="AX936" s="14"/>
      <c r="AY936" s="14"/>
      <c r="AZ936" s="14"/>
      <c r="BA936" s="14"/>
      <c r="BB936" s="14"/>
    </row>
    <row r="937">
      <c r="I937" s="23"/>
      <c r="M937" s="24"/>
      <c r="O937" s="24"/>
      <c r="Q937" s="24"/>
      <c r="S937" s="24"/>
      <c r="U937" s="24"/>
      <c r="W937" s="24"/>
      <c r="Y937" s="24"/>
      <c r="AP937" s="14"/>
      <c r="AS937" s="14"/>
      <c r="AT937" s="12"/>
      <c r="AU937" s="14"/>
      <c r="AV937" s="14"/>
      <c r="AW937" s="14"/>
      <c r="AX937" s="14"/>
      <c r="AY937" s="14"/>
      <c r="AZ937" s="14"/>
      <c r="BA937" s="14"/>
      <c r="BB937" s="14"/>
    </row>
    <row r="938">
      <c r="I938" s="23"/>
      <c r="M938" s="24"/>
      <c r="O938" s="24"/>
      <c r="Q938" s="24"/>
      <c r="S938" s="24"/>
      <c r="U938" s="24"/>
      <c r="W938" s="24"/>
      <c r="Y938" s="24"/>
      <c r="AP938" s="14"/>
      <c r="AS938" s="14"/>
      <c r="AT938" s="12"/>
      <c r="AU938" s="14"/>
      <c r="AV938" s="14"/>
      <c r="AW938" s="14"/>
      <c r="AX938" s="14"/>
      <c r="AY938" s="14"/>
      <c r="AZ938" s="14"/>
      <c r="BA938" s="14"/>
      <c r="BB938" s="14"/>
    </row>
    <row r="939">
      <c r="I939" s="23"/>
      <c r="M939" s="24"/>
      <c r="O939" s="24"/>
      <c r="Q939" s="24"/>
      <c r="S939" s="24"/>
      <c r="U939" s="24"/>
      <c r="W939" s="24"/>
      <c r="Y939" s="24"/>
      <c r="AP939" s="14"/>
      <c r="AS939" s="14"/>
      <c r="AT939" s="12"/>
      <c r="AU939" s="14"/>
      <c r="AV939" s="14"/>
      <c r="AW939" s="14"/>
      <c r="AX939" s="14"/>
      <c r="AY939" s="14"/>
      <c r="AZ939" s="14"/>
      <c r="BA939" s="14"/>
      <c r="BB939" s="14"/>
    </row>
    <row r="940">
      <c r="I940" s="23"/>
      <c r="M940" s="24"/>
      <c r="O940" s="24"/>
      <c r="Q940" s="24"/>
      <c r="S940" s="24"/>
      <c r="U940" s="24"/>
      <c r="W940" s="24"/>
      <c r="Y940" s="24"/>
      <c r="AP940" s="14"/>
      <c r="AS940" s="14"/>
      <c r="AT940" s="12"/>
      <c r="AU940" s="14"/>
      <c r="AV940" s="14"/>
      <c r="AW940" s="14"/>
      <c r="AX940" s="14"/>
      <c r="AY940" s="14"/>
      <c r="AZ940" s="14"/>
      <c r="BA940" s="14"/>
      <c r="BB940" s="14"/>
    </row>
    <row r="941">
      <c r="I941" s="23"/>
      <c r="M941" s="24"/>
      <c r="O941" s="24"/>
      <c r="Q941" s="24"/>
      <c r="S941" s="24"/>
      <c r="U941" s="24"/>
      <c r="W941" s="24"/>
      <c r="Y941" s="24"/>
      <c r="AP941" s="14"/>
      <c r="AS941" s="14"/>
      <c r="AT941" s="12"/>
      <c r="AU941" s="14"/>
      <c r="AV941" s="14"/>
      <c r="AW941" s="14"/>
      <c r="AX941" s="14"/>
      <c r="AY941" s="14"/>
      <c r="AZ941" s="14"/>
      <c r="BA941" s="14"/>
      <c r="BB941" s="14"/>
    </row>
    <row r="942">
      <c r="I942" s="23"/>
      <c r="M942" s="24"/>
      <c r="O942" s="24"/>
      <c r="Q942" s="24"/>
      <c r="S942" s="24"/>
      <c r="U942" s="24"/>
      <c r="W942" s="24"/>
      <c r="Y942" s="24"/>
      <c r="AP942" s="14"/>
      <c r="AS942" s="14"/>
      <c r="AT942" s="12"/>
      <c r="AU942" s="14"/>
      <c r="AV942" s="14"/>
      <c r="AW942" s="14"/>
      <c r="AX942" s="14"/>
      <c r="AY942" s="14"/>
      <c r="AZ942" s="14"/>
      <c r="BA942" s="14"/>
      <c r="BB942" s="14"/>
    </row>
    <row r="943">
      <c r="I943" s="23"/>
      <c r="M943" s="24"/>
      <c r="O943" s="24"/>
      <c r="Q943" s="24"/>
      <c r="S943" s="24"/>
      <c r="U943" s="24"/>
      <c r="W943" s="24"/>
      <c r="Y943" s="24"/>
      <c r="AP943" s="14"/>
      <c r="AS943" s="14"/>
      <c r="AT943" s="12"/>
      <c r="AU943" s="14"/>
      <c r="AV943" s="14"/>
      <c r="AW943" s="14"/>
      <c r="AX943" s="14"/>
      <c r="AY943" s="14"/>
      <c r="AZ943" s="14"/>
      <c r="BA943" s="14"/>
      <c r="BB943" s="14"/>
    </row>
    <row r="944">
      <c r="I944" s="23"/>
      <c r="M944" s="24"/>
      <c r="O944" s="24"/>
      <c r="Q944" s="24"/>
      <c r="S944" s="24"/>
      <c r="U944" s="24"/>
      <c r="W944" s="24"/>
      <c r="Y944" s="24"/>
      <c r="AP944" s="14"/>
      <c r="AS944" s="14"/>
      <c r="AT944" s="12"/>
      <c r="AU944" s="14"/>
      <c r="AV944" s="14"/>
      <c r="AW944" s="14"/>
      <c r="AX944" s="14"/>
      <c r="AY944" s="14"/>
      <c r="AZ944" s="14"/>
      <c r="BA944" s="14"/>
      <c r="BB944" s="14"/>
    </row>
    <row r="945">
      <c r="I945" s="23"/>
      <c r="M945" s="24"/>
      <c r="O945" s="24"/>
      <c r="Q945" s="24"/>
      <c r="S945" s="24"/>
      <c r="U945" s="24"/>
      <c r="W945" s="24"/>
      <c r="Y945" s="24"/>
      <c r="AP945" s="14"/>
      <c r="AS945" s="14"/>
      <c r="AT945" s="12"/>
      <c r="AU945" s="14"/>
      <c r="AV945" s="14"/>
      <c r="AW945" s="14"/>
      <c r="AX945" s="14"/>
      <c r="AY945" s="14"/>
      <c r="AZ945" s="14"/>
      <c r="BA945" s="14"/>
      <c r="BB945" s="14"/>
    </row>
    <row r="946">
      <c r="I946" s="23"/>
      <c r="M946" s="24"/>
      <c r="O946" s="24"/>
      <c r="Q946" s="24"/>
      <c r="S946" s="24"/>
      <c r="U946" s="24"/>
      <c r="W946" s="24"/>
      <c r="Y946" s="24"/>
      <c r="AP946" s="14"/>
      <c r="AS946" s="14"/>
      <c r="AT946" s="12"/>
      <c r="AU946" s="14"/>
      <c r="AV946" s="14"/>
      <c r="AW946" s="14"/>
      <c r="AX946" s="14"/>
      <c r="AY946" s="14"/>
      <c r="AZ946" s="14"/>
      <c r="BA946" s="14"/>
      <c r="BB946" s="14"/>
    </row>
    <row r="947">
      <c r="I947" s="23"/>
      <c r="M947" s="24"/>
      <c r="O947" s="24"/>
      <c r="Q947" s="24"/>
      <c r="S947" s="24"/>
      <c r="U947" s="24"/>
      <c r="W947" s="24"/>
      <c r="Y947" s="24"/>
      <c r="AP947" s="14"/>
      <c r="AS947" s="14"/>
      <c r="AT947" s="12"/>
      <c r="AU947" s="14"/>
      <c r="AV947" s="14"/>
      <c r="AW947" s="14"/>
      <c r="AX947" s="14"/>
      <c r="AY947" s="14"/>
      <c r="AZ947" s="14"/>
      <c r="BA947" s="14"/>
      <c r="BB947" s="14"/>
    </row>
    <row r="948">
      <c r="I948" s="23"/>
      <c r="M948" s="24"/>
      <c r="O948" s="24"/>
      <c r="Q948" s="24"/>
      <c r="S948" s="24"/>
      <c r="U948" s="24"/>
      <c r="W948" s="24"/>
      <c r="Y948" s="24"/>
      <c r="AP948" s="14"/>
      <c r="AS948" s="14"/>
      <c r="AT948" s="12"/>
      <c r="AU948" s="14"/>
      <c r="AV948" s="14"/>
      <c r="AW948" s="14"/>
      <c r="AX948" s="14"/>
      <c r="AY948" s="14"/>
      <c r="AZ948" s="14"/>
      <c r="BA948" s="14"/>
      <c r="BB948" s="14"/>
    </row>
    <row r="949">
      <c r="I949" s="23"/>
      <c r="M949" s="24"/>
      <c r="O949" s="24"/>
      <c r="Q949" s="24"/>
      <c r="S949" s="24"/>
      <c r="U949" s="24"/>
      <c r="W949" s="24"/>
      <c r="Y949" s="24"/>
      <c r="AP949" s="14"/>
      <c r="AS949" s="14"/>
      <c r="AT949" s="12"/>
      <c r="AU949" s="14"/>
      <c r="AV949" s="14"/>
      <c r="AW949" s="14"/>
      <c r="AX949" s="14"/>
      <c r="AY949" s="14"/>
      <c r="AZ949" s="14"/>
      <c r="BA949" s="14"/>
      <c r="BB949" s="14"/>
    </row>
    <row r="950">
      <c r="I950" s="23"/>
      <c r="M950" s="24"/>
      <c r="O950" s="24"/>
      <c r="Q950" s="24"/>
      <c r="S950" s="24"/>
      <c r="U950" s="24"/>
      <c r="W950" s="24"/>
      <c r="Y950" s="24"/>
      <c r="AP950" s="14"/>
      <c r="AS950" s="14"/>
      <c r="AT950" s="12"/>
      <c r="AU950" s="14"/>
      <c r="AV950" s="14"/>
      <c r="AW950" s="14"/>
      <c r="AX950" s="14"/>
      <c r="AY950" s="14"/>
      <c r="AZ950" s="14"/>
      <c r="BA950" s="14"/>
      <c r="BB950" s="14"/>
    </row>
    <row r="951">
      <c r="I951" s="23"/>
      <c r="M951" s="24"/>
      <c r="O951" s="24"/>
      <c r="Q951" s="24"/>
      <c r="S951" s="24"/>
      <c r="U951" s="24"/>
      <c r="W951" s="24"/>
      <c r="Y951" s="24"/>
      <c r="AP951" s="14"/>
      <c r="AS951" s="14"/>
      <c r="AT951" s="12"/>
      <c r="AU951" s="14"/>
      <c r="AV951" s="14"/>
      <c r="AW951" s="14"/>
      <c r="AX951" s="14"/>
      <c r="AY951" s="14"/>
      <c r="AZ951" s="14"/>
      <c r="BA951" s="14"/>
      <c r="BB951" s="14"/>
    </row>
    <row r="952">
      <c r="I952" s="23"/>
      <c r="M952" s="24"/>
      <c r="O952" s="24"/>
      <c r="Q952" s="24"/>
      <c r="S952" s="24"/>
      <c r="U952" s="24"/>
      <c r="W952" s="24"/>
      <c r="Y952" s="24"/>
      <c r="AP952" s="14"/>
      <c r="AS952" s="14"/>
      <c r="AT952" s="12"/>
      <c r="AU952" s="14"/>
      <c r="AV952" s="14"/>
      <c r="AW952" s="14"/>
      <c r="AX952" s="14"/>
      <c r="AY952" s="14"/>
      <c r="AZ952" s="14"/>
      <c r="BA952" s="14"/>
      <c r="BB952" s="14"/>
    </row>
    <row r="953">
      <c r="I953" s="23"/>
      <c r="M953" s="24"/>
      <c r="O953" s="24"/>
      <c r="Q953" s="24"/>
      <c r="S953" s="24"/>
      <c r="U953" s="24"/>
      <c r="W953" s="24"/>
      <c r="Y953" s="24"/>
      <c r="AP953" s="14"/>
      <c r="AS953" s="14"/>
      <c r="AT953" s="12"/>
      <c r="AU953" s="14"/>
      <c r="AV953" s="14"/>
      <c r="AW953" s="14"/>
      <c r="AX953" s="14"/>
      <c r="AY953" s="14"/>
      <c r="AZ953" s="14"/>
      <c r="BA953" s="14"/>
      <c r="BB953" s="14"/>
    </row>
    <row r="954">
      <c r="I954" s="23"/>
      <c r="M954" s="24"/>
      <c r="O954" s="24"/>
      <c r="Q954" s="24"/>
      <c r="S954" s="24"/>
      <c r="U954" s="24"/>
      <c r="W954" s="24"/>
      <c r="Y954" s="24"/>
      <c r="AP954" s="14"/>
      <c r="AS954" s="14"/>
      <c r="AT954" s="12"/>
      <c r="AU954" s="14"/>
      <c r="AV954" s="14"/>
      <c r="AW954" s="14"/>
      <c r="AX954" s="14"/>
      <c r="AY954" s="14"/>
      <c r="AZ954" s="14"/>
      <c r="BA954" s="14"/>
      <c r="BB954" s="14"/>
    </row>
    <row r="955">
      <c r="I955" s="23"/>
      <c r="M955" s="24"/>
      <c r="O955" s="24"/>
      <c r="Q955" s="24"/>
      <c r="S955" s="24"/>
      <c r="U955" s="24"/>
      <c r="W955" s="24"/>
      <c r="Y955" s="24"/>
      <c r="AP955" s="14"/>
      <c r="AS955" s="14"/>
      <c r="AT955" s="12"/>
      <c r="AU955" s="14"/>
      <c r="AV955" s="14"/>
      <c r="AW955" s="14"/>
      <c r="AX955" s="14"/>
      <c r="AY955" s="14"/>
      <c r="AZ955" s="14"/>
      <c r="BA955" s="14"/>
      <c r="BB955" s="14"/>
    </row>
    <row r="956">
      <c r="I956" s="23"/>
      <c r="M956" s="24"/>
      <c r="O956" s="24"/>
      <c r="Q956" s="24"/>
      <c r="S956" s="24"/>
      <c r="U956" s="24"/>
      <c r="W956" s="24"/>
      <c r="Y956" s="24"/>
      <c r="AP956" s="14"/>
      <c r="AS956" s="14"/>
      <c r="AT956" s="12"/>
      <c r="AU956" s="14"/>
      <c r="AV956" s="14"/>
      <c r="AW956" s="14"/>
      <c r="AX956" s="14"/>
      <c r="AY956" s="14"/>
      <c r="AZ956" s="14"/>
      <c r="BA956" s="14"/>
      <c r="BB956" s="14"/>
    </row>
    <row r="957">
      <c r="I957" s="23"/>
      <c r="M957" s="24"/>
      <c r="O957" s="24"/>
      <c r="Q957" s="24"/>
      <c r="S957" s="24"/>
      <c r="U957" s="24"/>
      <c r="W957" s="24"/>
      <c r="Y957" s="24"/>
      <c r="AP957" s="14"/>
      <c r="AS957" s="14"/>
      <c r="AT957" s="12"/>
      <c r="AU957" s="14"/>
      <c r="AV957" s="14"/>
      <c r="AW957" s="14"/>
      <c r="AX957" s="14"/>
      <c r="AY957" s="14"/>
      <c r="AZ957" s="14"/>
      <c r="BA957" s="14"/>
      <c r="BB957" s="14"/>
    </row>
    <row r="958">
      <c r="I958" s="23"/>
      <c r="M958" s="24"/>
      <c r="O958" s="24"/>
      <c r="Q958" s="24"/>
      <c r="S958" s="24"/>
      <c r="U958" s="24"/>
      <c r="W958" s="24"/>
      <c r="Y958" s="24"/>
      <c r="AP958" s="14"/>
      <c r="AS958" s="14"/>
      <c r="AT958" s="12"/>
      <c r="AU958" s="14"/>
      <c r="AV958" s="14"/>
      <c r="AW958" s="14"/>
      <c r="AX958" s="14"/>
      <c r="AY958" s="14"/>
      <c r="AZ958" s="14"/>
      <c r="BA958" s="14"/>
      <c r="BB958" s="14"/>
    </row>
    <row r="959">
      <c r="I959" s="23"/>
      <c r="M959" s="24"/>
      <c r="O959" s="24"/>
      <c r="Q959" s="24"/>
      <c r="S959" s="24"/>
      <c r="U959" s="24"/>
      <c r="W959" s="24"/>
      <c r="Y959" s="24"/>
      <c r="AP959" s="14"/>
      <c r="AS959" s="14"/>
      <c r="AT959" s="12"/>
      <c r="AU959" s="14"/>
      <c r="AV959" s="14"/>
      <c r="AW959" s="14"/>
      <c r="AX959" s="14"/>
      <c r="AY959" s="14"/>
      <c r="AZ959" s="14"/>
      <c r="BA959" s="14"/>
      <c r="BB959" s="14"/>
    </row>
    <row r="960">
      <c r="I960" s="23"/>
      <c r="M960" s="24"/>
      <c r="O960" s="24"/>
      <c r="Q960" s="24"/>
      <c r="S960" s="24"/>
      <c r="U960" s="24"/>
      <c r="W960" s="24"/>
      <c r="Y960" s="24"/>
      <c r="AP960" s="14"/>
      <c r="AS960" s="14"/>
      <c r="AT960" s="12"/>
      <c r="AU960" s="14"/>
      <c r="AV960" s="14"/>
      <c r="AW960" s="14"/>
      <c r="AX960" s="14"/>
      <c r="AY960" s="14"/>
      <c r="AZ960" s="14"/>
      <c r="BA960" s="14"/>
      <c r="BB960" s="14"/>
    </row>
    <row r="961">
      <c r="I961" s="23"/>
      <c r="M961" s="24"/>
      <c r="O961" s="24"/>
      <c r="Q961" s="24"/>
      <c r="S961" s="24"/>
      <c r="U961" s="24"/>
      <c r="W961" s="24"/>
      <c r="Y961" s="24"/>
      <c r="AP961" s="14"/>
      <c r="AS961" s="14"/>
      <c r="AT961" s="12"/>
      <c r="AU961" s="14"/>
      <c r="AV961" s="14"/>
      <c r="AW961" s="14"/>
      <c r="AX961" s="14"/>
      <c r="AY961" s="14"/>
      <c r="AZ961" s="14"/>
      <c r="BA961" s="14"/>
      <c r="BB961" s="14"/>
    </row>
    <row r="962">
      <c r="I962" s="23"/>
      <c r="M962" s="24"/>
      <c r="O962" s="24"/>
      <c r="Q962" s="24"/>
      <c r="S962" s="24"/>
      <c r="U962" s="24"/>
      <c r="W962" s="24"/>
      <c r="Y962" s="24"/>
      <c r="AP962" s="14"/>
      <c r="AS962" s="14"/>
      <c r="AT962" s="12"/>
      <c r="AU962" s="14"/>
      <c r="AV962" s="14"/>
      <c r="AW962" s="14"/>
      <c r="AX962" s="14"/>
      <c r="AY962" s="14"/>
      <c r="AZ962" s="14"/>
      <c r="BA962" s="14"/>
      <c r="BB962" s="14"/>
    </row>
    <row r="963">
      <c r="I963" s="23"/>
      <c r="M963" s="24"/>
      <c r="O963" s="24"/>
      <c r="Q963" s="24"/>
      <c r="S963" s="24"/>
      <c r="U963" s="24"/>
      <c r="W963" s="24"/>
      <c r="Y963" s="24"/>
      <c r="AP963" s="14"/>
      <c r="AS963" s="14"/>
      <c r="AT963" s="12"/>
      <c r="AU963" s="14"/>
      <c r="AV963" s="14"/>
      <c r="AW963" s="14"/>
      <c r="AX963" s="14"/>
      <c r="AY963" s="14"/>
      <c r="AZ963" s="14"/>
      <c r="BA963" s="14"/>
      <c r="BB963" s="14"/>
    </row>
    <row r="964">
      <c r="I964" s="23"/>
      <c r="M964" s="24"/>
      <c r="O964" s="24"/>
      <c r="Q964" s="24"/>
      <c r="S964" s="24"/>
      <c r="U964" s="24"/>
      <c r="W964" s="24"/>
      <c r="Y964" s="24"/>
      <c r="AP964" s="14"/>
      <c r="AS964" s="14"/>
      <c r="AT964" s="12"/>
      <c r="AU964" s="14"/>
      <c r="AV964" s="14"/>
      <c r="AW964" s="14"/>
      <c r="AX964" s="14"/>
      <c r="AY964" s="14"/>
      <c r="AZ964" s="14"/>
      <c r="BA964" s="14"/>
      <c r="BB964" s="14"/>
    </row>
    <row r="965">
      <c r="I965" s="23"/>
      <c r="M965" s="24"/>
      <c r="O965" s="24"/>
      <c r="Q965" s="24"/>
      <c r="S965" s="24"/>
      <c r="U965" s="24"/>
      <c r="W965" s="24"/>
      <c r="Y965" s="24"/>
      <c r="AP965" s="14"/>
      <c r="AS965" s="14"/>
      <c r="AT965" s="12"/>
      <c r="AU965" s="14"/>
      <c r="AV965" s="14"/>
      <c r="AW965" s="14"/>
      <c r="AX965" s="14"/>
      <c r="AY965" s="14"/>
      <c r="AZ965" s="14"/>
      <c r="BA965" s="14"/>
      <c r="BB965" s="14"/>
    </row>
    <row r="966">
      <c r="I966" s="23"/>
      <c r="M966" s="24"/>
      <c r="O966" s="24"/>
      <c r="Q966" s="24"/>
      <c r="S966" s="24"/>
      <c r="U966" s="24"/>
      <c r="W966" s="24"/>
      <c r="Y966" s="24"/>
      <c r="AP966" s="14"/>
      <c r="AS966" s="14"/>
      <c r="AT966" s="12"/>
      <c r="AU966" s="14"/>
      <c r="AV966" s="14"/>
      <c r="AW966" s="14"/>
      <c r="AX966" s="14"/>
      <c r="AY966" s="14"/>
      <c r="AZ966" s="14"/>
      <c r="BA966" s="14"/>
      <c r="BB966" s="14"/>
    </row>
    <row r="967">
      <c r="I967" s="23"/>
      <c r="M967" s="24"/>
      <c r="O967" s="24"/>
      <c r="Q967" s="24"/>
      <c r="S967" s="24"/>
      <c r="U967" s="24"/>
      <c r="W967" s="24"/>
      <c r="Y967" s="24"/>
      <c r="AP967" s="14"/>
      <c r="AS967" s="14"/>
      <c r="AT967" s="12"/>
      <c r="AU967" s="14"/>
      <c r="AV967" s="14"/>
      <c r="AW967" s="14"/>
      <c r="AX967" s="14"/>
      <c r="AY967" s="14"/>
      <c r="AZ967" s="14"/>
      <c r="BA967" s="14"/>
      <c r="BB967" s="14"/>
    </row>
    <row r="968">
      <c r="I968" s="23"/>
      <c r="M968" s="24"/>
      <c r="O968" s="24"/>
      <c r="Q968" s="24"/>
      <c r="S968" s="24"/>
      <c r="U968" s="24"/>
      <c r="W968" s="24"/>
      <c r="Y968" s="24"/>
      <c r="AP968" s="14"/>
      <c r="AS968" s="14"/>
      <c r="AT968" s="12"/>
      <c r="AU968" s="14"/>
      <c r="AV968" s="14"/>
      <c r="AW968" s="14"/>
      <c r="AX968" s="14"/>
      <c r="AY968" s="14"/>
      <c r="AZ968" s="14"/>
      <c r="BA968" s="14"/>
      <c r="BB968" s="14"/>
    </row>
    <row r="969">
      <c r="I969" s="23"/>
      <c r="M969" s="24"/>
      <c r="O969" s="24"/>
      <c r="Q969" s="24"/>
      <c r="S969" s="24"/>
      <c r="U969" s="24"/>
      <c r="W969" s="24"/>
      <c r="Y969" s="24"/>
      <c r="AP969" s="14"/>
      <c r="AS969" s="14"/>
      <c r="AT969" s="12"/>
      <c r="AU969" s="14"/>
      <c r="AV969" s="14"/>
      <c r="AW969" s="14"/>
      <c r="AX969" s="14"/>
      <c r="AY969" s="14"/>
      <c r="AZ969" s="14"/>
      <c r="BA969" s="14"/>
      <c r="BB969" s="14"/>
    </row>
    <row r="970">
      <c r="I970" s="23"/>
      <c r="M970" s="24"/>
      <c r="O970" s="24"/>
      <c r="Q970" s="24"/>
      <c r="S970" s="24"/>
      <c r="U970" s="24"/>
      <c r="W970" s="24"/>
      <c r="Y970" s="24"/>
      <c r="AP970" s="14"/>
      <c r="AS970" s="14"/>
      <c r="AT970" s="12"/>
      <c r="AU970" s="14"/>
      <c r="AV970" s="14"/>
      <c r="AW970" s="14"/>
      <c r="AX970" s="14"/>
      <c r="AY970" s="14"/>
      <c r="AZ970" s="14"/>
      <c r="BA970" s="14"/>
      <c r="BB970" s="14"/>
    </row>
    <row r="971">
      <c r="I971" s="23"/>
      <c r="M971" s="24"/>
      <c r="O971" s="24"/>
      <c r="Q971" s="24"/>
      <c r="S971" s="24"/>
      <c r="U971" s="24"/>
      <c r="W971" s="24"/>
      <c r="Y971" s="24"/>
      <c r="AP971" s="14"/>
      <c r="AS971" s="14"/>
      <c r="AT971" s="12"/>
      <c r="AU971" s="14"/>
      <c r="AV971" s="14"/>
      <c r="AW971" s="14"/>
      <c r="AX971" s="14"/>
      <c r="AY971" s="14"/>
      <c r="AZ971" s="14"/>
      <c r="BA971" s="14"/>
      <c r="BB971" s="14"/>
    </row>
    <row r="972">
      <c r="I972" s="23"/>
      <c r="M972" s="24"/>
      <c r="O972" s="24"/>
      <c r="Q972" s="24"/>
      <c r="S972" s="24"/>
      <c r="U972" s="24"/>
      <c r="W972" s="24"/>
      <c r="Y972" s="24"/>
      <c r="AP972" s="14"/>
      <c r="AS972" s="14"/>
      <c r="AT972" s="12"/>
      <c r="AU972" s="14"/>
      <c r="AV972" s="14"/>
      <c r="AW972" s="14"/>
      <c r="AX972" s="14"/>
      <c r="AY972" s="14"/>
      <c r="AZ972" s="14"/>
      <c r="BA972" s="14"/>
      <c r="BB972" s="14"/>
    </row>
    <row r="973">
      <c r="I973" s="23"/>
      <c r="M973" s="24"/>
      <c r="O973" s="24"/>
      <c r="Q973" s="24"/>
      <c r="S973" s="24"/>
      <c r="U973" s="24"/>
      <c r="W973" s="24"/>
      <c r="Y973" s="24"/>
      <c r="AP973" s="14"/>
      <c r="AS973" s="14"/>
      <c r="AT973" s="12"/>
      <c r="AU973" s="14"/>
      <c r="AV973" s="14"/>
      <c r="AW973" s="14"/>
      <c r="AX973" s="14"/>
      <c r="AY973" s="14"/>
      <c r="AZ973" s="14"/>
      <c r="BA973" s="14"/>
      <c r="BB973" s="14"/>
    </row>
    <row r="974">
      <c r="I974" s="23"/>
      <c r="M974" s="24"/>
      <c r="O974" s="24"/>
      <c r="Q974" s="24"/>
      <c r="S974" s="24"/>
      <c r="U974" s="24"/>
      <c r="W974" s="24"/>
      <c r="Y974" s="24"/>
      <c r="AP974" s="14"/>
      <c r="AS974" s="14"/>
      <c r="AT974" s="12"/>
      <c r="AU974" s="14"/>
      <c r="AV974" s="14"/>
      <c r="AW974" s="14"/>
      <c r="AX974" s="14"/>
      <c r="AY974" s="14"/>
      <c r="AZ974" s="14"/>
      <c r="BA974" s="14"/>
      <c r="BB974" s="14"/>
    </row>
    <row r="975">
      <c r="I975" s="23"/>
      <c r="M975" s="24"/>
      <c r="O975" s="24"/>
      <c r="Q975" s="24"/>
      <c r="S975" s="24"/>
      <c r="U975" s="24"/>
      <c r="W975" s="24"/>
      <c r="Y975" s="24"/>
      <c r="AP975" s="14"/>
      <c r="AS975" s="14"/>
      <c r="AT975" s="12"/>
      <c r="AU975" s="14"/>
      <c r="AV975" s="14"/>
      <c r="AW975" s="14"/>
      <c r="AX975" s="14"/>
      <c r="AY975" s="14"/>
      <c r="AZ975" s="14"/>
      <c r="BA975" s="14"/>
      <c r="BB975" s="14"/>
    </row>
    <row r="976">
      <c r="I976" s="23"/>
      <c r="M976" s="24"/>
      <c r="O976" s="24"/>
      <c r="Q976" s="24"/>
      <c r="S976" s="24"/>
      <c r="U976" s="24"/>
      <c r="W976" s="24"/>
      <c r="Y976" s="24"/>
      <c r="AP976" s="14"/>
      <c r="AS976" s="14"/>
      <c r="AT976" s="12"/>
      <c r="AU976" s="14"/>
      <c r="AV976" s="14"/>
      <c r="AW976" s="14"/>
      <c r="AX976" s="14"/>
      <c r="AY976" s="14"/>
      <c r="AZ976" s="14"/>
      <c r="BA976" s="14"/>
      <c r="BB976" s="14"/>
    </row>
    <row r="977">
      <c r="I977" s="23"/>
      <c r="M977" s="24"/>
      <c r="O977" s="24"/>
      <c r="Q977" s="24"/>
      <c r="S977" s="24"/>
      <c r="U977" s="24"/>
      <c r="W977" s="24"/>
      <c r="Y977" s="24"/>
      <c r="AP977" s="14"/>
      <c r="AS977" s="14"/>
      <c r="AT977" s="12"/>
      <c r="AU977" s="14"/>
      <c r="AV977" s="14"/>
      <c r="AW977" s="14"/>
      <c r="AX977" s="14"/>
      <c r="AY977" s="14"/>
      <c r="AZ977" s="14"/>
      <c r="BA977" s="14"/>
      <c r="BB977" s="14"/>
    </row>
    <row r="978">
      <c r="I978" s="23"/>
      <c r="M978" s="24"/>
      <c r="O978" s="24"/>
      <c r="Q978" s="24"/>
      <c r="S978" s="24"/>
      <c r="U978" s="24"/>
      <c r="W978" s="24"/>
      <c r="Y978" s="24"/>
      <c r="AP978" s="14"/>
      <c r="AS978" s="14"/>
      <c r="AT978" s="12"/>
      <c r="AU978" s="14"/>
      <c r="AV978" s="14"/>
      <c r="AW978" s="14"/>
      <c r="AX978" s="14"/>
      <c r="AY978" s="14"/>
      <c r="AZ978" s="14"/>
      <c r="BA978" s="14"/>
      <c r="BB978" s="14"/>
    </row>
    <row r="979">
      <c r="I979" s="23"/>
      <c r="M979" s="24"/>
      <c r="O979" s="24"/>
      <c r="Q979" s="24"/>
      <c r="S979" s="24"/>
      <c r="U979" s="24"/>
      <c r="W979" s="24"/>
      <c r="Y979" s="24"/>
      <c r="AP979" s="14"/>
      <c r="AS979" s="14"/>
      <c r="AT979" s="12"/>
      <c r="AU979" s="14"/>
      <c r="AV979" s="14"/>
      <c r="AW979" s="14"/>
      <c r="AX979" s="14"/>
      <c r="AY979" s="14"/>
      <c r="AZ979" s="14"/>
      <c r="BA979" s="14"/>
      <c r="BB979" s="14"/>
    </row>
    <row r="980">
      <c r="I980" s="23"/>
      <c r="M980" s="24"/>
      <c r="O980" s="24"/>
      <c r="Q980" s="24"/>
      <c r="S980" s="24"/>
      <c r="U980" s="24"/>
      <c r="W980" s="24"/>
      <c r="Y980" s="24"/>
      <c r="AP980" s="14"/>
      <c r="AS980" s="14"/>
      <c r="AT980" s="12"/>
      <c r="AU980" s="14"/>
      <c r="AV980" s="14"/>
      <c r="AW980" s="14"/>
      <c r="AX980" s="14"/>
      <c r="AY980" s="14"/>
      <c r="AZ980" s="14"/>
      <c r="BA980" s="14"/>
      <c r="BB980" s="14"/>
    </row>
    <row r="981">
      <c r="I981" s="23"/>
      <c r="M981" s="24"/>
      <c r="O981" s="24"/>
      <c r="Q981" s="24"/>
      <c r="S981" s="24"/>
      <c r="U981" s="24"/>
      <c r="W981" s="24"/>
      <c r="Y981" s="24"/>
      <c r="AP981" s="14"/>
      <c r="AS981" s="14"/>
      <c r="AT981" s="12"/>
      <c r="AU981" s="14"/>
      <c r="AV981" s="14"/>
      <c r="AW981" s="14"/>
      <c r="AX981" s="14"/>
      <c r="AY981" s="14"/>
      <c r="AZ981" s="14"/>
      <c r="BA981" s="14"/>
      <c r="BB981" s="14"/>
    </row>
    <row r="982">
      <c r="I982" s="23"/>
      <c r="M982" s="24"/>
      <c r="O982" s="24"/>
      <c r="Q982" s="24"/>
      <c r="S982" s="24"/>
      <c r="U982" s="24"/>
      <c r="W982" s="24"/>
      <c r="Y982" s="24"/>
      <c r="AP982" s="14"/>
      <c r="AS982" s="14"/>
      <c r="AT982" s="12"/>
      <c r="AU982" s="14"/>
      <c r="AV982" s="14"/>
      <c r="AW982" s="14"/>
      <c r="AX982" s="14"/>
      <c r="AY982" s="14"/>
      <c r="AZ982" s="14"/>
      <c r="BA982" s="14"/>
      <c r="BB982" s="14"/>
    </row>
    <row r="983">
      <c r="I983" s="23"/>
      <c r="M983" s="24"/>
      <c r="O983" s="24"/>
      <c r="Q983" s="24"/>
      <c r="S983" s="24"/>
      <c r="U983" s="24"/>
      <c r="W983" s="24"/>
      <c r="Y983" s="24"/>
      <c r="AP983" s="14"/>
      <c r="AS983" s="14"/>
      <c r="AT983" s="12"/>
      <c r="AU983" s="14"/>
      <c r="AV983" s="14"/>
      <c r="AW983" s="14"/>
      <c r="AX983" s="14"/>
      <c r="AY983" s="14"/>
      <c r="AZ983" s="14"/>
      <c r="BA983" s="14"/>
      <c r="BB983" s="14"/>
    </row>
    <row r="984">
      <c r="I984" s="23"/>
      <c r="M984" s="24"/>
      <c r="O984" s="24"/>
      <c r="Q984" s="24"/>
      <c r="S984" s="24"/>
      <c r="U984" s="24"/>
      <c r="W984" s="24"/>
      <c r="Y984" s="24"/>
      <c r="AP984" s="14"/>
      <c r="AS984" s="14"/>
      <c r="AT984" s="12"/>
      <c r="AU984" s="14"/>
      <c r="AV984" s="14"/>
      <c r="AW984" s="14"/>
      <c r="AX984" s="14"/>
      <c r="AY984" s="14"/>
      <c r="AZ984" s="14"/>
      <c r="BA984" s="14"/>
      <c r="BB984" s="14"/>
    </row>
    <row r="985">
      <c r="I985" s="23"/>
      <c r="M985" s="24"/>
      <c r="O985" s="24"/>
      <c r="Q985" s="24"/>
      <c r="S985" s="24"/>
      <c r="U985" s="24"/>
      <c r="W985" s="24"/>
      <c r="Y985" s="24"/>
      <c r="AP985" s="14"/>
      <c r="AS985" s="14"/>
      <c r="AT985" s="12"/>
      <c r="AU985" s="14"/>
      <c r="AV985" s="14"/>
      <c r="AW985" s="14"/>
      <c r="AX985" s="14"/>
      <c r="AY985" s="14"/>
      <c r="AZ985" s="14"/>
      <c r="BA985" s="14"/>
      <c r="BB985" s="14"/>
    </row>
    <row r="986">
      <c r="I986" s="23"/>
      <c r="M986" s="24"/>
      <c r="O986" s="24"/>
      <c r="Q986" s="24"/>
      <c r="S986" s="24"/>
      <c r="U986" s="24"/>
      <c r="W986" s="24"/>
      <c r="Y986" s="24"/>
      <c r="AP986" s="14"/>
      <c r="AS986" s="14"/>
      <c r="AT986" s="12"/>
      <c r="AU986" s="14"/>
      <c r="AV986" s="14"/>
      <c r="AW986" s="14"/>
      <c r="AX986" s="14"/>
      <c r="AY986" s="14"/>
      <c r="AZ986" s="14"/>
      <c r="BA986" s="14"/>
      <c r="BB986" s="14"/>
    </row>
    <row r="987">
      <c r="I987" s="23"/>
      <c r="M987" s="24"/>
      <c r="O987" s="24"/>
      <c r="Q987" s="24"/>
      <c r="S987" s="24"/>
      <c r="U987" s="24"/>
      <c r="W987" s="24"/>
      <c r="Y987" s="24"/>
      <c r="AP987" s="14"/>
      <c r="AS987" s="14"/>
      <c r="AT987" s="12"/>
      <c r="AU987" s="14"/>
      <c r="AV987" s="14"/>
      <c r="AW987" s="14"/>
      <c r="AX987" s="14"/>
      <c r="AY987" s="14"/>
      <c r="AZ987" s="14"/>
      <c r="BA987" s="14"/>
      <c r="BB987" s="14"/>
    </row>
    <row r="988">
      <c r="I988" s="23"/>
      <c r="M988" s="24"/>
      <c r="O988" s="24"/>
      <c r="Q988" s="24"/>
      <c r="S988" s="24"/>
      <c r="U988" s="24"/>
      <c r="W988" s="24"/>
      <c r="Y988" s="24"/>
      <c r="AP988" s="14"/>
      <c r="AS988" s="14"/>
      <c r="AT988" s="12"/>
      <c r="AU988" s="14"/>
      <c r="AV988" s="14"/>
      <c r="AW988" s="14"/>
      <c r="AX988" s="14"/>
      <c r="AY988" s="14"/>
      <c r="AZ988" s="14"/>
      <c r="BA988" s="14"/>
      <c r="BB988" s="14"/>
    </row>
    <row r="989">
      <c r="I989" s="23"/>
      <c r="M989" s="24"/>
      <c r="O989" s="24"/>
      <c r="Q989" s="24"/>
      <c r="S989" s="24"/>
      <c r="U989" s="24"/>
      <c r="W989" s="24"/>
      <c r="Y989" s="24"/>
      <c r="AP989" s="14"/>
      <c r="AS989" s="14"/>
      <c r="AT989" s="12"/>
      <c r="AU989" s="14"/>
      <c r="AV989" s="14"/>
      <c r="AW989" s="14"/>
      <c r="AX989" s="14"/>
      <c r="AY989" s="14"/>
      <c r="AZ989" s="14"/>
      <c r="BA989" s="14"/>
      <c r="BB989" s="14"/>
    </row>
    <row r="990">
      <c r="I990" s="23"/>
      <c r="M990" s="24"/>
      <c r="O990" s="24"/>
      <c r="Q990" s="24"/>
      <c r="S990" s="24"/>
      <c r="U990" s="24"/>
      <c r="W990" s="24"/>
      <c r="Y990" s="24"/>
      <c r="AP990" s="14"/>
      <c r="AS990" s="14"/>
      <c r="AT990" s="12"/>
      <c r="AU990" s="14"/>
      <c r="AV990" s="14"/>
      <c r="AW990" s="14"/>
      <c r="AX990" s="14"/>
      <c r="AY990" s="14"/>
      <c r="AZ990" s="14"/>
      <c r="BA990" s="14"/>
      <c r="BB990" s="14"/>
    </row>
    <row r="991">
      <c r="I991" s="23"/>
      <c r="M991" s="24"/>
      <c r="O991" s="24"/>
      <c r="Q991" s="24"/>
      <c r="S991" s="24"/>
      <c r="U991" s="24"/>
      <c r="W991" s="24"/>
      <c r="Y991" s="24"/>
      <c r="AP991" s="14"/>
      <c r="AS991" s="14"/>
      <c r="AT991" s="12"/>
      <c r="AU991" s="14"/>
      <c r="AV991" s="14"/>
      <c r="AW991" s="14"/>
      <c r="AX991" s="14"/>
      <c r="AY991" s="14"/>
      <c r="AZ991" s="14"/>
      <c r="BA991" s="14"/>
      <c r="BB991" s="14"/>
    </row>
    <row r="992">
      <c r="I992" s="23"/>
      <c r="M992" s="24"/>
      <c r="O992" s="24"/>
      <c r="Q992" s="24"/>
      <c r="S992" s="24"/>
      <c r="U992" s="24"/>
      <c r="W992" s="24"/>
      <c r="Y992" s="24"/>
      <c r="AP992" s="14"/>
      <c r="AS992" s="14"/>
      <c r="AT992" s="12"/>
      <c r="AU992" s="14"/>
      <c r="AV992" s="14"/>
      <c r="AW992" s="14"/>
      <c r="AX992" s="14"/>
      <c r="AY992" s="14"/>
      <c r="AZ992" s="14"/>
      <c r="BA992" s="14"/>
      <c r="BB992" s="14"/>
    </row>
    <row r="993">
      <c r="I993" s="23"/>
      <c r="M993" s="24"/>
      <c r="O993" s="24"/>
      <c r="Q993" s="24"/>
      <c r="S993" s="24"/>
      <c r="U993" s="24"/>
      <c r="W993" s="24"/>
      <c r="Y993" s="24"/>
      <c r="AP993" s="14"/>
      <c r="AS993" s="14"/>
      <c r="AT993" s="12"/>
      <c r="AU993" s="14"/>
      <c r="AV993" s="14"/>
      <c r="AW993" s="14"/>
      <c r="AX993" s="14"/>
      <c r="AY993" s="14"/>
      <c r="AZ993" s="14"/>
      <c r="BA993" s="14"/>
      <c r="BB993" s="14"/>
    </row>
    <row r="994">
      <c r="I994" s="23"/>
      <c r="M994" s="24"/>
      <c r="O994" s="24"/>
      <c r="Q994" s="24"/>
      <c r="S994" s="24"/>
      <c r="U994" s="24"/>
      <c r="W994" s="24"/>
      <c r="Y994" s="24"/>
      <c r="AP994" s="14"/>
      <c r="AS994" s="14"/>
      <c r="AT994" s="12"/>
      <c r="AU994" s="14"/>
      <c r="AV994" s="14"/>
      <c r="AW994" s="14"/>
      <c r="AX994" s="14"/>
      <c r="AY994" s="14"/>
      <c r="AZ994" s="14"/>
      <c r="BA994" s="14"/>
      <c r="BB994" s="14"/>
    </row>
    <row r="995">
      <c r="I995" s="23"/>
      <c r="M995" s="24"/>
      <c r="O995" s="24"/>
      <c r="Q995" s="24"/>
      <c r="S995" s="24"/>
      <c r="U995" s="24"/>
      <c r="W995" s="24"/>
      <c r="Y995" s="24"/>
      <c r="AP995" s="14"/>
      <c r="AS995" s="14"/>
      <c r="AT995" s="12"/>
      <c r="AU995" s="14"/>
      <c r="AV995" s="14"/>
      <c r="AW995" s="14"/>
      <c r="AX995" s="14"/>
      <c r="AY995" s="14"/>
      <c r="AZ995" s="14"/>
      <c r="BA995" s="14"/>
      <c r="BB995" s="14"/>
    </row>
    <row r="996">
      <c r="I996" s="23"/>
      <c r="M996" s="24"/>
      <c r="O996" s="24"/>
      <c r="Q996" s="24"/>
      <c r="S996" s="24"/>
      <c r="U996" s="24"/>
      <c r="W996" s="24"/>
      <c r="Y996" s="24"/>
      <c r="AP996" s="14"/>
      <c r="AS996" s="14"/>
      <c r="AT996" s="12"/>
      <c r="AU996" s="14"/>
      <c r="AV996" s="14"/>
      <c r="AW996" s="14"/>
      <c r="AX996" s="14"/>
      <c r="AY996" s="14"/>
      <c r="AZ996" s="14"/>
      <c r="BA996" s="14"/>
      <c r="BB996" s="14"/>
    </row>
    <row r="997">
      <c r="I997" s="23"/>
      <c r="M997" s="24"/>
      <c r="O997" s="24"/>
      <c r="Q997" s="24"/>
      <c r="S997" s="24"/>
      <c r="U997" s="24"/>
      <c r="W997" s="24"/>
      <c r="Y997" s="24"/>
      <c r="AP997" s="14"/>
      <c r="AS997" s="14"/>
      <c r="AT997" s="12"/>
      <c r="AU997" s="14"/>
      <c r="AV997" s="14"/>
      <c r="AW997" s="14"/>
      <c r="AX997" s="14"/>
      <c r="AY997" s="14"/>
      <c r="AZ997" s="14"/>
      <c r="BA997" s="14"/>
      <c r="BB997" s="14"/>
    </row>
    <row r="998">
      <c r="I998" s="23"/>
      <c r="M998" s="24"/>
      <c r="O998" s="24"/>
      <c r="Q998" s="24"/>
      <c r="S998" s="24"/>
      <c r="U998" s="24"/>
      <c r="W998" s="24"/>
      <c r="Y998" s="24"/>
      <c r="AP998" s="14"/>
      <c r="AS998" s="14"/>
      <c r="AT998" s="12"/>
      <c r="AU998" s="14"/>
      <c r="AV998" s="14"/>
      <c r="AW998" s="14"/>
      <c r="AX998" s="14"/>
      <c r="AY998" s="14"/>
      <c r="AZ998" s="14"/>
      <c r="BA998" s="14"/>
      <c r="BB998" s="14"/>
    </row>
    <row r="999">
      <c r="I999" s="23"/>
      <c r="M999" s="24"/>
      <c r="O999" s="24"/>
      <c r="Q999" s="24"/>
      <c r="S999" s="24"/>
      <c r="U999" s="24"/>
      <c r="W999" s="24"/>
      <c r="Y999" s="24"/>
      <c r="AP999" s="14"/>
      <c r="AS999" s="14"/>
      <c r="AT999" s="12"/>
      <c r="AU999" s="14"/>
      <c r="AV999" s="14"/>
      <c r="AW999" s="14"/>
      <c r="AX999" s="14"/>
      <c r="AY999" s="14"/>
      <c r="AZ999" s="14"/>
      <c r="BA999" s="14"/>
      <c r="BB999" s="14"/>
    </row>
    <row r="1000">
      <c r="I1000" s="23"/>
      <c r="M1000" s="24"/>
      <c r="O1000" s="24"/>
      <c r="Q1000" s="24"/>
      <c r="S1000" s="24"/>
      <c r="U1000" s="24"/>
      <c r="W1000" s="24"/>
      <c r="Y1000" s="24"/>
      <c r="AP1000" s="14"/>
      <c r="AS1000" s="14"/>
      <c r="AT1000" s="12"/>
      <c r="AU1000" s="14"/>
      <c r="AV1000" s="14"/>
      <c r="AW1000" s="14"/>
      <c r="AX1000" s="14"/>
      <c r="AY1000" s="14"/>
      <c r="AZ1000" s="14"/>
      <c r="BA1000" s="14"/>
      <c r="BB1000" s="14"/>
    </row>
    <row r="1001">
      <c r="I1001" s="23"/>
      <c r="M1001" s="24"/>
      <c r="O1001" s="24"/>
      <c r="Q1001" s="24"/>
      <c r="S1001" s="24"/>
      <c r="U1001" s="24"/>
      <c r="W1001" s="24"/>
      <c r="Y1001" s="24"/>
      <c r="AP1001" s="14"/>
      <c r="AS1001" s="14"/>
      <c r="AT1001" s="12"/>
      <c r="AU1001" s="14"/>
      <c r="AV1001" s="14"/>
      <c r="AW1001" s="14"/>
      <c r="AX1001" s="14"/>
      <c r="AY1001" s="14"/>
      <c r="AZ1001" s="14"/>
      <c r="BA1001" s="14"/>
      <c r="BB1001" s="14"/>
    </row>
    <row r="1002">
      <c r="I1002" s="23"/>
      <c r="M1002" s="24"/>
      <c r="O1002" s="24"/>
      <c r="Q1002" s="24"/>
      <c r="S1002" s="24"/>
      <c r="U1002" s="24"/>
      <c r="W1002" s="24"/>
      <c r="Y1002" s="24"/>
      <c r="AP1002" s="14"/>
      <c r="AS1002" s="14"/>
      <c r="AT1002" s="12"/>
      <c r="AU1002" s="14"/>
      <c r="AV1002" s="14"/>
      <c r="AW1002" s="14"/>
      <c r="AX1002" s="14"/>
      <c r="AY1002" s="14"/>
      <c r="AZ1002" s="14"/>
      <c r="BA1002" s="14"/>
      <c r="BB1002" s="14"/>
    </row>
    <row r="1003">
      <c r="I1003" s="23"/>
      <c r="M1003" s="24"/>
      <c r="O1003" s="24"/>
      <c r="Q1003" s="24"/>
      <c r="S1003" s="24"/>
      <c r="U1003" s="24"/>
      <c r="W1003" s="24"/>
      <c r="Y1003" s="24"/>
      <c r="AP1003" s="14"/>
      <c r="AS1003" s="14"/>
      <c r="AT1003" s="12"/>
      <c r="AU1003" s="14"/>
      <c r="AV1003" s="14"/>
      <c r="AW1003" s="14"/>
      <c r="AX1003" s="14"/>
      <c r="AY1003" s="14"/>
      <c r="AZ1003" s="14"/>
      <c r="BA1003" s="14"/>
      <c r="BB1003" s="14"/>
    </row>
    <row r="1004">
      <c r="I1004" s="23"/>
      <c r="M1004" s="24"/>
      <c r="O1004" s="24"/>
      <c r="Q1004" s="24"/>
      <c r="S1004" s="24"/>
      <c r="U1004" s="24"/>
      <c r="W1004" s="24"/>
      <c r="Y1004" s="24"/>
      <c r="AP1004" s="14"/>
      <c r="AS1004" s="14"/>
      <c r="AT1004" s="12"/>
      <c r="AU1004" s="14"/>
      <c r="AV1004" s="14"/>
      <c r="AW1004" s="14"/>
      <c r="AX1004" s="14"/>
      <c r="AY1004" s="14"/>
      <c r="AZ1004" s="14"/>
      <c r="BA1004" s="14"/>
      <c r="BB1004" s="14"/>
    </row>
    <row r="1005">
      <c r="I1005" s="23"/>
      <c r="M1005" s="24"/>
      <c r="O1005" s="24"/>
      <c r="Q1005" s="24"/>
      <c r="S1005" s="24"/>
      <c r="U1005" s="24"/>
      <c r="W1005" s="24"/>
      <c r="Y1005" s="24"/>
      <c r="AP1005" s="14"/>
      <c r="AS1005" s="14"/>
      <c r="AT1005" s="12"/>
      <c r="AU1005" s="14"/>
      <c r="AV1005" s="14"/>
      <c r="AW1005" s="14"/>
      <c r="AX1005" s="14"/>
      <c r="AY1005" s="14"/>
      <c r="AZ1005" s="14"/>
      <c r="BA1005" s="14"/>
      <c r="BB1005" s="14"/>
    </row>
    <row r="1006">
      <c r="I1006" s="23"/>
      <c r="M1006" s="24"/>
      <c r="O1006" s="24"/>
      <c r="Q1006" s="24"/>
      <c r="S1006" s="24"/>
      <c r="U1006" s="24"/>
      <c r="W1006" s="24"/>
      <c r="Y1006" s="24"/>
      <c r="AP1006" s="14"/>
      <c r="AS1006" s="14"/>
      <c r="AT1006" s="12"/>
      <c r="AU1006" s="14"/>
      <c r="AV1006" s="14"/>
      <c r="AW1006" s="14"/>
      <c r="AX1006" s="14"/>
      <c r="AY1006" s="14"/>
      <c r="AZ1006" s="14"/>
      <c r="BA1006" s="14"/>
      <c r="BB1006" s="14"/>
    </row>
    <row r="1007">
      <c r="I1007" s="23"/>
      <c r="M1007" s="24"/>
      <c r="O1007" s="24"/>
      <c r="Q1007" s="24"/>
      <c r="S1007" s="24"/>
      <c r="U1007" s="24"/>
      <c r="W1007" s="24"/>
      <c r="Y1007" s="24"/>
      <c r="AP1007" s="14"/>
      <c r="AS1007" s="14"/>
      <c r="AT1007" s="12"/>
      <c r="AU1007" s="14"/>
      <c r="AV1007" s="14"/>
      <c r="AW1007" s="14"/>
      <c r="AX1007" s="14"/>
      <c r="AY1007" s="14"/>
      <c r="AZ1007" s="14"/>
      <c r="BA1007" s="14"/>
      <c r="BB1007" s="14"/>
    </row>
    <row r="1008">
      <c r="I1008" s="23"/>
      <c r="M1008" s="24"/>
      <c r="O1008" s="24"/>
      <c r="Q1008" s="24"/>
      <c r="S1008" s="24"/>
      <c r="U1008" s="24"/>
      <c r="W1008" s="24"/>
      <c r="Y1008" s="24"/>
      <c r="AP1008" s="14"/>
      <c r="AS1008" s="14"/>
      <c r="AT1008" s="12"/>
      <c r="AU1008" s="14"/>
      <c r="AV1008" s="14"/>
      <c r="AW1008" s="14"/>
      <c r="AX1008" s="14"/>
      <c r="AY1008" s="14"/>
      <c r="AZ1008" s="14"/>
      <c r="BA1008" s="14"/>
      <c r="BB1008" s="14"/>
    </row>
    <row r="1009">
      <c r="I1009" s="23"/>
      <c r="M1009" s="24"/>
      <c r="O1009" s="24"/>
      <c r="Q1009" s="24"/>
      <c r="S1009" s="24"/>
      <c r="U1009" s="24"/>
      <c r="W1009" s="24"/>
      <c r="Y1009" s="24"/>
      <c r="AP1009" s="14"/>
      <c r="AS1009" s="14"/>
      <c r="AT1009" s="12"/>
      <c r="AU1009" s="14"/>
      <c r="AV1009" s="14"/>
      <c r="AW1009" s="14"/>
      <c r="AX1009" s="14"/>
      <c r="AY1009" s="14"/>
      <c r="AZ1009" s="14"/>
      <c r="BA1009" s="14"/>
      <c r="BB1009" s="14"/>
    </row>
    <row r="1010">
      <c r="I1010" s="23"/>
      <c r="M1010" s="24"/>
      <c r="O1010" s="24"/>
      <c r="Q1010" s="24"/>
      <c r="S1010" s="24"/>
      <c r="U1010" s="24"/>
      <c r="W1010" s="24"/>
      <c r="Y1010" s="24"/>
      <c r="AP1010" s="14"/>
      <c r="AS1010" s="14"/>
      <c r="AT1010" s="12"/>
      <c r="AU1010" s="14"/>
      <c r="AV1010" s="14"/>
      <c r="AW1010" s="14"/>
      <c r="AX1010" s="14"/>
      <c r="AY1010" s="14"/>
      <c r="AZ1010" s="14"/>
      <c r="BA1010" s="14"/>
      <c r="BB1010" s="14"/>
    </row>
    <row r="1011">
      <c r="I1011" s="23"/>
      <c r="M1011" s="24"/>
      <c r="O1011" s="24"/>
      <c r="Q1011" s="24"/>
      <c r="S1011" s="24"/>
      <c r="U1011" s="24"/>
      <c r="W1011" s="24"/>
      <c r="Y1011" s="24"/>
      <c r="AP1011" s="14"/>
      <c r="AS1011" s="14"/>
      <c r="AT1011" s="12"/>
      <c r="AU1011" s="14"/>
      <c r="AV1011" s="14"/>
      <c r="AW1011" s="14"/>
      <c r="AX1011" s="14"/>
      <c r="AY1011" s="14"/>
      <c r="AZ1011" s="14"/>
      <c r="BA1011" s="14"/>
      <c r="BB1011" s="14"/>
    </row>
  </sheetData>
  <mergeCells count="2">
    <mergeCell ref="J3:P3"/>
    <mergeCell ref="J1:AF1"/>
  </mergeCells>
  <conditionalFormatting sqref="E4:AO5">
    <cfRule type="timePeriod" dxfId="0" priority="1" timePeriod="tomorrow"/>
  </conditionalFormatting>
  <conditionalFormatting sqref="E4:AO5">
    <cfRule type="timePeriod" dxfId="1" priority="2" timePeriod="today"/>
  </conditionalFormatting>
  <conditionalFormatting sqref="E4:AO5">
    <cfRule type="expression" dxfId="2" priority="3">
      <formula>AND(ISNUMBER(E4),TRUNC(E4)&gt;TODAY())</formula>
    </cfRule>
  </conditionalFormatting>
  <conditionalFormatting sqref="E4:AO5">
    <cfRule type="expression" dxfId="3" priority="4">
      <formula>AND(ISNUMBER(E4),TRUNC(E4)&lt;TODAY())</formula>
    </cfRule>
  </conditionalFormatting>
  <conditionalFormatting sqref="I6:AO6 E7:H7">
    <cfRule type="cellIs" dxfId="4" priority="5" operator="equal">
      <formula>"Recaudo Listo"</formula>
    </cfRule>
  </conditionalFormatting>
  <conditionalFormatting sqref="I6:AO6 E7:H7">
    <cfRule type="cellIs" dxfId="5" priority="6" operator="equal">
      <formula>"Consignacion Lista"</formula>
    </cfRule>
  </conditionalFormatting>
  <conditionalFormatting sqref="I6:AO6 E7:H7">
    <cfRule type="cellIs" dxfId="3" priority="7" operator="equal">
      <formula>"Op@ listo"</formula>
    </cfRule>
  </conditionalFormatting>
  <conditionalFormatting sqref="I6:AO6 E7:H7">
    <cfRule type="cellIs" dxfId="6" priority="8" operator="equal">
      <formula>"Error en Recaudo"</formula>
    </cfRule>
  </conditionalFormatting>
  <conditionalFormatting sqref="I6:AO6 E7:H7">
    <cfRule type="cellIs" dxfId="7" priority="9" operator="equal">
      <formula>"Error en Consignación"</formula>
    </cfRule>
  </conditionalFormatting>
  <conditionalFormatting sqref="I6:AO6 E7:H7">
    <cfRule type="cellIs" dxfId="8" priority="10" operator="equal">
      <formula>"Error en Op@"</formula>
    </cfRule>
  </conditionalFormatting>
  <conditionalFormatting sqref="E64:AQ64">
    <cfRule type="containsText" dxfId="9" priority="11" operator="containsText" text="C">
      <formula>NOT(ISERROR(SEARCH(("C"),(E64))))</formula>
    </cfRule>
  </conditionalFormatting>
  <conditionalFormatting sqref="E65:AQ65">
    <cfRule type="containsText" dxfId="9" priority="12" operator="containsText" text="C">
      <formula>NOT(ISERROR(SEARCH(("C"),(E65))))</formula>
    </cfRule>
  </conditionalFormatting>
  <conditionalFormatting sqref="BE9:BE55">
    <cfRule type="containsText" dxfId="9" priority="13" operator="containsText" text="R">
      <formula>NOT(ISERROR(SEARCH(("R"),(BE9))))</formula>
    </cfRule>
  </conditionalFormatting>
  <conditionalFormatting sqref="AR9:AR61 AS56:AU56 BF59">
    <cfRule type="cellIs" dxfId="7" priority="14" operator="lessThan">
      <formula>0</formula>
    </cfRule>
  </conditionalFormatting>
  <dataValidations>
    <dataValidation type="list" allowBlank="1" sqref="J6 L6 N6 P6 R6 T6 V6 X6 Z6 AB6 AD6 AF6 AH6 AJ6 AL6 AN6">
      <formula1>Datos!$A$1:$A$7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6.29"/>
    <col customWidth="1" min="3" max="3" width="11.86"/>
    <col customWidth="1" hidden="1" min="4" max="4" width="2.86"/>
    <col customWidth="1" min="5" max="5" width="2.14"/>
    <col customWidth="1" min="6" max="6" width="8.57"/>
    <col customWidth="1" hidden="1" min="7" max="7" width="2.86"/>
    <col customWidth="1" min="8" max="8" width="2.14"/>
    <col customWidth="1" min="9" max="9" width="7.71"/>
    <col customWidth="1" hidden="1" min="10" max="10" width="4.14"/>
    <col customWidth="1" min="11" max="11" width="2.14"/>
    <col customWidth="1" min="12" max="12" width="8.57"/>
    <col customWidth="1" hidden="1" min="13" max="13" width="3.14"/>
    <col customWidth="1" min="14" max="14" width="2.14"/>
    <col customWidth="1" min="15" max="15" width="8.57"/>
    <col customWidth="1" hidden="1" min="16" max="16" width="4.0"/>
    <col customWidth="1" min="17" max="17" width="2.14"/>
    <col customWidth="1" min="18" max="18" width="8.57"/>
    <col customWidth="1" hidden="1" min="19" max="19" width="4.43"/>
    <col customWidth="1" min="20" max="20" width="2.14"/>
    <col customWidth="1" min="21" max="21" width="8.57"/>
    <col customWidth="1" hidden="1" min="22" max="22" width="3.57"/>
    <col customWidth="1" min="23" max="23" width="2.14"/>
    <col customWidth="1" min="24" max="24" width="8.57"/>
    <col customWidth="1" hidden="1" min="25" max="25" width="4.43"/>
    <col customWidth="1" min="26" max="26" width="2.14"/>
    <col customWidth="1" min="27" max="27" width="8.57"/>
    <col customWidth="1" hidden="1" min="28" max="28" width="4.0"/>
    <col customWidth="1" min="29" max="29" width="2.14"/>
    <col customWidth="1" min="30" max="30" width="8.57"/>
    <col customWidth="1" hidden="1" min="31" max="31" width="4.0"/>
    <col customWidth="1" min="32" max="32" width="2.14"/>
    <col customWidth="1" min="33" max="33" width="8.57"/>
    <col customWidth="1" hidden="1" min="34" max="34" width="4.43"/>
    <col customWidth="1" min="35" max="35" width="2.14"/>
    <col customWidth="1" min="36" max="36" width="8.57"/>
    <col customWidth="1" hidden="1" min="37" max="37" width="3.57"/>
    <col customWidth="1" min="38" max="38" width="2.14"/>
    <col customWidth="1" min="39" max="39" width="10.14"/>
    <col customWidth="1" hidden="1" min="40" max="40" width="2.14"/>
    <col customWidth="1" hidden="1" min="41" max="41" width="9.57"/>
    <col customWidth="1" hidden="1" min="42" max="42" width="2.14"/>
    <col customWidth="1" hidden="1" min="43" max="43" width="9.57"/>
    <col customWidth="1" hidden="1" min="44" max="44" width="2.14"/>
    <col customWidth="1" hidden="1" min="45" max="45" width="9.57"/>
    <col customWidth="1" hidden="1" min="46" max="46" width="2.14"/>
    <col customWidth="1" hidden="1" min="47" max="47" width="9.57"/>
    <col customWidth="1" min="48" max="48" width="2.71"/>
    <col customWidth="1" min="49" max="49" width="13.57"/>
    <col customWidth="1" hidden="1" min="50" max="50" width="20.14"/>
  </cols>
  <sheetData>
    <row r="1">
      <c r="A1" s="2" t="s">
        <v>0</v>
      </c>
    </row>
    <row r="2">
      <c r="A2" s="3" t="s">
        <v>1</v>
      </c>
      <c r="B2" s="5"/>
      <c r="C2" s="5" t="str">
        <f>'C1'!J3</f>
        <v>BP SEMILLEROS EN ACCION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3" t="s">
        <v>4</v>
      </c>
      <c r="AG2" s="5"/>
      <c r="AH2" s="5"/>
      <c r="AI2" s="5"/>
      <c r="AJ2" s="5">
        <f>'C1'!C3</f>
        <v>2406</v>
      </c>
      <c r="AK2" s="5"/>
      <c r="AL2" s="5"/>
      <c r="AM2" s="5"/>
      <c r="AN2" s="3"/>
      <c r="AO2" s="3"/>
      <c r="AP2" s="3"/>
      <c r="AQ2" s="3"/>
      <c r="AR2" s="3"/>
      <c r="AS2" s="3"/>
      <c r="AT2" s="3"/>
      <c r="AU2" s="3"/>
      <c r="AV2" s="15" t="s">
        <v>6</v>
      </c>
      <c r="AW2" s="5"/>
      <c r="AX2" s="5">
        <f>'C1'!T3</f>
        <v>8</v>
      </c>
    </row>
    <row r="3">
      <c r="A3" s="13" t="s">
        <v>9</v>
      </c>
      <c r="B3" s="6"/>
      <c r="C3" s="10"/>
      <c r="D3" s="6"/>
      <c r="E3" s="18">
        <f>'C1'!J5</f>
        <v>43357</v>
      </c>
      <c r="F3" s="20"/>
      <c r="G3" s="6"/>
      <c r="H3" s="18">
        <f>'C1'!L5</f>
        <v>43364</v>
      </c>
      <c r="I3" s="20"/>
      <c r="J3" s="6"/>
      <c r="K3" s="18">
        <f>'C1'!N5</f>
        <v>43371</v>
      </c>
      <c r="L3" s="20"/>
      <c r="M3" s="6"/>
      <c r="N3" s="18">
        <f>'C1'!P5</f>
        <v>43378</v>
      </c>
      <c r="O3" s="20"/>
      <c r="P3" s="6"/>
      <c r="Q3" s="18">
        <f>'C1'!R5</f>
        <v>43385</v>
      </c>
      <c r="R3" s="20"/>
      <c r="S3" s="6"/>
      <c r="T3" s="18">
        <f>'C1'!T5</f>
        <v>43392</v>
      </c>
      <c r="U3" s="20"/>
      <c r="V3" s="6"/>
      <c r="W3" s="18">
        <f>'C1'!V5</f>
        <v>43399</v>
      </c>
      <c r="X3" s="20"/>
      <c r="Y3" s="6"/>
      <c r="Z3" s="18">
        <f>'C1'!X5</f>
        <v>43406</v>
      </c>
      <c r="AA3" s="20"/>
      <c r="AB3" s="6"/>
      <c r="AC3" s="18">
        <f>'C1'!Z5</f>
        <v>43413</v>
      </c>
      <c r="AD3" s="20"/>
      <c r="AE3" s="6"/>
      <c r="AF3" s="18">
        <f>'C1'!AB5</f>
        <v>43420</v>
      </c>
      <c r="AG3" s="20"/>
      <c r="AH3" s="6"/>
      <c r="AI3" s="18">
        <f>'C1'!AD5</f>
        <v>43427</v>
      </c>
      <c r="AJ3" s="20"/>
      <c r="AK3" s="6"/>
      <c r="AL3" s="18">
        <f>'C1'!AF5</f>
        <v>43434</v>
      </c>
      <c r="AM3" s="20"/>
      <c r="AN3" s="18" t="str">
        <f>'C1'!AH5</f>
        <v/>
      </c>
      <c r="AO3" s="32"/>
      <c r="AP3" s="18" t="str">
        <f>'C1'!AJ5</f>
        <v/>
      </c>
      <c r="AQ3" s="20"/>
      <c r="AR3" s="18" t="str">
        <f>'C1'!AL5</f>
        <v/>
      </c>
      <c r="AS3" s="20"/>
      <c r="AT3" s="6"/>
      <c r="AU3" s="18" t="str">
        <f>'C1'!AN5</f>
        <v/>
      </c>
      <c r="AV3" s="35"/>
      <c r="AW3" s="10"/>
      <c r="AX3" s="19"/>
    </row>
    <row r="4">
      <c r="A4" s="13" t="s">
        <v>22</v>
      </c>
      <c r="B4" s="6"/>
      <c r="C4" s="38">
        <f>'C1'!D8</f>
        <v>1248000</v>
      </c>
      <c r="D4" s="6"/>
      <c r="E4" s="4"/>
      <c r="F4" s="40">
        <v>1.0</v>
      </c>
      <c r="G4" s="42"/>
      <c r="H4" s="4"/>
      <c r="I4" s="40">
        <v>2.0</v>
      </c>
      <c r="J4" s="42"/>
      <c r="K4" s="4"/>
      <c r="L4" s="40">
        <v>3.0</v>
      </c>
      <c r="M4" s="42"/>
      <c r="N4" s="4"/>
      <c r="O4" s="40">
        <v>4.0</v>
      </c>
      <c r="P4" s="42"/>
      <c r="Q4" s="4"/>
      <c r="R4" s="40">
        <v>5.0</v>
      </c>
      <c r="S4" s="42"/>
      <c r="T4" s="4"/>
      <c r="U4" s="40">
        <v>6.0</v>
      </c>
      <c r="V4" s="42"/>
      <c r="W4" s="4"/>
      <c r="X4" s="40">
        <v>7.0</v>
      </c>
      <c r="Y4" s="42"/>
      <c r="Z4" s="4"/>
      <c r="AA4" s="40">
        <v>8.0</v>
      </c>
      <c r="AB4" s="42"/>
      <c r="AC4" s="4"/>
      <c r="AD4" s="40">
        <v>9.0</v>
      </c>
      <c r="AE4" s="42"/>
      <c r="AF4" s="4"/>
      <c r="AG4" s="40">
        <v>10.0</v>
      </c>
      <c r="AH4" s="42"/>
      <c r="AI4" s="4"/>
      <c r="AJ4" s="40">
        <v>11.0</v>
      </c>
      <c r="AK4" s="42"/>
      <c r="AL4" s="4"/>
      <c r="AM4" s="40">
        <v>12.0</v>
      </c>
      <c r="AN4" s="6"/>
      <c r="AO4" s="42">
        <v>13.0</v>
      </c>
      <c r="AP4" s="44"/>
      <c r="AQ4" s="42">
        <v>14.0</v>
      </c>
      <c r="AR4" s="44"/>
      <c r="AS4" s="40">
        <v>15.0</v>
      </c>
      <c r="AT4" s="44"/>
      <c r="AU4" s="40">
        <v>16.0</v>
      </c>
      <c r="AV4" s="35" t="s">
        <v>25</v>
      </c>
      <c r="AW4" s="40"/>
      <c r="AX4" s="46" t="s">
        <v>26</v>
      </c>
    </row>
    <row r="5">
      <c r="A5" s="46" t="s">
        <v>28</v>
      </c>
      <c r="B5" s="46" t="s">
        <v>29</v>
      </c>
      <c r="C5" s="46" t="s">
        <v>30</v>
      </c>
      <c r="D5" s="46"/>
      <c r="E5" s="26" t="s">
        <v>31</v>
      </c>
      <c r="F5" s="46" t="s">
        <v>32</v>
      </c>
      <c r="G5" s="46"/>
      <c r="H5" s="26" t="s">
        <v>31</v>
      </c>
      <c r="I5" s="46" t="s">
        <v>32</v>
      </c>
      <c r="J5" s="46"/>
      <c r="K5" s="26" t="s">
        <v>31</v>
      </c>
      <c r="L5" s="46" t="s">
        <v>32</v>
      </c>
      <c r="M5" s="46"/>
      <c r="N5" s="26" t="s">
        <v>31</v>
      </c>
      <c r="O5" s="46" t="s">
        <v>32</v>
      </c>
      <c r="P5" s="46"/>
      <c r="Q5" s="26" t="s">
        <v>31</v>
      </c>
      <c r="R5" s="46" t="s">
        <v>32</v>
      </c>
      <c r="S5" s="46"/>
      <c r="T5" s="26" t="s">
        <v>31</v>
      </c>
      <c r="U5" s="46" t="s">
        <v>32</v>
      </c>
      <c r="V5" s="46"/>
      <c r="W5" s="26" t="s">
        <v>31</v>
      </c>
      <c r="X5" s="46" t="s">
        <v>32</v>
      </c>
      <c r="Y5" s="46"/>
      <c r="Z5" s="26" t="s">
        <v>31</v>
      </c>
      <c r="AA5" s="46" t="s">
        <v>32</v>
      </c>
      <c r="AB5" s="46"/>
      <c r="AC5" s="26" t="s">
        <v>31</v>
      </c>
      <c r="AD5" s="46" t="s">
        <v>32</v>
      </c>
      <c r="AE5" s="46"/>
      <c r="AF5" s="26" t="s">
        <v>31</v>
      </c>
      <c r="AG5" s="46" t="s">
        <v>32</v>
      </c>
      <c r="AH5" s="46"/>
      <c r="AI5" s="26" t="s">
        <v>31</v>
      </c>
      <c r="AJ5" s="46" t="s">
        <v>32</v>
      </c>
      <c r="AK5" s="46"/>
      <c r="AL5" s="26" t="s">
        <v>31</v>
      </c>
      <c r="AM5" s="46" t="s">
        <v>32</v>
      </c>
      <c r="AN5" s="26" t="s">
        <v>31</v>
      </c>
      <c r="AO5" s="46" t="s">
        <v>32</v>
      </c>
      <c r="AP5" s="46" t="s">
        <v>31</v>
      </c>
      <c r="AQ5" s="46"/>
      <c r="AR5" s="48" t="s">
        <v>31</v>
      </c>
      <c r="AS5" s="48"/>
      <c r="AT5" s="46" t="s">
        <v>31</v>
      </c>
      <c r="AU5" s="46"/>
      <c r="AV5" s="49" t="s">
        <v>31</v>
      </c>
      <c r="AW5" s="46"/>
      <c r="AX5" s="19"/>
    </row>
    <row r="6">
      <c r="A6" s="54">
        <f>'C1'!A9</f>
        <v>1</v>
      </c>
      <c r="B6" s="19" t="str">
        <f>'C1'!C9</f>
        <v>LOPERA CASTRO RUBEN DARIO</v>
      </c>
      <c r="C6" s="37">
        <f>'C1'!D9</f>
        <v>61500</v>
      </c>
      <c r="D6" s="57" t="str">
        <f>'C1'!I9</f>
        <v>n</v>
      </c>
      <c r="E6" s="19" t="str">
        <f>IFERROR(VLOOKUP(D6,Datos!$A$2:$B$1000,2,FALSE))</f>
        <v>N</v>
      </c>
      <c r="F6" s="37">
        <f>'C1'!J9</f>
        <v>70000</v>
      </c>
      <c r="G6" s="37" t="str">
        <f>'C1'!K9</f>
        <v>a</v>
      </c>
      <c r="H6" s="19" t="str">
        <f>IFERROR(VLOOKUP(G6,Datos!$A$2:$B$1000,2,FALSE))</f>
        <v>A</v>
      </c>
      <c r="I6" s="37">
        <f>'C1'!L9</f>
        <v>70000</v>
      </c>
      <c r="J6" s="37" t="str">
        <f>'C1'!M9</f>
        <v>a</v>
      </c>
      <c r="K6" s="19" t="str">
        <f>IFERROR(VLOOKUP(J6,Datos!$A$2:$B$1000,2,FALSE))</f>
        <v>A</v>
      </c>
      <c r="L6" s="37">
        <f>'C1'!N9</f>
        <v>51000</v>
      </c>
      <c r="M6" s="37" t="str">
        <f>'C1'!O9</f>
        <v>t</v>
      </c>
      <c r="N6" s="19" t="str">
        <f>IFERROR(VLOOKUP(M6,Datos!$A$2:$B$1000,2,FALSE))</f>
        <v>T</v>
      </c>
      <c r="O6" s="37">
        <f>'C1'!P9</f>
        <v>62000</v>
      </c>
      <c r="P6" s="57" t="str">
        <f>'C1'!Q9</f>
        <v>a</v>
      </c>
      <c r="Q6" s="19" t="str">
        <f>IFERROR(VLOOKUP(P6,Datos!$A$2:$B$1000,2,FALSE))</f>
        <v>A</v>
      </c>
      <c r="R6" s="37">
        <f>'C1'!R9</f>
        <v>15000</v>
      </c>
      <c r="S6" s="37" t="str">
        <f>'C1'!S9</f>
        <v>a</v>
      </c>
      <c r="T6" s="19" t="str">
        <f>IFERROR(VLOOKUP(S6,Datos!$A$2:$B$1000,2,FALSE))</f>
        <v>A</v>
      </c>
      <c r="U6" s="37">
        <f>'C1'!T9</f>
        <v>65000</v>
      </c>
      <c r="V6" s="57" t="str">
        <f>'C1'!U9</f>
        <v>a</v>
      </c>
      <c r="W6" s="19" t="str">
        <f>IFERROR(VLOOKUP(V6,Datos!$A$2:$B$1000,2,FALSE))</f>
        <v>A</v>
      </c>
      <c r="X6" s="37">
        <f>'C1'!V9</f>
        <v>63000</v>
      </c>
      <c r="Y6" s="57" t="str">
        <f>'C1'!W9</f>
        <v/>
      </c>
      <c r="Z6" s="19" t="str">
        <f>IFERROR(VLOOKUP(Y6,Datos!$A$2:$B$1000,2,FALSE))</f>
        <v/>
      </c>
      <c r="AA6" s="37">
        <f>'C1'!X9</f>
        <v>80000</v>
      </c>
      <c r="AB6" s="57" t="str">
        <f>'C1'!Y9</f>
        <v>n</v>
      </c>
      <c r="AC6" s="19" t="str">
        <f>IFERROR(VLOOKUP(AB6,Datos!$A$2:$B$1000,2,FALSE))</f>
        <v>N</v>
      </c>
      <c r="AD6" s="37">
        <f>'C1'!Z9</f>
        <v>82000</v>
      </c>
      <c r="AE6" s="37" t="str">
        <f>'C1'!AA9</f>
        <v>a</v>
      </c>
      <c r="AF6" s="19" t="str">
        <f>IFERROR(VLOOKUP(AE6,Datos!$A$2:$B$1000,2,FALSE))</f>
        <v>A</v>
      </c>
      <c r="AG6" s="37">
        <f>'C1'!AB9</f>
        <v>62000</v>
      </c>
      <c r="AH6" s="57" t="str">
        <f>'C1'!AC9</f>
        <v/>
      </c>
      <c r="AI6" s="19" t="str">
        <f>IFERROR(VLOOKUP(AH6,Datos!$A$2:$B$1000,2,FALSE))</f>
        <v/>
      </c>
      <c r="AJ6" s="37">
        <f>'C1'!AD9</f>
        <v>90000</v>
      </c>
      <c r="AK6" s="57" t="str">
        <f>'C1'!AE9</f>
        <v/>
      </c>
      <c r="AL6" s="19" t="str">
        <f>IFERROR(VLOOKUP(AK6,Datos!$A$2:$B$1000,2,FALSE))</f>
        <v/>
      </c>
      <c r="AM6" s="37">
        <f>'C1'!AF9</f>
        <v>28000</v>
      </c>
      <c r="AN6" s="37" t="str">
        <f>'C1'!AG9</f>
        <v/>
      </c>
      <c r="AO6" s="37" t="str">
        <f>'C1'!AH9</f>
        <v/>
      </c>
      <c r="AP6" s="37" t="str">
        <f>'C1'!AI9</f>
        <v/>
      </c>
      <c r="AQ6" s="37" t="str">
        <f>'C1'!AJ9</f>
        <v/>
      </c>
      <c r="AR6" s="37" t="str">
        <f>'C1'!AK9</f>
        <v/>
      </c>
      <c r="AS6" s="37" t="str">
        <f>'C1'!AL9</f>
        <v/>
      </c>
      <c r="AT6" s="37" t="str">
        <f>'C1'!AM9</f>
        <v/>
      </c>
      <c r="AU6" s="37" t="str">
        <f>'C1'!AN9</f>
        <v/>
      </c>
      <c r="AV6" s="25">
        <f>'C1'!BD9</f>
        <v>0</v>
      </c>
      <c r="AW6" s="37">
        <f>'C1'!AP9</f>
        <v>738000</v>
      </c>
      <c r="AX6" s="19"/>
    </row>
    <row r="7">
      <c r="A7" s="54">
        <f>'C1'!A10</f>
        <v>2</v>
      </c>
      <c r="B7" s="19" t="str">
        <f>'C1'!C10</f>
        <v>ZAPATA PIEDRAHITA RUBIELA</v>
      </c>
      <c r="C7" s="37">
        <f>'C1'!D10</f>
        <v>47500</v>
      </c>
      <c r="D7" s="37" t="str">
        <f>'C1'!I10</f>
        <v>a</v>
      </c>
      <c r="E7" s="19" t="str">
        <f>IFERROR(VLOOKUP(D7,Datos!$A$2:$B$1000,2,FALSE))</f>
        <v>A</v>
      </c>
      <c r="F7" s="37">
        <f>'C1'!J10</f>
        <v>50000</v>
      </c>
      <c r="G7" s="37" t="str">
        <f>'C1'!K10</f>
        <v>a</v>
      </c>
      <c r="H7" s="19" t="str">
        <f>IFERROR(VLOOKUP(G7,Datos!$A$2:$B$1000,2,FALSE))</f>
        <v>A</v>
      </c>
      <c r="I7" s="37">
        <f>'C1'!L10</f>
        <v>50000</v>
      </c>
      <c r="J7" s="37" t="str">
        <f>'C1'!M10</f>
        <v>a</v>
      </c>
      <c r="K7" s="19" t="str">
        <f>IFERROR(VLOOKUP(J7,Datos!$A$2:$B$1000,2,FALSE))</f>
        <v>A</v>
      </c>
      <c r="L7" s="37">
        <f>'C1'!N10</f>
        <v>50000</v>
      </c>
      <c r="M7" s="37" t="str">
        <f>'C1'!O10</f>
        <v>a</v>
      </c>
      <c r="N7" s="19" t="str">
        <f>IFERROR(VLOOKUP(M7,Datos!$A$2:$B$1000,2,FALSE))</f>
        <v>A</v>
      </c>
      <c r="O7" s="37">
        <f>'C1'!P10</f>
        <v>20000</v>
      </c>
      <c r="P7" s="57" t="str">
        <f>'C1'!Q10</f>
        <v>a</v>
      </c>
      <c r="Q7" s="19" t="str">
        <f>IFERROR(VLOOKUP(P7,Datos!$A$2:$B$1000,2,FALSE))</f>
        <v>A</v>
      </c>
      <c r="R7" s="37">
        <f>'C1'!R10</f>
        <v>50000</v>
      </c>
      <c r="S7" s="37" t="str">
        <f>'C1'!S10</f>
        <v>a</v>
      </c>
      <c r="T7" s="19" t="str">
        <f>IFERROR(VLOOKUP(S7,Datos!$A$2:$B$1000,2,FALSE))</f>
        <v>A</v>
      </c>
      <c r="U7" s="37" t="str">
        <f>'C1'!T10</f>
        <v/>
      </c>
      <c r="V7" s="57" t="str">
        <f>'C1'!U10</f>
        <v>a</v>
      </c>
      <c r="W7" s="19" t="str">
        <f>IFERROR(VLOOKUP(V7,Datos!$A$2:$B$1000,2,FALSE))</f>
        <v>A</v>
      </c>
      <c r="X7" s="37">
        <f>'C1'!V10</f>
        <v>40000</v>
      </c>
      <c r="Y7" s="57" t="str">
        <f>'C1'!W10</f>
        <v/>
      </c>
      <c r="Z7" s="19" t="str">
        <f>IFERROR(VLOOKUP(Y7,Datos!$A$2:$B$1000,2,FALSE))</f>
        <v/>
      </c>
      <c r="AA7" s="37">
        <f>'C1'!X10</f>
        <v>30000</v>
      </c>
      <c r="AB7" s="57" t="str">
        <f>'C1'!Y10</f>
        <v>a</v>
      </c>
      <c r="AC7" s="19" t="str">
        <f>IFERROR(VLOOKUP(AB7,Datos!$A$2:$B$1000,2,FALSE))</f>
        <v>A</v>
      </c>
      <c r="AD7" s="37">
        <f>'C1'!Z10</f>
        <v>50000</v>
      </c>
      <c r="AE7" s="37" t="str">
        <f>'C1'!AA10</f>
        <v>a</v>
      </c>
      <c r="AF7" s="19" t="str">
        <f>IFERROR(VLOOKUP(AE7,Datos!$A$2:$B$1000,2,FALSE))</f>
        <v>A</v>
      </c>
      <c r="AG7" s="37">
        <f>'C1'!AB10</f>
        <v>50000</v>
      </c>
      <c r="AH7" s="57" t="str">
        <f>'C1'!AC10</f>
        <v/>
      </c>
      <c r="AI7" s="19" t="str">
        <f>IFERROR(VLOOKUP(AH7,Datos!$A$2:$B$1000,2,FALSE))</f>
        <v/>
      </c>
      <c r="AJ7" s="37">
        <f>'C1'!AD10</f>
        <v>50000</v>
      </c>
      <c r="AK7" s="57" t="str">
        <f>'C1'!AE10</f>
        <v/>
      </c>
      <c r="AL7" s="19" t="str">
        <f>IFERROR(VLOOKUP(AK7,Datos!$A$2:$B$1000,2,FALSE))</f>
        <v/>
      </c>
      <c r="AM7" s="37">
        <f>'C1'!AF10</f>
        <v>130000</v>
      </c>
      <c r="AN7" s="37" t="str">
        <f>'C1'!AG10</f>
        <v/>
      </c>
      <c r="AO7" s="37" t="str">
        <f>'C1'!AH10</f>
        <v/>
      </c>
      <c r="AP7" s="37" t="str">
        <f>'C1'!AI10</f>
        <v/>
      </c>
      <c r="AQ7" s="37" t="str">
        <f>'C1'!AJ10</f>
        <v/>
      </c>
      <c r="AR7" s="37" t="str">
        <f>'C1'!AK10</f>
        <v/>
      </c>
      <c r="AS7" s="37" t="str">
        <f>'C1'!AL10</f>
        <v/>
      </c>
      <c r="AT7" s="37" t="str">
        <f>'C1'!AM10</f>
        <v/>
      </c>
      <c r="AU7" s="37" t="str">
        <f>'C1'!AN10</f>
        <v/>
      </c>
      <c r="AV7" s="25">
        <f>'C1'!BD10</f>
        <v>1</v>
      </c>
      <c r="AW7" s="37">
        <f>'C1'!AP10</f>
        <v>570000</v>
      </c>
      <c r="AX7" s="19"/>
    </row>
    <row r="8">
      <c r="A8" s="54">
        <f>'C1'!A11</f>
        <v>3</v>
      </c>
      <c r="B8" s="19" t="str">
        <f>'C1'!C11</f>
        <v>CARDONA SANCHEZ LUZ MARINA</v>
      </c>
      <c r="C8" s="37">
        <f>'C1'!D11</f>
        <v>34000</v>
      </c>
      <c r="D8" s="37" t="str">
        <f>'C1'!I11</f>
        <v>t</v>
      </c>
      <c r="E8" s="19" t="str">
        <f>IFERROR(VLOOKUP(D8,Datos!$A$2:$B$1000,2,FALSE))</f>
        <v>T</v>
      </c>
      <c r="F8" s="37">
        <f>'C1'!J11</f>
        <v>12000</v>
      </c>
      <c r="G8" s="37" t="str">
        <f>'C1'!K11</f>
        <v>n</v>
      </c>
      <c r="H8" s="19" t="str">
        <f>IFERROR(VLOOKUP(G8,Datos!$A$2:$B$1000,2,FALSE))</f>
        <v>N</v>
      </c>
      <c r="I8" s="37" t="str">
        <f>'C1'!L11</f>
        <v/>
      </c>
      <c r="J8" s="37" t="str">
        <f>'C1'!M11</f>
        <v>n</v>
      </c>
      <c r="K8" s="19" t="str">
        <f>IFERROR(VLOOKUP(J8,Datos!$A$2:$B$1000,2,FALSE))</f>
        <v>N</v>
      </c>
      <c r="L8" s="37">
        <f>'C1'!N11</f>
        <v>30000</v>
      </c>
      <c r="M8" s="37" t="str">
        <f>'C1'!O11</f>
        <v>t</v>
      </c>
      <c r="N8" s="19" t="str">
        <f>IFERROR(VLOOKUP(M8,Datos!$A$2:$B$1000,2,FALSE))</f>
        <v>T</v>
      </c>
      <c r="O8" s="37" t="str">
        <f>'C1'!P11</f>
        <v/>
      </c>
      <c r="P8" s="57" t="str">
        <f>'C1'!Q11</f>
        <v>n</v>
      </c>
      <c r="Q8" s="19" t="str">
        <f>IFERROR(VLOOKUP(P8,Datos!$A$2:$B$1000,2,FALSE))</f>
        <v>N</v>
      </c>
      <c r="R8" s="37">
        <f>'C1'!R11</f>
        <v>40000</v>
      </c>
      <c r="S8" s="37" t="str">
        <f>'C1'!S11</f>
        <v>n</v>
      </c>
      <c r="T8" s="19" t="str">
        <f>IFERROR(VLOOKUP(S8,Datos!$A$2:$B$1000,2,FALSE))</f>
        <v>N</v>
      </c>
      <c r="U8" s="37" t="str">
        <f>'C1'!T11</f>
        <v/>
      </c>
      <c r="V8" s="57" t="str">
        <f>'C1'!U11</f>
        <v>a</v>
      </c>
      <c r="W8" s="19" t="str">
        <f>IFERROR(VLOOKUP(V8,Datos!$A$2:$B$1000,2,FALSE))</f>
        <v>A</v>
      </c>
      <c r="X8" s="37">
        <f>'C1'!V11</f>
        <v>70000</v>
      </c>
      <c r="Y8" s="57" t="str">
        <f>'C1'!W11</f>
        <v/>
      </c>
      <c r="Z8" s="19" t="str">
        <f>IFERROR(VLOOKUP(Y8,Datos!$A$2:$B$1000,2,FALSE))</f>
        <v/>
      </c>
      <c r="AA8" s="37">
        <f>'C1'!X11</f>
        <v>56000</v>
      </c>
      <c r="AB8" s="57" t="str">
        <f>'C1'!Y11</f>
        <v>n</v>
      </c>
      <c r="AC8" s="19" t="str">
        <f>IFERROR(VLOOKUP(AB8,Datos!$A$2:$B$1000,2,FALSE))</f>
        <v>N</v>
      </c>
      <c r="AD8" s="37">
        <f>'C1'!Z11</f>
        <v>40000</v>
      </c>
      <c r="AE8" s="37" t="str">
        <f>'C1'!AA11</f>
        <v>n</v>
      </c>
      <c r="AF8" s="19" t="str">
        <f>IFERROR(VLOOKUP(AE8,Datos!$A$2:$B$1000,2,FALSE))</f>
        <v>N</v>
      </c>
      <c r="AG8" s="37">
        <f>'C1'!AB11</f>
        <v>35000</v>
      </c>
      <c r="AH8" s="57" t="str">
        <f>'C1'!AC11</f>
        <v/>
      </c>
      <c r="AI8" s="19" t="str">
        <f>IFERROR(VLOOKUP(AH8,Datos!$A$2:$B$1000,2,FALSE))</f>
        <v/>
      </c>
      <c r="AJ8" s="37">
        <f>'C1'!AD11</f>
        <v>35000</v>
      </c>
      <c r="AK8" s="57" t="str">
        <f>'C1'!AE11</f>
        <v/>
      </c>
      <c r="AL8" s="19" t="str">
        <f>IFERROR(VLOOKUP(AK8,Datos!$A$2:$B$1000,2,FALSE))</f>
        <v/>
      </c>
      <c r="AM8" s="37">
        <f>'C1'!AF11</f>
        <v>90000</v>
      </c>
      <c r="AN8" s="37" t="str">
        <f>'C1'!AG11</f>
        <v/>
      </c>
      <c r="AO8" s="37" t="str">
        <f>'C1'!AH11</f>
        <v/>
      </c>
      <c r="AP8" s="37" t="str">
        <f>'C1'!AI11</f>
        <v/>
      </c>
      <c r="AQ8" s="37" t="str">
        <f>'C1'!AJ11</f>
        <v/>
      </c>
      <c r="AR8" s="37" t="str">
        <f>'C1'!AK11</f>
        <v/>
      </c>
      <c r="AS8" s="37" t="str">
        <f>'C1'!AL11</f>
        <v/>
      </c>
      <c r="AT8" s="37" t="str">
        <f>'C1'!AM11</f>
        <v/>
      </c>
      <c r="AU8" s="37" t="str">
        <f>'C1'!AN11</f>
        <v/>
      </c>
      <c r="AV8" s="25">
        <f>'C1'!BD11</f>
        <v>3</v>
      </c>
      <c r="AW8" s="37">
        <f>'C1'!AP11</f>
        <v>408000</v>
      </c>
      <c r="AX8" s="19"/>
    </row>
    <row r="9">
      <c r="A9" s="54">
        <f>'C1'!A12</f>
        <v>4</v>
      </c>
      <c r="B9" s="19" t="str">
        <f>'C1'!C12</f>
        <v>NARANJO FLOREZ LUZ AIDE</v>
      </c>
      <c r="C9" s="37">
        <f>'C1'!D12</f>
        <v>43000</v>
      </c>
      <c r="D9" s="37" t="str">
        <f>'C1'!I12</f>
        <v>n</v>
      </c>
      <c r="E9" s="19" t="str">
        <f>IFERROR(VLOOKUP(D9,Datos!$A$2:$B$1000,2,FALSE))</f>
        <v>N</v>
      </c>
      <c r="F9" s="37">
        <f>'C1'!J12</f>
        <v>50000</v>
      </c>
      <c r="G9" s="37" t="str">
        <f>'C1'!K12</f>
        <v>n</v>
      </c>
      <c r="H9" s="19" t="str">
        <f>IFERROR(VLOOKUP(G9,Datos!$A$2:$B$1000,2,FALSE))</f>
        <v>N</v>
      </c>
      <c r="I9" s="37">
        <f>'C1'!L12</f>
        <v>50000</v>
      </c>
      <c r="J9" s="37" t="str">
        <f>'C1'!M12</f>
        <v>a</v>
      </c>
      <c r="K9" s="19" t="str">
        <f>IFERROR(VLOOKUP(J9,Datos!$A$2:$B$1000,2,FALSE))</f>
        <v>A</v>
      </c>
      <c r="L9" s="37">
        <f>'C1'!N12</f>
        <v>50000</v>
      </c>
      <c r="M9" s="37" t="str">
        <f>'C1'!O12</f>
        <v>a</v>
      </c>
      <c r="N9" s="19" t="str">
        <f>IFERROR(VLOOKUP(M9,Datos!$A$2:$B$1000,2,FALSE))</f>
        <v>A</v>
      </c>
      <c r="O9" s="37">
        <f>'C1'!P12</f>
        <v>50000</v>
      </c>
      <c r="P9" s="57" t="str">
        <f>'C1'!Q12</f>
        <v>n</v>
      </c>
      <c r="Q9" s="19" t="str">
        <f>IFERROR(VLOOKUP(P9,Datos!$A$2:$B$1000,2,FALSE))</f>
        <v>N</v>
      </c>
      <c r="R9" s="37">
        <f>'C1'!R12</f>
        <v>50000</v>
      </c>
      <c r="S9" s="37" t="str">
        <f>'C1'!S12</f>
        <v>a</v>
      </c>
      <c r="T9" s="19" t="str">
        <f>IFERROR(VLOOKUP(S9,Datos!$A$2:$B$1000,2,FALSE))</f>
        <v>A</v>
      </c>
      <c r="U9" s="37">
        <f>'C1'!T12</f>
        <v>20000</v>
      </c>
      <c r="V9" s="57" t="str">
        <f>'C1'!U12</f>
        <v>a</v>
      </c>
      <c r="W9" s="19" t="str">
        <f>IFERROR(VLOOKUP(V9,Datos!$A$2:$B$1000,2,FALSE))</f>
        <v>A</v>
      </c>
      <c r="X9" s="37" t="str">
        <f>'C1'!V12</f>
        <v/>
      </c>
      <c r="Y9" s="57" t="str">
        <f>'C1'!W12</f>
        <v/>
      </c>
      <c r="Z9" s="19" t="str">
        <f>IFERROR(VLOOKUP(Y9,Datos!$A$2:$B$1000,2,FALSE))</f>
        <v/>
      </c>
      <c r="AA9" s="37">
        <f>'C1'!X12</f>
        <v>30000</v>
      </c>
      <c r="AB9" s="57" t="str">
        <f>'C1'!Y12</f>
        <v>n</v>
      </c>
      <c r="AC9" s="19" t="str">
        <f>IFERROR(VLOOKUP(AB9,Datos!$A$2:$B$1000,2,FALSE))</f>
        <v>N</v>
      </c>
      <c r="AD9" s="37">
        <f>'C1'!Z12</f>
        <v>40000</v>
      </c>
      <c r="AE9" s="37" t="str">
        <f>'C1'!AA12</f>
        <v>n</v>
      </c>
      <c r="AF9" s="19" t="str">
        <f>IFERROR(VLOOKUP(AE9,Datos!$A$2:$B$1000,2,FALSE))</f>
        <v>N</v>
      </c>
      <c r="AG9" s="37">
        <f>'C1'!AB12</f>
        <v>50000</v>
      </c>
      <c r="AH9" s="57" t="str">
        <f>'C1'!AC12</f>
        <v/>
      </c>
      <c r="AI9" s="19" t="str">
        <f>IFERROR(VLOOKUP(AH9,Datos!$A$2:$B$1000,2,FALSE))</f>
        <v/>
      </c>
      <c r="AJ9" s="37">
        <f>'C1'!AD12</f>
        <v>50000</v>
      </c>
      <c r="AK9" s="57" t="str">
        <f>'C1'!AE12</f>
        <v/>
      </c>
      <c r="AL9" s="19" t="str">
        <f>IFERROR(VLOOKUP(AK9,Datos!$A$2:$B$1000,2,FALSE))</f>
        <v/>
      </c>
      <c r="AM9" s="37">
        <f>'C1'!AF12</f>
        <v>76000</v>
      </c>
      <c r="AN9" s="37" t="str">
        <f>'C1'!AG12</f>
        <v/>
      </c>
      <c r="AO9" s="37" t="str">
        <f>'C1'!AH12</f>
        <v/>
      </c>
      <c r="AP9" s="37" t="str">
        <f>'C1'!AI12</f>
        <v/>
      </c>
      <c r="AQ9" s="37" t="str">
        <f>'C1'!AJ12</f>
        <v/>
      </c>
      <c r="AR9" s="37" t="str">
        <f>'C1'!AK12</f>
        <v/>
      </c>
      <c r="AS9" s="37" t="str">
        <f>'C1'!AL12</f>
        <v/>
      </c>
      <c r="AT9" s="37" t="str">
        <f>'C1'!AM12</f>
        <v/>
      </c>
      <c r="AU9" s="37" t="str">
        <f>'C1'!AN12</f>
        <v/>
      </c>
      <c r="AV9" s="25">
        <f>'C1'!BD12</f>
        <v>1</v>
      </c>
      <c r="AW9" s="37">
        <f>'C1'!AP12</f>
        <v>516000</v>
      </c>
      <c r="AX9" s="19"/>
    </row>
    <row r="10">
      <c r="A10" s="54">
        <f>'C1'!A13</f>
        <v>5</v>
      </c>
      <c r="B10" s="19" t="str">
        <f>'C1'!C13</f>
        <v>BEDOYA ARBOLEDA JOSE ALBEIRO</v>
      </c>
      <c r="C10" s="37">
        <f>'C1'!D13</f>
        <v>47500</v>
      </c>
      <c r="D10" s="37" t="str">
        <f>'C1'!I13</f>
        <v>a</v>
      </c>
      <c r="E10" s="19" t="str">
        <f>IFERROR(VLOOKUP(D10,Datos!$A$2:$B$1000,2,FALSE))</f>
        <v>A</v>
      </c>
      <c r="F10" s="37">
        <f>'C1'!J13</f>
        <v>50000</v>
      </c>
      <c r="G10" s="37" t="str">
        <f>'C1'!K13</f>
        <v>a</v>
      </c>
      <c r="H10" s="19" t="str">
        <f>IFERROR(VLOOKUP(G10,Datos!$A$2:$B$1000,2,FALSE))</f>
        <v>A</v>
      </c>
      <c r="I10" s="37">
        <f>'C1'!L13</f>
        <v>50000</v>
      </c>
      <c r="J10" s="37" t="str">
        <f>'C1'!M13</f>
        <v>a</v>
      </c>
      <c r="K10" s="19" t="str">
        <f>IFERROR(VLOOKUP(J10,Datos!$A$2:$B$1000,2,FALSE))</f>
        <v>A</v>
      </c>
      <c r="L10" s="37">
        <f>'C1'!N13</f>
        <v>50000</v>
      </c>
      <c r="M10" s="37" t="str">
        <f>'C1'!O13</f>
        <v>a</v>
      </c>
      <c r="N10" s="19" t="str">
        <f>IFERROR(VLOOKUP(M10,Datos!$A$2:$B$1000,2,FALSE))</f>
        <v>A</v>
      </c>
      <c r="O10" s="37">
        <f>'C1'!P13</f>
        <v>50000</v>
      </c>
      <c r="P10" s="57" t="str">
        <f>'C1'!Q13</f>
        <v>a</v>
      </c>
      <c r="Q10" s="19" t="str">
        <f>IFERROR(VLOOKUP(P10,Datos!$A$2:$B$1000,2,FALSE))</f>
        <v>A</v>
      </c>
      <c r="R10" s="37">
        <f>'C1'!R13</f>
        <v>50000</v>
      </c>
      <c r="S10" s="37" t="str">
        <f>'C1'!S13</f>
        <v>a</v>
      </c>
      <c r="T10" s="19" t="str">
        <f>IFERROR(VLOOKUP(S10,Datos!$A$2:$B$1000,2,FALSE))</f>
        <v>A</v>
      </c>
      <c r="U10" s="37">
        <f>'C1'!T13</f>
        <v>50000</v>
      </c>
      <c r="V10" s="57" t="str">
        <f>'C1'!U13</f>
        <v>a</v>
      </c>
      <c r="W10" s="19" t="str">
        <f>IFERROR(VLOOKUP(V10,Datos!$A$2:$B$1000,2,FALSE))</f>
        <v>A</v>
      </c>
      <c r="X10" s="37">
        <f>'C1'!V13</f>
        <v>50000</v>
      </c>
      <c r="Y10" s="57" t="str">
        <f>'C1'!W13</f>
        <v/>
      </c>
      <c r="Z10" s="19" t="str">
        <f>IFERROR(VLOOKUP(Y10,Datos!$A$2:$B$1000,2,FALSE))</f>
        <v/>
      </c>
      <c r="AA10" s="37">
        <f>'C1'!X13</f>
        <v>50000</v>
      </c>
      <c r="AB10" s="57" t="str">
        <f>'C1'!Y13</f>
        <v>a</v>
      </c>
      <c r="AC10" s="19" t="str">
        <f>IFERROR(VLOOKUP(AB10,Datos!$A$2:$B$1000,2,FALSE))</f>
        <v>A</v>
      </c>
      <c r="AD10" s="37">
        <f>'C1'!Z13</f>
        <v>50000</v>
      </c>
      <c r="AE10" s="37" t="str">
        <f>'C1'!AA13</f>
        <v>a</v>
      </c>
      <c r="AF10" s="19" t="str">
        <f>IFERROR(VLOOKUP(AE10,Datos!$A$2:$B$1000,2,FALSE))</f>
        <v>A</v>
      </c>
      <c r="AG10" s="37">
        <f>'C1'!AB13</f>
        <v>50000</v>
      </c>
      <c r="AH10" s="57" t="str">
        <f>'C1'!AC13</f>
        <v/>
      </c>
      <c r="AI10" s="19" t="str">
        <f>IFERROR(VLOOKUP(AH10,Datos!$A$2:$B$1000,2,FALSE))</f>
        <v/>
      </c>
      <c r="AJ10" s="37">
        <f>'C1'!AD13</f>
        <v>50000</v>
      </c>
      <c r="AK10" s="57" t="str">
        <f>'C1'!AE13</f>
        <v/>
      </c>
      <c r="AL10" s="19" t="str">
        <f>IFERROR(VLOOKUP(AK10,Datos!$A$2:$B$1000,2,FALSE))</f>
        <v/>
      </c>
      <c r="AM10" s="37">
        <f>'C1'!AF13</f>
        <v>20000</v>
      </c>
      <c r="AN10" s="37" t="str">
        <f>'C1'!AG13</f>
        <v/>
      </c>
      <c r="AO10" s="37" t="str">
        <f>'C1'!AH13</f>
        <v/>
      </c>
      <c r="AP10" s="37" t="str">
        <f>'C1'!AI13</f>
        <v/>
      </c>
      <c r="AQ10" s="37" t="str">
        <f>'C1'!AJ13</f>
        <v/>
      </c>
      <c r="AR10" s="37" t="str">
        <f>'C1'!AK13</f>
        <v/>
      </c>
      <c r="AS10" s="37" t="str">
        <f>'C1'!AL13</f>
        <v/>
      </c>
      <c r="AT10" s="37" t="str">
        <f>'C1'!AM13</f>
        <v/>
      </c>
      <c r="AU10" s="37" t="str">
        <f>'C1'!AN13</f>
        <v/>
      </c>
      <c r="AV10" s="25">
        <f>'C1'!BD13</f>
        <v>0</v>
      </c>
      <c r="AW10" s="37">
        <f>'C1'!AP13</f>
        <v>570000</v>
      </c>
      <c r="AX10" s="19"/>
    </row>
    <row r="11">
      <c r="A11" s="54">
        <f>'C1'!A14</f>
        <v>6</v>
      </c>
      <c r="B11" s="19" t="str">
        <f>'C1'!C14</f>
        <v>ARBELAEZ PEREZ PIEDAD DE JESUS</v>
      </c>
      <c r="C11" s="37">
        <f>'C1'!D14</f>
        <v>57000</v>
      </c>
      <c r="D11" s="37" t="str">
        <f>'C1'!I14</f>
        <v>a</v>
      </c>
      <c r="E11" s="19" t="str">
        <f>IFERROR(VLOOKUP(D11,Datos!$A$2:$B$1000,2,FALSE))</f>
        <v>A</v>
      </c>
      <c r="F11" s="37">
        <f>'C1'!J14</f>
        <v>55000</v>
      </c>
      <c r="G11" s="37" t="str">
        <f>'C1'!K14</f>
        <v>a</v>
      </c>
      <c r="H11" s="19" t="str">
        <f>IFERROR(VLOOKUP(G11,Datos!$A$2:$B$1000,2,FALSE))</f>
        <v>A</v>
      </c>
      <c r="I11" s="37">
        <f>'C1'!L14</f>
        <v>59000</v>
      </c>
      <c r="J11" s="37" t="str">
        <f>'C1'!M14</f>
        <v>a</v>
      </c>
      <c r="K11" s="19" t="str">
        <f>IFERROR(VLOOKUP(J11,Datos!$A$2:$B$1000,2,FALSE))</f>
        <v>A</v>
      </c>
      <c r="L11" s="37">
        <f>'C1'!N14</f>
        <v>57000</v>
      </c>
      <c r="M11" s="37" t="str">
        <f>'C1'!O14</f>
        <v>a</v>
      </c>
      <c r="N11" s="19" t="str">
        <f>IFERROR(VLOOKUP(M11,Datos!$A$2:$B$1000,2,FALSE))</f>
        <v>A</v>
      </c>
      <c r="O11" s="37">
        <f>'C1'!P14</f>
        <v>57000</v>
      </c>
      <c r="P11" s="57" t="str">
        <f>'C1'!Q14</f>
        <v>a</v>
      </c>
      <c r="Q11" s="19" t="str">
        <f>IFERROR(VLOOKUP(P11,Datos!$A$2:$B$1000,2,FALSE))</f>
        <v>A</v>
      </c>
      <c r="R11" s="37">
        <f>'C1'!R14</f>
        <v>57000</v>
      </c>
      <c r="S11" s="37" t="str">
        <f>'C1'!S14</f>
        <v>a</v>
      </c>
      <c r="T11" s="19" t="str">
        <f>IFERROR(VLOOKUP(S11,Datos!$A$2:$B$1000,2,FALSE))</f>
        <v>A</v>
      </c>
      <c r="U11" s="37">
        <f>'C1'!T14</f>
        <v>57000</v>
      </c>
      <c r="V11" s="57" t="str">
        <f>'C1'!U14</f>
        <v>a</v>
      </c>
      <c r="W11" s="19" t="str">
        <f>IFERROR(VLOOKUP(V11,Datos!$A$2:$B$1000,2,FALSE))</f>
        <v>A</v>
      </c>
      <c r="X11" s="37">
        <f>'C1'!V14</f>
        <v>57000</v>
      </c>
      <c r="Y11" s="57" t="str">
        <f>'C1'!W14</f>
        <v/>
      </c>
      <c r="Z11" s="19" t="str">
        <f>IFERROR(VLOOKUP(Y11,Datos!$A$2:$B$1000,2,FALSE))</f>
        <v/>
      </c>
      <c r="AA11" s="37">
        <f>'C1'!X14</f>
        <v>57000</v>
      </c>
      <c r="AB11" s="57" t="str">
        <f>'C1'!Y14</f>
        <v>a</v>
      </c>
      <c r="AC11" s="19" t="str">
        <f>IFERROR(VLOOKUP(AB11,Datos!$A$2:$B$1000,2,FALSE))</f>
        <v>A</v>
      </c>
      <c r="AD11" s="37">
        <f>'C1'!Z14</f>
        <v>57000</v>
      </c>
      <c r="AE11" s="37" t="str">
        <f>'C1'!AA14</f>
        <v>a</v>
      </c>
      <c r="AF11" s="19" t="str">
        <f>IFERROR(VLOOKUP(AE11,Datos!$A$2:$B$1000,2,FALSE))</f>
        <v>A</v>
      </c>
      <c r="AG11" s="37">
        <f>'C1'!AB14</f>
        <v>57000</v>
      </c>
      <c r="AH11" s="57" t="str">
        <f>'C1'!AC14</f>
        <v/>
      </c>
      <c r="AI11" s="19" t="str">
        <f>IFERROR(VLOOKUP(AH11,Datos!$A$2:$B$1000,2,FALSE))</f>
        <v/>
      </c>
      <c r="AJ11" s="37">
        <f>'C1'!AD14</f>
        <v>57000</v>
      </c>
      <c r="AK11" s="57" t="str">
        <f>'C1'!AE14</f>
        <v/>
      </c>
      <c r="AL11" s="19" t="str">
        <f>IFERROR(VLOOKUP(AK11,Datos!$A$2:$B$1000,2,FALSE))</f>
        <v/>
      </c>
      <c r="AM11" s="37">
        <f>'C1'!AF14</f>
        <v>57000</v>
      </c>
      <c r="AN11" s="37" t="str">
        <f>'C1'!AG14</f>
        <v/>
      </c>
      <c r="AO11" s="37" t="str">
        <f>'C1'!AH14</f>
        <v/>
      </c>
      <c r="AP11" s="37" t="str">
        <f>'C1'!AI14</f>
        <v/>
      </c>
      <c r="AQ11" s="37" t="str">
        <f>'C1'!AJ14</f>
        <v/>
      </c>
      <c r="AR11" s="37" t="str">
        <f>'C1'!AK14</f>
        <v/>
      </c>
      <c r="AS11" s="37" t="str">
        <f>'C1'!AL14</f>
        <v/>
      </c>
      <c r="AT11" s="37" t="str">
        <f>'C1'!AM14</f>
        <v/>
      </c>
      <c r="AU11" s="37" t="str">
        <f>'C1'!AN14</f>
        <v/>
      </c>
      <c r="AV11" s="25">
        <f>'C1'!BD14</f>
        <v>0</v>
      </c>
      <c r="AW11" s="37">
        <f>'C1'!AP14</f>
        <v>684000</v>
      </c>
      <c r="AX11" s="19"/>
    </row>
    <row r="12">
      <c r="A12" s="54">
        <f>'C1'!A15</f>
        <v>7</v>
      </c>
      <c r="B12" s="19" t="str">
        <f>'C1'!C15</f>
        <v/>
      </c>
      <c r="C12" s="37" t="str">
        <f>'C1'!D15</f>
        <v/>
      </c>
      <c r="D12" s="37" t="str">
        <f>'C1'!I15</f>
        <v/>
      </c>
      <c r="E12" s="19" t="str">
        <f>IFERROR(VLOOKUP(D12,Datos!$A$2:$B$1000,2,FALSE))</f>
        <v/>
      </c>
      <c r="F12" s="37" t="str">
        <f>'C1'!J15</f>
        <v/>
      </c>
      <c r="G12" s="37" t="str">
        <f>'C1'!K15</f>
        <v/>
      </c>
      <c r="H12" s="19" t="str">
        <f>IFERROR(VLOOKUP(G12,Datos!$A$2:$B$1000,2,FALSE))</f>
        <v/>
      </c>
      <c r="I12" s="37" t="str">
        <f>'C1'!L15</f>
        <v/>
      </c>
      <c r="J12" s="37" t="str">
        <f>'C1'!M15</f>
        <v/>
      </c>
      <c r="K12" s="19" t="str">
        <f>IFERROR(VLOOKUP(J12,Datos!$A$2:$B$1000,2,FALSE))</f>
        <v/>
      </c>
      <c r="L12" s="37" t="str">
        <f>'C1'!N15</f>
        <v/>
      </c>
      <c r="M12" s="37" t="str">
        <f>'C1'!O15</f>
        <v/>
      </c>
      <c r="N12" s="19" t="str">
        <f>IFERROR(VLOOKUP(M12,Datos!$A$2:$B$1000,2,FALSE))</f>
        <v/>
      </c>
      <c r="O12" s="37" t="str">
        <f>'C1'!P15</f>
        <v/>
      </c>
      <c r="P12" s="57" t="str">
        <f>'C1'!Q15</f>
        <v/>
      </c>
      <c r="Q12" s="19" t="str">
        <f>IFERROR(VLOOKUP(P12,Datos!$A$2:$B$1000,2,FALSE))</f>
        <v/>
      </c>
      <c r="R12" s="37" t="str">
        <f>'C1'!R15</f>
        <v/>
      </c>
      <c r="S12" s="37" t="str">
        <f>'C1'!S15</f>
        <v/>
      </c>
      <c r="T12" s="19" t="str">
        <f>IFERROR(VLOOKUP(S12,Datos!$A$2:$B$1000,2,FALSE))</f>
        <v/>
      </c>
      <c r="U12" s="37" t="str">
        <f>'C1'!T15</f>
        <v/>
      </c>
      <c r="V12" s="57" t="str">
        <f>'C1'!U15</f>
        <v/>
      </c>
      <c r="W12" s="19" t="str">
        <f>IFERROR(VLOOKUP(V12,Datos!$A$2:$B$1000,2,FALSE))</f>
        <v/>
      </c>
      <c r="X12" s="37" t="str">
        <f>'C1'!V15</f>
        <v/>
      </c>
      <c r="Y12" s="57" t="str">
        <f>'C1'!W15</f>
        <v/>
      </c>
      <c r="Z12" s="19" t="str">
        <f>IFERROR(VLOOKUP(Y12,Datos!$A$2:$B$1000,2,FALSE))</f>
        <v/>
      </c>
      <c r="AA12" s="37" t="str">
        <f>'C1'!X15</f>
        <v/>
      </c>
      <c r="AB12" s="57" t="str">
        <f>'C1'!Y15</f>
        <v/>
      </c>
      <c r="AC12" s="19" t="str">
        <f>IFERROR(VLOOKUP(AB12,Datos!$A$2:$B$1000,2,FALSE))</f>
        <v/>
      </c>
      <c r="AD12" s="37" t="str">
        <f>'C1'!Z15</f>
        <v/>
      </c>
      <c r="AE12" s="37" t="str">
        <f>'C1'!AA15</f>
        <v/>
      </c>
      <c r="AF12" s="19" t="str">
        <f>IFERROR(VLOOKUP(AE12,Datos!$A$2:$B$1000,2,FALSE))</f>
        <v/>
      </c>
      <c r="AG12" s="37" t="str">
        <f>'C1'!AB15</f>
        <v/>
      </c>
      <c r="AH12" s="57" t="str">
        <f>'C1'!AC15</f>
        <v/>
      </c>
      <c r="AI12" s="19" t="str">
        <f>IFERROR(VLOOKUP(AH12,Datos!$A$2:$B$1000,2,FALSE))</f>
        <v/>
      </c>
      <c r="AJ12" s="37" t="str">
        <f>'C1'!AD15</f>
        <v/>
      </c>
      <c r="AK12" s="57" t="str">
        <f>'C1'!AE15</f>
        <v/>
      </c>
      <c r="AL12" s="19" t="str">
        <f>IFERROR(VLOOKUP(AK12,Datos!$A$2:$B$1000,2,FALSE))</f>
        <v/>
      </c>
      <c r="AM12" s="37" t="str">
        <f>'C1'!AF15</f>
        <v/>
      </c>
      <c r="AN12" s="37" t="str">
        <f>'C1'!AG15</f>
        <v/>
      </c>
      <c r="AO12" s="37" t="str">
        <f>'C1'!AH15</f>
        <v/>
      </c>
      <c r="AP12" s="37" t="str">
        <f>'C1'!AI15</f>
        <v/>
      </c>
      <c r="AQ12" s="37" t="str">
        <f>'C1'!AJ15</f>
        <v/>
      </c>
      <c r="AR12" s="37" t="str">
        <f>'C1'!AK15</f>
        <v/>
      </c>
      <c r="AS12" s="37" t="str">
        <f>'C1'!AL15</f>
        <v/>
      </c>
      <c r="AT12" s="37" t="str">
        <f>'C1'!AM15</f>
        <v/>
      </c>
      <c r="AU12" s="37" t="str">
        <f>'C1'!AN15</f>
        <v/>
      </c>
      <c r="AV12" s="25">
        <f>'C1'!BD15</f>
        <v>12</v>
      </c>
      <c r="AW12" s="37">
        <f>'C1'!AP15</f>
        <v>0</v>
      </c>
      <c r="AX12" s="19"/>
    </row>
    <row r="13">
      <c r="A13" s="54">
        <f>'C1'!A16</f>
        <v>8</v>
      </c>
      <c r="B13" s="19" t="str">
        <f>'C1'!C16</f>
        <v/>
      </c>
      <c r="C13" s="37" t="str">
        <f>'C1'!D16</f>
        <v/>
      </c>
      <c r="D13" s="37" t="str">
        <f>'C1'!I16</f>
        <v/>
      </c>
      <c r="E13" s="19" t="str">
        <f>IFERROR(VLOOKUP(D13,Datos!$A$2:$B$1000,2,FALSE))</f>
        <v/>
      </c>
      <c r="F13" s="37" t="str">
        <f>'C1'!J16</f>
        <v/>
      </c>
      <c r="G13" s="37" t="str">
        <f>'C1'!K16</f>
        <v/>
      </c>
      <c r="H13" s="19" t="str">
        <f>IFERROR(VLOOKUP(G13,Datos!$A$2:$B$1000,2,FALSE))</f>
        <v/>
      </c>
      <c r="I13" s="37" t="str">
        <f>'C1'!L16</f>
        <v/>
      </c>
      <c r="J13" s="37" t="str">
        <f>'C1'!M16</f>
        <v/>
      </c>
      <c r="K13" s="19" t="str">
        <f>IFERROR(VLOOKUP(J13,Datos!$A$2:$B$1000,2,FALSE))</f>
        <v/>
      </c>
      <c r="L13" s="37" t="str">
        <f>'C1'!N16</f>
        <v/>
      </c>
      <c r="M13" s="37" t="str">
        <f>'C1'!O16</f>
        <v/>
      </c>
      <c r="N13" s="19" t="str">
        <f>IFERROR(VLOOKUP(M13,Datos!$A$2:$B$1000,2,FALSE))</f>
        <v/>
      </c>
      <c r="O13" s="37" t="str">
        <f>'C1'!P16</f>
        <v/>
      </c>
      <c r="P13" s="57" t="str">
        <f>'C1'!Q16</f>
        <v/>
      </c>
      <c r="Q13" s="19" t="str">
        <f>IFERROR(VLOOKUP(P13,Datos!$A$2:$B$1000,2,FALSE))</f>
        <v/>
      </c>
      <c r="R13" s="37" t="str">
        <f>'C1'!R16</f>
        <v/>
      </c>
      <c r="S13" s="37" t="str">
        <f>'C1'!S16</f>
        <v/>
      </c>
      <c r="T13" s="19" t="str">
        <f>IFERROR(VLOOKUP(S13,Datos!$A$2:$B$1000,2,FALSE))</f>
        <v/>
      </c>
      <c r="U13" s="37" t="str">
        <f>'C1'!T16</f>
        <v/>
      </c>
      <c r="V13" s="57" t="str">
        <f>'C1'!U16</f>
        <v/>
      </c>
      <c r="W13" s="19" t="str">
        <f>IFERROR(VLOOKUP(V13,Datos!$A$2:$B$1000,2,FALSE))</f>
        <v/>
      </c>
      <c r="X13" s="37" t="str">
        <f>'C1'!V16</f>
        <v/>
      </c>
      <c r="Y13" s="57" t="str">
        <f>'C1'!W16</f>
        <v/>
      </c>
      <c r="Z13" s="19" t="str">
        <f>IFERROR(VLOOKUP(Y13,Datos!$A$2:$B$1000,2,FALSE))</f>
        <v/>
      </c>
      <c r="AA13" s="37" t="str">
        <f>'C1'!X16</f>
        <v/>
      </c>
      <c r="AB13" s="57" t="str">
        <f>'C1'!Y16</f>
        <v/>
      </c>
      <c r="AC13" s="19" t="str">
        <f>IFERROR(VLOOKUP(AB13,Datos!$A$2:$B$1000,2,FALSE))</f>
        <v/>
      </c>
      <c r="AD13" s="37" t="str">
        <f>'C1'!Z16</f>
        <v/>
      </c>
      <c r="AE13" s="37" t="str">
        <f>'C1'!AA16</f>
        <v/>
      </c>
      <c r="AF13" s="19" t="str">
        <f>IFERROR(VLOOKUP(AE13,Datos!$A$2:$B$1000,2,FALSE))</f>
        <v/>
      </c>
      <c r="AG13" s="37" t="str">
        <f>'C1'!AB16</f>
        <v/>
      </c>
      <c r="AH13" s="57" t="str">
        <f>'C1'!AC16</f>
        <v/>
      </c>
      <c r="AI13" s="19" t="str">
        <f>IFERROR(VLOOKUP(AH13,Datos!$A$2:$B$1000,2,FALSE))</f>
        <v/>
      </c>
      <c r="AJ13" s="37" t="str">
        <f>'C1'!AD16</f>
        <v/>
      </c>
      <c r="AK13" s="57" t="str">
        <f>'C1'!AE16</f>
        <v/>
      </c>
      <c r="AL13" s="19" t="str">
        <f>IFERROR(VLOOKUP(AK13,Datos!$A$2:$B$1000,2,FALSE))</f>
        <v/>
      </c>
      <c r="AM13" s="37" t="str">
        <f>'C1'!AF16</f>
        <v/>
      </c>
      <c r="AN13" s="37" t="str">
        <f>'C1'!AG16</f>
        <v/>
      </c>
      <c r="AO13" s="37" t="str">
        <f>'C1'!AH16</f>
        <v/>
      </c>
      <c r="AP13" s="37" t="str">
        <f>'C1'!AI16</f>
        <v/>
      </c>
      <c r="AQ13" s="37" t="str">
        <f>'C1'!AJ16</f>
        <v/>
      </c>
      <c r="AR13" s="37" t="str">
        <f>'C1'!AK16</f>
        <v/>
      </c>
      <c r="AS13" s="37" t="str">
        <f>'C1'!AL16</f>
        <v/>
      </c>
      <c r="AT13" s="37" t="str">
        <f>'C1'!AM16</f>
        <v/>
      </c>
      <c r="AU13" s="37" t="str">
        <f>'C1'!AN16</f>
        <v/>
      </c>
      <c r="AV13" s="25">
        <f>'C1'!BD16</f>
        <v>12</v>
      </c>
      <c r="AW13" s="37">
        <f>'C1'!AP16</f>
        <v>0</v>
      </c>
      <c r="AX13" s="19"/>
    </row>
    <row r="14" ht="7.5" customHeight="1">
      <c r="A14" s="54">
        <f>'C1'!A17</f>
        <v>9</v>
      </c>
      <c r="B14" s="99" t="str">
        <f>'C1'!C17</f>
        <v/>
      </c>
      <c r="C14" s="37" t="str">
        <f>'C1'!D17</f>
        <v/>
      </c>
      <c r="D14" s="37" t="str">
        <f>'C1'!I17</f>
        <v/>
      </c>
      <c r="E14" s="19" t="str">
        <f>IFERROR(VLOOKUP(D14,Datos!$A$2:$B$1000,2,FALSE))</f>
        <v/>
      </c>
      <c r="F14" s="37" t="str">
        <f>'C1'!J17</f>
        <v/>
      </c>
      <c r="G14" s="37" t="str">
        <f>'C1'!K17</f>
        <v/>
      </c>
      <c r="H14" s="19" t="str">
        <f>IFERROR(VLOOKUP(G14,Datos!$A$2:$B$1000,2,FALSE))</f>
        <v/>
      </c>
      <c r="I14" s="37" t="str">
        <f>'C1'!L17</f>
        <v/>
      </c>
      <c r="J14" s="37" t="str">
        <f>'C1'!M17</f>
        <v/>
      </c>
      <c r="K14" s="19" t="str">
        <f>IFERROR(VLOOKUP(J14,Datos!$A$2:$B$1000,2,FALSE))</f>
        <v/>
      </c>
      <c r="L14" s="37" t="str">
        <f>'C1'!N17</f>
        <v/>
      </c>
      <c r="M14" s="37" t="str">
        <f>'C1'!O17</f>
        <v/>
      </c>
      <c r="N14" s="19" t="str">
        <f>IFERROR(VLOOKUP(M14,Datos!$A$2:$B$1000,2,FALSE))</f>
        <v/>
      </c>
      <c r="O14" s="37" t="str">
        <f>'C1'!P17</f>
        <v/>
      </c>
      <c r="P14" s="57" t="str">
        <f>'C1'!Q17</f>
        <v/>
      </c>
      <c r="Q14" s="19" t="str">
        <f>IFERROR(VLOOKUP(P14,Datos!$A$2:$B$1000,2,FALSE))</f>
        <v/>
      </c>
      <c r="R14" s="37" t="str">
        <f>'C1'!R17</f>
        <v/>
      </c>
      <c r="S14" s="37" t="str">
        <f>'C1'!S17</f>
        <v/>
      </c>
      <c r="T14" s="19" t="str">
        <f>IFERROR(VLOOKUP(S14,Datos!$A$2:$B$1000,2,FALSE))</f>
        <v/>
      </c>
      <c r="U14" s="37" t="str">
        <f>'C1'!T17</f>
        <v/>
      </c>
      <c r="V14" s="57" t="str">
        <f>'C1'!U17</f>
        <v/>
      </c>
      <c r="W14" s="19" t="str">
        <f>IFERROR(VLOOKUP(V14,Datos!$A$2:$B$1000,2,FALSE))</f>
        <v/>
      </c>
      <c r="X14" s="37" t="str">
        <f>'C1'!V17</f>
        <v/>
      </c>
      <c r="Y14" s="57" t="str">
        <f>'C1'!W17</f>
        <v/>
      </c>
      <c r="Z14" s="19" t="str">
        <f>IFERROR(VLOOKUP(Y14,Datos!$A$2:$B$1000,2,FALSE))</f>
        <v/>
      </c>
      <c r="AA14" s="37" t="str">
        <f>'C1'!X17</f>
        <v/>
      </c>
      <c r="AB14" s="57" t="str">
        <f>'C1'!Y17</f>
        <v/>
      </c>
      <c r="AC14" s="19" t="str">
        <f>IFERROR(VLOOKUP(AB14,Datos!$A$2:$B$1000,2,FALSE))</f>
        <v/>
      </c>
      <c r="AD14" s="37" t="str">
        <f>'C1'!Z17</f>
        <v/>
      </c>
      <c r="AE14" s="37" t="str">
        <f>'C1'!AA17</f>
        <v/>
      </c>
      <c r="AF14" s="19" t="str">
        <f>IFERROR(VLOOKUP(AE14,Datos!$A$2:$B$1000,2,FALSE))</f>
        <v/>
      </c>
      <c r="AG14" s="37" t="str">
        <f>'C1'!AB17</f>
        <v/>
      </c>
      <c r="AH14" s="57" t="str">
        <f>'C1'!AC17</f>
        <v/>
      </c>
      <c r="AI14" s="19" t="str">
        <f>IFERROR(VLOOKUP(AH14,Datos!$A$2:$B$1000,2,FALSE))</f>
        <v/>
      </c>
      <c r="AJ14" s="37" t="str">
        <f>'C1'!AD17</f>
        <v/>
      </c>
      <c r="AK14" s="57" t="str">
        <f>'C1'!AE17</f>
        <v/>
      </c>
      <c r="AL14" s="19" t="str">
        <f>IFERROR(VLOOKUP(AK14,Datos!$A$2:$B$1000,2,FALSE))</f>
        <v/>
      </c>
      <c r="AM14" s="37" t="str">
        <f>'C1'!AF17</f>
        <v/>
      </c>
      <c r="AN14" s="37" t="str">
        <f>'C1'!AG17</f>
        <v/>
      </c>
      <c r="AO14" s="37" t="str">
        <f>'C1'!AH17</f>
        <v/>
      </c>
      <c r="AP14" s="37" t="str">
        <f>'C1'!AI17</f>
        <v/>
      </c>
      <c r="AQ14" s="37" t="str">
        <f>'C1'!AJ17</f>
        <v/>
      </c>
      <c r="AR14" s="37" t="str">
        <f>'C1'!AK17</f>
        <v/>
      </c>
      <c r="AS14" s="37" t="str">
        <f>'C1'!AL17</f>
        <v/>
      </c>
      <c r="AT14" s="37" t="str">
        <f>'C1'!AM17</f>
        <v/>
      </c>
      <c r="AU14" s="37" t="str">
        <f>'C1'!AN17</f>
        <v/>
      </c>
      <c r="AV14" s="25">
        <f>'C1'!BD17</f>
        <v>12</v>
      </c>
      <c r="AW14" s="37">
        <f>'C1'!AP17</f>
        <v>0</v>
      </c>
      <c r="AX14" s="19"/>
    </row>
    <row r="15">
      <c r="A15" s="54" t="str">
        <f>'C1'!A18</f>
        <v/>
      </c>
      <c r="B15" s="13" t="s">
        <v>91</v>
      </c>
      <c r="C15" s="10"/>
      <c r="D15" s="10"/>
      <c r="E15" s="57" t="str">
        <f>'C1'!I18</f>
        <v/>
      </c>
      <c r="F15" s="37">
        <f>'C1'!J18</f>
        <v>287000</v>
      </c>
      <c r="G15" s="19"/>
      <c r="H15" s="57" t="str">
        <f>'C1'!K18</f>
        <v/>
      </c>
      <c r="I15" s="37">
        <f>'C1'!L18</f>
        <v>279000</v>
      </c>
      <c r="J15" s="19"/>
      <c r="K15" s="57" t="str">
        <f>'C1'!M18</f>
        <v/>
      </c>
      <c r="L15" s="37">
        <f>'C1'!N18</f>
        <v>288000</v>
      </c>
      <c r="M15" s="19"/>
      <c r="N15" s="57" t="str">
        <f>'C1'!O18</f>
        <v/>
      </c>
      <c r="O15" s="37">
        <f>'C1'!P18</f>
        <v>239000</v>
      </c>
      <c r="P15" s="57" t="str">
        <f>'C1'!Q18</f>
        <v/>
      </c>
      <c r="Q15" s="19" t="str">
        <f>IFERROR(VLOOKUP(P15,Datos!$A$2:$B$1000,2,FALSE))</f>
        <v/>
      </c>
      <c r="R15" s="37">
        <f>'C1'!R18</f>
        <v>262000</v>
      </c>
      <c r="S15" s="37" t="str">
        <f>'C1'!S18</f>
        <v/>
      </c>
      <c r="T15" s="19" t="str">
        <f>IFERROR(VLOOKUP(S15,Datos!$A$2:$B$1000,2,FALSE))</f>
        <v/>
      </c>
      <c r="U15" s="37">
        <f>'C1'!T18</f>
        <v>192000</v>
      </c>
      <c r="V15" s="57" t="str">
        <f>'C1'!U18</f>
        <v/>
      </c>
      <c r="W15" s="19" t="str">
        <f>IFERROR(VLOOKUP(V15,Datos!$A$2:$B$1000,2,FALSE))</f>
        <v/>
      </c>
      <c r="X15" s="37">
        <f>'C1'!V18</f>
        <v>280000</v>
      </c>
      <c r="Y15" s="57" t="str">
        <f>'C1'!W18</f>
        <v/>
      </c>
      <c r="Z15" s="19" t="str">
        <f>IFERROR(VLOOKUP(Y15,Datos!$A$2:$B$1000,2,FALSE))</f>
        <v/>
      </c>
      <c r="AA15" s="37">
        <f>'C1'!X18</f>
        <v>303000</v>
      </c>
      <c r="AB15" s="57" t="str">
        <f>'C1'!Y18</f>
        <v/>
      </c>
      <c r="AC15" s="19" t="str">
        <f>IFERROR(VLOOKUP(AB15,Datos!$A$2:$B$1000,2,FALSE))</f>
        <v/>
      </c>
      <c r="AD15" s="37">
        <f>'C1'!Z18</f>
        <v>319000</v>
      </c>
      <c r="AE15" s="37" t="str">
        <f>'C1'!AA18</f>
        <v/>
      </c>
      <c r="AF15" s="19" t="str">
        <f>IFERROR(VLOOKUP(AE15,Datos!$A$2:$B$1000,2,FALSE))</f>
        <v/>
      </c>
      <c r="AG15" s="37">
        <f>'C1'!AB18</f>
        <v>304000</v>
      </c>
      <c r="AH15" s="57" t="str">
        <f>'C1'!AC18</f>
        <v/>
      </c>
      <c r="AI15" s="19" t="str">
        <f>IFERROR(VLOOKUP(AH15,Datos!$A$2:$B$1000,2,FALSE))</f>
        <v/>
      </c>
      <c r="AJ15" s="37">
        <f>'C1'!AD18</f>
        <v>332000</v>
      </c>
      <c r="AK15" s="57" t="str">
        <f>'C1'!AE18</f>
        <v/>
      </c>
      <c r="AL15" s="19" t="str">
        <f>IFERROR(VLOOKUP(AK15,Datos!$A$2:$B$1000,2,FALSE))</f>
        <v/>
      </c>
      <c r="AM15" s="37">
        <f>'C1'!AF18</f>
        <v>401000</v>
      </c>
      <c r="AN15" s="37" t="str">
        <f>'C1'!AG18</f>
        <v/>
      </c>
      <c r="AO15" s="37">
        <f>'C1'!AH18</f>
        <v>0</v>
      </c>
      <c r="AP15" s="37" t="str">
        <f>'C1'!AI18</f>
        <v/>
      </c>
      <c r="AQ15" s="37">
        <f>'C1'!AJ18</f>
        <v>0</v>
      </c>
      <c r="AR15" s="37" t="str">
        <f>'C1'!AK18</f>
        <v/>
      </c>
      <c r="AS15" s="37">
        <f>'C1'!AL18</f>
        <v>0</v>
      </c>
      <c r="AT15" s="37" t="str">
        <f>'C1'!AM18</f>
        <v/>
      </c>
      <c r="AU15" s="37">
        <f>'C1'!AN18</f>
        <v>0</v>
      </c>
      <c r="AV15" s="25"/>
      <c r="AW15" s="37"/>
      <c r="AX15" s="19"/>
    </row>
    <row r="16">
      <c r="A16" s="54">
        <f>'C1'!A19</f>
        <v>1</v>
      </c>
      <c r="B16" s="65" t="str">
        <f>'C1'!C19</f>
        <v>MORENO MANCO BEATRIZ ELENA</v>
      </c>
      <c r="C16" s="101">
        <f>'C1'!D19</f>
        <v>98500</v>
      </c>
      <c r="D16" s="37" t="str">
        <f>'C1'!I19</f>
        <v>a</v>
      </c>
      <c r="E16" s="19" t="str">
        <f>IFERROR(VLOOKUP(D16,Datos!$A$2:$B$1000,2,FALSE))</f>
        <v>A</v>
      </c>
      <c r="F16" s="37">
        <f>'C1'!J19</f>
        <v>98500</v>
      </c>
      <c r="G16" s="37" t="str">
        <f>'C1'!K19</f>
        <v>n</v>
      </c>
      <c r="H16" s="19" t="str">
        <f>IFERROR(VLOOKUP(G16,Datos!$A$2:$B$1000,2,FALSE))</f>
        <v>N</v>
      </c>
      <c r="I16" s="37">
        <f>'C1'!L19</f>
        <v>98500</v>
      </c>
      <c r="J16" s="57" t="str">
        <f>'C1'!M19</f>
        <v>n</v>
      </c>
      <c r="K16" s="19" t="str">
        <f>IFERROR(VLOOKUP(J16,Datos!$A$2:$B$1000,2,FALSE))</f>
        <v>N</v>
      </c>
      <c r="L16" s="37">
        <f>'C1'!N19</f>
        <v>98500</v>
      </c>
      <c r="M16" s="57" t="str">
        <f>'C1'!O19</f>
        <v>a</v>
      </c>
      <c r="N16" s="19" t="str">
        <f>IFERROR(VLOOKUP(M16,Datos!$A$2:$B$1000,2,FALSE))</f>
        <v>A</v>
      </c>
      <c r="O16" s="37">
        <f>'C1'!P19</f>
        <v>98500</v>
      </c>
      <c r="P16" s="57" t="str">
        <f>'C1'!Q19</f>
        <v>a</v>
      </c>
      <c r="Q16" s="19" t="str">
        <f>IFERROR(VLOOKUP(P16,Datos!$A$2:$B$1000,2,FALSE))</f>
        <v>A</v>
      </c>
      <c r="R16" s="37">
        <f>'C1'!R19</f>
        <v>98500</v>
      </c>
      <c r="S16" s="37" t="str">
        <f>'C1'!S19</f>
        <v>a</v>
      </c>
      <c r="T16" s="19" t="str">
        <f>IFERROR(VLOOKUP(S16,Datos!$A$2:$B$1000,2,FALSE))</f>
        <v>A</v>
      </c>
      <c r="U16" s="37">
        <f>'C1'!T19</f>
        <v>98500</v>
      </c>
      <c r="V16" s="57" t="str">
        <f>'C1'!U19</f>
        <v>a</v>
      </c>
      <c r="W16" s="19" t="str">
        <f>IFERROR(VLOOKUP(V16,Datos!$A$2:$B$1000,2,FALSE))</f>
        <v>A</v>
      </c>
      <c r="X16" s="37">
        <f>'C1'!V19</f>
        <v>98500</v>
      </c>
      <c r="Y16" s="57" t="str">
        <f>'C1'!W19</f>
        <v/>
      </c>
      <c r="Z16" s="19" t="str">
        <f>IFERROR(VLOOKUP(Y16,Datos!$A$2:$B$1000,2,FALSE))</f>
        <v/>
      </c>
      <c r="AA16" s="37">
        <f>'C1'!X19</f>
        <v>98500</v>
      </c>
      <c r="AB16" s="57" t="str">
        <f>'C1'!Y19</f>
        <v>a</v>
      </c>
      <c r="AC16" s="19" t="str">
        <f>IFERROR(VLOOKUP(AB16,Datos!$A$2:$B$1000,2,FALSE))</f>
        <v>A</v>
      </c>
      <c r="AD16" s="37">
        <f>'C1'!Z19</f>
        <v>98500</v>
      </c>
      <c r="AE16" s="37" t="str">
        <f>'C1'!AA19</f>
        <v>a</v>
      </c>
      <c r="AF16" s="19" t="str">
        <f>IFERROR(VLOOKUP(AE16,Datos!$A$2:$B$1000,2,FALSE))</f>
        <v>A</v>
      </c>
      <c r="AG16" s="37">
        <f>'C1'!AB19</f>
        <v>98500</v>
      </c>
      <c r="AH16" s="57" t="str">
        <f>'C1'!AC19</f>
        <v/>
      </c>
      <c r="AI16" s="19" t="str">
        <f>IFERROR(VLOOKUP(AH16,Datos!$A$2:$B$1000,2,FALSE))</f>
        <v/>
      </c>
      <c r="AJ16" s="37">
        <f>'C1'!AD19</f>
        <v>98500</v>
      </c>
      <c r="AK16" s="57" t="str">
        <f>'C1'!AE19</f>
        <v/>
      </c>
      <c r="AL16" s="19" t="str">
        <f>IFERROR(VLOOKUP(AK16,Datos!$A$2:$B$1000,2,FALSE))</f>
        <v/>
      </c>
      <c r="AM16" s="37">
        <f>'C1'!AF19</f>
        <v>98500</v>
      </c>
      <c r="AN16" s="37" t="str">
        <f>'C1'!AG19</f>
        <v/>
      </c>
      <c r="AO16" s="37" t="str">
        <f>'C1'!AH19</f>
        <v/>
      </c>
      <c r="AP16" s="37" t="str">
        <f>'C1'!AI19</f>
        <v/>
      </c>
      <c r="AQ16" s="37" t="str">
        <f>'C1'!AJ19</f>
        <v/>
      </c>
      <c r="AR16" s="37" t="str">
        <f>'C1'!AK19</f>
        <v/>
      </c>
      <c r="AS16" s="37" t="str">
        <f>'C1'!AL19</f>
        <v/>
      </c>
      <c r="AT16" s="37" t="str">
        <f>'C1'!AM19</f>
        <v/>
      </c>
      <c r="AU16" s="37" t="str">
        <f>'C1'!AN19</f>
        <v/>
      </c>
      <c r="AV16" s="25">
        <f>'C1'!BD19</f>
        <v>0</v>
      </c>
      <c r="AW16" s="37">
        <f>'C1'!AP19</f>
        <v>1182000</v>
      </c>
      <c r="AX16" s="19"/>
    </row>
    <row r="17">
      <c r="A17" s="54">
        <f>'C1'!A20</f>
        <v>2</v>
      </c>
      <c r="B17" s="19" t="str">
        <f>'C1'!C20</f>
        <v>MORA CALLEJAS GLORIA MARLENY</v>
      </c>
      <c r="C17" s="101">
        <f>'C1'!D20</f>
        <v>29000</v>
      </c>
      <c r="D17" s="37" t="str">
        <f>'C1'!I20</f>
        <v>t</v>
      </c>
      <c r="E17" s="19" t="str">
        <f>IFERROR(VLOOKUP(D17,Datos!$A$2:$B$1000,2,FALSE))</f>
        <v>T</v>
      </c>
      <c r="F17" s="37">
        <f>'C1'!J20</f>
        <v>30000</v>
      </c>
      <c r="G17" s="37" t="str">
        <f>'C1'!K20</f>
        <v>n</v>
      </c>
      <c r="H17" s="19" t="str">
        <f>IFERROR(VLOOKUP(G17,Datos!$A$2:$B$1000,2,FALSE))</f>
        <v>N</v>
      </c>
      <c r="I17" s="37" t="str">
        <f>'C1'!L20</f>
        <v/>
      </c>
      <c r="J17" s="57" t="str">
        <f>'C1'!M20</f>
        <v>a</v>
      </c>
      <c r="K17" s="19" t="str">
        <f>IFERROR(VLOOKUP(J17,Datos!$A$2:$B$1000,2,FALSE))</f>
        <v>A</v>
      </c>
      <c r="L17" s="37">
        <f>'C1'!N20</f>
        <v>50000</v>
      </c>
      <c r="M17" s="57" t="str">
        <f>'C1'!O20</f>
        <v>a</v>
      </c>
      <c r="N17" s="19" t="str">
        <f>IFERROR(VLOOKUP(M17,Datos!$A$2:$B$1000,2,FALSE))</f>
        <v>A</v>
      </c>
      <c r="O17" s="37">
        <f>'C1'!P20</f>
        <v>40000</v>
      </c>
      <c r="P17" s="57" t="str">
        <f>'C1'!Q20</f>
        <v>a</v>
      </c>
      <c r="Q17" s="19" t="str">
        <f>IFERROR(VLOOKUP(P17,Datos!$A$2:$B$1000,2,FALSE))</f>
        <v>A</v>
      </c>
      <c r="R17" s="37">
        <f>'C1'!R20</f>
        <v>40000</v>
      </c>
      <c r="S17" s="37" t="str">
        <f>'C1'!S20</f>
        <v>a</v>
      </c>
      <c r="T17" s="19" t="str">
        <f>IFERROR(VLOOKUP(S17,Datos!$A$2:$B$1000,2,FALSE))</f>
        <v>A</v>
      </c>
      <c r="U17" s="37">
        <f>'C1'!T20</f>
        <v>40000</v>
      </c>
      <c r="V17" s="57" t="str">
        <f>'C1'!U20</f>
        <v>n</v>
      </c>
      <c r="W17" s="19" t="str">
        <f>IFERROR(VLOOKUP(V17,Datos!$A$2:$B$1000,2,FALSE))</f>
        <v>N</v>
      </c>
      <c r="X17" s="37">
        <f>'C1'!V20</f>
        <v>40000</v>
      </c>
      <c r="Y17" s="57" t="str">
        <f>'C1'!W20</f>
        <v/>
      </c>
      <c r="Z17" s="19" t="str">
        <f>IFERROR(VLOOKUP(Y17,Datos!$A$2:$B$1000,2,FALSE))</f>
        <v/>
      </c>
      <c r="AA17" s="37" t="str">
        <f>'C1'!X20</f>
        <v/>
      </c>
      <c r="AB17" s="57" t="str">
        <f>'C1'!Y20</f>
        <v>a</v>
      </c>
      <c r="AC17" s="19" t="str">
        <f>IFERROR(VLOOKUP(AB17,Datos!$A$2:$B$1000,2,FALSE))</f>
        <v>A</v>
      </c>
      <c r="AD17" s="37">
        <f>'C1'!Z20</f>
        <v>54000</v>
      </c>
      <c r="AE17" s="37" t="str">
        <f>'C1'!AA20</f>
        <v>a</v>
      </c>
      <c r="AF17" s="19" t="str">
        <f>IFERROR(VLOOKUP(AE17,Datos!$A$2:$B$1000,2,FALSE))</f>
        <v>A</v>
      </c>
      <c r="AG17" s="37">
        <f>'C1'!AB20</f>
        <v>40000</v>
      </c>
      <c r="AH17" s="57" t="str">
        <f>'C1'!AC20</f>
        <v/>
      </c>
      <c r="AI17" s="19" t="str">
        <f>IFERROR(VLOOKUP(AH17,Datos!$A$2:$B$1000,2,FALSE))</f>
        <v/>
      </c>
      <c r="AJ17" s="37">
        <f>'C1'!AD20</f>
        <v>30000</v>
      </c>
      <c r="AK17" s="57" t="str">
        <f>'C1'!AE20</f>
        <v/>
      </c>
      <c r="AL17" s="19" t="str">
        <f>IFERROR(VLOOKUP(AK17,Datos!$A$2:$B$1000,2,FALSE))</f>
        <v/>
      </c>
      <c r="AM17" s="37">
        <f>'C1'!AF20</f>
        <v>20000</v>
      </c>
      <c r="AN17" s="37" t="str">
        <f>'C1'!AG20</f>
        <v/>
      </c>
      <c r="AO17" s="37" t="str">
        <f>'C1'!AH20</f>
        <v/>
      </c>
      <c r="AP17" s="37" t="str">
        <f>'C1'!AI20</f>
        <v/>
      </c>
      <c r="AQ17" s="37" t="str">
        <f>'C1'!AJ20</f>
        <v/>
      </c>
      <c r="AR17" s="37" t="str">
        <f>'C1'!AK20</f>
        <v/>
      </c>
      <c r="AS17" s="37" t="str">
        <f>'C1'!AL20</f>
        <v/>
      </c>
      <c r="AT17" s="37" t="str">
        <f>'C1'!AM20</f>
        <v/>
      </c>
      <c r="AU17" s="37" t="str">
        <f>'C1'!AN20</f>
        <v/>
      </c>
      <c r="AV17" s="25">
        <f>'C1'!BD20</f>
        <v>2</v>
      </c>
      <c r="AW17" s="37">
        <f>'C1'!AP20</f>
        <v>384000</v>
      </c>
      <c r="AX17" s="19"/>
    </row>
    <row r="18">
      <c r="A18" s="54">
        <f>'C1'!A21</f>
        <v>3</v>
      </c>
      <c r="B18" s="19" t="str">
        <f>'C1'!C21</f>
        <v>SERNA VELEZ OLMEDO DE JESUS</v>
      </c>
      <c r="C18" s="101">
        <f>'C1'!D21</f>
        <v>57000</v>
      </c>
      <c r="D18" s="37" t="str">
        <f>'C1'!I21</f>
        <v>a</v>
      </c>
      <c r="E18" s="19" t="str">
        <f>IFERROR(VLOOKUP(D18,Datos!$A$2:$B$1000,2,FALSE))</f>
        <v>A</v>
      </c>
      <c r="F18" s="37">
        <f>'C1'!J21</f>
        <v>65000</v>
      </c>
      <c r="G18" s="37" t="str">
        <f>'C1'!K21</f>
        <v>a</v>
      </c>
      <c r="H18" s="19" t="str">
        <f>IFERROR(VLOOKUP(G18,Datos!$A$2:$B$1000,2,FALSE))</f>
        <v>A</v>
      </c>
      <c r="I18" s="37">
        <f>'C1'!L21</f>
        <v>65000</v>
      </c>
      <c r="J18" s="57" t="str">
        <f>'C1'!M21</f>
        <v>a</v>
      </c>
      <c r="K18" s="19" t="str">
        <f>IFERROR(VLOOKUP(J18,Datos!$A$2:$B$1000,2,FALSE))</f>
        <v>A</v>
      </c>
      <c r="L18" s="37">
        <f>'C1'!N21</f>
        <v>65000</v>
      </c>
      <c r="M18" s="57" t="str">
        <f>'C1'!O21</f>
        <v>a</v>
      </c>
      <c r="N18" s="19" t="str">
        <f>IFERROR(VLOOKUP(M18,Datos!$A$2:$B$1000,2,FALSE))</f>
        <v>A</v>
      </c>
      <c r="O18" s="37">
        <f>'C1'!P21</f>
        <v>65000</v>
      </c>
      <c r="P18" s="57" t="str">
        <f>'C1'!Q21</f>
        <v>a</v>
      </c>
      <c r="Q18" s="19" t="str">
        <f>IFERROR(VLOOKUP(P18,Datos!$A$2:$B$1000,2,FALSE))</f>
        <v>A</v>
      </c>
      <c r="R18" s="37">
        <f>'C1'!R21</f>
        <v>65000</v>
      </c>
      <c r="S18" s="37" t="str">
        <f>'C1'!S21</f>
        <v>a</v>
      </c>
      <c r="T18" s="19" t="str">
        <f>IFERROR(VLOOKUP(S18,Datos!$A$2:$B$1000,2,FALSE))</f>
        <v>A</v>
      </c>
      <c r="U18" s="37">
        <f>'C1'!T21</f>
        <v>65000</v>
      </c>
      <c r="V18" s="57" t="str">
        <f>'C1'!U21</f>
        <v>a</v>
      </c>
      <c r="W18" s="19" t="str">
        <f>IFERROR(VLOOKUP(V18,Datos!$A$2:$B$1000,2,FALSE))</f>
        <v>A</v>
      </c>
      <c r="X18" s="37">
        <f>'C1'!V21</f>
        <v>65000</v>
      </c>
      <c r="Y18" s="57" t="str">
        <f>'C1'!W21</f>
        <v/>
      </c>
      <c r="Z18" s="19" t="str">
        <f>IFERROR(VLOOKUP(Y18,Datos!$A$2:$B$1000,2,FALSE))</f>
        <v/>
      </c>
      <c r="AA18" s="37">
        <f>'C1'!X21</f>
        <v>65000</v>
      </c>
      <c r="AB18" s="57" t="str">
        <f>'C1'!Y21</f>
        <v>a</v>
      </c>
      <c r="AC18" s="19" t="str">
        <f>IFERROR(VLOOKUP(AB18,Datos!$A$2:$B$1000,2,FALSE))</f>
        <v>A</v>
      </c>
      <c r="AD18" s="37">
        <f>'C1'!Z21</f>
        <v>65000</v>
      </c>
      <c r="AE18" s="37" t="str">
        <f>'C1'!AA21</f>
        <v>a</v>
      </c>
      <c r="AF18" s="19" t="str">
        <f>IFERROR(VLOOKUP(AE18,Datos!$A$2:$B$1000,2,FALSE))</f>
        <v>A</v>
      </c>
      <c r="AG18" s="37">
        <f>'C1'!AB21</f>
        <v>65000</v>
      </c>
      <c r="AH18" s="57" t="str">
        <f>'C1'!AC21</f>
        <v/>
      </c>
      <c r="AI18" s="19" t="str">
        <f>IFERROR(VLOOKUP(AH18,Datos!$A$2:$B$1000,2,FALSE))</f>
        <v/>
      </c>
      <c r="AJ18" s="37">
        <f>'C1'!AD21</f>
        <v>65000</v>
      </c>
      <c r="AK18" s="57" t="str">
        <f>'C1'!AE21</f>
        <v/>
      </c>
      <c r="AL18" s="19" t="str">
        <f>IFERROR(VLOOKUP(AK18,Datos!$A$2:$B$1000,2,FALSE))</f>
        <v/>
      </c>
      <c r="AM18" s="37">
        <f>'C1'!AF21</f>
        <v>65000</v>
      </c>
      <c r="AN18" s="37" t="str">
        <f>'C1'!AG21</f>
        <v/>
      </c>
      <c r="AO18" s="37" t="str">
        <f>'C1'!AH21</f>
        <v/>
      </c>
      <c r="AP18" s="37" t="str">
        <f>'C1'!AI21</f>
        <v/>
      </c>
      <c r="AQ18" s="37" t="str">
        <f>'C1'!AJ21</f>
        <v/>
      </c>
      <c r="AR18" s="37" t="str">
        <f>'C1'!AK21</f>
        <v/>
      </c>
      <c r="AS18" s="37" t="str">
        <f>'C1'!AL21</f>
        <v/>
      </c>
      <c r="AT18" s="37" t="str">
        <f>'C1'!AM21</f>
        <v/>
      </c>
      <c r="AU18" s="37" t="str">
        <f>'C1'!AN21</f>
        <v/>
      </c>
      <c r="AV18" s="25">
        <f>'C1'!BD21</f>
        <v>0</v>
      </c>
      <c r="AW18" s="37">
        <f>'C1'!AP21</f>
        <v>780000</v>
      </c>
      <c r="AX18" s="19"/>
    </row>
    <row r="19">
      <c r="A19" s="54">
        <f>'C1'!A22</f>
        <v>4</v>
      </c>
      <c r="B19" s="19" t="str">
        <f>'C1'!C22</f>
        <v>HERNANDEZ CONTRERAS NUDIS MARIA</v>
      </c>
      <c r="C19" s="101">
        <f>'C1'!D22</f>
        <v>15000</v>
      </c>
      <c r="D19" s="37" t="str">
        <f>'C1'!I22</f>
        <v>a</v>
      </c>
      <c r="E19" s="19" t="str">
        <f>IFERROR(VLOOKUP(D19,Datos!$A$2:$B$1000,2,FALSE))</f>
        <v>A</v>
      </c>
      <c r="F19" s="37">
        <f>'C1'!J22</f>
        <v>15000</v>
      </c>
      <c r="G19" s="37" t="str">
        <f>'C1'!K22</f>
        <v>a</v>
      </c>
      <c r="H19" s="19" t="str">
        <f>IFERROR(VLOOKUP(G19,Datos!$A$2:$B$1000,2,FALSE))</f>
        <v>A</v>
      </c>
      <c r="I19" s="37">
        <f>'C1'!L22</f>
        <v>15000</v>
      </c>
      <c r="J19" s="57" t="str">
        <f>'C1'!M22</f>
        <v>n</v>
      </c>
      <c r="K19" s="19" t="str">
        <f>IFERROR(VLOOKUP(J19,Datos!$A$2:$B$1000,2,FALSE))</f>
        <v>N</v>
      </c>
      <c r="L19" s="37" t="str">
        <f>'C1'!N22</f>
        <v/>
      </c>
      <c r="M19" s="57" t="str">
        <f>'C1'!O22</f>
        <v>n</v>
      </c>
      <c r="N19" s="19" t="str">
        <f>IFERROR(VLOOKUP(M19,Datos!$A$2:$B$1000,2,FALSE))</f>
        <v>N</v>
      </c>
      <c r="O19" s="37">
        <f>'C1'!P22</f>
        <v>30000</v>
      </c>
      <c r="P19" s="57" t="str">
        <f>'C1'!Q22</f>
        <v>a</v>
      </c>
      <c r="Q19" s="19" t="str">
        <f>IFERROR(VLOOKUP(P19,Datos!$A$2:$B$1000,2,FALSE))</f>
        <v>A</v>
      </c>
      <c r="R19" s="37" t="str">
        <f>'C1'!R22</f>
        <v/>
      </c>
      <c r="S19" s="37" t="str">
        <f>'C1'!S22</f>
        <v>n</v>
      </c>
      <c r="T19" s="19" t="str">
        <f>IFERROR(VLOOKUP(S19,Datos!$A$2:$B$1000,2,FALSE))</f>
        <v>N</v>
      </c>
      <c r="U19" s="37">
        <f>'C1'!T22</f>
        <v>30000</v>
      </c>
      <c r="V19" s="57" t="str">
        <f>'C1'!U22</f>
        <v>n</v>
      </c>
      <c r="W19" s="19" t="str">
        <f>IFERROR(VLOOKUP(V19,Datos!$A$2:$B$1000,2,FALSE))</f>
        <v>N</v>
      </c>
      <c r="X19" s="37">
        <f>'C1'!V22</f>
        <v>15000</v>
      </c>
      <c r="Y19" s="57" t="str">
        <f>'C1'!W22</f>
        <v/>
      </c>
      <c r="Z19" s="19" t="str">
        <f>IFERROR(VLOOKUP(Y19,Datos!$A$2:$B$1000,2,FALSE))</f>
        <v/>
      </c>
      <c r="AA19" s="37" t="str">
        <f>'C1'!X22</f>
        <v/>
      </c>
      <c r="AB19" s="57" t="str">
        <f>'C1'!Y22</f>
        <v>n</v>
      </c>
      <c r="AC19" s="19" t="str">
        <f>IFERROR(VLOOKUP(AB19,Datos!$A$2:$B$1000,2,FALSE))</f>
        <v>N</v>
      </c>
      <c r="AD19" s="37">
        <f>'C1'!Z22</f>
        <v>30000</v>
      </c>
      <c r="AE19" s="37" t="str">
        <f>'C1'!AA22</f>
        <v>a</v>
      </c>
      <c r="AF19" s="19" t="str">
        <f>IFERROR(VLOOKUP(AE19,Datos!$A$2:$B$1000,2,FALSE))</f>
        <v>A</v>
      </c>
      <c r="AG19" s="37">
        <f>'C1'!AB22</f>
        <v>15000</v>
      </c>
      <c r="AH19" s="57" t="str">
        <f>'C1'!AC22</f>
        <v/>
      </c>
      <c r="AI19" s="19" t="str">
        <f>IFERROR(VLOOKUP(AH19,Datos!$A$2:$B$1000,2,FALSE))</f>
        <v/>
      </c>
      <c r="AJ19" s="37">
        <f>'C1'!AD22</f>
        <v>15000</v>
      </c>
      <c r="AK19" s="57" t="str">
        <f>'C1'!AE22</f>
        <v/>
      </c>
      <c r="AL19" s="19" t="str">
        <f>IFERROR(VLOOKUP(AK19,Datos!$A$2:$B$1000,2,FALSE))</f>
        <v/>
      </c>
      <c r="AM19" s="37">
        <f>'C1'!AF22</f>
        <v>15000</v>
      </c>
      <c r="AN19" s="37" t="str">
        <f>'C1'!AG22</f>
        <v/>
      </c>
      <c r="AO19" s="37" t="str">
        <f>'C1'!AH22</f>
        <v/>
      </c>
      <c r="AP19" s="37" t="str">
        <f>'C1'!AI22</f>
        <v/>
      </c>
      <c r="AQ19" s="37" t="str">
        <f>'C1'!AJ22</f>
        <v/>
      </c>
      <c r="AR19" s="37" t="str">
        <f>'C1'!AK22</f>
        <v/>
      </c>
      <c r="AS19" s="37" t="str">
        <f>'C1'!AL22</f>
        <v/>
      </c>
      <c r="AT19" s="37" t="str">
        <f>'C1'!AM22</f>
        <v/>
      </c>
      <c r="AU19" s="37" t="str">
        <f>'C1'!AN22</f>
        <v/>
      </c>
      <c r="AV19" s="25">
        <f>'C1'!BD22</f>
        <v>3</v>
      </c>
      <c r="AW19" s="37">
        <f>'C1'!AP22</f>
        <v>180000</v>
      </c>
      <c r="AX19" s="19"/>
    </row>
    <row r="20">
      <c r="A20" s="54">
        <f>'C1'!A23</f>
        <v>5</v>
      </c>
      <c r="B20" s="19" t="str">
        <f>'C1'!C23</f>
        <v>ARENAS DE DURANGO NOHEMY DEL SOCORRO</v>
      </c>
      <c r="C20" s="101">
        <f>'C1'!D23</f>
        <v>10500</v>
      </c>
      <c r="D20" s="37" t="str">
        <f>'C1'!I23</f>
        <v>a</v>
      </c>
      <c r="E20" s="19" t="str">
        <f>IFERROR(VLOOKUP(D20,Datos!$A$2:$B$1000,2,FALSE))</f>
        <v>A</v>
      </c>
      <c r="F20" s="37">
        <f>'C1'!J23</f>
        <v>10000</v>
      </c>
      <c r="G20" s="37" t="str">
        <f>'C1'!K23</f>
        <v>a</v>
      </c>
      <c r="H20" s="19" t="str">
        <f>IFERROR(VLOOKUP(G20,Datos!$A$2:$B$1000,2,FALSE))</f>
        <v>A</v>
      </c>
      <c r="I20" s="37" t="str">
        <f>'C1'!L23</f>
        <v/>
      </c>
      <c r="J20" s="57" t="str">
        <f>'C1'!M23</f>
        <v>a</v>
      </c>
      <c r="K20" s="19" t="str">
        <f>IFERROR(VLOOKUP(J20,Datos!$A$2:$B$1000,2,FALSE))</f>
        <v>A</v>
      </c>
      <c r="L20" s="37" t="str">
        <f>'C1'!N23</f>
        <v/>
      </c>
      <c r="M20" s="57" t="str">
        <f>'C1'!O23</f>
        <v>n</v>
      </c>
      <c r="N20" s="19" t="str">
        <f>IFERROR(VLOOKUP(M20,Datos!$A$2:$B$1000,2,FALSE))</f>
        <v>N</v>
      </c>
      <c r="O20" s="37" t="str">
        <f>'C1'!P23</f>
        <v/>
      </c>
      <c r="P20" s="57" t="str">
        <f>'C1'!Q23</f>
        <v>a</v>
      </c>
      <c r="Q20" s="19" t="str">
        <f>IFERROR(VLOOKUP(P20,Datos!$A$2:$B$1000,2,FALSE))</f>
        <v>A</v>
      </c>
      <c r="R20" s="37" t="str">
        <f>'C1'!R23</f>
        <v/>
      </c>
      <c r="S20" s="37" t="str">
        <f>'C1'!S23</f>
        <v>n</v>
      </c>
      <c r="T20" s="19" t="str">
        <f>IFERROR(VLOOKUP(S20,Datos!$A$2:$B$1000,2,FALSE))</f>
        <v>N</v>
      </c>
      <c r="U20" s="37">
        <f>'C1'!T23</f>
        <v>20000</v>
      </c>
      <c r="V20" s="57" t="str">
        <f>'C1'!U23</f>
        <v>a</v>
      </c>
      <c r="W20" s="19" t="str">
        <f>IFERROR(VLOOKUP(V20,Datos!$A$2:$B$1000,2,FALSE))</f>
        <v>A</v>
      </c>
      <c r="X20" s="37" t="str">
        <f>'C1'!V23</f>
        <v/>
      </c>
      <c r="Y20" s="57" t="str">
        <f>'C1'!W23</f>
        <v/>
      </c>
      <c r="Z20" s="19" t="str">
        <f>IFERROR(VLOOKUP(Y20,Datos!$A$2:$B$1000,2,FALSE))</f>
        <v/>
      </c>
      <c r="AA20" s="37">
        <f>'C1'!X23</f>
        <v>10000</v>
      </c>
      <c r="AB20" s="57" t="str">
        <f>'C1'!Y23</f>
        <v>a</v>
      </c>
      <c r="AC20" s="19" t="str">
        <f>IFERROR(VLOOKUP(AB20,Datos!$A$2:$B$1000,2,FALSE))</f>
        <v>A</v>
      </c>
      <c r="AD20" s="37">
        <f>'C1'!Z23</f>
        <v>10000</v>
      </c>
      <c r="AE20" s="37" t="str">
        <f>'C1'!AA23</f>
        <v>a</v>
      </c>
      <c r="AF20" s="19" t="str">
        <f>IFERROR(VLOOKUP(AE20,Datos!$A$2:$B$1000,2,FALSE))</f>
        <v>A</v>
      </c>
      <c r="AG20" s="37" t="str">
        <f>'C1'!AB23</f>
        <v/>
      </c>
      <c r="AH20" s="57" t="str">
        <f>'C1'!AC23</f>
        <v/>
      </c>
      <c r="AI20" s="19" t="str">
        <f>IFERROR(VLOOKUP(AH20,Datos!$A$2:$B$1000,2,FALSE))</f>
        <v/>
      </c>
      <c r="AJ20" s="37" t="str">
        <f>'C1'!AD23</f>
        <v/>
      </c>
      <c r="AK20" s="57" t="str">
        <f>'C1'!AE23</f>
        <v/>
      </c>
      <c r="AL20" s="19" t="str">
        <f>IFERROR(VLOOKUP(AK20,Datos!$A$2:$B$1000,2,FALSE))</f>
        <v/>
      </c>
      <c r="AM20" s="37">
        <f>'C1'!AF23</f>
        <v>76000</v>
      </c>
      <c r="AN20" s="37" t="str">
        <f>'C1'!AG23</f>
        <v/>
      </c>
      <c r="AO20" s="37" t="str">
        <f>'C1'!AH23</f>
        <v/>
      </c>
      <c r="AP20" s="37" t="str">
        <f>'C1'!AI23</f>
        <v/>
      </c>
      <c r="AQ20" s="37" t="str">
        <f>'C1'!AJ23</f>
        <v/>
      </c>
      <c r="AR20" s="37" t="str">
        <f>'C1'!AK23</f>
        <v/>
      </c>
      <c r="AS20" s="37" t="str">
        <f>'C1'!AL23</f>
        <v/>
      </c>
      <c r="AT20" s="37" t="str">
        <f>'C1'!AM23</f>
        <v/>
      </c>
      <c r="AU20" s="37" t="str">
        <f>'C1'!AN23</f>
        <v/>
      </c>
      <c r="AV20" s="25">
        <f>'C1'!BD23</f>
        <v>7</v>
      </c>
      <c r="AW20" s="37">
        <f>'C1'!AP23</f>
        <v>126000</v>
      </c>
      <c r="AX20" s="19"/>
    </row>
    <row r="21">
      <c r="A21" s="54">
        <f>'C1'!A24</f>
        <v>6</v>
      </c>
      <c r="B21" s="19" t="str">
        <f>'C1'!C24</f>
        <v>SERNA GALLEGO DINA LUZ</v>
      </c>
      <c r="C21" s="101">
        <f>'C1'!D24</f>
        <v>20000</v>
      </c>
      <c r="D21" s="37" t="str">
        <f>'C1'!I24</f>
        <v>a</v>
      </c>
      <c r="E21" s="19" t="str">
        <f>IFERROR(VLOOKUP(D21,Datos!$A$2:$B$1000,2,FALSE))</f>
        <v>A</v>
      </c>
      <c r="F21" s="37">
        <f>'C1'!J24</f>
        <v>20000</v>
      </c>
      <c r="G21" s="37" t="str">
        <f>'C1'!K24</f>
        <v>a</v>
      </c>
      <c r="H21" s="19" t="str">
        <f>IFERROR(VLOOKUP(G21,Datos!$A$2:$B$1000,2,FALSE))</f>
        <v>A</v>
      </c>
      <c r="I21" s="37">
        <f>'C1'!L24</f>
        <v>20000</v>
      </c>
      <c r="J21" s="57" t="str">
        <f>'C1'!M24</f>
        <v>a</v>
      </c>
      <c r="K21" s="19" t="str">
        <f>IFERROR(VLOOKUP(J21,Datos!$A$2:$B$1000,2,FALSE))</f>
        <v>A</v>
      </c>
      <c r="L21" s="37">
        <f>'C1'!N24</f>
        <v>20000</v>
      </c>
      <c r="M21" s="57" t="str">
        <f>'C1'!O24</f>
        <v>a</v>
      </c>
      <c r="N21" s="19" t="str">
        <f>IFERROR(VLOOKUP(M21,Datos!$A$2:$B$1000,2,FALSE))</f>
        <v>A</v>
      </c>
      <c r="O21" s="37" t="str">
        <f>'C1'!P24</f>
        <v/>
      </c>
      <c r="P21" s="57" t="str">
        <f>'C1'!Q24</f>
        <v>a</v>
      </c>
      <c r="Q21" s="19" t="str">
        <f>IFERROR(VLOOKUP(P21,Datos!$A$2:$B$1000,2,FALSE))</f>
        <v>A</v>
      </c>
      <c r="R21" s="37">
        <f>'C1'!R24</f>
        <v>20000</v>
      </c>
      <c r="S21" s="37" t="str">
        <f>'C1'!S24</f>
        <v>n</v>
      </c>
      <c r="T21" s="19" t="str">
        <f>IFERROR(VLOOKUP(S21,Datos!$A$2:$B$1000,2,FALSE))</f>
        <v>N</v>
      </c>
      <c r="U21" s="37">
        <f>'C1'!T24</f>
        <v>25000</v>
      </c>
      <c r="V21" s="57" t="str">
        <f>'C1'!U24</f>
        <v>a</v>
      </c>
      <c r="W21" s="19" t="str">
        <f>IFERROR(VLOOKUP(V21,Datos!$A$2:$B$1000,2,FALSE))</f>
        <v>A</v>
      </c>
      <c r="X21" s="37">
        <f>'C1'!V24</f>
        <v>26000</v>
      </c>
      <c r="Y21" s="57" t="str">
        <f>'C1'!W24</f>
        <v/>
      </c>
      <c r="Z21" s="19" t="str">
        <f>IFERROR(VLOOKUP(Y21,Datos!$A$2:$B$1000,2,FALSE))</f>
        <v/>
      </c>
      <c r="AA21" s="37">
        <f>'C1'!X24</f>
        <v>20000</v>
      </c>
      <c r="AB21" s="57" t="str">
        <f>'C1'!Y24</f>
        <v>a</v>
      </c>
      <c r="AC21" s="19" t="str">
        <f>IFERROR(VLOOKUP(AB21,Datos!$A$2:$B$1000,2,FALSE))</f>
        <v>A</v>
      </c>
      <c r="AD21" s="37">
        <f>'C1'!Z24</f>
        <v>20000</v>
      </c>
      <c r="AE21" s="37" t="str">
        <f>'C1'!AA24</f>
        <v>a</v>
      </c>
      <c r="AF21" s="19" t="str">
        <f>IFERROR(VLOOKUP(AE21,Datos!$A$2:$B$1000,2,FALSE))</f>
        <v>A</v>
      </c>
      <c r="AG21" s="37">
        <f>'C1'!AB24</f>
        <v>25000</v>
      </c>
      <c r="AH21" s="57" t="str">
        <f>'C1'!AC24</f>
        <v/>
      </c>
      <c r="AI21" s="19" t="str">
        <f>IFERROR(VLOOKUP(AH21,Datos!$A$2:$B$1000,2,FALSE))</f>
        <v/>
      </c>
      <c r="AJ21" s="37">
        <f>'C1'!AD24</f>
        <v>25000</v>
      </c>
      <c r="AK21" s="57" t="str">
        <f>'C1'!AE24</f>
        <v/>
      </c>
      <c r="AL21" s="19" t="str">
        <f>IFERROR(VLOOKUP(AK21,Datos!$A$2:$B$1000,2,FALSE))</f>
        <v/>
      </c>
      <c r="AM21" s="37">
        <f>'C1'!AF24</f>
        <v>20000</v>
      </c>
      <c r="AN21" s="37" t="str">
        <f>'C1'!AG24</f>
        <v/>
      </c>
      <c r="AO21" s="37" t="str">
        <f>'C1'!AH24</f>
        <v/>
      </c>
      <c r="AP21" s="37" t="str">
        <f>'C1'!AI24</f>
        <v/>
      </c>
      <c r="AQ21" s="37" t="str">
        <f>'C1'!AJ24</f>
        <v/>
      </c>
      <c r="AR21" s="37" t="str">
        <f>'C1'!AK24</f>
        <v/>
      </c>
      <c r="AS21" s="37" t="str">
        <f>'C1'!AL24</f>
        <v/>
      </c>
      <c r="AT21" s="37" t="str">
        <f>'C1'!AM24</f>
        <v/>
      </c>
      <c r="AU21" s="37" t="str">
        <f>'C1'!AN24</f>
        <v/>
      </c>
      <c r="AV21" s="25">
        <f>'C1'!BD24</f>
        <v>1</v>
      </c>
      <c r="AW21" s="37">
        <f>'C1'!AP24</f>
        <v>241000</v>
      </c>
      <c r="AX21" s="19"/>
    </row>
    <row r="22">
      <c r="A22" s="54">
        <f>'C1'!A25</f>
        <v>7</v>
      </c>
      <c r="B22" s="19" t="str">
        <f>'C1'!C25</f>
        <v>GALLEGO DURANGO ESTEFANY</v>
      </c>
      <c r="C22" s="101">
        <f>'C1'!D25</f>
        <v>29000</v>
      </c>
      <c r="D22" s="37" t="str">
        <f>'C1'!I25</f>
        <v>t</v>
      </c>
      <c r="E22" s="19" t="str">
        <f>IFERROR(VLOOKUP(D22,Datos!$A$2:$B$1000,2,FALSE))</f>
        <v>T</v>
      </c>
      <c r="F22" s="37">
        <f>'C1'!J25</f>
        <v>30000</v>
      </c>
      <c r="G22" s="37" t="str">
        <f>'C1'!K25</f>
        <v>a</v>
      </c>
      <c r="H22" s="19" t="str">
        <f>IFERROR(VLOOKUP(G22,Datos!$A$2:$B$1000,2,FALSE))</f>
        <v>A</v>
      </c>
      <c r="I22" s="37" t="str">
        <f>'C1'!L25</f>
        <v/>
      </c>
      <c r="J22" s="57" t="str">
        <f>'C1'!M25</f>
        <v>a</v>
      </c>
      <c r="K22" s="19" t="str">
        <f>IFERROR(VLOOKUP(J22,Datos!$A$2:$B$1000,2,FALSE))</f>
        <v>A</v>
      </c>
      <c r="L22" s="37">
        <f>'C1'!N25</f>
        <v>40000</v>
      </c>
      <c r="M22" s="57" t="str">
        <f>'C1'!O25</f>
        <v>a</v>
      </c>
      <c r="N22" s="19" t="str">
        <f>IFERROR(VLOOKUP(M22,Datos!$A$2:$B$1000,2,FALSE))</f>
        <v>A</v>
      </c>
      <c r="O22" s="37">
        <f>'C1'!P25</f>
        <v>20000</v>
      </c>
      <c r="P22" s="57" t="str">
        <f>'C1'!Q25</f>
        <v>a</v>
      </c>
      <c r="Q22" s="19" t="str">
        <f>IFERROR(VLOOKUP(P22,Datos!$A$2:$B$1000,2,FALSE))</f>
        <v>A</v>
      </c>
      <c r="R22" s="37" t="str">
        <f>'C1'!R25</f>
        <v/>
      </c>
      <c r="S22" s="37" t="str">
        <f>'C1'!S25</f>
        <v>a</v>
      </c>
      <c r="T22" s="19" t="str">
        <f>IFERROR(VLOOKUP(S22,Datos!$A$2:$B$1000,2,FALSE))</f>
        <v>A</v>
      </c>
      <c r="U22" s="37">
        <f>'C1'!T25</f>
        <v>30000</v>
      </c>
      <c r="V22" s="57" t="str">
        <f>'C1'!U25</f>
        <v>a</v>
      </c>
      <c r="W22" s="19" t="str">
        <f>IFERROR(VLOOKUP(V22,Datos!$A$2:$B$1000,2,FALSE))</f>
        <v>A</v>
      </c>
      <c r="X22" s="37" t="str">
        <f>'C1'!V25</f>
        <v/>
      </c>
      <c r="Y22" s="57" t="str">
        <f>'C1'!W25</f>
        <v/>
      </c>
      <c r="Z22" s="19" t="str">
        <f>IFERROR(VLOOKUP(Y22,Datos!$A$2:$B$1000,2,FALSE))</f>
        <v/>
      </c>
      <c r="AA22" s="37">
        <f>'C1'!X25</f>
        <v>10000</v>
      </c>
      <c r="AB22" s="57" t="str">
        <f>'C1'!Y25</f>
        <v>a</v>
      </c>
      <c r="AC22" s="19" t="str">
        <f>IFERROR(VLOOKUP(AB22,Datos!$A$2:$B$1000,2,FALSE))</f>
        <v>A</v>
      </c>
      <c r="AD22" s="37" t="str">
        <f>'C1'!Z25</f>
        <v/>
      </c>
      <c r="AE22" s="37" t="str">
        <f>'C1'!AA25</f>
        <v/>
      </c>
      <c r="AF22" s="19" t="str">
        <f>IFERROR(VLOOKUP(AE22,Datos!$A$2:$B$1000,2,FALSE))</f>
        <v/>
      </c>
      <c r="AG22" s="37" t="str">
        <f>'C1'!AB25</f>
        <v/>
      </c>
      <c r="AH22" s="57" t="str">
        <f>'C1'!AC25</f>
        <v/>
      </c>
      <c r="AI22" s="19" t="str">
        <f>IFERROR(VLOOKUP(AH22,Datos!$A$2:$B$1000,2,FALSE))</f>
        <v/>
      </c>
      <c r="AJ22" s="37">
        <f>'C1'!AD25</f>
        <v>20000</v>
      </c>
      <c r="AK22" s="57" t="str">
        <f>'C1'!AE25</f>
        <v/>
      </c>
      <c r="AL22" s="19" t="str">
        <f>IFERROR(VLOOKUP(AK22,Datos!$A$2:$B$1000,2,FALSE))</f>
        <v/>
      </c>
      <c r="AM22" s="37">
        <f>'C1'!AF25</f>
        <v>198000</v>
      </c>
      <c r="AN22" s="37" t="str">
        <f>'C1'!AG25</f>
        <v/>
      </c>
      <c r="AO22" s="37" t="str">
        <f>'C1'!AH25</f>
        <v/>
      </c>
      <c r="AP22" s="37" t="str">
        <f>'C1'!AI25</f>
        <v/>
      </c>
      <c r="AQ22" s="37" t="str">
        <f>'C1'!AJ25</f>
        <v/>
      </c>
      <c r="AR22" s="37" t="str">
        <f>'C1'!AK25</f>
        <v/>
      </c>
      <c r="AS22" s="37" t="str">
        <f>'C1'!AL25</f>
        <v/>
      </c>
      <c r="AT22" s="37" t="str">
        <f>'C1'!AM25</f>
        <v/>
      </c>
      <c r="AU22" s="37" t="str">
        <f>'C1'!AN25</f>
        <v/>
      </c>
      <c r="AV22" s="25">
        <f>'C1'!BD25</f>
        <v>5</v>
      </c>
      <c r="AW22" s="37">
        <f>'C1'!AP25</f>
        <v>348000</v>
      </c>
      <c r="AX22" s="19"/>
    </row>
    <row r="23">
      <c r="A23" s="54">
        <f>'C1'!A26</f>
        <v>8</v>
      </c>
      <c r="B23" s="19" t="str">
        <f>'C1'!C26</f>
        <v/>
      </c>
      <c r="C23" s="101" t="str">
        <f>'C1'!D26</f>
        <v/>
      </c>
      <c r="D23" s="37" t="str">
        <f>'C1'!I26</f>
        <v/>
      </c>
      <c r="E23" s="19" t="str">
        <f>IFERROR(VLOOKUP(D23,Datos!$A$2:$B$1000,2,FALSE))</f>
        <v/>
      </c>
      <c r="F23" s="37" t="str">
        <f>'C1'!J26</f>
        <v/>
      </c>
      <c r="G23" s="37" t="str">
        <f>'C1'!K26</f>
        <v/>
      </c>
      <c r="H23" s="19" t="str">
        <f>IFERROR(VLOOKUP(G23,Datos!$A$2:$B$1000,2,FALSE))</f>
        <v/>
      </c>
      <c r="I23" s="37" t="str">
        <f>'C1'!L26</f>
        <v/>
      </c>
      <c r="J23" s="57" t="str">
        <f>'C1'!M26</f>
        <v/>
      </c>
      <c r="K23" s="19" t="str">
        <f>IFERROR(VLOOKUP(J23,Datos!$A$2:$B$1000,2,FALSE))</f>
        <v/>
      </c>
      <c r="L23" s="37" t="str">
        <f>'C1'!N26</f>
        <v/>
      </c>
      <c r="M23" s="57" t="str">
        <f>'C1'!O26</f>
        <v/>
      </c>
      <c r="N23" s="19" t="str">
        <f>IFERROR(VLOOKUP(M23,Datos!$A$2:$B$1000,2,FALSE))</f>
        <v/>
      </c>
      <c r="O23" s="37" t="str">
        <f>'C1'!P26</f>
        <v/>
      </c>
      <c r="P23" s="57" t="str">
        <f>'C1'!Q26</f>
        <v/>
      </c>
      <c r="Q23" s="19" t="str">
        <f>IFERROR(VLOOKUP(P23,Datos!$A$2:$B$1000,2,FALSE))</f>
        <v/>
      </c>
      <c r="R23" s="37" t="str">
        <f>'C1'!R26</f>
        <v/>
      </c>
      <c r="S23" s="37" t="str">
        <f>'C1'!S26</f>
        <v/>
      </c>
      <c r="T23" s="19" t="str">
        <f>IFERROR(VLOOKUP(S23,Datos!$A$2:$B$1000,2,FALSE))</f>
        <v/>
      </c>
      <c r="U23" s="37" t="str">
        <f>'C1'!T26</f>
        <v/>
      </c>
      <c r="V23" s="57" t="str">
        <f>'C1'!U26</f>
        <v/>
      </c>
      <c r="W23" s="19" t="str">
        <f>IFERROR(VLOOKUP(V23,Datos!$A$2:$B$1000,2,FALSE))</f>
        <v/>
      </c>
      <c r="X23" s="37" t="str">
        <f>'C1'!V26</f>
        <v/>
      </c>
      <c r="Y23" s="57" t="str">
        <f>'C1'!W26</f>
        <v/>
      </c>
      <c r="Z23" s="19" t="str">
        <f>IFERROR(VLOOKUP(Y23,Datos!$A$2:$B$1000,2,FALSE))</f>
        <v/>
      </c>
      <c r="AA23" s="37" t="str">
        <f>'C1'!X26</f>
        <v/>
      </c>
      <c r="AB23" s="57" t="str">
        <f>'C1'!Y26</f>
        <v/>
      </c>
      <c r="AC23" s="19" t="str">
        <f>IFERROR(VLOOKUP(AB23,Datos!$A$2:$B$1000,2,FALSE))</f>
        <v/>
      </c>
      <c r="AD23" s="37" t="str">
        <f>'C1'!Z26</f>
        <v/>
      </c>
      <c r="AE23" s="37" t="str">
        <f>'C1'!AA26</f>
        <v/>
      </c>
      <c r="AF23" s="19" t="str">
        <f>IFERROR(VLOOKUP(AE23,Datos!$A$2:$B$1000,2,FALSE))</f>
        <v/>
      </c>
      <c r="AG23" s="37" t="str">
        <f>'C1'!AB26</f>
        <v/>
      </c>
      <c r="AH23" s="57" t="str">
        <f>'C1'!AC26</f>
        <v/>
      </c>
      <c r="AI23" s="19" t="str">
        <f>IFERROR(VLOOKUP(AH23,Datos!$A$2:$B$1000,2,FALSE))</f>
        <v/>
      </c>
      <c r="AJ23" s="37" t="str">
        <f>'C1'!AD26</f>
        <v/>
      </c>
      <c r="AK23" s="57" t="str">
        <f>'C1'!AE26</f>
        <v/>
      </c>
      <c r="AL23" s="19" t="str">
        <f>IFERROR(VLOOKUP(AK23,Datos!$A$2:$B$1000,2,FALSE))</f>
        <v/>
      </c>
      <c r="AM23" s="37" t="str">
        <f>'C1'!AF26</f>
        <v/>
      </c>
      <c r="AN23" s="37" t="str">
        <f>'C1'!AG26</f>
        <v/>
      </c>
      <c r="AO23" s="37" t="str">
        <f>'C1'!AH26</f>
        <v/>
      </c>
      <c r="AP23" s="37" t="str">
        <f>'C1'!AI26</f>
        <v/>
      </c>
      <c r="AQ23" s="37" t="str">
        <f>'C1'!AJ26</f>
        <v/>
      </c>
      <c r="AR23" s="37" t="str">
        <f>'C1'!AK26</f>
        <v/>
      </c>
      <c r="AS23" s="37" t="str">
        <f>'C1'!AL26</f>
        <v/>
      </c>
      <c r="AT23" s="37" t="str">
        <f>'C1'!AM26</f>
        <v/>
      </c>
      <c r="AU23" s="37" t="str">
        <f>'C1'!AN26</f>
        <v/>
      </c>
      <c r="AV23" s="25">
        <f>'C1'!BD26</f>
        <v>12</v>
      </c>
      <c r="AW23" s="37">
        <f>'C1'!AP26</f>
        <v>0</v>
      </c>
      <c r="AX23" s="19"/>
    </row>
    <row r="24" ht="7.5" customHeight="1">
      <c r="A24" s="54">
        <f>'C1'!A27</f>
        <v>9</v>
      </c>
      <c r="B24" s="99" t="str">
        <f>'C1'!C27</f>
        <v/>
      </c>
      <c r="C24" s="101" t="str">
        <f>'C1'!D27</f>
        <v/>
      </c>
      <c r="D24" s="37" t="str">
        <f>'C1'!I27</f>
        <v/>
      </c>
      <c r="E24" s="19" t="str">
        <f>IFERROR(VLOOKUP(D24,Datos!$A$2:$B$1000,2,FALSE))</f>
        <v/>
      </c>
      <c r="F24" s="37" t="str">
        <f>'C1'!J27</f>
        <v/>
      </c>
      <c r="G24" s="37" t="str">
        <f>'C1'!K27</f>
        <v/>
      </c>
      <c r="H24" s="19" t="str">
        <f>IFERROR(VLOOKUP(G24,Datos!$A$2:$B$1000,2,FALSE))</f>
        <v/>
      </c>
      <c r="I24" s="37" t="str">
        <f>'C1'!L27</f>
        <v/>
      </c>
      <c r="J24" s="57" t="str">
        <f>'C1'!M27</f>
        <v/>
      </c>
      <c r="K24" s="19" t="str">
        <f>IFERROR(VLOOKUP(J24,Datos!$A$2:$B$1000,2,FALSE))</f>
        <v/>
      </c>
      <c r="L24" s="37" t="str">
        <f>'C1'!N27</f>
        <v/>
      </c>
      <c r="M24" s="57" t="str">
        <f>'C1'!O27</f>
        <v/>
      </c>
      <c r="N24" s="19" t="str">
        <f>IFERROR(VLOOKUP(M24,Datos!$A$2:$B$1000,2,FALSE))</f>
        <v/>
      </c>
      <c r="O24" s="37" t="str">
        <f>'C1'!P27</f>
        <v/>
      </c>
      <c r="P24" s="57" t="str">
        <f>'C1'!Q27</f>
        <v/>
      </c>
      <c r="Q24" s="19" t="str">
        <f>IFERROR(VLOOKUP(P24,Datos!$A$2:$B$1000,2,FALSE))</f>
        <v/>
      </c>
      <c r="R24" s="37" t="str">
        <f>'C1'!R27</f>
        <v/>
      </c>
      <c r="S24" s="37" t="str">
        <f>'C1'!S27</f>
        <v/>
      </c>
      <c r="T24" s="19" t="str">
        <f>IFERROR(VLOOKUP(S24,Datos!$A$2:$B$1000,2,FALSE))</f>
        <v/>
      </c>
      <c r="U24" s="37" t="str">
        <f>'C1'!T27</f>
        <v/>
      </c>
      <c r="V24" s="57" t="str">
        <f>'C1'!U27</f>
        <v/>
      </c>
      <c r="W24" s="19" t="str">
        <f>IFERROR(VLOOKUP(V24,Datos!$A$2:$B$1000,2,FALSE))</f>
        <v/>
      </c>
      <c r="X24" s="37" t="str">
        <f>'C1'!V27</f>
        <v/>
      </c>
      <c r="Y24" s="57" t="str">
        <f>'C1'!W27</f>
        <v/>
      </c>
      <c r="Z24" s="19" t="str">
        <f>IFERROR(VLOOKUP(Y24,Datos!$A$2:$B$1000,2,FALSE))</f>
        <v/>
      </c>
      <c r="AA24" s="37" t="str">
        <f>'C1'!X27</f>
        <v/>
      </c>
      <c r="AB24" s="57" t="str">
        <f>'C1'!Y27</f>
        <v/>
      </c>
      <c r="AC24" s="19" t="str">
        <f>IFERROR(VLOOKUP(AB24,Datos!$A$2:$B$1000,2,FALSE))</f>
        <v/>
      </c>
      <c r="AD24" s="37" t="str">
        <f>'C1'!Z27</f>
        <v/>
      </c>
      <c r="AE24" s="37" t="str">
        <f>'C1'!AA27</f>
        <v/>
      </c>
      <c r="AF24" s="19" t="str">
        <f>IFERROR(VLOOKUP(AE24,Datos!$A$2:$B$1000,2,FALSE))</f>
        <v/>
      </c>
      <c r="AG24" s="37" t="str">
        <f>'C1'!AB27</f>
        <v/>
      </c>
      <c r="AH24" s="57" t="str">
        <f>'C1'!AC27</f>
        <v/>
      </c>
      <c r="AI24" s="19" t="str">
        <f>IFERROR(VLOOKUP(AH24,Datos!$A$2:$B$1000,2,FALSE))</f>
        <v/>
      </c>
      <c r="AJ24" s="37" t="str">
        <f>'C1'!AD27</f>
        <v/>
      </c>
      <c r="AK24" s="57" t="str">
        <f>'C1'!AE27</f>
        <v/>
      </c>
      <c r="AL24" s="19" t="str">
        <f>IFERROR(VLOOKUP(AK24,Datos!$A$2:$B$1000,2,FALSE))</f>
        <v/>
      </c>
      <c r="AM24" s="37" t="str">
        <f>'C1'!AF27</f>
        <v/>
      </c>
      <c r="AN24" s="37" t="str">
        <f>'C1'!AG27</f>
        <v/>
      </c>
      <c r="AO24" s="37" t="str">
        <f>'C1'!AH27</f>
        <v/>
      </c>
      <c r="AP24" s="37" t="str">
        <f>'C1'!AI27</f>
        <v/>
      </c>
      <c r="AQ24" s="37" t="str">
        <f>'C1'!AJ27</f>
        <v/>
      </c>
      <c r="AR24" s="37" t="str">
        <f>'C1'!AK27</f>
        <v/>
      </c>
      <c r="AS24" s="37" t="str">
        <f>'C1'!AL27</f>
        <v/>
      </c>
      <c r="AT24" s="37" t="str">
        <f>'C1'!AM27</f>
        <v/>
      </c>
      <c r="AU24" s="37" t="str">
        <f>'C1'!AN27</f>
        <v/>
      </c>
      <c r="AV24" s="25">
        <f>'C1'!BD27</f>
        <v>12</v>
      </c>
      <c r="AW24" s="37">
        <f>'C1'!AP27</f>
        <v>0</v>
      </c>
      <c r="AX24" s="19"/>
    </row>
    <row r="25">
      <c r="A25" s="54" t="str">
        <f>'C1'!A28</f>
        <v/>
      </c>
      <c r="B25" s="13" t="s">
        <v>91</v>
      </c>
      <c r="C25" s="10"/>
      <c r="D25" s="10"/>
      <c r="E25" s="57" t="str">
        <f>'C1'!I28</f>
        <v/>
      </c>
      <c r="F25" s="37">
        <f>'C1'!J28</f>
        <v>268500</v>
      </c>
      <c r="G25" s="19"/>
      <c r="H25" s="57" t="str">
        <f>'C1'!K28</f>
        <v/>
      </c>
      <c r="I25" s="37">
        <f>'C1'!L28</f>
        <v>198500</v>
      </c>
      <c r="J25" s="19"/>
      <c r="K25" s="57" t="str">
        <f>'C1'!M28</f>
        <v/>
      </c>
      <c r="L25" s="37">
        <f>'C1'!N28</f>
        <v>273500</v>
      </c>
      <c r="M25" s="19"/>
      <c r="N25" s="57" t="str">
        <f>'C1'!O28</f>
        <v/>
      </c>
      <c r="O25" s="37">
        <f>'C1'!P28</f>
        <v>253500</v>
      </c>
      <c r="P25" s="57" t="str">
        <f>'C1'!Q28</f>
        <v/>
      </c>
      <c r="Q25" s="19" t="str">
        <f>IFERROR(VLOOKUP(P25,Datos!$A$2:$B$1000,2,FALSE))</f>
        <v/>
      </c>
      <c r="R25" s="37">
        <f>'C1'!R28</f>
        <v>223500</v>
      </c>
      <c r="S25" s="37" t="str">
        <f>'C1'!S28</f>
        <v/>
      </c>
      <c r="T25" s="19" t="str">
        <f>IFERROR(VLOOKUP(S25,Datos!$A$2:$B$1000,2,FALSE))</f>
        <v/>
      </c>
      <c r="U25" s="37">
        <f>'C1'!T28</f>
        <v>308500</v>
      </c>
      <c r="V25" s="57" t="str">
        <f>'C1'!U28</f>
        <v/>
      </c>
      <c r="W25" s="19" t="str">
        <f>IFERROR(VLOOKUP(V25,Datos!$A$2:$B$1000,2,FALSE))</f>
        <v/>
      </c>
      <c r="X25" s="37">
        <f>'C1'!V28</f>
        <v>244500</v>
      </c>
      <c r="Y25" s="57" t="str">
        <f>'C1'!W28</f>
        <v/>
      </c>
      <c r="Z25" s="19" t="str">
        <f>IFERROR(VLOOKUP(Y25,Datos!$A$2:$B$1000,2,FALSE))</f>
        <v/>
      </c>
      <c r="AA25" s="37">
        <f>'C1'!X28</f>
        <v>203500</v>
      </c>
      <c r="AB25" s="57" t="str">
        <f>'C1'!Y28</f>
        <v/>
      </c>
      <c r="AC25" s="19" t="str">
        <f>IFERROR(VLOOKUP(AB25,Datos!$A$2:$B$1000,2,FALSE))</f>
        <v/>
      </c>
      <c r="AD25" s="37">
        <f>'C1'!Z28</f>
        <v>277500</v>
      </c>
      <c r="AE25" s="37" t="str">
        <f>'C1'!AA28</f>
        <v/>
      </c>
      <c r="AF25" s="19" t="str">
        <f>IFERROR(VLOOKUP(AE25,Datos!$A$2:$B$1000,2,FALSE))</f>
        <v/>
      </c>
      <c r="AG25" s="37">
        <f>'C1'!AB28</f>
        <v>243500</v>
      </c>
      <c r="AH25" s="57" t="str">
        <f>'C1'!AC28</f>
        <v/>
      </c>
      <c r="AI25" s="19" t="str">
        <f>IFERROR(VLOOKUP(AH25,Datos!$A$2:$B$1000,2,FALSE))</f>
        <v/>
      </c>
      <c r="AJ25" s="37">
        <f>'C1'!AD28</f>
        <v>253500</v>
      </c>
      <c r="AK25" s="57" t="str">
        <f>'C1'!AE28</f>
        <v/>
      </c>
      <c r="AL25" s="19" t="str">
        <f>IFERROR(VLOOKUP(AK25,Datos!$A$2:$B$1000,2,FALSE))</f>
        <v/>
      </c>
      <c r="AM25" s="37">
        <f>'C1'!AF28</f>
        <v>492500</v>
      </c>
      <c r="AN25" s="37" t="str">
        <f>'C1'!AG28</f>
        <v/>
      </c>
      <c r="AO25" s="37">
        <f>'C1'!AH28</f>
        <v>0</v>
      </c>
      <c r="AP25" s="37" t="str">
        <f>'C1'!AI28</f>
        <v/>
      </c>
      <c r="AQ25" s="37">
        <f>'C1'!AJ28</f>
        <v>0</v>
      </c>
      <c r="AR25" s="37" t="str">
        <f>'C1'!AK28</f>
        <v/>
      </c>
      <c r="AS25" s="37">
        <f>'C1'!AL28</f>
        <v>0</v>
      </c>
      <c r="AT25" s="37" t="str">
        <f>'C1'!AM28</f>
        <v/>
      </c>
      <c r="AU25" s="37">
        <f>'C1'!AN28</f>
        <v>0</v>
      </c>
      <c r="AV25" s="25"/>
      <c r="AW25" s="37"/>
      <c r="AX25" s="19"/>
    </row>
    <row r="26">
      <c r="A26" s="54">
        <f>'C1'!A29</f>
        <v>1</v>
      </c>
      <c r="B26" s="65" t="str">
        <f>'C1'!C29</f>
        <v>RAMIREZ MORALES ARGELIA</v>
      </c>
      <c r="C26" s="101">
        <f>'C1'!D29</f>
        <v>57000</v>
      </c>
      <c r="D26" s="37" t="str">
        <f>'C1'!I29</f>
        <v>a</v>
      </c>
      <c r="E26" s="19" t="str">
        <f>IFERROR(VLOOKUP(D26,Datos!$A$2:$B$1000,2,FALSE))</f>
        <v>A</v>
      </c>
      <c r="F26" s="37">
        <f>'C1'!J29</f>
        <v>60000</v>
      </c>
      <c r="G26" s="57" t="str">
        <f>'C1'!K29</f>
        <v>a</v>
      </c>
      <c r="H26" s="19" t="str">
        <f>IFERROR(VLOOKUP(G26,Datos!$A$2:$B$1000,2,FALSE))</f>
        <v>A</v>
      </c>
      <c r="I26" s="37">
        <f>'C1'!L29</f>
        <v>50000</v>
      </c>
      <c r="J26" s="37" t="str">
        <f>'C1'!M29</f>
        <v>a</v>
      </c>
      <c r="K26" s="19" t="str">
        <f>IFERROR(VLOOKUP(J26,Datos!$A$2:$B$1000,2,FALSE))</f>
        <v>A</v>
      </c>
      <c r="L26" s="37">
        <f>'C1'!N29</f>
        <v>70000</v>
      </c>
      <c r="M26" s="57" t="str">
        <f>'C1'!O29</f>
        <v>a</v>
      </c>
      <c r="N26" s="19" t="str">
        <f>IFERROR(VLOOKUP(M26,Datos!$A$2:$B$1000,2,FALSE))</f>
        <v>A</v>
      </c>
      <c r="O26" s="37">
        <f>'C1'!P29</f>
        <v>70000</v>
      </c>
      <c r="P26" s="57" t="str">
        <f>'C1'!Q29</f>
        <v>a</v>
      </c>
      <c r="Q26" s="19" t="str">
        <f>IFERROR(VLOOKUP(P26,Datos!$A$2:$B$1000,2,FALSE))</f>
        <v>A</v>
      </c>
      <c r="R26" s="37">
        <f>'C1'!R29</f>
        <v>50000</v>
      </c>
      <c r="S26" s="37" t="str">
        <f>'C1'!S29</f>
        <v>n</v>
      </c>
      <c r="T26" s="19" t="str">
        <f>IFERROR(VLOOKUP(S26,Datos!$A$2:$B$1000,2,FALSE))</f>
        <v>N</v>
      </c>
      <c r="U26" s="37">
        <f>'C1'!T29</f>
        <v>50000</v>
      </c>
      <c r="V26" s="57" t="str">
        <f>'C1'!U29</f>
        <v>a</v>
      </c>
      <c r="W26" s="19" t="str">
        <f>IFERROR(VLOOKUP(V26,Datos!$A$2:$B$1000,2,FALSE))</f>
        <v>A</v>
      </c>
      <c r="X26" s="37" t="str">
        <f>'C1'!V29</f>
        <v/>
      </c>
      <c r="Y26" s="57" t="str">
        <f>'C1'!W29</f>
        <v/>
      </c>
      <c r="Z26" s="19" t="str">
        <f>IFERROR(VLOOKUP(Y26,Datos!$A$2:$B$1000,2,FALSE))</f>
        <v/>
      </c>
      <c r="AA26" s="37">
        <f>'C1'!X29</f>
        <v>50000</v>
      </c>
      <c r="AB26" s="57" t="str">
        <f>'C1'!Y29</f>
        <v>a</v>
      </c>
      <c r="AC26" s="19" t="str">
        <f>IFERROR(VLOOKUP(AB26,Datos!$A$2:$B$1000,2,FALSE))</f>
        <v>A</v>
      </c>
      <c r="AD26" s="37" t="str">
        <f>'C1'!Z29</f>
        <v/>
      </c>
      <c r="AE26" s="37" t="str">
        <f>'C1'!AA29</f>
        <v>a</v>
      </c>
      <c r="AF26" s="19" t="str">
        <f>IFERROR(VLOOKUP(AE26,Datos!$A$2:$B$1000,2,FALSE))</f>
        <v>A</v>
      </c>
      <c r="AG26" s="37">
        <f>'C1'!AB29</f>
        <v>110000</v>
      </c>
      <c r="AH26" s="57" t="str">
        <f>'C1'!AC29</f>
        <v/>
      </c>
      <c r="AI26" s="19" t="str">
        <f>IFERROR(VLOOKUP(AH26,Datos!$A$2:$B$1000,2,FALSE))</f>
        <v/>
      </c>
      <c r="AJ26" s="37">
        <f>'C1'!AD29</f>
        <v>100000</v>
      </c>
      <c r="AK26" s="57" t="str">
        <f>'C1'!AE29</f>
        <v/>
      </c>
      <c r="AL26" s="19" t="str">
        <f>IFERROR(VLOOKUP(AK26,Datos!$A$2:$B$1000,2,FALSE))</f>
        <v/>
      </c>
      <c r="AM26" s="37">
        <f>'C1'!AF29</f>
        <v>74000</v>
      </c>
      <c r="AN26" s="37" t="str">
        <f>'C1'!AG29</f>
        <v/>
      </c>
      <c r="AO26" s="37" t="str">
        <f>'C1'!AH29</f>
        <v/>
      </c>
      <c r="AP26" s="37" t="str">
        <f>'C1'!AI29</f>
        <v/>
      </c>
      <c r="AQ26" s="37" t="str">
        <f>'C1'!AJ29</f>
        <v/>
      </c>
      <c r="AR26" s="37" t="str">
        <f>'C1'!AK29</f>
        <v/>
      </c>
      <c r="AS26" s="37" t="str">
        <f>'C1'!AL29</f>
        <v/>
      </c>
      <c r="AT26" s="37" t="str">
        <f>'C1'!AM29</f>
        <v/>
      </c>
      <c r="AU26" s="37" t="str">
        <f>'C1'!AN29</f>
        <v/>
      </c>
      <c r="AV26" s="25">
        <f>'C1'!BD29</f>
        <v>2</v>
      </c>
      <c r="AW26" s="37">
        <f>'C1'!AP29</f>
        <v>684000</v>
      </c>
      <c r="AX26" s="19"/>
    </row>
    <row r="27">
      <c r="A27" s="54">
        <f>'C1'!A30</f>
        <v>2</v>
      </c>
      <c r="B27" s="19" t="str">
        <f>'C1'!C30</f>
        <v>HIGUITA HIDALGO LUZ MARINA</v>
      </c>
      <c r="C27" s="101">
        <f>'C1'!D30</f>
        <v>34000</v>
      </c>
      <c r="D27" s="37" t="str">
        <f>'C1'!I30</f>
        <v>a</v>
      </c>
      <c r="E27" s="19" t="str">
        <f>IFERROR(VLOOKUP(D27,Datos!$A$2:$B$1000,2,FALSE))</f>
        <v>A</v>
      </c>
      <c r="F27" s="37">
        <f>'C1'!J30</f>
        <v>25000</v>
      </c>
      <c r="G27" s="57" t="str">
        <f>'C1'!K30</f>
        <v>a</v>
      </c>
      <c r="H27" s="19" t="str">
        <f>IFERROR(VLOOKUP(G27,Datos!$A$2:$B$1000,2,FALSE))</f>
        <v>A</v>
      </c>
      <c r="I27" s="37">
        <f>'C1'!L30</f>
        <v>70000</v>
      </c>
      <c r="J27" s="37" t="str">
        <f>'C1'!M30</f>
        <v>a</v>
      </c>
      <c r="K27" s="19" t="str">
        <f>IFERROR(VLOOKUP(J27,Datos!$A$2:$B$1000,2,FALSE))</f>
        <v>A</v>
      </c>
      <c r="L27" s="37" t="str">
        <f>'C1'!N30</f>
        <v/>
      </c>
      <c r="M27" s="57" t="str">
        <f>'C1'!O30</f>
        <v>a</v>
      </c>
      <c r="N27" s="19" t="str">
        <f>IFERROR(VLOOKUP(M27,Datos!$A$2:$B$1000,2,FALSE))</f>
        <v>A</v>
      </c>
      <c r="O27" s="37">
        <f>'C1'!P30</f>
        <v>35000</v>
      </c>
      <c r="P27" s="57" t="str">
        <f>'C1'!Q30</f>
        <v>a</v>
      </c>
      <c r="Q27" s="19" t="str">
        <f>IFERROR(VLOOKUP(P27,Datos!$A$2:$B$1000,2,FALSE))</f>
        <v>A</v>
      </c>
      <c r="R27" s="37">
        <f>'C1'!R30</f>
        <v>40000</v>
      </c>
      <c r="S27" s="37" t="str">
        <f>'C1'!S30</f>
        <v>a</v>
      </c>
      <c r="T27" s="19" t="str">
        <f>IFERROR(VLOOKUP(S27,Datos!$A$2:$B$1000,2,FALSE))</f>
        <v>A</v>
      </c>
      <c r="U27" s="37">
        <f>'C1'!T30</f>
        <v>40000</v>
      </c>
      <c r="V27" s="57" t="str">
        <f>'C1'!U30</f>
        <v>a</v>
      </c>
      <c r="W27" s="19" t="str">
        <f>IFERROR(VLOOKUP(V27,Datos!$A$2:$B$1000,2,FALSE))</f>
        <v>A</v>
      </c>
      <c r="X27" s="37">
        <f>'C1'!V30</f>
        <v>40000</v>
      </c>
      <c r="Y27" s="57" t="str">
        <f>'C1'!W30</f>
        <v/>
      </c>
      <c r="Z27" s="19" t="str">
        <f>IFERROR(VLOOKUP(Y27,Datos!$A$2:$B$1000,2,FALSE))</f>
        <v/>
      </c>
      <c r="AA27" s="37">
        <f>'C1'!X30</f>
        <v>35000</v>
      </c>
      <c r="AB27" s="57" t="str">
        <f>'C1'!Y30</f>
        <v>a</v>
      </c>
      <c r="AC27" s="19" t="str">
        <f>IFERROR(VLOOKUP(AB27,Datos!$A$2:$B$1000,2,FALSE))</f>
        <v>A</v>
      </c>
      <c r="AD27" s="37">
        <f>'C1'!Z30</f>
        <v>35000</v>
      </c>
      <c r="AE27" s="37" t="str">
        <f>'C1'!AA30</f>
        <v>a</v>
      </c>
      <c r="AF27" s="19" t="str">
        <f>IFERROR(VLOOKUP(AE27,Datos!$A$2:$B$1000,2,FALSE))</f>
        <v>A</v>
      </c>
      <c r="AG27" s="37">
        <f>'C1'!AB30</f>
        <v>50000</v>
      </c>
      <c r="AH27" s="57" t="str">
        <f>'C1'!AC30</f>
        <v/>
      </c>
      <c r="AI27" s="19" t="str">
        <f>IFERROR(VLOOKUP(AH27,Datos!$A$2:$B$1000,2,FALSE))</f>
        <v/>
      </c>
      <c r="AJ27" s="37">
        <f>'C1'!AD30</f>
        <v>34000</v>
      </c>
      <c r="AK27" s="57" t="str">
        <f>'C1'!AE30</f>
        <v/>
      </c>
      <c r="AL27" s="19" t="str">
        <f>IFERROR(VLOOKUP(AK27,Datos!$A$2:$B$1000,2,FALSE))</f>
        <v/>
      </c>
      <c r="AM27" s="37">
        <f>'C1'!AF30</f>
        <v>30000</v>
      </c>
      <c r="AN27" s="37" t="str">
        <f>'C1'!AG30</f>
        <v/>
      </c>
      <c r="AO27" s="37" t="str">
        <f>'C1'!AH30</f>
        <v/>
      </c>
      <c r="AP27" s="37" t="str">
        <f>'C1'!AI30</f>
        <v/>
      </c>
      <c r="AQ27" s="37" t="str">
        <f>'C1'!AJ30</f>
        <v/>
      </c>
      <c r="AR27" s="37" t="str">
        <f>'C1'!AK30</f>
        <v/>
      </c>
      <c r="AS27" s="37" t="str">
        <f>'C1'!AL30</f>
        <v/>
      </c>
      <c r="AT27" s="37" t="str">
        <f>'C1'!AM30</f>
        <v/>
      </c>
      <c r="AU27" s="37" t="str">
        <f>'C1'!AN30</f>
        <v/>
      </c>
      <c r="AV27" s="25">
        <f>'C1'!BD30</f>
        <v>1</v>
      </c>
      <c r="AW27" s="37">
        <f>'C1'!AP30</f>
        <v>434000</v>
      </c>
      <c r="AX27" s="19"/>
    </row>
    <row r="28">
      <c r="A28" s="54">
        <f>'C1'!A31</f>
        <v>3</v>
      </c>
      <c r="B28" s="19" t="str">
        <f>'C1'!C31</f>
        <v>BETANCUR MONCADA LILIAN DELSOCORRO</v>
      </c>
      <c r="C28" s="101">
        <f>'C1'!D31</f>
        <v>43000</v>
      </c>
      <c r="D28" s="37" t="str">
        <f>'C1'!I31</f>
        <v>n</v>
      </c>
      <c r="E28" s="19" t="str">
        <f>IFERROR(VLOOKUP(D28,Datos!$A$2:$B$1000,2,FALSE))</f>
        <v>N</v>
      </c>
      <c r="F28" s="37">
        <f>'C1'!J31</f>
        <v>50000</v>
      </c>
      <c r="G28" s="57" t="str">
        <f>'C1'!K31</f>
        <v/>
      </c>
      <c r="H28" s="19" t="str">
        <f>IFERROR(VLOOKUP(G28,Datos!$A$2:$B$1000,2,FALSE))</f>
        <v/>
      </c>
      <c r="I28" s="37">
        <f>'C1'!L31</f>
        <v>60000</v>
      </c>
      <c r="J28" s="37" t="str">
        <f>'C1'!M31</f>
        <v>a</v>
      </c>
      <c r="K28" s="19" t="str">
        <f>IFERROR(VLOOKUP(J28,Datos!$A$2:$B$1000,2,FALSE))</f>
        <v>A</v>
      </c>
      <c r="L28" s="37">
        <f>'C1'!N31</f>
        <v>50000</v>
      </c>
      <c r="M28" s="57" t="str">
        <f>'C1'!O31</f>
        <v>n</v>
      </c>
      <c r="N28" s="19" t="str">
        <f>IFERROR(VLOOKUP(M28,Datos!$A$2:$B$1000,2,FALSE))</f>
        <v>N</v>
      </c>
      <c r="O28" s="37">
        <f>'C1'!P31</f>
        <v>40000</v>
      </c>
      <c r="P28" s="57" t="str">
        <f>'C1'!Q31</f>
        <v>n</v>
      </c>
      <c r="Q28" s="19" t="str">
        <f>IFERROR(VLOOKUP(P28,Datos!$A$2:$B$1000,2,FALSE))</f>
        <v>N</v>
      </c>
      <c r="R28" s="37" t="str">
        <f>'C1'!R31</f>
        <v/>
      </c>
      <c r="S28" s="37" t="str">
        <f>'C1'!S31</f>
        <v>a</v>
      </c>
      <c r="T28" s="19" t="str">
        <f>IFERROR(VLOOKUP(S28,Datos!$A$2:$B$1000,2,FALSE))</f>
        <v>A</v>
      </c>
      <c r="U28" s="37">
        <f>'C1'!T31</f>
        <v>100000</v>
      </c>
      <c r="V28" s="57" t="str">
        <f>'C1'!U31</f>
        <v>a</v>
      </c>
      <c r="W28" s="19" t="str">
        <f>IFERROR(VLOOKUP(V28,Datos!$A$2:$B$1000,2,FALSE))</f>
        <v>A</v>
      </c>
      <c r="X28" s="37">
        <f>'C1'!V31</f>
        <v>50000</v>
      </c>
      <c r="Y28" s="57" t="str">
        <f>'C1'!W31</f>
        <v/>
      </c>
      <c r="Z28" s="19" t="str">
        <f>IFERROR(VLOOKUP(Y28,Datos!$A$2:$B$1000,2,FALSE))</f>
        <v/>
      </c>
      <c r="AA28" s="37">
        <f>'C1'!X31</f>
        <v>50000</v>
      </c>
      <c r="AB28" s="57" t="str">
        <f>'C1'!Y31</f>
        <v>n</v>
      </c>
      <c r="AC28" s="19" t="str">
        <f>IFERROR(VLOOKUP(AB28,Datos!$A$2:$B$1000,2,FALSE))</f>
        <v>N</v>
      </c>
      <c r="AD28" s="37">
        <f>'C1'!Z31</f>
        <v>50000</v>
      </c>
      <c r="AE28" s="37" t="str">
        <f>'C1'!AA31</f>
        <v>n</v>
      </c>
      <c r="AF28" s="19" t="str">
        <f>IFERROR(VLOOKUP(AE28,Datos!$A$2:$B$1000,2,FALSE))</f>
        <v>N</v>
      </c>
      <c r="AG28" s="37" t="str">
        <f>'C1'!AB31</f>
        <v/>
      </c>
      <c r="AH28" s="57" t="str">
        <f>'C1'!AC31</f>
        <v/>
      </c>
      <c r="AI28" s="19" t="str">
        <f>IFERROR(VLOOKUP(AH28,Datos!$A$2:$B$1000,2,FALSE))</f>
        <v/>
      </c>
      <c r="AJ28" s="37">
        <f>'C1'!AD31</f>
        <v>50000</v>
      </c>
      <c r="AK28" s="57" t="str">
        <f>'C1'!AE31</f>
        <v/>
      </c>
      <c r="AL28" s="19" t="str">
        <f>IFERROR(VLOOKUP(AK28,Datos!$A$2:$B$1000,2,FALSE))</f>
        <v/>
      </c>
      <c r="AM28" s="37">
        <f>'C1'!AF31</f>
        <v>30000</v>
      </c>
      <c r="AN28" s="37" t="str">
        <f>'C1'!AG31</f>
        <v/>
      </c>
      <c r="AO28" s="37" t="str">
        <f>'C1'!AH31</f>
        <v/>
      </c>
      <c r="AP28" s="37" t="str">
        <f>'C1'!AI31</f>
        <v/>
      </c>
      <c r="AQ28" s="37" t="str">
        <f>'C1'!AJ31</f>
        <v/>
      </c>
      <c r="AR28" s="37" t="str">
        <f>'C1'!AK31</f>
        <v/>
      </c>
      <c r="AS28" s="37" t="str">
        <f>'C1'!AL31</f>
        <v/>
      </c>
      <c r="AT28" s="37" t="str">
        <f>'C1'!AM31</f>
        <v/>
      </c>
      <c r="AU28" s="37" t="str">
        <f>'C1'!AN31</f>
        <v/>
      </c>
      <c r="AV28" s="25">
        <f>'C1'!BD31</f>
        <v>2</v>
      </c>
      <c r="AW28" s="37">
        <f>'C1'!AP31</f>
        <v>530000</v>
      </c>
      <c r="AX28" s="19"/>
    </row>
    <row r="29">
      <c r="A29" s="54">
        <f>'C1'!A32</f>
        <v>4</v>
      </c>
      <c r="B29" s="19" t="str">
        <f>'C1'!C32</f>
        <v>ZAPATA LAVERDE GUSTAVO DE JESUS</v>
      </c>
      <c r="C29" s="101">
        <f>'C1'!D32</f>
        <v>15000</v>
      </c>
      <c r="D29" s="37" t="str">
        <f>'C1'!I32</f>
        <v>a</v>
      </c>
      <c r="E29" s="19" t="str">
        <f>IFERROR(VLOOKUP(D29,Datos!$A$2:$B$1000,2,FALSE))</f>
        <v>A</v>
      </c>
      <c r="F29" s="37">
        <f>'C1'!J32</f>
        <v>20000</v>
      </c>
      <c r="G29" s="57" t="str">
        <f>'C1'!K32</f>
        <v/>
      </c>
      <c r="H29" s="19" t="str">
        <f>IFERROR(VLOOKUP(G29,Datos!$A$2:$B$1000,2,FALSE))</f>
        <v/>
      </c>
      <c r="I29" s="37">
        <f>'C1'!L32</f>
        <v>20000</v>
      </c>
      <c r="J29" s="37" t="str">
        <f>'C1'!M32</f>
        <v>a</v>
      </c>
      <c r="K29" s="19" t="str">
        <f>IFERROR(VLOOKUP(J29,Datos!$A$2:$B$1000,2,FALSE))</f>
        <v>A</v>
      </c>
      <c r="L29" s="37">
        <f>'C1'!N32</f>
        <v>15000</v>
      </c>
      <c r="M29" s="57" t="str">
        <f>'C1'!O32</f>
        <v>a</v>
      </c>
      <c r="N29" s="19" t="str">
        <f>IFERROR(VLOOKUP(M29,Datos!$A$2:$B$1000,2,FALSE))</f>
        <v>A</v>
      </c>
      <c r="O29" s="37">
        <f>'C1'!P32</f>
        <v>20000</v>
      </c>
      <c r="P29" s="57" t="str">
        <f>'C1'!Q32</f>
        <v>a</v>
      </c>
      <c r="Q29" s="19" t="str">
        <f>IFERROR(VLOOKUP(P29,Datos!$A$2:$B$1000,2,FALSE))</f>
        <v>A</v>
      </c>
      <c r="R29" s="37">
        <f>'C1'!R32</f>
        <v>15000</v>
      </c>
      <c r="S29" s="37" t="str">
        <f>'C1'!S32</f>
        <v>a</v>
      </c>
      <c r="T29" s="19" t="str">
        <f>IFERROR(VLOOKUP(S29,Datos!$A$2:$B$1000,2,FALSE))</f>
        <v>A</v>
      </c>
      <c r="U29" s="37">
        <f>'C1'!T32</f>
        <v>15000</v>
      </c>
      <c r="V29" s="57" t="str">
        <f>'C1'!U32</f>
        <v>a</v>
      </c>
      <c r="W29" s="19" t="str">
        <f>IFERROR(VLOOKUP(V29,Datos!$A$2:$B$1000,2,FALSE))</f>
        <v>A</v>
      </c>
      <c r="X29" s="37">
        <f>'C1'!V32</f>
        <v>15000</v>
      </c>
      <c r="Y29" s="57" t="str">
        <f>'C1'!W32</f>
        <v/>
      </c>
      <c r="Z29" s="19" t="str">
        <f>IFERROR(VLOOKUP(Y29,Datos!$A$2:$B$1000,2,FALSE))</f>
        <v/>
      </c>
      <c r="AA29" s="37">
        <f>'C1'!X32</f>
        <v>15000</v>
      </c>
      <c r="AB29" s="57" t="str">
        <f>'C1'!Y32</f>
        <v>n</v>
      </c>
      <c r="AC29" s="19" t="str">
        <f>IFERROR(VLOOKUP(AB29,Datos!$A$2:$B$1000,2,FALSE))</f>
        <v>N</v>
      </c>
      <c r="AD29" s="37" t="str">
        <f>'C1'!Z32</f>
        <v/>
      </c>
      <c r="AE29" s="37" t="str">
        <f>'C1'!AA32</f>
        <v>a</v>
      </c>
      <c r="AF29" s="19" t="str">
        <f>IFERROR(VLOOKUP(AE29,Datos!$A$2:$B$1000,2,FALSE))</f>
        <v>A</v>
      </c>
      <c r="AG29" s="37">
        <f>'C1'!AB32</f>
        <v>10000</v>
      </c>
      <c r="AH29" s="57" t="str">
        <f>'C1'!AC32</f>
        <v/>
      </c>
      <c r="AI29" s="19" t="str">
        <f>IFERROR(VLOOKUP(AH29,Datos!$A$2:$B$1000,2,FALSE))</f>
        <v/>
      </c>
      <c r="AJ29" s="37">
        <f>'C1'!AD32</f>
        <v>10000</v>
      </c>
      <c r="AK29" s="57" t="str">
        <f>'C1'!AE32</f>
        <v/>
      </c>
      <c r="AL29" s="19" t="str">
        <f>IFERROR(VLOOKUP(AK29,Datos!$A$2:$B$1000,2,FALSE))</f>
        <v/>
      </c>
      <c r="AM29" s="37">
        <f>'C1'!AF32</f>
        <v>25000</v>
      </c>
      <c r="AN29" s="37" t="str">
        <f>'C1'!AG32</f>
        <v/>
      </c>
      <c r="AO29" s="37" t="str">
        <f>'C1'!AH32</f>
        <v/>
      </c>
      <c r="AP29" s="37" t="str">
        <f>'C1'!AI32</f>
        <v/>
      </c>
      <c r="AQ29" s="37" t="str">
        <f>'C1'!AJ32</f>
        <v/>
      </c>
      <c r="AR29" s="37" t="str">
        <f>'C1'!AK32</f>
        <v/>
      </c>
      <c r="AS29" s="37" t="str">
        <f>'C1'!AL32</f>
        <v/>
      </c>
      <c r="AT29" s="37" t="str">
        <f>'C1'!AM32</f>
        <v/>
      </c>
      <c r="AU29" s="37" t="str">
        <f>'C1'!AN32</f>
        <v/>
      </c>
      <c r="AV29" s="25">
        <f>'C1'!BD32</f>
        <v>1</v>
      </c>
      <c r="AW29" s="37">
        <f>'C1'!AP32</f>
        <v>180000</v>
      </c>
      <c r="AX29" s="19"/>
    </row>
    <row r="30">
      <c r="A30" s="54">
        <f>'C1'!A33</f>
        <v>5</v>
      </c>
      <c r="B30" s="19" t="str">
        <f>'C1'!C33</f>
        <v>RUIZ ZAPATA MARYI CATALINA</v>
      </c>
      <c r="C30" s="101">
        <f>'C1'!D33</f>
        <v>10500</v>
      </c>
      <c r="D30" s="37" t="str">
        <f>'C1'!I33</f>
        <v>a</v>
      </c>
      <c r="E30" s="19" t="str">
        <f>IFERROR(VLOOKUP(D30,Datos!$A$2:$B$1000,2,FALSE))</f>
        <v>A</v>
      </c>
      <c r="F30" s="37">
        <f>'C1'!J33</f>
        <v>20000</v>
      </c>
      <c r="G30" s="57" t="str">
        <f>'C1'!K33</f>
        <v/>
      </c>
      <c r="H30" s="19" t="str">
        <f>IFERROR(VLOOKUP(G30,Datos!$A$2:$B$1000,2,FALSE))</f>
        <v/>
      </c>
      <c r="I30" s="37">
        <f>'C1'!L33</f>
        <v>10000</v>
      </c>
      <c r="J30" s="37" t="str">
        <f>'C1'!M33</f>
        <v>a</v>
      </c>
      <c r="K30" s="19" t="str">
        <f>IFERROR(VLOOKUP(J30,Datos!$A$2:$B$1000,2,FALSE))</f>
        <v>A</v>
      </c>
      <c r="L30" s="37">
        <f>'C1'!N33</f>
        <v>10500</v>
      </c>
      <c r="M30" s="57" t="str">
        <f>'C1'!O33</f>
        <v>n</v>
      </c>
      <c r="N30" s="19" t="str">
        <f>IFERROR(VLOOKUP(M30,Datos!$A$2:$B$1000,2,FALSE))</f>
        <v>N</v>
      </c>
      <c r="O30" s="37">
        <f>'C1'!P33</f>
        <v>10500</v>
      </c>
      <c r="P30" s="57" t="str">
        <f>'C1'!Q33</f>
        <v>a</v>
      </c>
      <c r="Q30" s="19" t="str">
        <f>IFERROR(VLOOKUP(P30,Datos!$A$2:$B$1000,2,FALSE))</f>
        <v>A</v>
      </c>
      <c r="R30" s="37">
        <f>'C1'!R33</f>
        <v>10000</v>
      </c>
      <c r="S30" s="37" t="str">
        <f>'C1'!S33</f>
        <v>a</v>
      </c>
      <c r="T30" s="19" t="str">
        <f>IFERROR(VLOOKUP(S30,Datos!$A$2:$B$1000,2,FALSE))</f>
        <v>A</v>
      </c>
      <c r="U30" s="37" t="str">
        <f>'C1'!T33</f>
        <v/>
      </c>
      <c r="V30" s="57" t="str">
        <f>'C1'!U33</f>
        <v>n</v>
      </c>
      <c r="W30" s="19" t="str">
        <f>IFERROR(VLOOKUP(V30,Datos!$A$2:$B$1000,2,FALSE))</f>
        <v>N</v>
      </c>
      <c r="X30" s="37">
        <f>'C1'!V33</f>
        <v>15000</v>
      </c>
      <c r="Y30" s="57" t="str">
        <f>'C1'!W33</f>
        <v/>
      </c>
      <c r="Z30" s="19" t="str">
        <f>IFERROR(VLOOKUP(Y30,Datos!$A$2:$B$1000,2,FALSE))</f>
        <v/>
      </c>
      <c r="AA30" s="37" t="str">
        <f>'C1'!X33</f>
        <v/>
      </c>
      <c r="AB30" s="57" t="str">
        <f>'C1'!Y33</f>
        <v>a</v>
      </c>
      <c r="AC30" s="19" t="str">
        <f>IFERROR(VLOOKUP(AB30,Datos!$A$2:$B$1000,2,FALSE))</f>
        <v>A</v>
      </c>
      <c r="AD30" s="37" t="str">
        <f>'C1'!Z33</f>
        <v/>
      </c>
      <c r="AE30" s="37" t="str">
        <f>'C1'!AA33</f>
        <v>n</v>
      </c>
      <c r="AF30" s="19" t="str">
        <f>IFERROR(VLOOKUP(AE30,Datos!$A$2:$B$1000,2,FALSE))</f>
        <v>N</v>
      </c>
      <c r="AG30" s="37">
        <f>'C1'!AB33</f>
        <v>10000</v>
      </c>
      <c r="AH30" s="57" t="str">
        <f>'C1'!AC33</f>
        <v/>
      </c>
      <c r="AI30" s="19" t="str">
        <f>IFERROR(VLOOKUP(AH30,Datos!$A$2:$B$1000,2,FALSE))</f>
        <v/>
      </c>
      <c r="AJ30" s="37" t="str">
        <f>'C1'!AD33</f>
        <v/>
      </c>
      <c r="AK30" s="57" t="str">
        <f>'C1'!AE33</f>
        <v/>
      </c>
      <c r="AL30" s="19" t="str">
        <f>IFERROR(VLOOKUP(AK30,Datos!$A$2:$B$1000,2,FALSE))</f>
        <v/>
      </c>
      <c r="AM30" s="37">
        <f>'C1'!AF33</f>
        <v>40000</v>
      </c>
      <c r="AN30" s="37" t="str">
        <f>'C1'!AG33</f>
        <v/>
      </c>
      <c r="AO30" s="37" t="str">
        <f>'C1'!AH33</f>
        <v/>
      </c>
      <c r="AP30" s="37" t="str">
        <f>'C1'!AI33</f>
        <v/>
      </c>
      <c r="AQ30" s="37" t="str">
        <f>'C1'!AJ33</f>
        <v/>
      </c>
      <c r="AR30" s="37" t="str">
        <f>'C1'!AK33</f>
        <v/>
      </c>
      <c r="AS30" s="37" t="str">
        <f>'C1'!AL33</f>
        <v/>
      </c>
      <c r="AT30" s="37" t="str">
        <f>'C1'!AM33</f>
        <v/>
      </c>
      <c r="AU30" s="37" t="str">
        <f>'C1'!AN33</f>
        <v/>
      </c>
      <c r="AV30" s="25">
        <f>'C1'!BD33</f>
        <v>4</v>
      </c>
      <c r="AW30" s="37">
        <f>'C1'!AP33</f>
        <v>126000</v>
      </c>
      <c r="AX30" s="19"/>
    </row>
    <row r="31">
      <c r="A31" s="54">
        <f>'C1'!A34</f>
        <v>6</v>
      </c>
      <c r="B31" s="19" t="str">
        <f>'C1'!C34</f>
        <v/>
      </c>
      <c r="C31" s="101" t="str">
        <f>'C1'!D34</f>
        <v/>
      </c>
      <c r="D31" s="37" t="str">
        <f>'C1'!I34</f>
        <v/>
      </c>
      <c r="E31" s="19" t="str">
        <f>IFERROR(VLOOKUP(D31,Datos!$A$2:$B$1000,2,FALSE))</f>
        <v/>
      </c>
      <c r="F31" s="37" t="str">
        <f>'C1'!J34</f>
        <v/>
      </c>
      <c r="G31" s="57" t="str">
        <f>'C1'!K34</f>
        <v/>
      </c>
      <c r="H31" s="19" t="str">
        <f>IFERROR(VLOOKUP(G31,Datos!$A$2:$B$1000,2,FALSE))</f>
        <v/>
      </c>
      <c r="I31" s="37" t="str">
        <f>'C1'!L34</f>
        <v/>
      </c>
      <c r="J31" s="37" t="str">
        <f>'C1'!M34</f>
        <v/>
      </c>
      <c r="K31" s="19" t="str">
        <f>IFERROR(VLOOKUP(J31,Datos!$A$2:$B$1000,2,FALSE))</f>
        <v/>
      </c>
      <c r="L31" s="37" t="str">
        <f>'C1'!N34</f>
        <v/>
      </c>
      <c r="M31" s="57" t="str">
        <f>'C1'!O34</f>
        <v/>
      </c>
      <c r="N31" s="19" t="str">
        <f>IFERROR(VLOOKUP(M31,Datos!$A$2:$B$1000,2,FALSE))</f>
        <v/>
      </c>
      <c r="O31" s="37" t="str">
        <f>'C1'!P34</f>
        <v/>
      </c>
      <c r="P31" s="57" t="str">
        <f>'C1'!Q34</f>
        <v/>
      </c>
      <c r="Q31" s="19" t="str">
        <f>IFERROR(VLOOKUP(P31,Datos!$A$2:$B$1000,2,FALSE))</f>
        <v/>
      </c>
      <c r="R31" s="37" t="str">
        <f>'C1'!R34</f>
        <v/>
      </c>
      <c r="S31" s="37" t="str">
        <f>'C1'!S34</f>
        <v/>
      </c>
      <c r="T31" s="19" t="str">
        <f>IFERROR(VLOOKUP(S31,Datos!$A$2:$B$1000,2,FALSE))</f>
        <v/>
      </c>
      <c r="U31" s="37" t="str">
        <f>'C1'!T34</f>
        <v/>
      </c>
      <c r="V31" s="57" t="str">
        <f>'C1'!U34</f>
        <v/>
      </c>
      <c r="W31" s="19" t="str">
        <f>IFERROR(VLOOKUP(V31,Datos!$A$2:$B$1000,2,FALSE))</f>
        <v/>
      </c>
      <c r="X31" s="37" t="str">
        <f>'C1'!V34</f>
        <v/>
      </c>
      <c r="Y31" s="57" t="str">
        <f>'C1'!W34</f>
        <v/>
      </c>
      <c r="Z31" s="19" t="str">
        <f>IFERROR(VLOOKUP(Y31,Datos!$A$2:$B$1000,2,FALSE))</f>
        <v/>
      </c>
      <c r="AA31" s="37" t="str">
        <f>'C1'!X34</f>
        <v/>
      </c>
      <c r="AB31" s="57" t="str">
        <f>'C1'!Y34</f>
        <v/>
      </c>
      <c r="AC31" s="19" t="str">
        <f>IFERROR(VLOOKUP(AB31,Datos!$A$2:$B$1000,2,FALSE))</f>
        <v/>
      </c>
      <c r="AD31" s="37" t="str">
        <f>'C1'!Z34</f>
        <v/>
      </c>
      <c r="AE31" s="37" t="str">
        <f>'C1'!AA34</f>
        <v/>
      </c>
      <c r="AF31" s="19" t="str">
        <f>IFERROR(VLOOKUP(AE31,Datos!$A$2:$B$1000,2,FALSE))</f>
        <v/>
      </c>
      <c r="AG31" s="37" t="str">
        <f>'C1'!AB34</f>
        <v/>
      </c>
      <c r="AH31" s="57" t="str">
        <f>'C1'!AC34</f>
        <v/>
      </c>
      <c r="AI31" s="19" t="str">
        <f>IFERROR(VLOOKUP(AH31,Datos!$A$2:$B$1000,2,FALSE))</f>
        <v/>
      </c>
      <c r="AJ31" s="37" t="str">
        <f>'C1'!AD34</f>
        <v/>
      </c>
      <c r="AK31" s="57" t="str">
        <f>'C1'!AE34</f>
        <v/>
      </c>
      <c r="AL31" s="19" t="str">
        <f>IFERROR(VLOOKUP(AK31,Datos!$A$2:$B$1000,2,FALSE))</f>
        <v/>
      </c>
      <c r="AM31" s="37" t="str">
        <f>'C1'!AF34</f>
        <v/>
      </c>
      <c r="AN31" s="37" t="str">
        <f>'C1'!AG34</f>
        <v/>
      </c>
      <c r="AO31" s="37" t="str">
        <f>'C1'!AH34</f>
        <v/>
      </c>
      <c r="AP31" s="37" t="str">
        <f>'C1'!AI34</f>
        <v/>
      </c>
      <c r="AQ31" s="37" t="str">
        <f>'C1'!AJ34</f>
        <v/>
      </c>
      <c r="AR31" s="37" t="str">
        <f>'C1'!AK34</f>
        <v/>
      </c>
      <c r="AS31" s="37" t="str">
        <f>'C1'!AL34</f>
        <v/>
      </c>
      <c r="AT31" s="37" t="str">
        <f>'C1'!AM34</f>
        <v/>
      </c>
      <c r="AU31" s="37" t="str">
        <f>'C1'!AN34</f>
        <v/>
      </c>
      <c r="AV31" s="25">
        <f>'C1'!BD34</f>
        <v>12</v>
      </c>
      <c r="AW31" s="37">
        <f>'C1'!AP34</f>
        <v>0</v>
      </c>
      <c r="AX31" s="19"/>
    </row>
    <row r="32">
      <c r="A32" s="54">
        <f>'C1'!A35</f>
        <v>7</v>
      </c>
      <c r="B32" s="19" t="str">
        <f>'C1'!C35</f>
        <v/>
      </c>
      <c r="C32" s="101" t="str">
        <f>'C1'!D35</f>
        <v/>
      </c>
      <c r="D32" s="37" t="str">
        <f>'C1'!I35</f>
        <v/>
      </c>
      <c r="E32" s="19" t="str">
        <f>IFERROR(VLOOKUP(D32,Datos!$A$2:$B$1000,2,FALSE))</f>
        <v/>
      </c>
      <c r="F32" s="37" t="str">
        <f>'C1'!J35</f>
        <v/>
      </c>
      <c r="G32" s="57" t="str">
        <f>'C1'!K35</f>
        <v/>
      </c>
      <c r="H32" s="19" t="str">
        <f>IFERROR(VLOOKUP(G32,Datos!$A$2:$B$1000,2,FALSE))</f>
        <v/>
      </c>
      <c r="I32" s="37" t="str">
        <f>'C1'!L35</f>
        <v/>
      </c>
      <c r="J32" s="37" t="str">
        <f>'C1'!M35</f>
        <v/>
      </c>
      <c r="K32" s="19" t="str">
        <f>IFERROR(VLOOKUP(J32,Datos!$A$2:$B$1000,2,FALSE))</f>
        <v/>
      </c>
      <c r="L32" s="37" t="str">
        <f>'C1'!N35</f>
        <v/>
      </c>
      <c r="M32" s="57" t="str">
        <f>'C1'!O35</f>
        <v/>
      </c>
      <c r="N32" s="19" t="str">
        <f>IFERROR(VLOOKUP(M32,Datos!$A$2:$B$1000,2,FALSE))</f>
        <v/>
      </c>
      <c r="O32" s="37" t="str">
        <f>'C1'!P35</f>
        <v/>
      </c>
      <c r="P32" s="57" t="str">
        <f>'C1'!Q35</f>
        <v/>
      </c>
      <c r="Q32" s="19" t="str">
        <f>IFERROR(VLOOKUP(P32,Datos!$A$2:$B$1000,2,FALSE))</f>
        <v/>
      </c>
      <c r="R32" s="37" t="str">
        <f>'C1'!R35</f>
        <v/>
      </c>
      <c r="S32" s="37" t="str">
        <f>'C1'!S35</f>
        <v/>
      </c>
      <c r="T32" s="19" t="str">
        <f>IFERROR(VLOOKUP(S32,Datos!$A$2:$B$1000,2,FALSE))</f>
        <v/>
      </c>
      <c r="U32" s="37" t="str">
        <f>'C1'!T35</f>
        <v/>
      </c>
      <c r="V32" s="57" t="str">
        <f>'C1'!U35</f>
        <v/>
      </c>
      <c r="W32" s="19" t="str">
        <f>IFERROR(VLOOKUP(V32,Datos!$A$2:$B$1000,2,FALSE))</f>
        <v/>
      </c>
      <c r="X32" s="37" t="str">
        <f>'C1'!V35</f>
        <v/>
      </c>
      <c r="Y32" s="57" t="str">
        <f>'C1'!W35</f>
        <v/>
      </c>
      <c r="Z32" s="19" t="str">
        <f>IFERROR(VLOOKUP(Y32,Datos!$A$2:$B$1000,2,FALSE))</f>
        <v/>
      </c>
      <c r="AA32" s="37" t="str">
        <f>'C1'!X35</f>
        <v/>
      </c>
      <c r="AB32" s="57" t="str">
        <f>'C1'!Y35</f>
        <v/>
      </c>
      <c r="AC32" s="19" t="str">
        <f>IFERROR(VLOOKUP(AB32,Datos!$A$2:$B$1000,2,FALSE))</f>
        <v/>
      </c>
      <c r="AD32" s="37" t="str">
        <f>'C1'!Z35</f>
        <v/>
      </c>
      <c r="AE32" s="37" t="str">
        <f>'C1'!AA35</f>
        <v/>
      </c>
      <c r="AF32" s="19" t="str">
        <f>IFERROR(VLOOKUP(AE32,Datos!$A$2:$B$1000,2,FALSE))</f>
        <v/>
      </c>
      <c r="AG32" s="37" t="str">
        <f>'C1'!AB35</f>
        <v/>
      </c>
      <c r="AH32" s="57" t="str">
        <f>'C1'!AC35</f>
        <v/>
      </c>
      <c r="AI32" s="19" t="str">
        <f>IFERROR(VLOOKUP(AH32,Datos!$A$2:$B$1000,2,FALSE))</f>
        <v/>
      </c>
      <c r="AJ32" s="37" t="str">
        <f>'C1'!AD35</f>
        <v/>
      </c>
      <c r="AK32" s="57" t="str">
        <f>'C1'!AE35</f>
        <v/>
      </c>
      <c r="AL32" s="19" t="str">
        <f>IFERROR(VLOOKUP(AK32,Datos!$A$2:$B$1000,2,FALSE))</f>
        <v/>
      </c>
      <c r="AM32" s="37" t="str">
        <f>'C1'!AF35</f>
        <v/>
      </c>
      <c r="AN32" s="37" t="str">
        <f>'C1'!AG35</f>
        <v/>
      </c>
      <c r="AO32" s="37" t="str">
        <f>'C1'!AH35</f>
        <v/>
      </c>
      <c r="AP32" s="37" t="str">
        <f>'C1'!AI35</f>
        <v/>
      </c>
      <c r="AQ32" s="37" t="str">
        <f>'C1'!AJ35</f>
        <v/>
      </c>
      <c r="AR32" s="37" t="str">
        <f>'C1'!AK35</f>
        <v/>
      </c>
      <c r="AS32" s="37" t="str">
        <f>'C1'!AL35</f>
        <v/>
      </c>
      <c r="AT32" s="37" t="str">
        <f>'C1'!AM35</f>
        <v/>
      </c>
      <c r="AU32" s="37" t="str">
        <f>'C1'!AN35</f>
        <v/>
      </c>
      <c r="AV32" s="25">
        <f>'C1'!BD35</f>
        <v>12</v>
      </c>
      <c r="AW32" s="37">
        <f>'C1'!AP35</f>
        <v>0</v>
      </c>
      <c r="AX32" s="19"/>
    </row>
    <row r="33" ht="7.5" customHeight="1">
      <c r="A33" s="54">
        <f>'C1'!A36</f>
        <v>8</v>
      </c>
      <c r="B33" s="99" t="str">
        <f>'C1'!C36</f>
        <v/>
      </c>
      <c r="C33" s="101" t="str">
        <f>'C1'!D36</f>
        <v/>
      </c>
      <c r="D33" s="37" t="str">
        <f>'C1'!I36</f>
        <v/>
      </c>
      <c r="E33" s="19" t="str">
        <f>IFERROR(VLOOKUP(D33,Datos!$A$2:$B$1000,2,FALSE))</f>
        <v/>
      </c>
      <c r="F33" s="37" t="str">
        <f>'C1'!J36</f>
        <v/>
      </c>
      <c r="G33" s="57" t="str">
        <f>'C1'!K36</f>
        <v/>
      </c>
      <c r="H33" s="19" t="str">
        <f>IFERROR(VLOOKUP(G33,Datos!$A$2:$B$1000,2,FALSE))</f>
        <v/>
      </c>
      <c r="I33" s="37" t="str">
        <f>'C1'!L36</f>
        <v/>
      </c>
      <c r="J33" s="37" t="str">
        <f>'C1'!M36</f>
        <v/>
      </c>
      <c r="K33" s="19" t="str">
        <f>IFERROR(VLOOKUP(J33,Datos!$A$2:$B$1000,2,FALSE))</f>
        <v/>
      </c>
      <c r="L33" s="37" t="str">
        <f>'C1'!N36</f>
        <v/>
      </c>
      <c r="M33" s="57" t="str">
        <f>'C1'!O36</f>
        <v/>
      </c>
      <c r="N33" s="19" t="str">
        <f>IFERROR(VLOOKUP(M33,Datos!$A$2:$B$1000,2,FALSE))</f>
        <v/>
      </c>
      <c r="O33" s="37" t="str">
        <f>'C1'!P36</f>
        <v/>
      </c>
      <c r="P33" s="57" t="str">
        <f>'C1'!Q36</f>
        <v/>
      </c>
      <c r="Q33" s="19" t="str">
        <f>IFERROR(VLOOKUP(P33,Datos!$A$2:$B$1000,2,FALSE))</f>
        <v/>
      </c>
      <c r="R33" s="37" t="str">
        <f>'C1'!R36</f>
        <v/>
      </c>
      <c r="S33" s="37" t="str">
        <f>'C1'!S36</f>
        <v/>
      </c>
      <c r="T33" s="19" t="str">
        <f>IFERROR(VLOOKUP(S33,Datos!$A$2:$B$1000,2,FALSE))</f>
        <v/>
      </c>
      <c r="U33" s="37" t="str">
        <f>'C1'!T36</f>
        <v/>
      </c>
      <c r="V33" s="57" t="str">
        <f>'C1'!U36</f>
        <v/>
      </c>
      <c r="W33" s="19" t="str">
        <f>IFERROR(VLOOKUP(V33,Datos!$A$2:$B$1000,2,FALSE))</f>
        <v/>
      </c>
      <c r="X33" s="37" t="str">
        <f>'C1'!V36</f>
        <v/>
      </c>
      <c r="Y33" s="57" t="str">
        <f>'C1'!W36</f>
        <v/>
      </c>
      <c r="Z33" s="19" t="str">
        <f>IFERROR(VLOOKUP(Y33,Datos!$A$2:$B$1000,2,FALSE))</f>
        <v/>
      </c>
      <c r="AA33" s="37" t="str">
        <f>'C1'!X36</f>
        <v/>
      </c>
      <c r="AB33" s="57" t="str">
        <f>'C1'!Y36</f>
        <v/>
      </c>
      <c r="AC33" s="19" t="str">
        <f>IFERROR(VLOOKUP(AB33,Datos!$A$2:$B$1000,2,FALSE))</f>
        <v/>
      </c>
      <c r="AD33" s="37" t="str">
        <f>'C1'!Z36</f>
        <v/>
      </c>
      <c r="AE33" s="37" t="str">
        <f>'C1'!AA36</f>
        <v/>
      </c>
      <c r="AF33" s="19" t="str">
        <f>IFERROR(VLOOKUP(AE33,Datos!$A$2:$B$1000,2,FALSE))</f>
        <v/>
      </c>
      <c r="AG33" s="37" t="str">
        <f>'C1'!AB36</f>
        <v/>
      </c>
      <c r="AH33" s="57" t="str">
        <f>'C1'!AC36</f>
        <v/>
      </c>
      <c r="AI33" s="19" t="str">
        <f>IFERROR(VLOOKUP(AH33,Datos!$A$2:$B$1000,2,FALSE))</f>
        <v/>
      </c>
      <c r="AJ33" s="37" t="str">
        <f>'C1'!AD36</f>
        <v/>
      </c>
      <c r="AK33" s="57" t="str">
        <f>'C1'!AE36</f>
        <v/>
      </c>
      <c r="AL33" s="19" t="str">
        <f>IFERROR(VLOOKUP(AK33,Datos!$A$2:$B$1000,2,FALSE))</f>
        <v/>
      </c>
      <c r="AM33" s="37" t="str">
        <f>'C1'!AF36</f>
        <v/>
      </c>
      <c r="AN33" s="37" t="str">
        <f>'C1'!AG36</f>
        <v/>
      </c>
      <c r="AO33" s="37" t="str">
        <f>'C1'!AH36</f>
        <v/>
      </c>
      <c r="AP33" s="37" t="str">
        <f>'C1'!AI36</f>
        <v/>
      </c>
      <c r="AQ33" s="37" t="str">
        <f>'C1'!AJ36</f>
        <v/>
      </c>
      <c r="AR33" s="37" t="str">
        <f>'C1'!AK36</f>
        <v/>
      </c>
      <c r="AS33" s="37" t="str">
        <f>'C1'!AL36</f>
        <v/>
      </c>
      <c r="AT33" s="37" t="str">
        <f>'C1'!AM36</f>
        <v/>
      </c>
      <c r="AU33" s="37" t="str">
        <f>'C1'!AN36</f>
        <v/>
      </c>
      <c r="AV33" s="25">
        <f>'C1'!BD36</f>
        <v>12</v>
      </c>
      <c r="AW33" s="37">
        <f>'C1'!AP36</f>
        <v>0</v>
      </c>
      <c r="AX33" s="19"/>
    </row>
    <row r="34">
      <c r="A34" s="54" t="str">
        <f>'C1'!A37</f>
        <v/>
      </c>
      <c r="B34" s="13" t="s">
        <v>91</v>
      </c>
      <c r="C34" s="10"/>
      <c r="D34" s="10"/>
      <c r="E34" s="57" t="str">
        <f>'C1'!I37</f>
        <v/>
      </c>
      <c r="F34" s="37">
        <f>'C1'!J37</f>
        <v>175000</v>
      </c>
      <c r="G34" s="19"/>
      <c r="H34" s="57" t="str">
        <f>'C1'!K37</f>
        <v/>
      </c>
      <c r="I34" s="37">
        <f>'C1'!L37</f>
        <v>210000</v>
      </c>
      <c r="J34" s="19"/>
      <c r="K34" s="57" t="str">
        <f>'C1'!M37</f>
        <v/>
      </c>
      <c r="L34" s="37">
        <f>'C1'!N37</f>
        <v>145500</v>
      </c>
      <c r="M34" s="19"/>
      <c r="N34" s="57" t="str">
        <f>'C1'!O37</f>
        <v/>
      </c>
      <c r="O34" s="37">
        <f>'C1'!P37</f>
        <v>175500</v>
      </c>
      <c r="P34" s="57" t="str">
        <f>'C1'!Q37</f>
        <v/>
      </c>
      <c r="Q34" s="19" t="str">
        <f>IFERROR(VLOOKUP(P34,Datos!$A$2:$B$1000,2,FALSE))</f>
        <v/>
      </c>
      <c r="R34" s="37">
        <f>'C1'!R37</f>
        <v>115000</v>
      </c>
      <c r="S34" s="37" t="str">
        <f>'C1'!S37</f>
        <v/>
      </c>
      <c r="T34" s="19" t="str">
        <f>IFERROR(VLOOKUP(S34,Datos!$A$2:$B$1000,2,FALSE))</f>
        <v/>
      </c>
      <c r="U34" s="37">
        <f>'C1'!T37</f>
        <v>205000</v>
      </c>
      <c r="V34" s="57" t="str">
        <f>'C1'!U37</f>
        <v/>
      </c>
      <c r="W34" s="19" t="str">
        <f>IFERROR(VLOOKUP(V34,Datos!$A$2:$B$1000,2,FALSE))</f>
        <v/>
      </c>
      <c r="X34" s="37">
        <f>'C1'!V37</f>
        <v>120000</v>
      </c>
      <c r="Y34" s="57" t="str">
        <f>'C1'!W37</f>
        <v/>
      </c>
      <c r="Z34" s="19" t="str">
        <f>IFERROR(VLOOKUP(Y34,Datos!$A$2:$B$1000,2,FALSE))</f>
        <v/>
      </c>
      <c r="AA34" s="37">
        <f>'C1'!X37</f>
        <v>150000</v>
      </c>
      <c r="AB34" s="57" t="str">
        <f>'C1'!Y37</f>
        <v/>
      </c>
      <c r="AC34" s="19" t="str">
        <f>IFERROR(VLOOKUP(AB34,Datos!$A$2:$B$1000,2,FALSE))</f>
        <v/>
      </c>
      <c r="AD34" s="37">
        <f>'C1'!Z37</f>
        <v>85000</v>
      </c>
      <c r="AE34" s="37" t="str">
        <f>'C1'!AA37</f>
        <v/>
      </c>
      <c r="AF34" s="19" t="str">
        <f>IFERROR(VLOOKUP(AE34,Datos!$A$2:$B$1000,2,FALSE))</f>
        <v/>
      </c>
      <c r="AG34" s="37">
        <f>'C1'!AB37</f>
        <v>180000</v>
      </c>
      <c r="AH34" s="57" t="str">
        <f>'C1'!AC37</f>
        <v/>
      </c>
      <c r="AI34" s="19" t="str">
        <f>IFERROR(VLOOKUP(AH34,Datos!$A$2:$B$1000,2,FALSE))</f>
        <v/>
      </c>
      <c r="AJ34" s="37">
        <f>'C1'!AD37</f>
        <v>194000</v>
      </c>
      <c r="AK34" s="57" t="str">
        <f>'C1'!AE37</f>
        <v/>
      </c>
      <c r="AL34" s="19" t="str">
        <f>IFERROR(VLOOKUP(AK34,Datos!$A$2:$B$1000,2,FALSE))</f>
        <v/>
      </c>
      <c r="AM34" s="37">
        <f>'C1'!AF37</f>
        <v>199000</v>
      </c>
      <c r="AN34" s="37" t="str">
        <f>'C1'!AG37</f>
        <v/>
      </c>
      <c r="AO34" s="37">
        <f>'C1'!AH37</f>
        <v>0</v>
      </c>
      <c r="AP34" s="37" t="str">
        <f>'C1'!AI37</f>
        <v/>
      </c>
      <c r="AQ34" s="37">
        <f>'C1'!AJ37</f>
        <v>0</v>
      </c>
      <c r="AR34" s="37" t="str">
        <f>'C1'!AK37</f>
        <v/>
      </c>
      <c r="AS34" s="37">
        <f>'C1'!AL37</f>
        <v>0</v>
      </c>
      <c r="AT34" s="37" t="str">
        <f>'C1'!AM37</f>
        <v/>
      </c>
      <c r="AU34" s="37">
        <f>'C1'!AN37</f>
        <v>0</v>
      </c>
      <c r="AV34" s="25"/>
      <c r="AW34" s="37"/>
      <c r="AX34" s="19"/>
    </row>
    <row r="35">
      <c r="A35" s="54">
        <f>'C1'!A38</f>
        <v>1</v>
      </c>
      <c r="B35" s="65" t="str">
        <f>'C1'!C38</f>
        <v>DIAZ MARIA YOLANDA</v>
      </c>
      <c r="C35" s="101">
        <f>'C1'!D38</f>
        <v>52500</v>
      </c>
      <c r="D35" s="101" t="str">
        <f>'C1'!I38</f>
        <v>a</v>
      </c>
      <c r="E35" s="19" t="str">
        <f>IFERROR(VLOOKUP(D35,Datos!$A$2:$B$1000,2,FALSE))</f>
        <v>A</v>
      </c>
      <c r="F35" s="37">
        <f>'C1'!J38</f>
        <v>53000</v>
      </c>
      <c r="G35" s="57" t="str">
        <f>'C1'!K38</f>
        <v/>
      </c>
      <c r="H35" s="19" t="str">
        <f>IFERROR(VLOOKUP(G35,Datos!$A$2:$B$1000,2,FALSE))</f>
        <v/>
      </c>
      <c r="I35" s="37">
        <f>'C1'!L38</f>
        <v>53000</v>
      </c>
      <c r="J35" s="57" t="str">
        <f>'C1'!M38</f>
        <v>a</v>
      </c>
      <c r="K35" s="19" t="str">
        <f>IFERROR(VLOOKUP(J35,Datos!$A$2:$B$1000,2,FALSE))</f>
        <v>A</v>
      </c>
      <c r="L35" s="37">
        <f>'C1'!N38</f>
        <v>52500</v>
      </c>
      <c r="M35" s="57" t="str">
        <f>'C1'!O38</f>
        <v>a</v>
      </c>
      <c r="N35" s="19" t="str">
        <f>IFERROR(VLOOKUP(M35,Datos!$A$2:$B$1000,2,FALSE))</f>
        <v>A</v>
      </c>
      <c r="O35" s="37">
        <f>'C1'!P38</f>
        <v>52500</v>
      </c>
      <c r="P35" s="57" t="str">
        <f>'C1'!Q38</f>
        <v>a</v>
      </c>
      <c r="Q35" s="19" t="str">
        <f>IFERROR(VLOOKUP(P35,Datos!$A$2:$B$1000,2,FALSE))</f>
        <v>A</v>
      </c>
      <c r="R35" s="37">
        <f>'C1'!R38</f>
        <v>52500</v>
      </c>
      <c r="S35" s="37" t="str">
        <f>'C1'!S38</f>
        <v>a</v>
      </c>
      <c r="T35" s="19" t="str">
        <f>IFERROR(VLOOKUP(S35,Datos!$A$2:$B$1000,2,FALSE))</f>
        <v>A</v>
      </c>
      <c r="U35" s="37">
        <f>'C1'!T38</f>
        <v>53000</v>
      </c>
      <c r="V35" s="57" t="str">
        <f>'C1'!U38</f>
        <v>t</v>
      </c>
      <c r="W35" s="19" t="str">
        <f>IFERROR(VLOOKUP(V35,Datos!$A$2:$B$1000,2,FALSE))</f>
        <v>T</v>
      </c>
      <c r="X35" s="37">
        <f>'C1'!V38</f>
        <v>53500</v>
      </c>
      <c r="Y35" s="57" t="str">
        <f>'C1'!W38</f>
        <v/>
      </c>
      <c r="Z35" s="19" t="str">
        <f>IFERROR(VLOOKUP(Y35,Datos!$A$2:$B$1000,2,FALSE))</f>
        <v/>
      </c>
      <c r="AA35" s="37">
        <f>'C1'!X38</f>
        <v>50000</v>
      </c>
      <c r="AB35" s="57" t="str">
        <f>'C1'!Y38</f>
        <v>a</v>
      </c>
      <c r="AC35" s="19" t="str">
        <f>IFERROR(VLOOKUP(AB35,Datos!$A$2:$B$1000,2,FALSE))</f>
        <v>A</v>
      </c>
      <c r="AD35" s="37">
        <f>'C1'!Z38</f>
        <v>50000</v>
      </c>
      <c r="AE35" s="37" t="str">
        <f>'C1'!AA38</f>
        <v>a</v>
      </c>
      <c r="AF35" s="19" t="str">
        <f>IFERROR(VLOOKUP(AE35,Datos!$A$2:$B$1000,2,FALSE))</f>
        <v>A</v>
      </c>
      <c r="AG35" s="37">
        <f>'C1'!AB38</f>
        <v>53000</v>
      </c>
      <c r="AH35" s="57" t="str">
        <f>'C1'!AC38</f>
        <v/>
      </c>
      <c r="AI35" s="19" t="str">
        <f>IFERROR(VLOOKUP(AH35,Datos!$A$2:$B$1000,2,FALSE))</f>
        <v/>
      </c>
      <c r="AJ35" s="37">
        <f>'C1'!AD38</f>
        <v>52000</v>
      </c>
      <c r="AK35" s="57" t="str">
        <f>'C1'!AE38</f>
        <v/>
      </c>
      <c r="AL35" s="19" t="str">
        <f>IFERROR(VLOOKUP(AK35,Datos!$A$2:$B$1000,2,FALSE))</f>
        <v/>
      </c>
      <c r="AM35" s="37">
        <f>'C1'!AF38</f>
        <v>55000</v>
      </c>
      <c r="AN35" s="37" t="str">
        <f>'C1'!AG38</f>
        <v/>
      </c>
      <c r="AO35" s="37" t="str">
        <f>'C1'!AH38</f>
        <v/>
      </c>
      <c r="AP35" s="37" t="str">
        <f>'C1'!AI38</f>
        <v/>
      </c>
      <c r="AQ35" s="37" t="str">
        <f>'C1'!AJ38</f>
        <v/>
      </c>
      <c r="AR35" s="37" t="str">
        <f>'C1'!AK38</f>
        <v/>
      </c>
      <c r="AS35" s="37" t="str">
        <f>'C1'!AL38</f>
        <v/>
      </c>
      <c r="AT35" s="37" t="str">
        <f>'C1'!AM38</f>
        <v/>
      </c>
      <c r="AU35" s="37" t="str">
        <f>'C1'!AN38</f>
        <v/>
      </c>
      <c r="AV35" s="25">
        <f>'C1'!BD38</f>
        <v>0</v>
      </c>
      <c r="AW35" s="37">
        <f>'C1'!AP38</f>
        <v>630000</v>
      </c>
      <c r="AX35" s="19"/>
    </row>
    <row r="36">
      <c r="A36" s="54">
        <f>'C1'!A39</f>
        <v>2</v>
      </c>
      <c r="B36" s="19" t="str">
        <f>'C1'!C39</f>
        <v>GAÑAN JARAMILLO CLAUDIA MARCELA</v>
      </c>
      <c r="C36" s="101">
        <f>'C1'!D39</f>
        <v>47500</v>
      </c>
      <c r="D36" s="101" t="str">
        <f>'C1'!I39</f>
        <v>a</v>
      </c>
      <c r="E36" s="19" t="str">
        <f>IFERROR(VLOOKUP(D36,Datos!$A$2:$B$1000,2,FALSE))</f>
        <v>A</v>
      </c>
      <c r="F36" s="37">
        <f>'C1'!J39</f>
        <v>50000</v>
      </c>
      <c r="G36" s="57" t="str">
        <f>'C1'!K39</f>
        <v/>
      </c>
      <c r="H36" s="19" t="str">
        <f>IFERROR(VLOOKUP(G36,Datos!$A$2:$B$1000,2,FALSE))</f>
        <v/>
      </c>
      <c r="I36" s="37" t="str">
        <f>'C1'!L39</f>
        <v/>
      </c>
      <c r="J36" s="57" t="str">
        <f>'C1'!M39</f>
        <v>a</v>
      </c>
      <c r="K36" s="19" t="str">
        <f>IFERROR(VLOOKUP(J36,Datos!$A$2:$B$1000,2,FALSE))</f>
        <v>A</v>
      </c>
      <c r="L36" s="37">
        <f>'C1'!N39</f>
        <v>50000</v>
      </c>
      <c r="M36" s="57" t="str">
        <f>'C1'!O39</f>
        <v>n</v>
      </c>
      <c r="N36" s="19" t="str">
        <f>IFERROR(VLOOKUP(M36,Datos!$A$2:$B$1000,2,FALSE))</f>
        <v>N</v>
      </c>
      <c r="O36" s="37">
        <f>'C1'!P39</f>
        <v>60000</v>
      </c>
      <c r="P36" s="57" t="str">
        <f>'C1'!Q39</f>
        <v>a</v>
      </c>
      <c r="Q36" s="19" t="str">
        <f>IFERROR(VLOOKUP(P36,Datos!$A$2:$B$1000,2,FALSE))</f>
        <v>A</v>
      </c>
      <c r="R36" s="37">
        <f>'C1'!R39</f>
        <v>50000</v>
      </c>
      <c r="S36" s="37" t="str">
        <f>'C1'!S39</f>
        <v>n</v>
      </c>
      <c r="T36" s="19" t="str">
        <f>IFERROR(VLOOKUP(S36,Datos!$A$2:$B$1000,2,FALSE))</f>
        <v>N</v>
      </c>
      <c r="U36" s="37">
        <f>'C1'!T39</f>
        <v>50000</v>
      </c>
      <c r="V36" s="57" t="str">
        <f>'C1'!U39</f>
        <v>a</v>
      </c>
      <c r="W36" s="19" t="str">
        <f>IFERROR(VLOOKUP(V36,Datos!$A$2:$B$1000,2,FALSE))</f>
        <v>A</v>
      </c>
      <c r="X36" s="37">
        <f>'C1'!V39</f>
        <v>50000</v>
      </c>
      <c r="Y36" s="57" t="str">
        <f>'C1'!W39</f>
        <v/>
      </c>
      <c r="Z36" s="19" t="str">
        <f>IFERROR(VLOOKUP(Y36,Datos!$A$2:$B$1000,2,FALSE))</f>
        <v/>
      </c>
      <c r="AA36" s="37">
        <f>'C1'!X39</f>
        <v>50000</v>
      </c>
      <c r="AB36" s="57" t="str">
        <f>'C1'!Y39</f>
        <v>a</v>
      </c>
      <c r="AC36" s="19" t="str">
        <f>IFERROR(VLOOKUP(AB36,Datos!$A$2:$B$1000,2,FALSE))</f>
        <v>A</v>
      </c>
      <c r="AD36" s="37">
        <f>'C1'!Z39</f>
        <v>50000</v>
      </c>
      <c r="AE36" s="37" t="str">
        <f>'C1'!AA39</f>
        <v>n</v>
      </c>
      <c r="AF36" s="19" t="str">
        <f>IFERROR(VLOOKUP(AE36,Datos!$A$2:$B$1000,2,FALSE))</f>
        <v>N</v>
      </c>
      <c r="AG36" s="37">
        <f>'C1'!AB39</f>
        <v>50000</v>
      </c>
      <c r="AH36" s="57" t="str">
        <f>'C1'!AC39</f>
        <v/>
      </c>
      <c r="AI36" s="19" t="str">
        <f>IFERROR(VLOOKUP(AH36,Datos!$A$2:$B$1000,2,FALSE))</f>
        <v/>
      </c>
      <c r="AJ36" s="37">
        <f>'C1'!AD39</f>
        <v>60000</v>
      </c>
      <c r="AK36" s="57" t="str">
        <f>'C1'!AE39</f>
        <v/>
      </c>
      <c r="AL36" s="19" t="str">
        <f>IFERROR(VLOOKUP(AK36,Datos!$A$2:$B$1000,2,FALSE))</f>
        <v/>
      </c>
      <c r="AM36" s="37">
        <f>'C1'!AF39</f>
        <v>50000</v>
      </c>
      <c r="AN36" s="37" t="str">
        <f>'C1'!AG39</f>
        <v/>
      </c>
      <c r="AO36" s="37" t="str">
        <f>'C1'!AH39</f>
        <v/>
      </c>
      <c r="AP36" s="37" t="str">
        <f>'C1'!AI39</f>
        <v/>
      </c>
      <c r="AQ36" s="37" t="str">
        <f>'C1'!AJ39</f>
        <v/>
      </c>
      <c r="AR36" s="37" t="str">
        <f>'C1'!AK39</f>
        <v/>
      </c>
      <c r="AS36" s="37" t="str">
        <f>'C1'!AL39</f>
        <v/>
      </c>
      <c r="AT36" s="37" t="str">
        <f>'C1'!AM39</f>
        <v/>
      </c>
      <c r="AU36" s="37" t="str">
        <f>'C1'!AN39</f>
        <v/>
      </c>
      <c r="AV36" s="25">
        <f>'C1'!BD39</f>
        <v>1</v>
      </c>
      <c r="AW36" s="37">
        <f>'C1'!AP39</f>
        <v>570000</v>
      </c>
      <c r="AX36" s="19"/>
    </row>
    <row r="37">
      <c r="A37" s="54">
        <f>'C1'!A40</f>
        <v>3</v>
      </c>
      <c r="B37" s="19" t="str">
        <f>'C1'!C40</f>
        <v>CASTAÑO RAMIREZ MARCO TULIO</v>
      </c>
      <c r="C37" s="101">
        <f>'C1'!D40</f>
        <v>112500</v>
      </c>
      <c r="D37" s="101" t="str">
        <f>'C1'!I40</f>
        <v>a</v>
      </c>
      <c r="E37" s="19" t="str">
        <f>IFERROR(VLOOKUP(D37,Datos!$A$2:$B$1000,2,FALSE))</f>
        <v>A</v>
      </c>
      <c r="F37" s="37">
        <f>'C1'!J40</f>
        <v>120000</v>
      </c>
      <c r="G37" s="57" t="str">
        <f>'C1'!K40</f>
        <v/>
      </c>
      <c r="H37" s="19" t="str">
        <f>IFERROR(VLOOKUP(G37,Datos!$A$2:$B$1000,2,FALSE))</f>
        <v/>
      </c>
      <c r="I37" s="37">
        <f>'C1'!L40</f>
        <v>100000</v>
      </c>
      <c r="J37" s="57" t="str">
        <f>'C1'!M40</f>
        <v>a</v>
      </c>
      <c r="K37" s="19" t="str">
        <f>IFERROR(VLOOKUP(J37,Datos!$A$2:$B$1000,2,FALSE))</f>
        <v>A</v>
      </c>
      <c r="L37" s="37">
        <f>'C1'!N40</f>
        <v>120000</v>
      </c>
      <c r="M37" s="57" t="str">
        <f>'C1'!O40</f>
        <v>a</v>
      </c>
      <c r="N37" s="19" t="str">
        <f>IFERROR(VLOOKUP(M37,Datos!$A$2:$B$1000,2,FALSE))</f>
        <v>A</v>
      </c>
      <c r="O37" s="37">
        <f>'C1'!P40</f>
        <v>130000</v>
      </c>
      <c r="P37" s="57" t="str">
        <f>'C1'!Q40</f>
        <v>a</v>
      </c>
      <c r="Q37" s="19" t="str">
        <f>IFERROR(VLOOKUP(P37,Datos!$A$2:$B$1000,2,FALSE))</f>
        <v>A</v>
      </c>
      <c r="R37" s="37">
        <f>'C1'!R40</f>
        <v>120000</v>
      </c>
      <c r="S37" s="37" t="str">
        <f>'C1'!S40</f>
        <v>t</v>
      </c>
      <c r="T37" s="19" t="str">
        <f>IFERROR(VLOOKUP(S37,Datos!$A$2:$B$1000,2,FALSE))</f>
        <v>T</v>
      </c>
      <c r="U37" s="37">
        <f>'C1'!T40</f>
        <v>120000</v>
      </c>
      <c r="V37" s="57" t="str">
        <f>'C1'!U40</f>
        <v>t</v>
      </c>
      <c r="W37" s="19" t="str">
        <f>IFERROR(VLOOKUP(V37,Datos!$A$2:$B$1000,2,FALSE))</f>
        <v>T</v>
      </c>
      <c r="X37" s="37">
        <f>'C1'!V40</f>
        <v>84000</v>
      </c>
      <c r="Y37" s="57" t="str">
        <f>'C1'!W40</f>
        <v/>
      </c>
      <c r="Z37" s="19" t="str">
        <f>IFERROR(VLOOKUP(Y37,Datos!$A$2:$B$1000,2,FALSE))</f>
        <v/>
      </c>
      <c r="AA37" s="37">
        <f>'C1'!X40</f>
        <v>120000</v>
      </c>
      <c r="AB37" s="57" t="str">
        <f>'C1'!Y40</f>
        <v>n</v>
      </c>
      <c r="AC37" s="19" t="str">
        <f>IFERROR(VLOOKUP(AB37,Datos!$A$2:$B$1000,2,FALSE))</f>
        <v>N</v>
      </c>
      <c r="AD37" s="37">
        <f>'C1'!Z40</f>
        <v>120000</v>
      </c>
      <c r="AE37" s="37" t="str">
        <f>'C1'!AA40</f>
        <v>n</v>
      </c>
      <c r="AF37" s="19" t="str">
        <f>IFERROR(VLOOKUP(AE37,Datos!$A$2:$B$1000,2,FALSE))</f>
        <v>N</v>
      </c>
      <c r="AG37" s="37">
        <f>'C1'!AB40</f>
        <v>120000</v>
      </c>
      <c r="AH37" s="57" t="str">
        <f>'C1'!AC40</f>
        <v/>
      </c>
      <c r="AI37" s="19" t="str">
        <f>IFERROR(VLOOKUP(AH37,Datos!$A$2:$B$1000,2,FALSE))</f>
        <v/>
      </c>
      <c r="AJ37" s="37">
        <f>'C1'!AD40</f>
        <v>120000</v>
      </c>
      <c r="AK37" s="57" t="str">
        <f>'C1'!AE40</f>
        <v/>
      </c>
      <c r="AL37" s="19" t="str">
        <f>IFERROR(VLOOKUP(AK37,Datos!$A$2:$B$1000,2,FALSE))</f>
        <v/>
      </c>
      <c r="AM37" s="37">
        <f>'C1'!AF40</f>
        <v>200000</v>
      </c>
      <c r="AN37" s="37" t="str">
        <f>'C1'!AG40</f>
        <v/>
      </c>
      <c r="AO37" s="37" t="str">
        <f>'C1'!AH40</f>
        <v/>
      </c>
      <c r="AP37" s="37" t="str">
        <f>'C1'!AI40</f>
        <v/>
      </c>
      <c r="AQ37" s="37" t="str">
        <f>'C1'!AJ40</f>
        <v/>
      </c>
      <c r="AR37" s="37" t="str">
        <f>'C1'!AK40</f>
        <v/>
      </c>
      <c r="AS37" s="37" t="str">
        <f>'C1'!AL40</f>
        <v/>
      </c>
      <c r="AT37" s="37" t="str">
        <f>'C1'!AM40</f>
        <v/>
      </c>
      <c r="AU37" s="37" t="str">
        <f>'C1'!AN40</f>
        <v/>
      </c>
      <c r="AV37" s="25">
        <f>'C1'!BD40</f>
        <v>0</v>
      </c>
      <c r="AW37" s="37">
        <f>'C1'!AP40</f>
        <v>1474000</v>
      </c>
      <c r="AX37" s="19"/>
    </row>
    <row r="38">
      <c r="A38" s="54">
        <f>'C1'!A41</f>
        <v>4</v>
      </c>
      <c r="B38" s="19" t="str">
        <f>'C1'!C41</f>
        <v>VELASQUEZ ALVAREZ ALEJANDRO</v>
      </c>
      <c r="C38" s="101">
        <f>'C1'!D41</f>
        <v>47500</v>
      </c>
      <c r="D38" s="101" t="str">
        <f>'C1'!I41</f>
        <v>a</v>
      </c>
      <c r="E38" s="19" t="str">
        <f>IFERROR(VLOOKUP(D38,Datos!$A$2:$B$1000,2,FALSE))</f>
        <v>A</v>
      </c>
      <c r="F38" s="37">
        <f>'C1'!J41</f>
        <v>50000</v>
      </c>
      <c r="G38" s="57" t="str">
        <f>'C1'!K41</f>
        <v/>
      </c>
      <c r="H38" s="19" t="str">
        <f>IFERROR(VLOOKUP(G38,Datos!$A$2:$B$1000,2,FALSE))</f>
        <v/>
      </c>
      <c r="I38" s="37">
        <f>'C1'!L41</f>
        <v>50000</v>
      </c>
      <c r="J38" s="57" t="str">
        <f>'C1'!M41</f>
        <v>n</v>
      </c>
      <c r="K38" s="19" t="str">
        <f>IFERROR(VLOOKUP(J38,Datos!$A$2:$B$1000,2,FALSE))</f>
        <v>N</v>
      </c>
      <c r="L38" s="37">
        <f>'C1'!N41</f>
        <v>60000</v>
      </c>
      <c r="M38" s="57" t="str">
        <f>'C1'!O41</f>
        <v>t</v>
      </c>
      <c r="N38" s="19" t="str">
        <f>IFERROR(VLOOKUP(M38,Datos!$A$2:$B$1000,2,FALSE))</f>
        <v>T</v>
      </c>
      <c r="O38" s="37">
        <f>'C1'!P41</f>
        <v>50000</v>
      </c>
      <c r="P38" s="57" t="str">
        <f>'C1'!Q41</f>
        <v>a</v>
      </c>
      <c r="Q38" s="19" t="str">
        <f>IFERROR(VLOOKUP(P38,Datos!$A$2:$B$1000,2,FALSE))</f>
        <v>A</v>
      </c>
      <c r="R38" s="37">
        <f>'C1'!R41</f>
        <v>70000</v>
      </c>
      <c r="S38" s="37" t="str">
        <f>'C1'!S41</f>
        <v>a</v>
      </c>
      <c r="T38" s="19" t="str">
        <f>IFERROR(VLOOKUP(S38,Datos!$A$2:$B$1000,2,FALSE))</f>
        <v>A</v>
      </c>
      <c r="U38" s="37">
        <f>'C1'!T41</f>
        <v>50000</v>
      </c>
      <c r="V38" s="57" t="str">
        <f>'C1'!U41</f>
        <v>t</v>
      </c>
      <c r="W38" s="19" t="str">
        <f>IFERROR(VLOOKUP(V38,Datos!$A$2:$B$1000,2,FALSE))</f>
        <v>T</v>
      </c>
      <c r="X38" s="37">
        <f>'C1'!V41</f>
        <v>50000</v>
      </c>
      <c r="Y38" s="57" t="str">
        <f>'C1'!W41</f>
        <v/>
      </c>
      <c r="Z38" s="19" t="str">
        <f>IFERROR(VLOOKUP(Y38,Datos!$A$2:$B$1000,2,FALSE))</f>
        <v/>
      </c>
      <c r="AA38" s="37">
        <f>'C1'!X41</f>
        <v>50000</v>
      </c>
      <c r="AB38" s="57" t="str">
        <f>'C1'!Y41</f>
        <v>a</v>
      </c>
      <c r="AC38" s="19" t="str">
        <f>IFERROR(VLOOKUP(AB38,Datos!$A$2:$B$1000,2,FALSE))</f>
        <v>A</v>
      </c>
      <c r="AD38" s="37">
        <f>'C1'!Z41</f>
        <v>40000</v>
      </c>
      <c r="AE38" s="37" t="str">
        <f>'C1'!AA41</f>
        <v>a</v>
      </c>
      <c r="AF38" s="19" t="str">
        <f>IFERROR(VLOOKUP(AE38,Datos!$A$2:$B$1000,2,FALSE))</f>
        <v>A</v>
      </c>
      <c r="AG38" s="37" t="str">
        <f>'C1'!AB41</f>
        <v>a</v>
      </c>
      <c r="AH38" s="57" t="str">
        <f>'C1'!AC41</f>
        <v/>
      </c>
      <c r="AI38" s="19" t="str">
        <f>IFERROR(VLOOKUP(AH38,Datos!$A$2:$B$1000,2,FALSE))</f>
        <v/>
      </c>
      <c r="AJ38" s="37">
        <f>'C1'!AD41</f>
        <v>60000</v>
      </c>
      <c r="AK38" s="57" t="str">
        <f>'C1'!AE41</f>
        <v/>
      </c>
      <c r="AL38" s="19" t="str">
        <f>IFERROR(VLOOKUP(AK38,Datos!$A$2:$B$1000,2,FALSE))</f>
        <v/>
      </c>
      <c r="AM38" s="37">
        <f>'C1'!AF41</f>
        <v>50000</v>
      </c>
      <c r="AN38" s="37" t="str">
        <f>'C1'!AG41</f>
        <v/>
      </c>
      <c r="AO38" s="37" t="str">
        <f>'C1'!AH41</f>
        <v/>
      </c>
      <c r="AP38" s="37" t="str">
        <f>'C1'!AI41</f>
        <v/>
      </c>
      <c r="AQ38" s="37" t="str">
        <f>'C1'!AJ41</f>
        <v/>
      </c>
      <c r="AR38" s="37" t="str">
        <f>'C1'!AK41</f>
        <v/>
      </c>
      <c r="AS38" s="37" t="str">
        <f>'C1'!AL41</f>
        <v/>
      </c>
      <c r="AT38" s="37" t="str">
        <f>'C1'!AM41</f>
        <v/>
      </c>
      <c r="AU38" s="37" t="str">
        <f>'C1'!AN41</f>
        <v/>
      </c>
      <c r="AV38" s="25">
        <f>'C1'!BD41</f>
        <v>0</v>
      </c>
      <c r="AW38" s="37">
        <f>'C1'!AP41</f>
        <v>580000</v>
      </c>
      <c r="AX38" s="19"/>
    </row>
    <row r="39">
      <c r="A39" s="54">
        <f>'C1'!A42</f>
        <v>5</v>
      </c>
      <c r="B39" s="19" t="str">
        <f>'C1'!C42</f>
        <v>GARCIA NARANJO MARILLELY</v>
      </c>
      <c r="C39" s="101">
        <f>'C1'!D42</f>
        <v>43000</v>
      </c>
      <c r="D39" s="101" t="str">
        <f>'C1'!I42</f>
        <v>n</v>
      </c>
      <c r="E39" s="19" t="str">
        <f>IFERROR(VLOOKUP(D39,Datos!$A$2:$B$1000,2,FALSE))</f>
        <v>N</v>
      </c>
      <c r="F39" s="37">
        <f>'C1'!J42</f>
        <v>50000</v>
      </c>
      <c r="G39" s="57" t="str">
        <f>'C1'!K42</f>
        <v/>
      </c>
      <c r="H39" s="19" t="str">
        <f>IFERROR(VLOOKUP(G39,Datos!$A$2:$B$1000,2,FALSE))</f>
        <v/>
      </c>
      <c r="I39" s="37">
        <f>'C1'!L42</f>
        <v>50000</v>
      </c>
      <c r="J39" s="57" t="str">
        <f>'C1'!M42</f>
        <v>n</v>
      </c>
      <c r="K39" s="19" t="str">
        <f>IFERROR(VLOOKUP(J39,Datos!$A$2:$B$1000,2,FALSE))</f>
        <v>N</v>
      </c>
      <c r="L39" s="37">
        <f>'C1'!N42</f>
        <v>50000</v>
      </c>
      <c r="M39" s="57" t="str">
        <f>'C1'!O42</f>
        <v>a</v>
      </c>
      <c r="N39" s="19" t="str">
        <f>IFERROR(VLOOKUP(M39,Datos!$A$2:$B$1000,2,FALSE))</f>
        <v>A</v>
      </c>
      <c r="O39" s="37">
        <f>'C1'!P42</f>
        <v>50000</v>
      </c>
      <c r="P39" s="57" t="str">
        <f>'C1'!Q42</f>
        <v>a</v>
      </c>
      <c r="Q39" s="19" t="str">
        <f>IFERROR(VLOOKUP(P39,Datos!$A$2:$B$1000,2,FALSE))</f>
        <v>A</v>
      </c>
      <c r="R39" s="37">
        <f>'C1'!R42</f>
        <v>56000</v>
      </c>
      <c r="S39" s="37" t="str">
        <f>'C1'!S42</f>
        <v>n</v>
      </c>
      <c r="T39" s="19" t="str">
        <f>IFERROR(VLOOKUP(S39,Datos!$A$2:$B$1000,2,FALSE))</f>
        <v>N</v>
      </c>
      <c r="U39" s="37">
        <f>'C1'!T42</f>
        <v>20000</v>
      </c>
      <c r="V39" s="57" t="str">
        <f>'C1'!U42</f>
        <v>n</v>
      </c>
      <c r="W39" s="19" t="str">
        <f>IFERROR(VLOOKUP(V39,Datos!$A$2:$B$1000,2,FALSE))</f>
        <v>N</v>
      </c>
      <c r="X39" s="37" t="str">
        <f>'C1'!V42</f>
        <v/>
      </c>
      <c r="Y39" s="57" t="str">
        <f>'C1'!W42</f>
        <v/>
      </c>
      <c r="Z39" s="19" t="str">
        <f>IFERROR(VLOOKUP(Y39,Datos!$A$2:$B$1000,2,FALSE))</f>
        <v/>
      </c>
      <c r="AA39" s="37">
        <f>'C1'!X42</f>
        <v>30000</v>
      </c>
      <c r="AB39" s="57" t="str">
        <f>'C1'!Y42</f>
        <v>n</v>
      </c>
      <c r="AC39" s="19" t="str">
        <f>IFERROR(VLOOKUP(AB39,Datos!$A$2:$B$1000,2,FALSE))</f>
        <v>N</v>
      </c>
      <c r="AD39" s="37">
        <f>'C1'!Z42</f>
        <v>40000</v>
      </c>
      <c r="AE39" s="37" t="str">
        <f>'C1'!AA42</f>
        <v>n</v>
      </c>
      <c r="AF39" s="19" t="str">
        <f>IFERROR(VLOOKUP(AE39,Datos!$A$2:$B$1000,2,FALSE))</f>
        <v>N</v>
      </c>
      <c r="AG39" s="37">
        <f>'C1'!AB42</f>
        <v>50000</v>
      </c>
      <c r="AH39" s="57" t="str">
        <f>'C1'!AC42</f>
        <v/>
      </c>
      <c r="AI39" s="19" t="str">
        <f>IFERROR(VLOOKUP(AH39,Datos!$A$2:$B$1000,2,FALSE))</f>
        <v/>
      </c>
      <c r="AJ39" s="37">
        <f>'C1'!AD42</f>
        <v>50000</v>
      </c>
      <c r="AK39" s="57" t="str">
        <f>'C1'!AE42</f>
        <v/>
      </c>
      <c r="AL39" s="19" t="str">
        <f>IFERROR(VLOOKUP(AK39,Datos!$A$2:$B$1000,2,FALSE))</f>
        <v/>
      </c>
      <c r="AM39" s="37">
        <f>'C1'!AF42</f>
        <v>70000</v>
      </c>
      <c r="AN39" s="37" t="str">
        <f>'C1'!AG42</f>
        <v/>
      </c>
      <c r="AO39" s="37" t="str">
        <f>'C1'!AH42</f>
        <v/>
      </c>
      <c r="AP39" s="37" t="str">
        <f>'C1'!AI42</f>
        <v/>
      </c>
      <c r="AQ39" s="37" t="str">
        <f>'C1'!AJ42</f>
        <v/>
      </c>
      <c r="AR39" s="37" t="str">
        <f>'C1'!AK42</f>
        <v/>
      </c>
      <c r="AS39" s="37" t="str">
        <f>'C1'!AL42</f>
        <v/>
      </c>
      <c r="AT39" s="37" t="str">
        <f>'C1'!AM42</f>
        <v/>
      </c>
      <c r="AU39" s="37" t="str">
        <f>'C1'!AN42</f>
        <v/>
      </c>
      <c r="AV39" s="25">
        <f>'C1'!BD42</f>
        <v>1</v>
      </c>
      <c r="AW39" s="37">
        <f>'C1'!AP42</f>
        <v>516000</v>
      </c>
      <c r="AX39" s="19"/>
    </row>
    <row r="40">
      <c r="A40" s="54">
        <f>'C1'!A43</f>
        <v>6</v>
      </c>
      <c r="B40" s="19" t="str">
        <f>'C1'!C43</f>
        <v>RESTREPO HERNANDEZ MAGDALENA</v>
      </c>
      <c r="C40" s="101">
        <f>'C1'!D43</f>
        <v>24500</v>
      </c>
      <c r="D40" s="101" t="str">
        <f>'C1'!I43</f>
        <v>t</v>
      </c>
      <c r="E40" s="19" t="str">
        <f>IFERROR(VLOOKUP(D40,Datos!$A$2:$B$1000,2,FALSE))</f>
        <v>T</v>
      </c>
      <c r="F40" s="37">
        <f>'C1'!J43</f>
        <v>25000</v>
      </c>
      <c r="G40" s="57" t="str">
        <f>'C1'!K43</f>
        <v/>
      </c>
      <c r="H40" s="19" t="str">
        <f>IFERROR(VLOOKUP(G40,Datos!$A$2:$B$1000,2,FALSE))</f>
        <v/>
      </c>
      <c r="I40" s="37">
        <f>'C1'!L43</f>
        <v>25000</v>
      </c>
      <c r="J40" s="57" t="str">
        <f>'C1'!M43</f>
        <v>a</v>
      </c>
      <c r="K40" s="19" t="str">
        <f>IFERROR(VLOOKUP(J40,Datos!$A$2:$B$1000,2,FALSE))</f>
        <v>A</v>
      </c>
      <c r="L40" s="37">
        <f>'C1'!N43</f>
        <v>25000</v>
      </c>
      <c r="M40" s="57" t="str">
        <f>'C1'!O43</f>
        <v/>
      </c>
      <c r="N40" s="19" t="str">
        <f>IFERROR(VLOOKUP(M40,Datos!$A$2:$B$1000,2,FALSE))</f>
        <v/>
      </c>
      <c r="O40" s="37">
        <f>'C1'!P43</f>
        <v>25000</v>
      </c>
      <c r="P40" s="57" t="str">
        <f>'C1'!Q43</f>
        <v>n</v>
      </c>
      <c r="Q40" s="19" t="str">
        <f>IFERROR(VLOOKUP(P40,Datos!$A$2:$B$1000,2,FALSE))</f>
        <v>N</v>
      </c>
      <c r="R40" s="37">
        <f>'C1'!R43</f>
        <v>25000</v>
      </c>
      <c r="S40" s="37" t="str">
        <f>'C1'!S43</f>
        <v>a</v>
      </c>
      <c r="T40" s="19" t="str">
        <f>IFERROR(VLOOKUP(S40,Datos!$A$2:$B$1000,2,FALSE))</f>
        <v>A</v>
      </c>
      <c r="U40" s="37" t="str">
        <f>'C1'!T43</f>
        <v/>
      </c>
      <c r="V40" s="57" t="str">
        <f>'C1'!U43</f>
        <v>a</v>
      </c>
      <c r="W40" s="19" t="str">
        <f>IFERROR(VLOOKUP(V40,Datos!$A$2:$B$1000,2,FALSE))</f>
        <v>A</v>
      </c>
      <c r="X40" s="37">
        <f>'C1'!V43</f>
        <v>30000</v>
      </c>
      <c r="Y40" s="57" t="str">
        <f>'C1'!W43</f>
        <v/>
      </c>
      <c r="Z40" s="19" t="str">
        <f>IFERROR(VLOOKUP(Y40,Datos!$A$2:$B$1000,2,FALSE))</f>
        <v/>
      </c>
      <c r="AA40" s="37">
        <f>'C1'!X43</f>
        <v>25000</v>
      </c>
      <c r="AB40" s="57" t="str">
        <f>'C1'!Y43</f>
        <v>a</v>
      </c>
      <c r="AC40" s="19" t="str">
        <f>IFERROR(VLOOKUP(AB40,Datos!$A$2:$B$1000,2,FALSE))</f>
        <v>A</v>
      </c>
      <c r="AD40" s="37">
        <f>'C1'!Z43</f>
        <v>24500</v>
      </c>
      <c r="AE40" s="37" t="str">
        <f>'C1'!AA43</f>
        <v>a</v>
      </c>
      <c r="AF40" s="19" t="str">
        <f>IFERROR(VLOOKUP(AE40,Datos!$A$2:$B$1000,2,FALSE))</f>
        <v>A</v>
      </c>
      <c r="AG40" s="37">
        <f>'C1'!AB43</f>
        <v>30000</v>
      </c>
      <c r="AH40" s="57" t="str">
        <f>'C1'!AC43</f>
        <v/>
      </c>
      <c r="AI40" s="19" t="str">
        <f>IFERROR(VLOOKUP(AH40,Datos!$A$2:$B$1000,2,FALSE))</f>
        <v/>
      </c>
      <c r="AJ40" s="37">
        <f>'C1'!AD43</f>
        <v>30000</v>
      </c>
      <c r="AK40" s="57" t="str">
        <f>'C1'!AE43</f>
        <v/>
      </c>
      <c r="AL40" s="19" t="str">
        <f>IFERROR(VLOOKUP(AK40,Datos!$A$2:$B$1000,2,FALSE))</f>
        <v/>
      </c>
      <c r="AM40" s="37">
        <f>'C1'!AF43</f>
        <v>30000</v>
      </c>
      <c r="AN40" s="37" t="str">
        <f>'C1'!AG43</f>
        <v/>
      </c>
      <c r="AO40" s="37" t="str">
        <f>'C1'!AH43</f>
        <v/>
      </c>
      <c r="AP40" s="37" t="str">
        <f>'C1'!AI43</f>
        <v/>
      </c>
      <c r="AQ40" s="37" t="str">
        <f>'C1'!AJ43</f>
        <v/>
      </c>
      <c r="AR40" s="37" t="str">
        <f>'C1'!AK43</f>
        <v/>
      </c>
      <c r="AS40" s="37" t="str">
        <f>'C1'!AL43</f>
        <v/>
      </c>
      <c r="AT40" s="37" t="str">
        <f>'C1'!AM43</f>
        <v/>
      </c>
      <c r="AU40" s="37" t="str">
        <f>'C1'!AN43</f>
        <v/>
      </c>
      <c r="AV40" s="25">
        <f>'C1'!BD43</f>
        <v>1</v>
      </c>
      <c r="AW40" s="37">
        <f>'C1'!AP43</f>
        <v>294500</v>
      </c>
      <c r="AX40" s="19"/>
    </row>
    <row r="41">
      <c r="A41" s="54">
        <f>'C1'!A44</f>
        <v>7</v>
      </c>
      <c r="B41" s="19" t="str">
        <f>'C1'!C44</f>
        <v/>
      </c>
      <c r="C41" s="101" t="str">
        <f>'C1'!D44</f>
        <v/>
      </c>
      <c r="D41" s="101" t="str">
        <f>'C1'!I44</f>
        <v/>
      </c>
      <c r="E41" s="19" t="str">
        <f>IFERROR(VLOOKUP(D41,Datos!$A$2:$B$1000,2,FALSE))</f>
        <v/>
      </c>
      <c r="F41" s="37" t="str">
        <f>'C1'!J44</f>
        <v/>
      </c>
      <c r="G41" s="57" t="str">
        <f>'C1'!K44</f>
        <v/>
      </c>
      <c r="H41" s="19" t="str">
        <f>IFERROR(VLOOKUP(G41,Datos!$A$2:$B$1000,2,FALSE))</f>
        <v/>
      </c>
      <c r="I41" s="37" t="str">
        <f>'C1'!L44</f>
        <v/>
      </c>
      <c r="J41" s="57" t="str">
        <f>'C1'!M44</f>
        <v/>
      </c>
      <c r="K41" s="19" t="str">
        <f>IFERROR(VLOOKUP(J41,Datos!$A$2:$B$1000,2,FALSE))</f>
        <v/>
      </c>
      <c r="L41" s="37" t="str">
        <f>'C1'!N44</f>
        <v/>
      </c>
      <c r="M41" s="57" t="str">
        <f>'C1'!O44</f>
        <v/>
      </c>
      <c r="N41" s="19" t="str">
        <f>IFERROR(VLOOKUP(M41,Datos!$A$2:$B$1000,2,FALSE))</f>
        <v/>
      </c>
      <c r="O41" s="37" t="str">
        <f>'C1'!P44</f>
        <v/>
      </c>
      <c r="P41" s="57" t="str">
        <f>'C1'!Q44</f>
        <v/>
      </c>
      <c r="Q41" s="19" t="str">
        <f>IFERROR(VLOOKUP(P41,Datos!$A$2:$B$1000,2,FALSE))</f>
        <v/>
      </c>
      <c r="R41" s="37" t="str">
        <f>'C1'!R44</f>
        <v/>
      </c>
      <c r="S41" s="37" t="str">
        <f>'C1'!S44</f>
        <v/>
      </c>
      <c r="T41" s="19" t="str">
        <f>IFERROR(VLOOKUP(S41,Datos!$A$2:$B$1000,2,FALSE))</f>
        <v/>
      </c>
      <c r="U41" s="37" t="str">
        <f>'C1'!T44</f>
        <v/>
      </c>
      <c r="V41" s="57" t="str">
        <f>'C1'!U44</f>
        <v/>
      </c>
      <c r="W41" s="19" t="str">
        <f>IFERROR(VLOOKUP(V41,Datos!$A$2:$B$1000,2,FALSE))</f>
        <v/>
      </c>
      <c r="X41" s="37" t="str">
        <f>'C1'!V44</f>
        <v/>
      </c>
      <c r="Y41" s="57" t="str">
        <f>'C1'!W44</f>
        <v/>
      </c>
      <c r="Z41" s="19" t="str">
        <f>IFERROR(VLOOKUP(Y41,Datos!$A$2:$B$1000,2,FALSE))</f>
        <v/>
      </c>
      <c r="AA41" s="37" t="str">
        <f>'C1'!X44</f>
        <v/>
      </c>
      <c r="AB41" s="57" t="str">
        <f>'C1'!Y44</f>
        <v/>
      </c>
      <c r="AC41" s="19" t="str">
        <f>IFERROR(VLOOKUP(AB41,Datos!$A$2:$B$1000,2,FALSE))</f>
        <v/>
      </c>
      <c r="AD41" s="37" t="str">
        <f>'C1'!Z44</f>
        <v/>
      </c>
      <c r="AE41" s="37" t="str">
        <f>'C1'!AA44</f>
        <v/>
      </c>
      <c r="AF41" s="19" t="str">
        <f>IFERROR(VLOOKUP(AE41,Datos!$A$2:$B$1000,2,FALSE))</f>
        <v/>
      </c>
      <c r="AG41" s="37" t="str">
        <f>'C1'!AB44</f>
        <v/>
      </c>
      <c r="AH41" s="57" t="str">
        <f>'C1'!AC44</f>
        <v/>
      </c>
      <c r="AI41" s="19" t="str">
        <f>IFERROR(VLOOKUP(AH41,Datos!$A$2:$B$1000,2,FALSE))</f>
        <v/>
      </c>
      <c r="AJ41" s="37" t="str">
        <f>'C1'!AD44</f>
        <v/>
      </c>
      <c r="AK41" s="57" t="str">
        <f>'C1'!AE44</f>
        <v/>
      </c>
      <c r="AL41" s="19" t="str">
        <f>IFERROR(VLOOKUP(AK41,Datos!$A$2:$B$1000,2,FALSE))</f>
        <v/>
      </c>
      <c r="AM41" s="37" t="str">
        <f>'C1'!AF44</f>
        <v/>
      </c>
      <c r="AN41" s="37" t="str">
        <f>'C1'!AG44</f>
        <v/>
      </c>
      <c r="AO41" s="37" t="str">
        <f>'C1'!AH44</f>
        <v/>
      </c>
      <c r="AP41" s="37" t="str">
        <f>'C1'!AI44</f>
        <v/>
      </c>
      <c r="AQ41" s="37" t="str">
        <f>'C1'!AJ44</f>
        <v/>
      </c>
      <c r="AR41" s="37" t="str">
        <f>'C1'!AK44</f>
        <v/>
      </c>
      <c r="AS41" s="37" t="str">
        <f>'C1'!AL44</f>
        <v/>
      </c>
      <c r="AT41" s="37" t="str">
        <f>'C1'!AM44</f>
        <v/>
      </c>
      <c r="AU41" s="37" t="str">
        <f>'C1'!AN44</f>
        <v/>
      </c>
      <c r="AV41" s="25">
        <f>'C1'!BD44</f>
        <v>12</v>
      </c>
      <c r="AW41" s="37">
        <f>'C1'!AP44</f>
        <v>0</v>
      </c>
      <c r="AX41" s="19"/>
    </row>
    <row r="42" ht="7.5" customHeight="1">
      <c r="A42" s="54">
        <f>'C1'!A45</f>
        <v>8</v>
      </c>
      <c r="B42" s="99" t="str">
        <f>'C1'!C45</f>
        <v/>
      </c>
      <c r="C42" s="101" t="str">
        <f>'C1'!D45</f>
        <v/>
      </c>
      <c r="D42" s="101" t="str">
        <f>'C1'!I45</f>
        <v/>
      </c>
      <c r="E42" s="19" t="str">
        <f>IFERROR(VLOOKUP(D42,Datos!$A$2:$B$1000,2,FALSE))</f>
        <v/>
      </c>
      <c r="F42" s="37" t="str">
        <f>'C1'!J45</f>
        <v/>
      </c>
      <c r="G42" s="57" t="str">
        <f>'C1'!K45</f>
        <v/>
      </c>
      <c r="H42" s="19" t="str">
        <f>IFERROR(VLOOKUP(G42,Datos!$A$2:$B$1000,2,FALSE))</f>
        <v/>
      </c>
      <c r="I42" s="37" t="str">
        <f>'C1'!L45</f>
        <v/>
      </c>
      <c r="J42" s="57" t="str">
        <f>'C1'!M45</f>
        <v/>
      </c>
      <c r="K42" s="19" t="str">
        <f>IFERROR(VLOOKUP(J42,Datos!$A$2:$B$1000,2,FALSE))</f>
        <v/>
      </c>
      <c r="L42" s="37" t="str">
        <f>'C1'!N45</f>
        <v/>
      </c>
      <c r="M42" s="57" t="str">
        <f>'C1'!O45</f>
        <v/>
      </c>
      <c r="N42" s="19" t="str">
        <f>IFERROR(VLOOKUP(M42,Datos!$A$2:$B$1000,2,FALSE))</f>
        <v/>
      </c>
      <c r="O42" s="37" t="str">
        <f>'C1'!P45</f>
        <v/>
      </c>
      <c r="P42" s="57" t="str">
        <f>'C1'!Q45</f>
        <v/>
      </c>
      <c r="Q42" s="19" t="str">
        <f>IFERROR(VLOOKUP(P42,Datos!$A$2:$B$1000,2,FALSE))</f>
        <v/>
      </c>
      <c r="R42" s="37" t="str">
        <f>'C1'!R45</f>
        <v/>
      </c>
      <c r="S42" s="37" t="str">
        <f>'C1'!S45</f>
        <v/>
      </c>
      <c r="T42" s="19" t="str">
        <f>IFERROR(VLOOKUP(S42,Datos!$A$2:$B$1000,2,FALSE))</f>
        <v/>
      </c>
      <c r="U42" s="37" t="str">
        <f>'C1'!T45</f>
        <v/>
      </c>
      <c r="V42" s="57" t="str">
        <f>'C1'!U45</f>
        <v/>
      </c>
      <c r="W42" s="19" t="str">
        <f>IFERROR(VLOOKUP(V42,Datos!$A$2:$B$1000,2,FALSE))</f>
        <v/>
      </c>
      <c r="X42" s="37" t="str">
        <f>'C1'!V45</f>
        <v/>
      </c>
      <c r="Y42" s="57" t="str">
        <f>'C1'!W45</f>
        <v/>
      </c>
      <c r="Z42" s="19" t="str">
        <f>IFERROR(VLOOKUP(Y42,Datos!$A$2:$B$1000,2,FALSE))</f>
        <v/>
      </c>
      <c r="AA42" s="37" t="str">
        <f>'C1'!X45</f>
        <v/>
      </c>
      <c r="AB42" s="57" t="str">
        <f>'C1'!Y45</f>
        <v/>
      </c>
      <c r="AC42" s="19" t="str">
        <f>IFERROR(VLOOKUP(AB42,Datos!$A$2:$B$1000,2,FALSE))</f>
        <v/>
      </c>
      <c r="AD42" s="37" t="str">
        <f>'C1'!Z45</f>
        <v/>
      </c>
      <c r="AE42" s="37" t="str">
        <f>'C1'!AA45</f>
        <v/>
      </c>
      <c r="AF42" s="19" t="str">
        <f>IFERROR(VLOOKUP(AE42,Datos!$A$2:$B$1000,2,FALSE))</f>
        <v/>
      </c>
      <c r="AG42" s="37" t="str">
        <f>'C1'!AB45</f>
        <v/>
      </c>
      <c r="AH42" s="57" t="str">
        <f>'C1'!AC45</f>
        <v/>
      </c>
      <c r="AI42" s="19" t="str">
        <f>IFERROR(VLOOKUP(AH42,Datos!$A$2:$B$1000,2,FALSE))</f>
        <v/>
      </c>
      <c r="AJ42" s="37" t="str">
        <f>'C1'!AD45</f>
        <v/>
      </c>
      <c r="AK42" s="57" t="str">
        <f>'C1'!AE45</f>
        <v/>
      </c>
      <c r="AL42" s="19" t="str">
        <f>IFERROR(VLOOKUP(AK42,Datos!$A$2:$B$1000,2,FALSE))</f>
        <v/>
      </c>
      <c r="AM42" s="37" t="str">
        <f>'C1'!AF45</f>
        <v/>
      </c>
      <c r="AN42" s="37" t="str">
        <f>'C1'!AG45</f>
        <v/>
      </c>
      <c r="AO42" s="37" t="str">
        <f>'C1'!AH45</f>
        <v/>
      </c>
      <c r="AP42" s="37" t="str">
        <f>'C1'!AI45</f>
        <v/>
      </c>
      <c r="AQ42" s="37" t="str">
        <f>'C1'!AJ45</f>
        <v/>
      </c>
      <c r="AR42" s="37" t="str">
        <f>'C1'!AK45</f>
        <v/>
      </c>
      <c r="AS42" s="37" t="str">
        <f>'C1'!AL45</f>
        <v/>
      </c>
      <c r="AT42" s="37" t="str">
        <f>'C1'!AM45</f>
        <v/>
      </c>
      <c r="AU42" s="37" t="str">
        <f>'C1'!AN45</f>
        <v/>
      </c>
      <c r="AV42" s="25">
        <f>'C1'!BD45</f>
        <v>12</v>
      </c>
      <c r="AW42" s="37">
        <f>'C1'!AP45</f>
        <v>0</v>
      </c>
      <c r="AX42" s="19"/>
    </row>
    <row r="43">
      <c r="A43" s="54" t="str">
        <f>'C1'!A46</f>
        <v/>
      </c>
      <c r="B43" s="13" t="s">
        <v>91</v>
      </c>
      <c r="C43" s="10"/>
      <c r="D43" s="10"/>
      <c r="E43" s="57" t="str">
        <f>'C1'!I46</f>
        <v/>
      </c>
      <c r="F43" s="37">
        <f>'C1'!J46</f>
        <v>348000</v>
      </c>
      <c r="G43" s="19"/>
      <c r="H43" s="57" t="str">
        <f>'C1'!K46</f>
        <v/>
      </c>
      <c r="I43" s="37">
        <f>'C1'!L46</f>
        <v>278000</v>
      </c>
      <c r="J43" s="19"/>
      <c r="K43" s="57" t="str">
        <f>'C1'!M46</f>
        <v/>
      </c>
      <c r="L43" s="37">
        <f>'C1'!N46</f>
        <v>357500</v>
      </c>
      <c r="M43" s="57" t="str">
        <f>'C1'!O46</f>
        <v/>
      </c>
      <c r="N43" s="19" t="str">
        <f>IFERROR(VLOOKUP(M43,Datos!$A$2:$B$1000,2,FALSE))</f>
        <v/>
      </c>
      <c r="O43" s="37">
        <f>'C1'!P46</f>
        <v>367500</v>
      </c>
      <c r="P43" s="57" t="str">
        <f>'C1'!Q46</f>
        <v/>
      </c>
      <c r="Q43" s="19" t="str">
        <f>IFERROR(VLOOKUP(P43,Datos!$A$2:$B$1000,2,FALSE))</f>
        <v/>
      </c>
      <c r="R43" s="37">
        <f>'C1'!R46</f>
        <v>373500</v>
      </c>
      <c r="S43" s="37" t="str">
        <f>'C1'!S46</f>
        <v/>
      </c>
      <c r="T43" s="19" t="str">
        <f>IFERROR(VLOOKUP(S43,Datos!$A$2:$B$1000,2,FALSE))</f>
        <v/>
      </c>
      <c r="U43" s="37">
        <f>'C1'!T46</f>
        <v>293000</v>
      </c>
      <c r="V43" s="57" t="str">
        <f>'C1'!U46</f>
        <v/>
      </c>
      <c r="W43" s="19" t="str">
        <f>IFERROR(VLOOKUP(V43,Datos!$A$2:$B$1000,2,FALSE))</f>
        <v/>
      </c>
      <c r="X43" s="37">
        <f>'C1'!V46</f>
        <v>267500</v>
      </c>
      <c r="Y43" s="57" t="str">
        <f>'C1'!W46</f>
        <v/>
      </c>
      <c r="Z43" s="19" t="str">
        <f>IFERROR(VLOOKUP(Y43,Datos!$A$2:$B$1000,2,FALSE))</f>
        <v/>
      </c>
      <c r="AA43" s="37">
        <f>'C1'!X46</f>
        <v>325000</v>
      </c>
      <c r="AB43" s="57" t="str">
        <f>'C1'!Y46</f>
        <v/>
      </c>
      <c r="AC43" s="19" t="str">
        <f>IFERROR(VLOOKUP(AB43,Datos!$A$2:$B$1000,2,FALSE))</f>
        <v/>
      </c>
      <c r="AD43" s="37">
        <f>'C1'!Z46</f>
        <v>324500</v>
      </c>
      <c r="AE43" s="37" t="str">
        <f>'C1'!AA46</f>
        <v/>
      </c>
      <c r="AF43" s="19" t="str">
        <f>IFERROR(VLOOKUP(AE43,Datos!$A$2:$B$1000,2,FALSE))</f>
        <v/>
      </c>
      <c r="AG43" s="37">
        <f>'C1'!AB46</f>
        <v>303000</v>
      </c>
      <c r="AH43" s="57" t="str">
        <f>'C1'!AC46</f>
        <v/>
      </c>
      <c r="AI43" s="19" t="str">
        <f>IFERROR(VLOOKUP(AH43,Datos!$A$2:$B$1000,2,FALSE))</f>
        <v/>
      </c>
      <c r="AJ43" s="37">
        <f>'C1'!AD46</f>
        <v>372000</v>
      </c>
      <c r="AK43" s="57" t="str">
        <f>'C1'!AE46</f>
        <v/>
      </c>
      <c r="AL43" s="19" t="str">
        <f>IFERROR(VLOOKUP(AK43,Datos!$A$2:$B$1000,2,FALSE))</f>
        <v/>
      </c>
      <c r="AM43" s="37">
        <f>'C1'!AF46</f>
        <v>455000</v>
      </c>
      <c r="AN43" s="37" t="str">
        <f>'C1'!AG46</f>
        <v/>
      </c>
      <c r="AO43" s="37">
        <f>'C1'!AH46</f>
        <v>0</v>
      </c>
      <c r="AP43" s="37" t="str">
        <f>'C1'!AI46</f>
        <v/>
      </c>
      <c r="AQ43" s="37">
        <f>'C1'!AJ46</f>
        <v>0</v>
      </c>
      <c r="AR43" s="37" t="str">
        <f>'C1'!AK46</f>
        <v/>
      </c>
      <c r="AS43" s="37">
        <f>'C1'!AL46</f>
        <v>0</v>
      </c>
      <c r="AT43" s="37" t="str">
        <f>'C1'!AM46</f>
        <v/>
      </c>
      <c r="AU43" s="37">
        <f>'C1'!AN46</f>
        <v>0</v>
      </c>
      <c r="AV43" s="25"/>
      <c r="AW43" s="37"/>
      <c r="AX43" s="19"/>
    </row>
    <row r="44">
      <c r="A44" s="54">
        <f>'C1'!A47</f>
        <v>1</v>
      </c>
      <c r="B44" s="99" t="str">
        <f>'C1'!C47</f>
        <v>CASTRO VALLEJO DISNEY MARIA</v>
      </c>
      <c r="C44" s="148">
        <f>'C1'!D47</f>
        <v>24500</v>
      </c>
      <c r="D44" s="150" t="str">
        <f>'C1'!I47</f>
        <v>a</v>
      </c>
      <c r="E44" s="19" t="str">
        <f>IFERROR(VLOOKUP(D44,Datos!$A$2:$B$1000,2,FALSE))</f>
        <v>A</v>
      </c>
      <c r="F44" s="37">
        <f>'C1'!J47</f>
        <v>15000</v>
      </c>
      <c r="G44" s="150" t="str">
        <f>'C1'!K47</f>
        <v/>
      </c>
      <c r="H44" s="19" t="str">
        <f>IFERROR(VLOOKUP(G44,Datos!$A$2:$B$1000,2,FALSE))</f>
        <v/>
      </c>
      <c r="I44" s="37">
        <f>'C1'!L47</f>
        <v>20000</v>
      </c>
      <c r="J44" s="150" t="str">
        <f>'C1'!M47</f>
        <v>n</v>
      </c>
      <c r="K44" s="57" t="str">
        <f>'C1'!M47</f>
        <v>n</v>
      </c>
      <c r="L44" s="37" t="str">
        <f>'C1'!N47</f>
        <v/>
      </c>
      <c r="M44" s="57" t="str">
        <f>'C1'!O47</f>
        <v>a</v>
      </c>
      <c r="N44" s="19" t="str">
        <f>IFERROR(VLOOKUP(M44,Datos!$A$2:$B$1000,2,FALSE))</f>
        <v>A</v>
      </c>
      <c r="O44" s="37">
        <f>'C1'!P47</f>
        <v>30000</v>
      </c>
      <c r="P44" s="57" t="str">
        <f>'C1'!Q47</f>
        <v>a</v>
      </c>
      <c r="Q44" s="19" t="str">
        <f>IFERROR(VLOOKUP(P44,Datos!$A$2:$B$1000,2,FALSE))</f>
        <v>A</v>
      </c>
      <c r="R44" s="37" t="str">
        <f>'C1'!R47</f>
        <v/>
      </c>
      <c r="S44" s="37" t="str">
        <f>'C1'!S47</f>
        <v>a</v>
      </c>
      <c r="T44" s="19" t="str">
        <f>IFERROR(VLOOKUP(S44,Datos!$A$2:$B$1000,2,FALSE))</f>
        <v>A</v>
      </c>
      <c r="U44" s="37">
        <f>'C1'!T47</f>
        <v>16000</v>
      </c>
      <c r="V44" s="57" t="str">
        <f>'C1'!U47</f>
        <v>a</v>
      </c>
      <c r="W44" s="19" t="str">
        <f>IFERROR(VLOOKUP(V44,Datos!$A$2:$B$1000,2,FALSE))</f>
        <v>A</v>
      </c>
      <c r="X44" s="37">
        <f>'C1'!V47</f>
        <v>20000</v>
      </c>
      <c r="Y44" s="57" t="str">
        <f>'C1'!W47</f>
        <v/>
      </c>
      <c r="Z44" s="19" t="str">
        <f>IFERROR(VLOOKUP(Y44,Datos!$A$2:$B$1000,2,FALSE))</f>
        <v/>
      </c>
      <c r="AA44" s="37">
        <f>'C1'!X47</f>
        <v>20000</v>
      </c>
      <c r="AB44" s="57" t="str">
        <f>'C1'!Y47</f>
        <v>n</v>
      </c>
      <c r="AC44" s="19" t="str">
        <f>IFERROR(VLOOKUP(AB44,Datos!$A$2:$B$1000,2,FALSE))</f>
        <v>N</v>
      </c>
      <c r="AD44" s="37" t="str">
        <f>'C1'!Z47</f>
        <v/>
      </c>
      <c r="AE44" s="37" t="str">
        <f>'C1'!AA47</f>
        <v>a</v>
      </c>
      <c r="AF44" s="19" t="str">
        <f>IFERROR(VLOOKUP(AE44,Datos!$A$2:$B$1000,2,FALSE))</f>
        <v>A</v>
      </c>
      <c r="AG44" s="37">
        <f>'C1'!AB47</f>
        <v>15000</v>
      </c>
      <c r="AH44" s="57" t="str">
        <f>'C1'!AC47</f>
        <v/>
      </c>
      <c r="AI44" s="19" t="str">
        <f>IFERROR(VLOOKUP(AH44,Datos!$A$2:$B$1000,2,FALSE))</f>
        <v/>
      </c>
      <c r="AJ44" s="37">
        <f>'C1'!AD47</f>
        <v>75000</v>
      </c>
      <c r="AK44" s="57" t="str">
        <f>'C1'!AE47</f>
        <v/>
      </c>
      <c r="AL44" s="19" t="str">
        <f>IFERROR(VLOOKUP(AK44,Datos!$A$2:$B$1000,2,FALSE))</f>
        <v/>
      </c>
      <c r="AM44" s="37">
        <f>'C1'!AF47</f>
        <v>83000</v>
      </c>
      <c r="AN44" s="37" t="str">
        <f>'C1'!AG47</f>
        <v/>
      </c>
      <c r="AO44" s="37" t="str">
        <f>'C1'!AH47</f>
        <v/>
      </c>
      <c r="AP44" s="37" t="str">
        <f>'C1'!AI47</f>
        <v/>
      </c>
      <c r="AQ44" s="37" t="str">
        <f>'C1'!AJ47</f>
        <v/>
      </c>
      <c r="AR44" s="37" t="str">
        <f>'C1'!AK47</f>
        <v/>
      </c>
      <c r="AS44" s="37" t="str">
        <f>'C1'!AL47</f>
        <v/>
      </c>
      <c r="AT44" s="37" t="str">
        <f>'C1'!AM47</f>
        <v/>
      </c>
      <c r="AU44" s="37" t="str">
        <f>'C1'!AN47</f>
        <v/>
      </c>
      <c r="AV44" s="25">
        <f>'C1'!BD47</f>
        <v>3</v>
      </c>
      <c r="AW44" s="37">
        <f>'C1'!AP47</f>
        <v>294000</v>
      </c>
      <c r="AX44" s="19"/>
    </row>
    <row r="45">
      <c r="A45" s="54">
        <f>'C1'!A48</f>
        <v>2</v>
      </c>
      <c r="B45" s="99" t="str">
        <f>'C1'!C48</f>
        <v>PUERTA GUTIERREZ MARTA CECILIA</v>
      </c>
      <c r="C45" s="148">
        <f>'C1'!D48</f>
        <v>29000</v>
      </c>
      <c r="D45" s="150" t="str">
        <f>'C1'!I48</f>
        <v>a</v>
      </c>
      <c r="E45" s="19" t="str">
        <f>IFERROR(VLOOKUP(D45,Datos!$A$2:$B$1000,2,FALSE))</f>
        <v>A</v>
      </c>
      <c r="F45" s="37">
        <f>'C1'!J48</f>
        <v>35000</v>
      </c>
      <c r="G45" s="150" t="str">
        <f>'C1'!K48</f>
        <v/>
      </c>
      <c r="H45" s="19" t="str">
        <f>IFERROR(VLOOKUP(G45,Datos!$A$2:$B$1000,2,FALSE))</f>
        <v/>
      </c>
      <c r="I45" s="37">
        <f>'C1'!L48</f>
        <v>30000</v>
      </c>
      <c r="J45" s="150" t="str">
        <f>'C1'!M48</f>
        <v>a</v>
      </c>
      <c r="K45" s="57" t="str">
        <f>'C1'!M48</f>
        <v>a</v>
      </c>
      <c r="L45" s="37">
        <f>'C1'!N48</f>
        <v>30000</v>
      </c>
      <c r="M45" s="57" t="str">
        <f>'C1'!O48</f>
        <v>n</v>
      </c>
      <c r="N45" s="19" t="str">
        <f>IFERROR(VLOOKUP(M45,Datos!$A$2:$B$1000,2,FALSE))</f>
        <v>N</v>
      </c>
      <c r="O45" s="37">
        <f>'C1'!P48</f>
        <v>30000</v>
      </c>
      <c r="P45" s="57" t="str">
        <f>'C1'!Q48</f>
        <v>a</v>
      </c>
      <c r="Q45" s="19" t="str">
        <f>IFERROR(VLOOKUP(P45,Datos!$A$2:$B$1000,2,FALSE))</f>
        <v>A</v>
      </c>
      <c r="R45" s="37">
        <f>'C1'!R48</f>
        <v>20000</v>
      </c>
      <c r="S45" s="37" t="str">
        <f>'C1'!S48</f>
        <v>a</v>
      </c>
      <c r="T45" s="19" t="str">
        <f>IFERROR(VLOOKUP(S45,Datos!$A$2:$B$1000,2,FALSE))</f>
        <v>A</v>
      </c>
      <c r="U45" s="37">
        <f>'C1'!T48</f>
        <v>24000</v>
      </c>
      <c r="V45" s="57" t="str">
        <f>'C1'!U48</f>
        <v>a</v>
      </c>
      <c r="W45" s="19" t="str">
        <f>IFERROR(VLOOKUP(V45,Datos!$A$2:$B$1000,2,FALSE))</f>
        <v>A</v>
      </c>
      <c r="X45" s="37">
        <f>'C1'!V48</f>
        <v>20000</v>
      </c>
      <c r="Y45" s="57" t="str">
        <f>'C1'!W48</f>
        <v/>
      </c>
      <c r="Z45" s="19" t="str">
        <f>IFERROR(VLOOKUP(Y45,Datos!$A$2:$B$1000,2,FALSE))</f>
        <v/>
      </c>
      <c r="AA45" s="37">
        <f>'C1'!X48</f>
        <v>30000</v>
      </c>
      <c r="AB45" s="57" t="str">
        <f>'C1'!Y48</f>
        <v/>
      </c>
      <c r="AC45" s="19" t="str">
        <f>IFERROR(VLOOKUP(AB45,Datos!$A$2:$B$1000,2,FALSE))</f>
        <v/>
      </c>
      <c r="AD45" s="37">
        <f>'C1'!Z48</f>
        <v>31000</v>
      </c>
      <c r="AE45" s="37" t="str">
        <f>'C1'!AA48</f>
        <v>n</v>
      </c>
      <c r="AF45" s="19" t="str">
        <f>IFERROR(VLOOKUP(AE45,Datos!$A$2:$B$1000,2,FALSE))</f>
        <v>N</v>
      </c>
      <c r="AG45" s="37" t="str">
        <f>'C1'!AB48</f>
        <v/>
      </c>
      <c r="AH45" s="57" t="str">
        <f>'C1'!AC48</f>
        <v/>
      </c>
      <c r="AI45" s="19" t="str">
        <f>IFERROR(VLOOKUP(AH45,Datos!$A$2:$B$1000,2,FALSE))</f>
        <v/>
      </c>
      <c r="AJ45" s="37">
        <f>'C1'!AD48</f>
        <v>60000</v>
      </c>
      <c r="AK45" s="57" t="str">
        <f>'C1'!AE48</f>
        <v/>
      </c>
      <c r="AL45" s="19" t="str">
        <f>IFERROR(VLOOKUP(AK45,Datos!$A$2:$B$1000,2,FALSE))</f>
        <v/>
      </c>
      <c r="AM45" s="37">
        <f>'C1'!AF48</f>
        <v>39000</v>
      </c>
      <c r="AN45" s="37" t="str">
        <f>'C1'!AG48</f>
        <v/>
      </c>
      <c r="AO45" s="37" t="str">
        <f>'C1'!AH48</f>
        <v/>
      </c>
      <c r="AP45" s="37" t="str">
        <f>'C1'!AI48</f>
        <v/>
      </c>
      <c r="AQ45" s="37" t="str">
        <f>'C1'!AJ48</f>
        <v/>
      </c>
      <c r="AR45" s="37" t="str">
        <f>'C1'!AK48</f>
        <v/>
      </c>
      <c r="AS45" s="37" t="str">
        <f>'C1'!AL48</f>
        <v/>
      </c>
      <c r="AT45" s="37" t="str">
        <f>'C1'!AM48</f>
        <v/>
      </c>
      <c r="AU45" s="37" t="str">
        <f>'C1'!AN48</f>
        <v/>
      </c>
      <c r="AV45" s="25">
        <f>'C1'!BD48</f>
        <v>1</v>
      </c>
      <c r="AW45" s="37">
        <f>'C1'!AP48</f>
        <v>349000</v>
      </c>
      <c r="AX45" s="19"/>
    </row>
    <row r="46">
      <c r="A46" s="54">
        <f>'C1'!A49</f>
        <v>3</v>
      </c>
      <c r="B46" s="99" t="str">
        <f>'C1'!C49</f>
        <v>RUIZ MONCADA RIGOBERTO</v>
      </c>
      <c r="C46" s="148">
        <f>'C1'!D49</f>
        <v>15000</v>
      </c>
      <c r="D46" s="150" t="str">
        <f>'C1'!I49</f>
        <v>a</v>
      </c>
      <c r="E46" s="19" t="str">
        <f>IFERROR(VLOOKUP(D46,Datos!$A$2:$B$1000,2,FALSE))</f>
        <v>A</v>
      </c>
      <c r="F46" s="37">
        <f>'C1'!J49</f>
        <v>15000</v>
      </c>
      <c r="G46" s="150" t="str">
        <f>'C1'!K49</f>
        <v/>
      </c>
      <c r="H46" s="19" t="str">
        <f>IFERROR(VLOOKUP(G46,Datos!$A$2:$B$1000,2,FALSE))</f>
        <v/>
      </c>
      <c r="I46" s="37" t="str">
        <f>'C1'!L49</f>
        <v/>
      </c>
      <c r="J46" s="150" t="str">
        <f>'C1'!M49</f>
        <v>n</v>
      </c>
      <c r="K46" s="57" t="str">
        <f>'C1'!M49</f>
        <v>n</v>
      </c>
      <c r="L46" s="37" t="str">
        <f>'C1'!N49</f>
        <v/>
      </c>
      <c r="M46" s="57" t="str">
        <f>'C1'!O49</f>
        <v>n</v>
      </c>
      <c r="N46" s="19" t="str">
        <f>IFERROR(VLOOKUP(M46,Datos!$A$2:$B$1000,2,FALSE))</f>
        <v>N</v>
      </c>
      <c r="O46" s="37" t="str">
        <f>'C1'!P49</f>
        <v/>
      </c>
      <c r="P46" s="57" t="str">
        <f>'C1'!Q49</f>
        <v>n</v>
      </c>
      <c r="Q46" s="19" t="str">
        <f>IFERROR(VLOOKUP(P46,Datos!$A$2:$B$1000,2,FALSE))</f>
        <v>N</v>
      </c>
      <c r="R46" s="37" t="str">
        <f>'C1'!R49</f>
        <v/>
      </c>
      <c r="S46" s="37" t="str">
        <f>'C1'!S49</f>
        <v>n</v>
      </c>
      <c r="T46" s="19" t="str">
        <f>IFERROR(VLOOKUP(S46,Datos!$A$2:$B$1000,2,FALSE))</f>
        <v>N</v>
      </c>
      <c r="U46" s="37" t="str">
        <f>'C1'!T49</f>
        <v/>
      </c>
      <c r="V46" s="57" t="str">
        <f>'C1'!U49</f>
        <v>n</v>
      </c>
      <c r="W46" s="19" t="str">
        <f>IFERROR(VLOOKUP(V46,Datos!$A$2:$B$1000,2,FALSE))</f>
        <v>N</v>
      </c>
      <c r="X46" s="37" t="str">
        <f>'C1'!V49</f>
        <v/>
      </c>
      <c r="Y46" s="57" t="str">
        <f>'C1'!W49</f>
        <v/>
      </c>
      <c r="Z46" s="19" t="str">
        <f>IFERROR(VLOOKUP(Y46,Datos!$A$2:$B$1000,2,FALSE))</f>
        <v/>
      </c>
      <c r="AA46" s="37" t="str">
        <f>'C1'!X49</f>
        <v/>
      </c>
      <c r="AB46" s="57" t="str">
        <f>'C1'!Y49</f>
        <v>n</v>
      </c>
      <c r="AC46" s="19" t="str">
        <f>IFERROR(VLOOKUP(AB46,Datos!$A$2:$B$1000,2,FALSE))</f>
        <v>N</v>
      </c>
      <c r="AD46" s="37" t="str">
        <f>'C1'!Z49</f>
        <v/>
      </c>
      <c r="AE46" s="37" t="str">
        <f>'C1'!AA49</f>
        <v>n</v>
      </c>
      <c r="AF46" s="19" t="str">
        <f>IFERROR(VLOOKUP(AE46,Datos!$A$2:$B$1000,2,FALSE))</f>
        <v>N</v>
      </c>
      <c r="AG46" s="37" t="str">
        <f>'C1'!AB49</f>
        <v/>
      </c>
      <c r="AH46" s="57" t="str">
        <f>'C1'!AC49</f>
        <v/>
      </c>
      <c r="AI46" s="19" t="str">
        <f>IFERROR(VLOOKUP(AH46,Datos!$A$2:$B$1000,2,FALSE))</f>
        <v/>
      </c>
      <c r="AJ46" s="37" t="str">
        <f>'C1'!AD49</f>
        <v/>
      </c>
      <c r="AK46" s="57" t="str">
        <f>'C1'!AE49</f>
        <v/>
      </c>
      <c r="AL46" s="19" t="str">
        <f>IFERROR(VLOOKUP(AK46,Datos!$A$2:$B$1000,2,FALSE))</f>
        <v/>
      </c>
      <c r="AM46" s="37" t="str">
        <f>'C1'!AF49</f>
        <v/>
      </c>
      <c r="AN46" s="37" t="str">
        <f>'C1'!AG49</f>
        <v/>
      </c>
      <c r="AO46" s="37" t="str">
        <f>'C1'!AH49</f>
        <v/>
      </c>
      <c r="AP46" s="37" t="str">
        <f>'C1'!AI49</f>
        <v/>
      </c>
      <c r="AQ46" s="37" t="str">
        <f>'C1'!AJ49</f>
        <v/>
      </c>
      <c r="AR46" s="37" t="str">
        <f>'C1'!AK49</f>
        <v/>
      </c>
      <c r="AS46" s="37" t="str">
        <f>'C1'!AL49</f>
        <v/>
      </c>
      <c r="AT46" s="37" t="str">
        <f>'C1'!AM49</f>
        <v/>
      </c>
      <c r="AU46" s="37" t="str">
        <f>'C1'!AN49</f>
        <v/>
      </c>
      <c r="AV46" s="25">
        <f>'C1'!BD49</f>
        <v>11</v>
      </c>
      <c r="AW46" s="37">
        <f>'C1'!AP49</f>
        <v>15000</v>
      </c>
      <c r="AX46" s="19"/>
    </row>
    <row r="47">
      <c r="A47" s="54">
        <f>'C1'!A50</f>
        <v>4</v>
      </c>
      <c r="B47" s="99" t="str">
        <f>'C1'!C50</f>
        <v>TORRES TORRES BLANCA MERY</v>
      </c>
      <c r="C47" s="148">
        <f>'C1'!D50</f>
        <v>15000</v>
      </c>
      <c r="D47" s="150" t="str">
        <f>'C1'!I50</f>
        <v>a</v>
      </c>
      <c r="E47" s="19" t="str">
        <f>IFERROR(VLOOKUP(D47,Datos!$A$2:$B$1000,2,FALSE))</f>
        <v>A</v>
      </c>
      <c r="F47" s="37">
        <f>'C1'!J50</f>
        <v>15000</v>
      </c>
      <c r="G47" s="150" t="str">
        <f>'C1'!K50</f>
        <v/>
      </c>
      <c r="H47" s="19" t="str">
        <f>IFERROR(VLOOKUP(G47,Datos!$A$2:$B$1000,2,FALSE))</f>
        <v/>
      </c>
      <c r="I47" s="37">
        <f>'C1'!L50</f>
        <v>30000</v>
      </c>
      <c r="J47" s="150" t="str">
        <f>'C1'!M50</f>
        <v>a</v>
      </c>
      <c r="K47" s="57" t="str">
        <f>'C1'!M50</f>
        <v>a</v>
      </c>
      <c r="L47" s="37">
        <f>'C1'!N50</f>
        <v>15000</v>
      </c>
      <c r="M47" s="57" t="str">
        <f>'C1'!O50</f>
        <v>a</v>
      </c>
      <c r="N47" s="19" t="str">
        <f>IFERROR(VLOOKUP(M47,Datos!$A$2:$B$1000,2,FALSE))</f>
        <v>A</v>
      </c>
      <c r="O47" s="37">
        <f>'C1'!P50</f>
        <v>0</v>
      </c>
      <c r="P47" s="57" t="str">
        <f>'C1'!Q50</f>
        <v>n</v>
      </c>
      <c r="Q47" s="19" t="str">
        <f>IFERROR(VLOOKUP(P47,Datos!$A$2:$B$1000,2,FALSE))</f>
        <v>N</v>
      </c>
      <c r="R47" s="37">
        <f>'C1'!R50</f>
        <v>15000</v>
      </c>
      <c r="S47" s="37" t="str">
        <f>'C1'!S50</f>
        <v>a</v>
      </c>
      <c r="T47" s="19" t="str">
        <f>IFERROR(VLOOKUP(S47,Datos!$A$2:$B$1000,2,FALSE))</f>
        <v>A</v>
      </c>
      <c r="U47" s="37" t="str">
        <f>'C1'!T50</f>
        <v/>
      </c>
      <c r="V47" s="57" t="str">
        <f>'C1'!U50</f>
        <v>a</v>
      </c>
      <c r="W47" s="19" t="str">
        <f>IFERROR(VLOOKUP(V47,Datos!$A$2:$B$1000,2,FALSE))</f>
        <v>A</v>
      </c>
      <c r="X47" s="37">
        <f>'C1'!V50</f>
        <v>30000</v>
      </c>
      <c r="Y47" s="57" t="str">
        <f>'C1'!W50</f>
        <v/>
      </c>
      <c r="Z47" s="19" t="str">
        <f>IFERROR(VLOOKUP(Y47,Datos!$A$2:$B$1000,2,FALSE))</f>
        <v/>
      </c>
      <c r="AA47" s="37">
        <f>'C1'!X50</f>
        <v>15000</v>
      </c>
      <c r="AB47" s="57" t="str">
        <f>'C1'!Y50</f>
        <v>n</v>
      </c>
      <c r="AC47" s="19" t="str">
        <f>IFERROR(VLOOKUP(AB47,Datos!$A$2:$B$1000,2,FALSE))</f>
        <v>N</v>
      </c>
      <c r="AD47" s="37">
        <f>'C1'!Z50</f>
        <v>15000</v>
      </c>
      <c r="AE47" s="37" t="str">
        <f>'C1'!AA50</f>
        <v>a</v>
      </c>
      <c r="AF47" s="19" t="str">
        <f>IFERROR(VLOOKUP(AE47,Datos!$A$2:$B$1000,2,FALSE))</f>
        <v>A</v>
      </c>
      <c r="AG47" s="37">
        <f>'C1'!AB50</f>
        <v>15000</v>
      </c>
      <c r="AH47" s="57" t="str">
        <f>'C1'!AC50</f>
        <v/>
      </c>
      <c r="AI47" s="19" t="str">
        <f>IFERROR(VLOOKUP(AH47,Datos!$A$2:$B$1000,2,FALSE))</f>
        <v/>
      </c>
      <c r="AJ47" s="37">
        <f>'C1'!AD50</f>
        <v>15000</v>
      </c>
      <c r="AK47" s="57" t="str">
        <f>'C1'!AE50</f>
        <v/>
      </c>
      <c r="AL47" s="19" t="str">
        <f>IFERROR(VLOOKUP(AK47,Datos!$A$2:$B$1000,2,FALSE))</f>
        <v/>
      </c>
      <c r="AM47" s="37">
        <f>'C1'!AF50</f>
        <v>15000</v>
      </c>
      <c r="AN47" s="37" t="str">
        <f>'C1'!AG50</f>
        <v/>
      </c>
      <c r="AO47" s="37" t="str">
        <f>'C1'!AH50</f>
        <v/>
      </c>
      <c r="AP47" s="37" t="str">
        <f>'C1'!AI50</f>
        <v/>
      </c>
      <c r="AQ47" s="37" t="str">
        <f>'C1'!AJ50</f>
        <v/>
      </c>
      <c r="AR47" s="37" t="str">
        <f>'C1'!AK50</f>
        <v/>
      </c>
      <c r="AS47" s="37" t="str">
        <f>'C1'!AL50</f>
        <v/>
      </c>
      <c r="AT47" s="37" t="str">
        <f>'C1'!AM50</f>
        <v/>
      </c>
      <c r="AU47" s="37" t="str">
        <f>'C1'!AN50</f>
        <v/>
      </c>
      <c r="AV47" s="25">
        <f>'C1'!BD50</f>
        <v>1</v>
      </c>
      <c r="AW47" s="37">
        <f>'C1'!AP50</f>
        <v>180000</v>
      </c>
      <c r="AX47" s="19"/>
    </row>
    <row r="48">
      <c r="A48" s="54">
        <f>'C1'!A51</f>
        <v>5</v>
      </c>
      <c r="B48" s="99" t="str">
        <f>'C1'!C51</f>
        <v>RAMIREZ MUNERA MARITZA</v>
      </c>
      <c r="C48" s="148">
        <f>'C1'!D51</f>
        <v>94000</v>
      </c>
      <c r="D48" s="150" t="str">
        <f>'C1'!I51</f>
        <v>n</v>
      </c>
      <c r="E48" s="19" t="str">
        <f>IFERROR(VLOOKUP(D48,Datos!$A$2:$B$1000,2,FALSE))</f>
        <v>N</v>
      </c>
      <c r="F48" s="37" t="str">
        <f>'C1'!J51</f>
        <v/>
      </c>
      <c r="G48" s="150" t="str">
        <f>'C1'!K51</f>
        <v/>
      </c>
      <c r="H48" s="19" t="str">
        <f>IFERROR(VLOOKUP(G48,Datos!$A$2:$B$1000,2,FALSE))</f>
        <v/>
      </c>
      <c r="I48" s="37" t="str">
        <f>'C1'!L51</f>
        <v/>
      </c>
      <c r="J48" s="150" t="str">
        <f>'C1'!M51</f>
        <v>n</v>
      </c>
      <c r="K48" s="57" t="str">
        <f>'C1'!M51</f>
        <v>n</v>
      </c>
      <c r="L48" s="37" t="str">
        <f>'C1'!N51</f>
        <v/>
      </c>
      <c r="M48" s="57" t="str">
        <f>'C1'!O51</f>
        <v>n</v>
      </c>
      <c r="N48" s="19" t="str">
        <f>IFERROR(VLOOKUP(M48,Datos!$A$2:$B$1000,2,FALSE))</f>
        <v>N</v>
      </c>
      <c r="O48" s="37">
        <f>'C1'!P51</f>
        <v>150000</v>
      </c>
      <c r="P48" s="57" t="str">
        <f>'C1'!Q51</f>
        <v>n</v>
      </c>
      <c r="Q48" s="19" t="str">
        <f>IFERROR(VLOOKUP(P48,Datos!$A$2:$B$1000,2,FALSE))</f>
        <v>N</v>
      </c>
      <c r="R48" s="37" t="str">
        <f>'C1'!R51</f>
        <v/>
      </c>
      <c r="S48" s="37" t="str">
        <f>'C1'!S51</f>
        <v>n</v>
      </c>
      <c r="T48" s="19" t="str">
        <f>IFERROR(VLOOKUP(S48,Datos!$A$2:$B$1000,2,FALSE))</f>
        <v>N</v>
      </c>
      <c r="U48" s="37">
        <f>'C1'!T51</f>
        <v>20000</v>
      </c>
      <c r="V48" s="57" t="str">
        <f>'C1'!U51</f>
        <v>n</v>
      </c>
      <c r="W48" s="19" t="str">
        <f>IFERROR(VLOOKUP(V48,Datos!$A$2:$B$1000,2,FALSE))</f>
        <v>N</v>
      </c>
      <c r="X48" s="37" t="str">
        <f>'C1'!V51</f>
        <v/>
      </c>
      <c r="Y48" s="57" t="str">
        <f>'C1'!W51</f>
        <v/>
      </c>
      <c r="Z48" s="19" t="str">
        <f>IFERROR(VLOOKUP(Y48,Datos!$A$2:$B$1000,2,FALSE))</f>
        <v/>
      </c>
      <c r="AA48" s="37" t="str">
        <f>'C1'!X51</f>
        <v/>
      </c>
      <c r="AB48" s="57" t="str">
        <f>'C1'!Y51</f>
        <v>n</v>
      </c>
      <c r="AC48" s="19" t="str">
        <f>IFERROR(VLOOKUP(AB48,Datos!$A$2:$B$1000,2,FALSE))</f>
        <v>N</v>
      </c>
      <c r="AD48" s="37">
        <f>'C1'!Z51</f>
        <v>100000</v>
      </c>
      <c r="AE48" s="37" t="str">
        <f>'C1'!AA51</f>
        <v>n</v>
      </c>
      <c r="AF48" s="19" t="str">
        <f>IFERROR(VLOOKUP(AE48,Datos!$A$2:$B$1000,2,FALSE))</f>
        <v>N</v>
      </c>
      <c r="AG48" s="37" t="str">
        <f>'C1'!AB51</f>
        <v/>
      </c>
      <c r="AH48" s="57" t="str">
        <f>'C1'!AC51</f>
        <v/>
      </c>
      <c r="AI48" s="19" t="str">
        <f>IFERROR(VLOOKUP(AH48,Datos!$A$2:$B$1000,2,FALSE))</f>
        <v/>
      </c>
      <c r="AJ48" s="37" t="str">
        <f>'C1'!AD51</f>
        <v/>
      </c>
      <c r="AK48" s="57" t="str">
        <f>'C1'!AE51</f>
        <v/>
      </c>
      <c r="AL48" s="19" t="str">
        <f>IFERROR(VLOOKUP(AK48,Datos!$A$2:$B$1000,2,FALSE))</f>
        <v/>
      </c>
      <c r="AM48" s="37">
        <f>'C1'!AF51</f>
        <v>300000</v>
      </c>
      <c r="AN48" s="37" t="str">
        <f>'C1'!AG51</f>
        <v/>
      </c>
      <c r="AO48" s="37" t="str">
        <f>'C1'!AH51</f>
        <v/>
      </c>
      <c r="AP48" s="37" t="str">
        <f>'C1'!AI51</f>
        <v/>
      </c>
      <c r="AQ48" s="37" t="str">
        <f>'C1'!AJ51</f>
        <v/>
      </c>
      <c r="AR48" s="37" t="str">
        <f>'C1'!AK51</f>
        <v/>
      </c>
      <c r="AS48" s="37" t="str">
        <f>'C1'!AL51</f>
        <v/>
      </c>
      <c r="AT48" s="37" t="str">
        <f>'C1'!AM51</f>
        <v/>
      </c>
      <c r="AU48" s="37" t="str">
        <f>'C1'!AN51</f>
        <v/>
      </c>
      <c r="AV48" s="25">
        <f>'C1'!BD51</f>
        <v>8</v>
      </c>
      <c r="AW48" s="37">
        <f>'C1'!AP51</f>
        <v>570000</v>
      </c>
      <c r="AX48" s="19"/>
    </row>
    <row r="49">
      <c r="A49" s="54">
        <f>'C1'!A52</f>
        <v>6</v>
      </c>
      <c r="B49" s="99" t="str">
        <f>'C1'!C52</f>
        <v>GALEANO DE DUQUE MARIA DEL CONSUELO</v>
      </c>
      <c r="C49" s="148">
        <f>'C1'!D52</f>
        <v>34000</v>
      </c>
      <c r="D49" s="150" t="str">
        <f>'C1'!I52</f>
        <v>n</v>
      </c>
      <c r="E49" s="19" t="str">
        <f>IFERROR(VLOOKUP(D49,Datos!$A$2:$B$1000,2,FALSE))</f>
        <v>N</v>
      </c>
      <c r="F49" s="37">
        <f>'C1'!J52</f>
        <v>35000</v>
      </c>
      <c r="G49" s="150" t="str">
        <f>'C1'!K52</f>
        <v/>
      </c>
      <c r="H49" s="19" t="str">
        <f>IFERROR(VLOOKUP(G49,Datos!$A$2:$B$1000,2,FALSE))</f>
        <v/>
      </c>
      <c r="I49" s="37">
        <f>'C1'!L52</f>
        <v>50000</v>
      </c>
      <c r="J49" s="150" t="str">
        <f>'C1'!M52</f>
        <v/>
      </c>
      <c r="K49" s="57" t="str">
        <f>'C1'!M52</f>
        <v/>
      </c>
      <c r="L49" s="37">
        <f>'C1'!N52</f>
        <v>40000</v>
      </c>
      <c r="M49" s="57" t="str">
        <f>'C1'!O52</f>
        <v>a</v>
      </c>
      <c r="N49" s="19" t="str">
        <f>IFERROR(VLOOKUP(M49,Datos!$A$2:$B$1000,2,FALSE))</f>
        <v>A</v>
      </c>
      <c r="O49" s="37">
        <f>'C1'!P52</f>
        <v>40000</v>
      </c>
      <c r="P49" s="57" t="str">
        <f>'C1'!Q52</f>
        <v>n</v>
      </c>
      <c r="Q49" s="19" t="str">
        <f>IFERROR(VLOOKUP(P49,Datos!$A$2:$B$1000,2,FALSE))</f>
        <v>N</v>
      </c>
      <c r="R49" s="37">
        <f>'C1'!R52</f>
        <v>40000</v>
      </c>
      <c r="S49" s="37" t="str">
        <f>'C1'!S52</f>
        <v>a</v>
      </c>
      <c r="T49" s="19" t="str">
        <f>IFERROR(VLOOKUP(S49,Datos!$A$2:$B$1000,2,FALSE))</f>
        <v>A</v>
      </c>
      <c r="U49" s="37" t="str">
        <f>'C1'!T52</f>
        <v/>
      </c>
      <c r="V49" s="57" t="str">
        <f>'C1'!U52</f>
        <v>a</v>
      </c>
      <c r="W49" s="19" t="str">
        <f>IFERROR(VLOOKUP(V49,Datos!$A$2:$B$1000,2,FALSE))</f>
        <v>A</v>
      </c>
      <c r="X49" s="37" t="str">
        <f>'C1'!V52</f>
        <v/>
      </c>
      <c r="Y49" s="57" t="str">
        <f>'C1'!W52</f>
        <v/>
      </c>
      <c r="Z49" s="19" t="str">
        <f>IFERROR(VLOOKUP(Y49,Datos!$A$2:$B$1000,2,FALSE))</f>
        <v/>
      </c>
      <c r="AA49" s="37">
        <f>'C1'!X52</f>
        <v>70000</v>
      </c>
      <c r="AB49" s="57" t="str">
        <f>'C1'!Y52</f>
        <v>a</v>
      </c>
      <c r="AC49" s="19" t="str">
        <f>IFERROR(VLOOKUP(AB49,Datos!$A$2:$B$1000,2,FALSE))</f>
        <v>A</v>
      </c>
      <c r="AD49" s="37">
        <f>'C1'!Z52</f>
        <v>35000</v>
      </c>
      <c r="AE49" s="37" t="str">
        <f>'C1'!AA52</f>
        <v>a</v>
      </c>
      <c r="AF49" s="19" t="str">
        <f>IFERROR(VLOOKUP(AE49,Datos!$A$2:$B$1000,2,FALSE))</f>
        <v>A</v>
      </c>
      <c r="AG49" s="37" t="str">
        <f>'C1'!AB52</f>
        <v/>
      </c>
      <c r="AH49" s="57" t="str">
        <f>'C1'!AC52</f>
        <v/>
      </c>
      <c r="AI49" s="19" t="str">
        <f>IFERROR(VLOOKUP(AH49,Datos!$A$2:$B$1000,2,FALSE))</f>
        <v/>
      </c>
      <c r="AJ49" s="37">
        <f>'C1'!AD52</f>
        <v>35000</v>
      </c>
      <c r="AK49" s="57" t="str">
        <f>'C1'!AE52</f>
        <v/>
      </c>
      <c r="AL49" s="19" t="str">
        <f>IFERROR(VLOOKUP(AK49,Datos!$A$2:$B$1000,2,FALSE))</f>
        <v/>
      </c>
      <c r="AM49" s="37">
        <f>'C1'!AF52</f>
        <v>63000</v>
      </c>
      <c r="AN49" s="37" t="str">
        <f>'C1'!AG52</f>
        <v/>
      </c>
      <c r="AO49" s="37" t="str">
        <f>'C1'!AH52</f>
        <v/>
      </c>
      <c r="AP49" s="37" t="str">
        <f>'C1'!AI52</f>
        <v/>
      </c>
      <c r="AQ49" s="37" t="str">
        <f>'C1'!AJ52</f>
        <v/>
      </c>
      <c r="AR49" s="37" t="str">
        <f>'C1'!AK52</f>
        <v/>
      </c>
      <c r="AS49" s="37" t="str">
        <f>'C1'!AL52</f>
        <v/>
      </c>
      <c r="AT49" s="37" t="str">
        <f>'C1'!AM52</f>
        <v/>
      </c>
      <c r="AU49" s="37" t="str">
        <f>'C1'!AN52</f>
        <v/>
      </c>
      <c r="AV49" s="25">
        <f>'C1'!BD52</f>
        <v>3</v>
      </c>
      <c r="AW49" s="37">
        <f>'C1'!AP52</f>
        <v>408000</v>
      </c>
      <c r="AX49" s="19"/>
    </row>
    <row r="50">
      <c r="A50" s="54">
        <f>'C1'!A53</f>
        <v>7</v>
      </c>
      <c r="B50" s="99" t="str">
        <f>'C1'!C53</f>
        <v/>
      </c>
      <c r="C50" s="148" t="str">
        <f>'C1'!D53</f>
        <v/>
      </c>
      <c r="D50" s="150" t="str">
        <f>'C1'!I53</f>
        <v/>
      </c>
      <c r="E50" s="19" t="str">
        <f>IFERROR(VLOOKUP(D50,Datos!$A$2:$B$1000,2,FALSE))</f>
        <v/>
      </c>
      <c r="F50" s="37" t="str">
        <f>'C1'!J53</f>
        <v/>
      </c>
      <c r="G50" s="150" t="str">
        <f>'C1'!K53</f>
        <v/>
      </c>
      <c r="H50" s="19" t="str">
        <f>IFERROR(VLOOKUP(G50,Datos!$A$2:$B$1000,2,FALSE))</f>
        <v/>
      </c>
      <c r="I50" s="37" t="str">
        <f>'C1'!L53</f>
        <v/>
      </c>
      <c r="J50" s="150" t="str">
        <f>'C1'!M53</f>
        <v/>
      </c>
      <c r="K50" s="57" t="str">
        <f>'C1'!M53</f>
        <v/>
      </c>
      <c r="L50" s="37" t="str">
        <f>'C1'!N53</f>
        <v/>
      </c>
      <c r="M50" s="57" t="str">
        <f>'C1'!O53</f>
        <v/>
      </c>
      <c r="N50" s="19" t="str">
        <f>IFERROR(VLOOKUP(M50,Datos!$A$2:$B$1000,2,FALSE))</f>
        <v/>
      </c>
      <c r="O50" s="37" t="str">
        <f>'C1'!P53</f>
        <v/>
      </c>
      <c r="P50" s="57" t="str">
        <f>'C1'!Q53</f>
        <v/>
      </c>
      <c r="Q50" s="19" t="str">
        <f>IFERROR(VLOOKUP(P50,Datos!$A$2:$B$1000,2,FALSE))</f>
        <v/>
      </c>
      <c r="R50" s="37" t="str">
        <f>'C1'!R53</f>
        <v/>
      </c>
      <c r="S50" s="37" t="str">
        <f>'C1'!S53</f>
        <v/>
      </c>
      <c r="T50" s="19" t="str">
        <f>IFERROR(VLOOKUP(S50,Datos!$A$2:$B$1000,2,FALSE))</f>
        <v/>
      </c>
      <c r="U50" s="37" t="str">
        <f>'C1'!T53</f>
        <v/>
      </c>
      <c r="V50" s="57" t="str">
        <f>'C1'!U53</f>
        <v/>
      </c>
      <c r="W50" s="19" t="str">
        <f>IFERROR(VLOOKUP(V50,Datos!$A$2:$B$1000,2,FALSE))</f>
        <v/>
      </c>
      <c r="X50" s="37" t="str">
        <f>'C1'!V53</f>
        <v/>
      </c>
      <c r="Y50" s="57" t="str">
        <f>'C1'!W53</f>
        <v/>
      </c>
      <c r="Z50" s="19" t="str">
        <f>IFERROR(VLOOKUP(Y50,Datos!$A$2:$B$1000,2,FALSE))</f>
        <v/>
      </c>
      <c r="AA50" s="37" t="str">
        <f>'C1'!X53</f>
        <v/>
      </c>
      <c r="AB50" s="57" t="str">
        <f>'C1'!Y53</f>
        <v/>
      </c>
      <c r="AC50" s="19" t="str">
        <f>IFERROR(VLOOKUP(AB50,Datos!$A$2:$B$1000,2,FALSE))</f>
        <v/>
      </c>
      <c r="AD50" s="37" t="str">
        <f>'C1'!Z53</f>
        <v/>
      </c>
      <c r="AE50" s="37" t="str">
        <f>'C1'!AA53</f>
        <v/>
      </c>
      <c r="AF50" s="19" t="str">
        <f>IFERROR(VLOOKUP(AE50,Datos!$A$2:$B$1000,2,FALSE))</f>
        <v/>
      </c>
      <c r="AG50" s="37" t="str">
        <f>'C1'!AB53</f>
        <v/>
      </c>
      <c r="AH50" s="57" t="str">
        <f>'C1'!AC53</f>
        <v/>
      </c>
      <c r="AI50" s="19" t="str">
        <f>IFERROR(VLOOKUP(AH50,Datos!$A$2:$B$1000,2,FALSE))</f>
        <v/>
      </c>
      <c r="AJ50" s="37" t="str">
        <f>'C1'!AD53</f>
        <v/>
      </c>
      <c r="AK50" s="57" t="str">
        <f>'C1'!AE53</f>
        <v/>
      </c>
      <c r="AL50" s="19" t="str">
        <f>IFERROR(VLOOKUP(AK50,Datos!$A$2:$B$1000,2,FALSE))</f>
        <v/>
      </c>
      <c r="AM50" s="37" t="str">
        <f>'C1'!AF53</f>
        <v/>
      </c>
      <c r="AN50" s="37" t="str">
        <f>'C1'!AG53</f>
        <v/>
      </c>
      <c r="AO50" s="37" t="str">
        <f>'C1'!AH53</f>
        <v/>
      </c>
      <c r="AP50" s="37" t="str">
        <f>'C1'!AI53</f>
        <v/>
      </c>
      <c r="AQ50" s="37" t="str">
        <f>'C1'!AJ53</f>
        <v/>
      </c>
      <c r="AR50" s="37" t="str">
        <f>'C1'!AK53</f>
        <v/>
      </c>
      <c r="AS50" s="37" t="str">
        <f>'C1'!AL53</f>
        <v/>
      </c>
      <c r="AT50" s="37" t="str">
        <f>'C1'!AM53</f>
        <v/>
      </c>
      <c r="AU50" s="37" t="str">
        <f>'C1'!AN53</f>
        <v/>
      </c>
      <c r="AV50" s="25">
        <f>'C1'!BD53</f>
        <v>12</v>
      </c>
      <c r="AW50" s="37">
        <f>'C1'!AP53</f>
        <v>0</v>
      </c>
      <c r="AX50" s="19"/>
    </row>
    <row r="51" ht="7.5" customHeight="1">
      <c r="A51" s="54">
        <f>'C1'!A54</f>
        <v>8</v>
      </c>
      <c r="B51" s="99" t="str">
        <f>'C1'!C54</f>
        <v>apoyo solidario Rigoberto ruiz</v>
      </c>
      <c r="C51" s="148" t="str">
        <f>'C1'!D54</f>
        <v/>
      </c>
      <c r="D51" s="150" t="str">
        <f>'C1'!I54</f>
        <v/>
      </c>
      <c r="E51" s="19" t="str">
        <f>IFERROR(VLOOKUP(D51,Datos!$A$2:$B$1000,2,FALSE))</f>
        <v/>
      </c>
      <c r="F51" s="37" t="str">
        <f>'C1'!J54</f>
        <v/>
      </c>
      <c r="G51" s="150" t="str">
        <f>'C1'!K54</f>
        <v/>
      </c>
      <c r="H51" s="19" t="str">
        <f>IFERROR(VLOOKUP(G51,Datos!$A$2:$B$1000,2,FALSE))</f>
        <v/>
      </c>
      <c r="I51" s="37" t="str">
        <f>'C1'!L54</f>
        <v/>
      </c>
      <c r="J51" s="150" t="str">
        <f>'C1'!M54</f>
        <v/>
      </c>
      <c r="K51" s="57" t="str">
        <f>'C1'!M54</f>
        <v/>
      </c>
      <c r="L51" s="37" t="str">
        <f>'C1'!N54</f>
        <v/>
      </c>
      <c r="M51" s="57" t="str">
        <f>'C1'!O54</f>
        <v/>
      </c>
      <c r="N51" s="19" t="str">
        <f>IFERROR(VLOOKUP(M51,Datos!$A$2:$B$1000,2,FALSE))</f>
        <v/>
      </c>
      <c r="O51" s="37" t="str">
        <f>'C1'!P54</f>
        <v/>
      </c>
      <c r="P51" s="57" t="str">
        <f>'C1'!Q54</f>
        <v/>
      </c>
      <c r="Q51" s="19" t="str">
        <f>IFERROR(VLOOKUP(P51,Datos!$A$2:$B$1000,2,FALSE))</f>
        <v/>
      </c>
      <c r="R51" s="37" t="str">
        <f>'C1'!R54</f>
        <v/>
      </c>
      <c r="S51" s="37" t="str">
        <f>'C1'!S54</f>
        <v/>
      </c>
      <c r="T51" s="19" t="str">
        <f>IFERROR(VLOOKUP(S51,Datos!$A$2:$B$1000,2,FALSE))</f>
        <v/>
      </c>
      <c r="U51" s="37" t="str">
        <f>'C1'!T54</f>
        <v/>
      </c>
      <c r="V51" s="57" t="str">
        <f>'C1'!U54</f>
        <v/>
      </c>
      <c r="W51" s="19" t="str">
        <f>IFERROR(VLOOKUP(V51,Datos!$A$2:$B$1000,2,FALSE))</f>
        <v/>
      </c>
      <c r="X51" s="37" t="str">
        <f>'C1'!V54</f>
        <v/>
      </c>
      <c r="Y51" s="57" t="str">
        <f>'C1'!W54</f>
        <v/>
      </c>
      <c r="Z51" s="19" t="str">
        <f>IFERROR(VLOOKUP(Y51,Datos!$A$2:$B$1000,2,FALSE))</f>
        <v/>
      </c>
      <c r="AA51" s="37" t="str">
        <f>'C1'!X54</f>
        <v/>
      </c>
      <c r="AB51" s="57" t="str">
        <f>'C1'!Y54</f>
        <v/>
      </c>
      <c r="AC51" s="19" t="str">
        <f>IFERROR(VLOOKUP(AB51,Datos!$A$2:$B$1000,2,FALSE))</f>
        <v/>
      </c>
      <c r="AD51" s="37" t="str">
        <f>'C1'!Z54</f>
        <v/>
      </c>
      <c r="AE51" s="37" t="str">
        <f>'C1'!AA54</f>
        <v/>
      </c>
      <c r="AF51" s="19" t="str">
        <f>IFERROR(VLOOKUP(AE51,Datos!$A$2:$B$1000,2,FALSE))</f>
        <v/>
      </c>
      <c r="AG51" s="37">
        <f>'C1'!AB54</f>
        <v>4000</v>
      </c>
      <c r="AH51" s="57" t="str">
        <f>'C1'!AC54</f>
        <v/>
      </c>
      <c r="AI51" s="19" t="str">
        <f>IFERROR(VLOOKUP(AH51,Datos!$A$2:$B$1000,2,FALSE))</f>
        <v/>
      </c>
      <c r="AJ51" s="37" t="str">
        <f>'C1'!AD54</f>
        <v/>
      </c>
      <c r="AK51" s="57" t="str">
        <f>'C1'!AE54</f>
        <v/>
      </c>
      <c r="AL51" s="19" t="str">
        <f>IFERROR(VLOOKUP(AK51,Datos!$A$2:$B$1000,2,FALSE))</f>
        <v/>
      </c>
      <c r="AM51" s="37">
        <f>'C1'!AF54</f>
        <v>125800</v>
      </c>
      <c r="AN51" s="37" t="str">
        <f>'C1'!AG54</f>
        <v/>
      </c>
      <c r="AO51" s="37" t="str">
        <f>'C1'!AH54</f>
        <v/>
      </c>
      <c r="AP51" s="37" t="str">
        <f>'C1'!AI54</f>
        <v/>
      </c>
      <c r="AQ51" s="37" t="str">
        <f>'C1'!AJ54</f>
        <v/>
      </c>
      <c r="AR51" s="37" t="str">
        <f>'C1'!AK54</f>
        <v/>
      </c>
      <c r="AS51" s="37" t="str">
        <f>'C1'!AL54</f>
        <v/>
      </c>
      <c r="AT51" s="37" t="str">
        <f>'C1'!AM54</f>
        <v/>
      </c>
      <c r="AU51" s="37" t="str">
        <f>'C1'!AN54</f>
        <v/>
      </c>
      <c r="AV51" s="25">
        <f>'C1'!BD54</f>
        <v>10</v>
      </c>
      <c r="AW51" s="37">
        <f>'C1'!AP54</f>
        <v>129800</v>
      </c>
      <c r="AX51" s="19"/>
    </row>
    <row r="52">
      <c r="A52" s="99"/>
      <c r="B52" s="50" t="s">
        <v>91</v>
      </c>
      <c r="C52" s="65"/>
      <c r="D52" s="65"/>
      <c r="E52" s="71">
        <f>'C1'!J55</f>
        <v>115000</v>
      </c>
      <c r="F52" s="20"/>
      <c r="G52" s="19"/>
      <c r="H52" s="71">
        <f>'C1'!L55</f>
        <v>130000</v>
      </c>
      <c r="I52" s="20"/>
      <c r="J52" s="19"/>
      <c r="K52" s="71">
        <f>'C1'!N55</f>
        <v>85000</v>
      </c>
      <c r="L52" s="20"/>
      <c r="M52" s="57" t="str">
        <f>'C1'!O55</f>
        <v/>
      </c>
      <c r="N52" s="71">
        <f>'C1'!P55</f>
        <v>250000</v>
      </c>
      <c r="O52" s="20"/>
      <c r="P52" s="57" t="str">
        <f>'C1'!Q55</f>
        <v/>
      </c>
      <c r="Q52" s="71">
        <f>'C1'!R55</f>
        <v>75000</v>
      </c>
      <c r="R52" s="20"/>
      <c r="S52" s="37" t="str">
        <f>'C1'!S55</f>
        <v/>
      </c>
      <c r="T52" s="71">
        <f>'C1'!T55</f>
        <v>60000</v>
      </c>
      <c r="U52" s="20"/>
      <c r="V52" s="57" t="str">
        <f>'C1'!U55</f>
        <v/>
      </c>
      <c r="W52" s="71">
        <f>'C1'!V55</f>
        <v>70000</v>
      </c>
      <c r="X52" s="20"/>
      <c r="Y52" s="57" t="str">
        <f>'C1'!W55</f>
        <v/>
      </c>
      <c r="Z52" s="71">
        <f>'C1'!X55</f>
        <v>135000</v>
      </c>
      <c r="AA52" s="20"/>
      <c r="AB52" s="57" t="str">
        <f>'C1'!Y55</f>
        <v/>
      </c>
      <c r="AC52" s="71">
        <f>'C1'!Z55</f>
        <v>181000</v>
      </c>
      <c r="AD52" s="20"/>
      <c r="AE52" s="37" t="str">
        <f>'C1'!AA55</f>
        <v/>
      </c>
      <c r="AF52" s="71">
        <f>'C1'!AB55</f>
        <v>34000</v>
      </c>
      <c r="AG52" s="20"/>
      <c r="AH52" s="37" t="str">
        <f>'C1'!AC55</f>
        <v/>
      </c>
      <c r="AI52" s="71">
        <f>'C1'!AD55</f>
        <v>185000</v>
      </c>
      <c r="AJ52" s="20"/>
      <c r="AK52" s="37" t="str">
        <f>'C1'!AE55</f>
        <v/>
      </c>
      <c r="AL52" s="71">
        <f>'C1'!AF55</f>
        <v>625800</v>
      </c>
      <c r="AM52" s="20"/>
      <c r="AN52" s="71">
        <f>'C1'!AH55</f>
        <v>0</v>
      </c>
      <c r="AO52" s="20"/>
      <c r="AP52" s="71">
        <f>'C1'!AJ55</f>
        <v>0</v>
      </c>
      <c r="AQ52" s="20"/>
      <c r="AR52" s="71" t="str">
        <f>'C1'!AL55</f>
        <v/>
      </c>
      <c r="AS52" s="20"/>
      <c r="AT52" s="71" t="str">
        <f>'C1'!AN55</f>
        <v/>
      </c>
      <c r="AU52" s="20"/>
      <c r="AV52" s="35"/>
      <c r="AW52" s="20"/>
      <c r="AX52" s="19"/>
    </row>
    <row r="53">
      <c r="A53" s="4"/>
      <c r="B53" s="64"/>
      <c r="C53" s="192"/>
      <c r="D53" s="65"/>
      <c r="E53" s="71" t="str">
        <f>'C1'!J56</f>
        <v/>
      </c>
      <c r="F53" s="20"/>
      <c r="G53" s="19"/>
      <c r="H53" s="71" t="str">
        <f>'C1'!L56</f>
        <v/>
      </c>
      <c r="I53" s="20"/>
      <c r="J53" s="19"/>
      <c r="K53" s="71" t="str">
        <f>'C1'!N56</f>
        <v/>
      </c>
      <c r="L53" s="32"/>
      <c r="M53" s="57" t="str">
        <f>'C1'!O56</f>
        <v/>
      </c>
      <c r="N53" s="71" t="str">
        <f>'C1'!P56</f>
        <v/>
      </c>
      <c r="O53" s="20"/>
      <c r="P53" s="57" t="str">
        <f>'C1'!Q56</f>
        <v/>
      </c>
      <c r="Q53" s="71" t="str">
        <f>'C1'!R56</f>
        <v/>
      </c>
      <c r="R53" s="20"/>
      <c r="S53" s="37" t="str">
        <f>'C1'!S56</f>
        <v/>
      </c>
      <c r="T53" s="71" t="str">
        <f>'C1'!T56</f>
        <v/>
      </c>
      <c r="U53" s="20"/>
      <c r="V53" s="57" t="str">
        <f>'C1'!U56</f>
        <v/>
      </c>
      <c r="W53" s="71" t="str">
        <f>'C1'!V56</f>
        <v/>
      </c>
      <c r="X53" s="20"/>
      <c r="Y53" s="57" t="str">
        <f>'C1'!W56</f>
        <v/>
      </c>
      <c r="Z53" s="71" t="str">
        <f>'C1'!X56</f>
        <v/>
      </c>
      <c r="AA53" s="20"/>
      <c r="AB53" s="57" t="str">
        <f>'C1'!Y56</f>
        <v/>
      </c>
      <c r="AC53" s="71" t="str">
        <f>'C1'!Z56</f>
        <v/>
      </c>
      <c r="AD53" s="20"/>
      <c r="AE53" s="37" t="str">
        <f>'C1'!AA56</f>
        <v/>
      </c>
      <c r="AF53" s="71" t="str">
        <f>'C1'!AB56</f>
        <v/>
      </c>
      <c r="AG53" s="20"/>
      <c r="AH53" s="37" t="str">
        <f>'C1'!AC56</f>
        <v/>
      </c>
      <c r="AI53" s="71" t="str">
        <f>'C1'!AD56</f>
        <v/>
      </c>
      <c r="AJ53" s="20"/>
      <c r="AK53" s="37" t="str">
        <f>'C1'!AE56</f>
        <v/>
      </c>
      <c r="AL53" s="71" t="str">
        <f>'C1'!AF56</f>
        <v/>
      </c>
      <c r="AM53" s="20"/>
      <c r="AN53" s="71" t="str">
        <f>'C1'!AH56</f>
        <v/>
      </c>
      <c r="AO53" s="20"/>
      <c r="AP53" s="71" t="str">
        <f>'C1'!AJ56</f>
        <v/>
      </c>
      <c r="AQ53" s="20"/>
      <c r="AR53" s="71" t="str">
        <f>'C1'!AL56</f>
        <v/>
      </c>
      <c r="AS53" s="20"/>
      <c r="AT53" s="71" t="str">
        <f>'C1'!AN56</f>
        <v/>
      </c>
      <c r="AU53" s="20"/>
      <c r="AV53" s="71">
        <f>'C1'!AP56</f>
        <v>0</v>
      </c>
      <c r="AW53" s="20"/>
      <c r="AX53" s="19"/>
    </row>
    <row r="54">
      <c r="A54" s="193" t="s">
        <v>145</v>
      </c>
      <c r="B54" s="43"/>
      <c r="C54" s="19"/>
      <c r="D54" s="19"/>
      <c r="E54" s="71" t="str">
        <f>'C1'!J57</f>
        <v/>
      </c>
      <c r="F54" s="20"/>
      <c r="G54" s="19"/>
      <c r="H54" s="71" t="str">
        <f>'C1'!L57</f>
        <v/>
      </c>
      <c r="I54" s="20"/>
      <c r="J54" s="19"/>
      <c r="K54" s="71" t="str">
        <f>'C1'!N57</f>
        <v/>
      </c>
      <c r="L54" s="20"/>
      <c r="M54" s="57" t="str">
        <f>'C1'!O57</f>
        <v/>
      </c>
      <c r="N54" s="71" t="str">
        <f>'C1'!P57</f>
        <v/>
      </c>
      <c r="O54" s="20"/>
      <c r="P54" s="57" t="str">
        <f>'C1'!Q57</f>
        <v/>
      </c>
      <c r="Q54" s="71" t="str">
        <f>'C1'!R57</f>
        <v/>
      </c>
      <c r="R54" s="20"/>
      <c r="S54" s="37" t="str">
        <f>'C1'!S57</f>
        <v/>
      </c>
      <c r="T54" s="71" t="str">
        <f>'C1'!T57</f>
        <v/>
      </c>
      <c r="U54" s="20"/>
      <c r="V54" s="57" t="str">
        <f>'C1'!U57</f>
        <v/>
      </c>
      <c r="W54" s="71" t="str">
        <f>'C1'!V57</f>
        <v/>
      </c>
      <c r="X54" s="20"/>
      <c r="Y54" s="57" t="str">
        <f>'C1'!W57</f>
        <v/>
      </c>
      <c r="Z54" s="71" t="str">
        <f>'C1'!X57</f>
        <v/>
      </c>
      <c r="AA54" s="20"/>
      <c r="AB54" s="57" t="str">
        <f>'C1'!Y57</f>
        <v/>
      </c>
      <c r="AC54" s="71" t="str">
        <f>'C1'!Z57</f>
        <v/>
      </c>
      <c r="AD54" s="20"/>
      <c r="AE54" s="37" t="str">
        <f>'C1'!AA57</f>
        <v/>
      </c>
      <c r="AF54" s="71" t="str">
        <f>'C1'!AB57</f>
        <v/>
      </c>
      <c r="AG54" s="20"/>
      <c r="AH54" s="37" t="str">
        <f>'C1'!AC57</f>
        <v/>
      </c>
      <c r="AI54" s="71" t="str">
        <f>'C1'!AD57</f>
        <v/>
      </c>
      <c r="AJ54" s="20"/>
      <c r="AK54" s="37" t="str">
        <f>'C1'!AE57</f>
        <v/>
      </c>
      <c r="AL54" s="71" t="str">
        <f>'C1'!AF57</f>
        <v/>
      </c>
      <c r="AM54" s="20"/>
      <c r="AN54" s="71" t="str">
        <f>'C1'!AH57</f>
        <v/>
      </c>
      <c r="AO54" s="20"/>
      <c r="AP54" s="19"/>
      <c r="AQ54" s="37" t="str">
        <f>'C1'!AJ57</f>
        <v/>
      </c>
      <c r="AR54" s="71" t="str">
        <f>'C1'!AL57</f>
        <v/>
      </c>
      <c r="AS54" s="20"/>
      <c r="AT54" s="71" t="str">
        <f>'C1'!AN57</f>
        <v/>
      </c>
      <c r="AU54" s="20"/>
      <c r="AV54" s="71">
        <f>'C1'!AP57</f>
        <v>0</v>
      </c>
      <c r="AW54" s="20"/>
      <c r="AX54" s="19"/>
    </row>
    <row r="55">
      <c r="A55" s="194" t="s">
        <v>35</v>
      </c>
      <c r="B55" s="6"/>
      <c r="C55" s="19"/>
      <c r="D55" s="196"/>
      <c r="E55" s="71">
        <f>'C1'!J58</f>
        <v>1193500</v>
      </c>
      <c r="F55" s="20"/>
      <c r="G55" s="197"/>
      <c r="H55" s="71">
        <f>'C1'!L58</f>
        <v>1095500</v>
      </c>
      <c r="I55" s="20"/>
      <c r="J55" s="198"/>
      <c r="K55" s="71">
        <f>'C1'!N58</f>
        <v>1149500</v>
      </c>
      <c r="L55" s="20"/>
      <c r="M55" s="57" t="str">
        <f>'C1'!O58</f>
        <v/>
      </c>
      <c r="N55" s="71">
        <f>'C1'!P58</f>
        <v>1285500</v>
      </c>
      <c r="O55" s="20"/>
      <c r="P55" s="57" t="str">
        <f>'C1'!Q58</f>
        <v/>
      </c>
      <c r="Q55" s="71">
        <f>'C1'!R58</f>
        <v>1049000</v>
      </c>
      <c r="R55" s="20"/>
      <c r="S55" s="37" t="str">
        <f>'C1'!S58</f>
        <v/>
      </c>
      <c r="T55" s="71">
        <f>'C1'!T58</f>
        <v>1058500</v>
      </c>
      <c r="U55" s="20"/>
      <c r="V55" s="57" t="str">
        <f>'C1'!U58</f>
        <v/>
      </c>
      <c r="W55" s="71">
        <f>'C1'!V58</f>
        <v>982000</v>
      </c>
      <c r="X55" s="20"/>
      <c r="Y55" s="57" t="str">
        <f>'C1'!W58</f>
        <v/>
      </c>
      <c r="Z55" s="71">
        <f>'C1'!X58</f>
        <v>1116500</v>
      </c>
      <c r="AA55" s="20"/>
      <c r="AB55" s="57" t="str">
        <f>'C1'!Y58</f>
        <v/>
      </c>
      <c r="AC55" s="71">
        <f>'C1'!Z58</f>
        <v>1187000</v>
      </c>
      <c r="AD55" s="20"/>
      <c r="AE55" s="37" t="str">
        <f>'C1'!AA58</f>
        <v/>
      </c>
      <c r="AF55" s="71">
        <f>'C1'!AB58</f>
        <v>1064500</v>
      </c>
      <c r="AG55" s="20"/>
      <c r="AH55" s="37" t="str">
        <f>'C1'!AC58</f>
        <v/>
      </c>
      <c r="AI55" s="71">
        <f>'C1'!AD58</f>
        <v>1336500</v>
      </c>
      <c r="AJ55" s="20"/>
      <c r="AK55" s="37" t="str">
        <f>'C1'!AE58</f>
        <v/>
      </c>
      <c r="AL55" s="71">
        <f>'C1'!AF58</f>
        <v>2173300</v>
      </c>
      <c r="AM55" s="20"/>
      <c r="AN55" s="71">
        <f>'C1'!AH58</f>
        <v>0</v>
      </c>
      <c r="AO55" s="20"/>
      <c r="AP55" s="71">
        <f>'C1'!AJ58</f>
        <v>0</v>
      </c>
      <c r="AQ55" s="20"/>
      <c r="AR55" s="71">
        <f>'C1'!AL58</f>
        <v>0</v>
      </c>
      <c r="AS55" s="20"/>
      <c r="AT55" s="71">
        <f>'C1'!AN58</f>
        <v>0</v>
      </c>
      <c r="AU55" s="20"/>
      <c r="AV55" s="71">
        <f>'C1'!AP58</f>
        <v>14691300</v>
      </c>
      <c r="AW55" s="20"/>
      <c r="AX55" s="19"/>
    </row>
    <row r="56">
      <c r="A56" s="194" t="s">
        <v>140</v>
      </c>
      <c r="B56" s="6"/>
      <c r="C56" s="19"/>
      <c r="D56" s="196"/>
      <c r="E56" s="71">
        <f>'C1'!J59</f>
        <v>1183500</v>
      </c>
      <c r="F56" s="20"/>
      <c r="G56" s="197"/>
      <c r="H56" s="71">
        <f>'C1'!L59</f>
        <v>1085500</v>
      </c>
      <c r="I56" s="20"/>
      <c r="J56" s="199"/>
      <c r="K56" s="71" t="str">
        <f>'C1'!N59</f>
        <v/>
      </c>
      <c r="L56" s="20"/>
      <c r="M56" s="57" t="str">
        <f>'C1'!O59</f>
        <v/>
      </c>
      <c r="N56" s="71">
        <f>'C1'!P59</f>
        <v>1275500</v>
      </c>
      <c r="O56" s="20"/>
      <c r="P56" s="57" t="str">
        <f>'C1'!Q59</f>
        <v/>
      </c>
      <c r="Q56" s="71">
        <f>'C1'!R59</f>
        <v>1033000</v>
      </c>
      <c r="R56" s="20"/>
      <c r="S56" s="37" t="str">
        <f>'C1'!S59</f>
        <v/>
      </c>
      <c r="T56" s="71">
        <f>'C1'!T59</f>
        <v>1048500</v>
      </c>
      <c r="U56" s="20"/>
      <c r="V56" s="57" t="str">
        <f>'C1'!U59</f>
        <v/>
      </c>
      <c r="W56" s="71">
        <f>'C1'!V59</f>
        <v>972000</v>
      </c>
      <c r="X56" s="20"/>
      <c r="Y56" s="57" t="str">
        <f>'C1'!W59</f>
        <v/>
      </c>
      <c r="Z56" s="71">
        <f>'C1'!X59</f>
        <v>1106500</v>
      </c>
      <c r="AA56" s="20"/>
      <c r="AB56" s="57" t="str">
        <f>'C1'!Y59</f>
        <v/>
      </c>
      <c r="AC56" s="71">
        <f>'C1'!Z59</f>
        <v>1177000</v>
      </c>
      <c r="AD56" s="20"/>
      <c r="AE56" s="37" t="str">
        <f>'C1'!AA59</f>
        <v/>
      </c>
      <c r="AF56" s="71">
        <f>'C1'!AB59</f>
        <v>1050500</v>
      </c>
      <c r="AG56" s="20"/>
      <c r="AH56" s="37" t="str">
        <f>'C1'!AC59</f>
        <v/>
      </c>
      <c r="AI56" s="71">
        <f>'C1'!AD59</f>
        <v>1316500</v>
      </c>
      <c r="AJ56" s="20"/>
      <c r="AK56" s="37" t="str">
        <f>'C1'!AE59</f>
        <v/>
      </c>
      <c r="AL56" s="71">
        <f>'C1'!AF59</f>
        <v>2060000</v>
      </c>
      <c r="AM56" s="20"/>
      <c r="AN56" s="71" t="str">
        <f>'C1'!AH59</f>
        <v/>
      </c>
      <c r="AO56" s="20"/>
      <c r="AP56" s="71" t="str">
        <f>'C1'!AJ59</f>
        <v/>
      </c>
      <c r="AQ56" s="20"/>
      <c r="AR56" s="71" t="str">
        <f>'C1'!AL59</f>
        <v/>
      </c>
      <c r="AS56" s="20"/>
      <c r="AT56" s="71" t="str">
        <f>'C1'!AN59</f>
        <v/>
      </c>
      <c r="AU56" s="20"/>
      <c r="AV56" s="71">
        <f>'C1'!AP59</f>
        <v>13308500</v>
      </c>
      <c r="AW56" s="20"/>
      <c r="AX56" s="19"/>
    </row>
    <row r="57">
      <c r="A57" s="194" t="s">
        <v>141</v>
      </c>
      <c r="B57" s="6"/>
      <c r="C57" s="19"/>
      <c r="D57" s="196"/>
      <c r="E57" s="71" t="str">
        <f>'C1'!J60</f>
        <v/>
      </c>
      <c r="F57" s="20"/>
      <c r="G57" s="197"/>
      <c r="H57" s="71" t="str">
        <f>'C1'!L60</f>
        <v/>
      </c>
      <c r="I57" s="20"/>
      <c r="J57" s="199"/>
      <c r="K57" s="71">
        <f>'C1'!N60</f>
        <v>1139500</v>
      </c>
      <c r="L57" s="20"/>
      <c r="M57" s="57" t="str">
        <f>'C1'!O60</f>
        <v/>
      </c>
      <c r="N57" s="71" t="str">
        <f>'C1'!P60</f>
        <v/>
      </c>
      <c r="O57" s="20"/>
      <c r="P57" s="57" t="str">
        <f>'C1'!Q60</f>
        <v/>
      </c>
      <c r="Q57" s="71" t="str">
        <f>'C1'!R60</f>
        <v/>
      </c>
      <c r="R57" s="20"/>
      <c r="S57" s="37" t="str">
        <f>'C1'!S60</f>
        <v/>
      </c>
      <c r="T57" s="71" t="str">
        <f>'C1'!T60</f>
        <v/>
      </c>
      <c r="U57" s="20"/>
      <c r="V57" s="57" t="str">
        <f>'C1'!U60</f>
        <v/>
      </c>
      <c r="W57" s="71" t="str">
        <f>'C1'!V60</f>
        <v/>
      </c>
      <c r="X57" s="20"/>
      <c r="Y57" s="57" t="str">
        <f>'C1'!W60</f>
        <v/>
      </c>
      <c r="Z57" s="71" t="str">
        <f>'C1'!X60</f>
        <v/>
      </c>
      <c r="AA57" s="20"/>
      <c r="AB57" s="57" t="str">
        <f>'C1'!Y60</f>
        <v/>
      </c>
      <c r="AC57" s="71" t="str">
        <f>'C1'!Z60</f>
        <v/>
      </c>
      <c r="AD57" s="20"/>
      <c r="AE57" s="37" t="str">
        <f>'C1'!AA60</f>
        <v/>
      </c>
      <c r="AF57" s="71" t="str">
        <f>'C1'!AB60</f>
        <v/>
      </c>
      <c r="AG57" s="20"/>
      <c r="AH57" s="37" t="str">
        <f>'C1'!AC60</f>
        <v/>
      </c>
      <c r="AI57" s="71" t="str">
        <f>'C1'!AD60</f>
        <v/>
      </c>
      <c r="AJ57" s="20"/>
      <c r="AK57" s="37" t="str">
        <f>'C1'!AE60</f>
        <v/>
      </c>
      <c r="AL57" s="71">
        <f>'C1'!AF60</f>
        <v>99100</v>
      </c>
      <c r="AM57" s="20"/>
      <c r="AN57" s="71" t="str">
        <f>'C1'!AH60</f>
        <v/>
      </c>
      <c r="AO57" s="20"/>
      <c r="AP57" s="71" t="str">
        <f>'C1'!AJ60</f>
        <v/>
      </c>
      <c r="AQ57" s="20"/>
      <c r="AR57" s="71" t="str">
        <f>'C1'!AL60</f>
        <v/>
      </c>
      <c r="AS57" s="20"/>
      <c r="AT57" s="71" t="str">
        <f>'C1'!AN60</f>
        <v/>
      </c>
      <c r="AU57" s="20"/>
      <c r="AV57" s="71">
        <f>'C1'!AP60</f>
        <v>1238600</v>
      </c>
      <c r="AW57" s="20"/>
      <c r="AX57" s="19"/>
    </row>
    <row r="58">
      <c r="A58" s="194" t="s">
        <v>146</v>
      </c>
      <c r="B58" s="6"/>
      <c r="C58" s="19"/>
      <c r="D58" s="196"/>
      <c r="E58" s="71">
        <f>'C1'!J61</f>
        <v>10000</v>
      </c>
      <c r="F58" s="20"/>
      <c r="G58" s="197"/>
      <c r="H58" s="71">
        <f>'C1'!L61</f>
        <v>10000</v>
      </c>
      <c r="I58" s="20"/>
      <c r="J58" s="199"/>
      <c r="K58" s="71">
        <f>'C1'!N61</f>
        <v>10000</v>
      </c>
      <c r="L58" s="20"/>
      <c r="M58" s="57" t="str">
        <f>'C1'!O61</f>
        <v/>
      </c>
      <c r="N58" s="71">
        <f>'C1'!P61</f>
        <v>10000</v>
      </c>
      <c r="O58" s="20"/>
      <c r="P58" s="57" t="str">
        <f>'C1'!Q61</f>
        <v/>
      </c>
      <c r="Q58" s="71">
        <f>'C1'!R61</f>
        <v>16000</v>
      </c>
      <c r="R58" s="20"/>
      <c r="S58" s="37" t="str">
        <f>'C1'!S61</f>
        <v/>
      </c>
      <c r="T58" s="71">
        <f>'C1'!T61</f>
        <v>10000</v>
      </c>
      <c r="U58" s="20"/>
      <c r="V58" s="57" t="str">
        <f>'C1'!U61</f>
        <v/>
      </c>
      <c r="W58" s="71">
        <f>'C1'!V61</f>
        <v>10000</v>
      </c>
      <c r="X58" s="20"/>
      <c r="Y58" s="57" t="str">
        <f>'C1'!W61</f>
        <v/>
      </c>
      <c r="Z58" s="71">
        <f>'C1'!X61</f>
        <v>10000</v>
      </c>
      <c r="AA58" s="20"/>
      <c r="AB58" s="57" t="str">
        <f>'C1'!Y61</f>
        <v/>
      </c>
      <c r="AC58" s="71">
        <f>'C1'!Z61</f>
        <v>10000</v>
      </c>
      <c r="AD58" s="20"/>
      <c r="AE58" s="37" t="str">
        <f>'C1'!AA61</f>
        <v/>
      </c>
      <c r="AF58" s="71">
        <f>'C1'!AB61</f>
        <v>14000</v>
      </c>
      <c r="AG58" s="20"/>
      <c r="AH58" s="37" t="str">
        <f>'C1'!AC61</f>
        <v/>
      </c>
      <c r="AI58" s="71">
        <f>'C1'!AD61</f>
        <v>20000</v>
      </c>
      <c r="AJ58" s="20"/>
      <c r="AK58" s="37" t="str">
        <f>'C1'!AE61</f>
        <v/>
      </c>
      <c r="AL58" s="71">
        <f>'C1'!AF61</f>
        <v>14200</v>
      </c>
      <c r="AM58" s="20"/>
      <c r="AN58" s="71" t="str">
        <f>'C1'!AH61</f>
        <v/>
      </c>
      <c r="AO58" s="20"/>
      <c r="AP58" s="71" t="str">
        <f>'C1'!AJ61</f>
        <v/>
      </c>
      <c r="AQ58" s="20"/>
      <c r="AR58" s="71" t="str">
        <f>'C1'!AL61</f>
        <v/>
      </c>
      <c r="AS58" s="20"/>
      <c r="AT58" s="71" t="str">
        <f>'C1'!AN61</f>
        <v/>
      </c>
      <c r="AU58" s="20"/>
      <c r="AV58" s="71">
        <f>'C1'!AP61</f>
        <v>144200</v>
      </c>
      <c r="AW58" s="20"/>
      <c r="AX58" s="19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202"/>
      <c r="AW59" s="5"/>
      <c r="AX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202"/>
      <c r="AW60" s="5"/>
      <c r="A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202"/>
      <c r="AW61" s="5"/>
      <c r="A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202"/>
      <c r="AW62" s="5"/>
      <c r="A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202"/>
      <c r="AW63" s="5"/>
      <c r="A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202"/>
      <c r="AW64" s="5"/>
      <c r="A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202"/>
      <c r="AW65" s="5"/>
      <c r="A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202"/>
      <c r="AW66" s="5"/>
      <c r="A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202"/>
      <c r="AW67" s="5"/>
      <c r="A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202"/>
      <c r="AW68" s="5"/>
      <c r="A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202"/>
      <c r="AW69" s="5"/>
      <c r="A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202"/>
      <c r="AW70" s="5"/>
      <c r="A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202"/>
      <c r="AW71" s="5"/>
      <c r="A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202"/>
      <c r="AW72" s="5"/>
      <c r="A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202"/>
      <c r="AW73" s="5"/>
      <c r="A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202"/>
      <c r="AW74" s="5"/>
      <c r="A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202"/>
      <c r="AW75" s="5"/>
      <c r="A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202"/>
      <c r="AW76" s="5"/>
      <c r="A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202"/>
      <c r="AW77" s="5"/>
      <c r="A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202"/>
      <c r="AW78" s="5"/>
      <c r="A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202"/>
      <c r="AW79" s="5"/>
      <c r="A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202"/>
      <c r="AW80" s="5"/>
      <c r="A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202"/>
      <c r="AW81" s="5"/>
      <c r="A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202"/>
      <c r="AW82" s="5"/>
      <c r="A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202"/>
      <c r="AW83" s="5"/>
      <c r="A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202"/>
      <c r="AW84" s="5"/>
      <c r="A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202"/>
      <c r="AW85" s="5"/>
      <c r="A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202"/>
      <c r="AW86" s="5"/>
      <c r="A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202"/>
      <c r="AW87" s="5"/>
      <c r="A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202"/>
      <c r="AW88" s="5"/>
      <c r="A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202"/>
      <c r="AW89" s="5"/>
      <c r="A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202"/>
      <c r="AW90" s="5"/>
      <c r="A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202"/>
      <c r="AW91" s="5"/>
      <c r="A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202"/>
      <c r="AW92" s="5"/>
      <c r="A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202"/>
      <c r="AW93" s="5"/>
      <c r="A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202"/>
      <c r="AW94" s="5"/>
      <c r="A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202"/>
      <c r="AW95" s="5"/>
      <c r="A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202"/>
      <c r="AW96" s="5"/>
      <c r="A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202"/>
      <c r="AW97" s="5"/>
      <c r="A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202"/>
      <c r="AW98" s="5"/>
      <c r="A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202"/>
      <c r="AW99" s="5"/>
      <c r="A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202"/>
      <c r="AW100" s="5"/>
      <c r="A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202"/>
      <c r="AW101" s="5"/>
      <c r="A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202"/>
      <c r="AW102" s="5"/>
      <c r="A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202"/>
      <c r="AW103" s="5"/>
      <c r="A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202"/>
      <c r="AW104" s="5"/>
      <c r="A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202"/>
      <c r="AW105" s="5"/>
      <c r="A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202"/>
      <c r="AW106" s="5"/>
      <c r="A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202"/>
      <c r="AW107" s="5"/>
      <c r="A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202"/>
      <c r="AW108" s="5"/>
      <c r="A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202"/>
      <c r="AW109" s="5"/>
      <c r="A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202"/>
      <c r="AW110" s="5"/>
      <c r="A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202"/>
      <c r="AW111" s="5"/>
      <c r="A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202"/>
      <c r="AW112" s="5"/>
      <c r="A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202"/>
      <c r="AW113" s="5"/>
      <c r="A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202"/>
      <c r="AW114" s="5"/>
      <c r="A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202"/>
      <c r="AW115" s="5"/>
      <c r="A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202"/>
      <c r="AW116" s="5"/>
      <c r="A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202"/>
      <c r="AW117" s="5"/>
      <c r="A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202"/>
      <c r="AW118" s="5"/>
      <c r="A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202"/>
      <c r="AW119" s="5"/>
      <c r="A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202"/>
      <c r="AW120" s="5"/>
      <c r="A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202"/>
      <c r="AW121" s="5"/>
      <c r="A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202"/>
      <c r="AW122" s="5"/>
      <c r="A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202"/>
      <c r="AW123" s="5"/>
      <c r="A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202"/>
      <c r="AW124" s="5"/>
      <c r="A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202"/>
      <c r="AW125" s="5"/>
      <c r="A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202"/>
      <c r="AW126" s="5"/>
      <c r="A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202"/>
      <c r="AW127" s="5"/>
      <c r="A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202"/>
      <c r="AW128" s="5"/>
      <c r="A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202"/>
      <c r="AW129" s="5"/>
      <c r="A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202"/>
      <c r="AW130" s="5"/>
      <c r="A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202"/>
      <c r="AW131" s="5"/>
      <c r="A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202"/>
      <c r="AW132" s="5"/>
      <c r="A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202"/>
      <c r="AW133" s="5"/>
      <c r="A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202"/>
      <c r="AW134" s="5"/>
      <c r="A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202"/>
      <c r="AW135" s="5"/>
      <c r="A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202"/>
      <c r="AW136" s="5"/>
      <c r="A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202"/>
      <c r="AW137" s="5"/>
      <c r="A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202"/>
      <c r="AW138" s="5"/>
      <c r="A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202"/>
      <c r="AW139" s="5"/>
      <c r="A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202"/>
      <c r="AW140" s="5"/>
      <c r="A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202"/>
      <c r="AW141" s="5"/>
      <c r="A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202"/>
      <c r="AW142" s="5"/>
      <c r="A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202"/>
      <c r="AW143" s="5"/>
      <c r="A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202"/>
      <c r="AW144" s="5"/>
      <c r="A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202"/>
      <c r="AW145" s="5"/>
      <c r="A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202"/>
      <c r="AW146" s="5"/>
      <c r="A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202"/>
      <c r="AW147" s="5"/>
      <c r="A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202"/>
      <c r="AW148" s="5"/>
      <c r="A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202"/>
      <c r="AW149" s="5"/>
      <c r="A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202"/>
      <c r="AW150" s="5"/>
      <c r="A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202"/>
      <c r="AW151" s="5"/>
      <c r="A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202"/>
      <c r="AW152" s="5"/>
      <c r="A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202"/>
      <c r="AW153" s="5"/>
      <c r="A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202"/>
      <c r="AW154" s="5"/>
      <c r="A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202"/>
      <c r="AW155" s="5"/>
      <c r="A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202"/>
      <c r="AW156" s="5"/>
      <c r="A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202"/>
      <c r="AW157" s="5"/>
      <c r="A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202"/>
      <c r="AW158" s="5"/>
      <c r="A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202"/>
      <c r="AW159" s="5"/>
      <c r="A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202"/>
      <c r="AW160" s="5"/>
      <c r="A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202"/>
      <c r="AW161" s="5"/>
      <c r="A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202"/>
      <c r="AW162" s="5"/>
      <c r="A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202"/>
      <c r="AW163" s="5"/>
      <c r="A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202"/>
      <c r="AW164" s="5"/>
      <c r="A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202"/>
      <c r="AW165" s="5"/>
      <c r="A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202"/>
      <c r="AW166" s="5"/>
      <c r="A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202"/>
      <c r="AW167" s="5"/>
      <c r="A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202"/>
      <c r="AW168" s="5"/>
      <c r="A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202"/>
      <c r="AW169" s="5"/>
      <c r="A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202"/>
      <c r="AW170" s="5"/>
      <c r="A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202"/>
      <c r="AW171" s="5"/>
      <c r="A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202"/>
      <c r="AW172" s="5"/>
      <c r="A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202"/>
      <c r="AW173" s="5"/>
      <c r="A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202"/>
      <c r="AW174" s="5"/>
      <c r="A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202"/>
      <c r="AW175" s="5"/>
      <c r="A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202"/>
      <c r="AW176" s="5"/>
      <c r="A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202"/>
      <c r="AW177" s="5"/>
      <c r="A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202"/>
      <c r="AW178" s="5"/>
      <c r="A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202"/>
      <c r="AW179" s="5"/>
      <c r="A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202"/>
      <c r="AW180" s="5"/>
      <c r="A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202"/>
      <c r="AW181" s="5"/>
      <c r="A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202"/>
      <c r="AW182" s="5"/>
      <c r="A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202"/>
      <c r="AW183" s="5"/>
      <c r="A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202"/>
      <c r="AW184" s="5"/>
      <c r="A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202"/>
      <c r="AW185" s="5"/>
      <c r="A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202"/>
      <c r="AW186" s="5"/>
      <c r="A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202"/>
      <c r="AW187" s="5"/>
      <c r="A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202"/>
      <c r="AW188" s="5"/>
      <c r="A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202"/>
      <c r="AW189" s="5"/>
      <c r="A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202"/>
      <c r="AW190" s="5"/>
      <c r="A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202"/>
      <c r="AW191" s="5"/>
      <c r="A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202"/>
      <c r="AW192" s="5"/>
      <c r="A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202"/>
      <c r="AW193" s="5"/>
      <c r="A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202"/>
      <c r="AW194" s="5"/>
      <c r="A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202"/>
      <c r="AW195" s="5"/>
      <c r="A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202"/>
      <c r="AW196" s="5"/>
      <c r="A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202"/>
      <c r="AW197" s="5"/>
      <c r="A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202"/>
      <c r="AW198" s="5"/>
      <c r="A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202"/>
      <c r="AW199" s="5"/>
      <c r="A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202"/>
      <c r="AW200" s="5"/>
      <c r="A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202"/>
      <c r="AW201" s="5"/>
      <c r="A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202"/>
      <c r="AW202" s="5"/>
      <c r="A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202"/>
      <c r="AW203" s="5"/>
      <c r="A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202"/>
      <c r="AW204" s="5"/>
      <c r="A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202"/>
      <c r="AW205" s="5"/>
      <c r="A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202"/>
      <c r="AW206" s="5"/>
      <c r="A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202"/>
      <c r="AW207" s="5"/>
      <c r="A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202"/>
      <c r="AW208" s="5"/>
      <c r="A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202"/>
      <c r="AW209" s="5"/>
      <c r="A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202"/>
      <c r="AW210" s="5"/>
      <c r="A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202"/>
      <c r="AW211" s="5"/>
      <c r="A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202"/>
      <c r="AW212" s="5"/>
      <c r="A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202"/>
      <c r="AW213" s="5"/>
      <c r="A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202"/>
      <c r="AW214" s="5"/>
      <c r="A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202"/>
      <c r="AW215" s="5"/>
      <c r="A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202"/>
      <c r="AW216" s="5"/>
      <c r="A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202"/>
      <c r="AW217" s="5"/>
      <c r="A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202"/>
      <c r="AW218" s="5"/>
      <c r="A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202"/>
      <c r="AW219" s="5"/>
      <c r="A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202"/>
      <c r="AW220" s="5"/>
      <c r="A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202"/>
      <c r="AW221" s="5"/>
      <c r="A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202"/>
      <c r="AW222" s="5"/>
      <c r="A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202"/>
      <c r="AW223" s="5"/>
      <c r="A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202"/>
      <c r="AW224" s="5"/>
      <c r="A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202"/>
      <c r="AW225" s="5"/>
      <c r="A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202"/>
      <c r="AW226" s="5"/>
      <c r="A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202"/>
      <c r="AW227" s="5"/>
      <c r="A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202"/>
      <c r="AW228" s="5"/>
      <c r="A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202"/>
      <c r="AW229" s="5"/>
      <c r="A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202"/>
      <c r="AW230" s="5"/>
      <c r="A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202"/>
      <c r="AW231" s="5"/>
      <c r="A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202"/>
      <c r="AW232" s="5"/>
      <c r="A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202"/>
      <c r="AW233" s="5"/>
      <c r="A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202"/>
      <c r="AW234" s="5"/>
      <c r="A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202"/>
      <c r="AW235" s="5"/>
      <c r="A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202"/>
      <c r="AW236" s="5"/>
      <c r="A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202"/>
      <c r="AW237" s="5"/>
      <c r="A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202"/>
      <c r="AW238" s="5"/>
      <c r="A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202"/>
      <c r="AW239" s="5"/>
      <c r="A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202"/>
      <c r="AW240" s="5"/>
      <c r="A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202"/>
      <c r="AW241" s="5"/>
      <c r="A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202"/>
      <c r="AW242" s="5"/>
      <c r="A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202"/>
      <c r="AW243" s="5"/>
      <c r="A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202"/>
      <c r="AW244" s="5"/>
      <c r="A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202"/>
      <c r="AW245" s="5"/>
      <c r="A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202"/>
      <c r="AW246" s="5"/>
      <c r="A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202"/>
      <c r="AW247" s="5"/>
      <c r="A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202"/>
      <c r="AW248" s="5"/>
      <c r="A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202"/>
      <c r="AW249" s="5"/>
      <c r="A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202"/>
      <c r="AW250" s="5"/>
      <c r="A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202"/>
      <c r="AW251" s="5"/>
      <c r="A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202"/>
      <c r="AW252" s="5"/>
      <c r="A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202"/>
      <c r="AW253" s="5"/>
      <c r="A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202"/>
      <c r="AW254" s="5"/>
      <c r="A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202"/>
      <c r="AW255" s="5"/>
      <c r="A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202"/>
      <c r="AW256" s="5"/>
      <c r="A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202"/>
      <c r="AW257" s="5"/>
      <c r="A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202"/>
      <c r="AW258" s="5"/>
      <c r="A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202"/>
      <c r="AW259" s="5"/>
      <c r="A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202"/>
      <c r="AW260" s="5"/>
      <c r="A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202"/>
      <c r="AW261" s="5"/>
      <c r="A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202"/>
      <c r="AW262" s="5"/>
      <c r="A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202"/>
      <c r="AW263" s="5"/>
      <c r="A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202"/>
      <c r="AW264" s="5"/>
      <c r="A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202"/>
      <c r="AW265" s="5"/>
      <c r="A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202"/>
      <c r="AW266" s="5"/>
      <c r="A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202"/>
      <c r="AW267" s="5"/>
      <c r="A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202"/>
      <c r="AW268" s="5"/>
      <c r="A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202"/>
      <c r="AW269" s="5"/>
      <c r="A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202"/>
      <c r="AW270" s="5"/>
      <c r="A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202"/>
      <c r="AW271" s="5"/>
      <c r="A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202"/>
      <c r="AW272" s="5"/>
      <c r="A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202"/>
      <c r="AW273" s="5"/>
      <c r="A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202"/>
      <c r="AW274" s="5"/>
      <c r="A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202"/>
      <c r="AW275" s="5"/>
      <c r="A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202"/>
      <c r="AW276" s="5"/>
      <c r="A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202"/>
      <c r="AW277" s="5"/>
      <c r="A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202"/>
      <c r="AW278" s="5"/>
      <c r="A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202"/>
      <c r="AW279" s="5"/>
      <c r="A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202"/>
      <c r="AW280" s="5"/>
      <c r="A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202"/>
      <c r="AW281" s="5"/>
      <c r="A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202"/>
      <c r="AW282" s="5"/>
      <c r="A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202"/>
      <c r="AW283" s="5"/>
      <c r="A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202"/>
      <c r="AW284" s="5"/>
      <c r="A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202"/>
      <c r="AW285" s="5"/>
      <c r="A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202"/>
      <c r="AW286" s="5"/>
      <c r="A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202"/>
      <c r="AW287" s="5"/>
      <c r="A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202"/>
      <c r="AW288" s="5"/>
      <c r="A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202"/>
      <c r="AW289" s="5"/>
      <c r="A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202"/>
      <c r="AW290" s="5"/>
      <c r="A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202"/>
      <c r="AW291" s="5"/>
      <c r="A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202"/>
      <c r="AW292" s="5"/>
      <c r="A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202"/>
      <c r="AW293" s="5"/>
      <c r="A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202"/>
      <c r="AW294" s="5"/>
      <c r="A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202"/>
      <c r="AW295" s="5"/>
      <c r="A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202"/>
      <c r="AW296" s="5"/>
      <c r="A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202"/>
      <c r="AW297" s="5"/>
      <c r="A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202"/>
      <c r="AW298" s="5"/>
      <c r="A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202"/>
      <c r="AW299" s="5"/>
      <c r="A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202"/>
      <c r="AW300" s="5"/>
      <c r="A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202"/>
      <c r="AW301" s="5"/>
      <c r="A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202"/>
      <c r="AW302" s="5"/>
      <c r="A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202"/>
      <c r="AW303" s="5"/>
      <c r="A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202"/>
      <c r="AW304" s="5"/>
      <c r="A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202"/>
      <c r="AW305" s="5"/>
      <c r="A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202"/>
      <c r="AW306" s="5"/>
      <c r="A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202"/>
      <c r="AW307" s="5"/>
      <c r="A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202"/>
      <c r="AW308" s="5"/>
      <c r="A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202"/>
      <c r="AW309" s="5"/>
      <c r="A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202"/>
      <c r="AW310" s="5"/>
      <c r="A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202"/>
      <c r="AW311" s="5"/>
      <c r="A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202"/>
      <c r="AW312" s="5"/>
      <c r="A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202"/>
      <c r="AW313" s="5"/>
      <c r="A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202"/>
      <c r="AW314" s="5"/>
      <c r="A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202"/>
      <c r="AW315" s="5"/>
      <c r="A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202"/>
      <c r="AW316" s="5"/>
      <c r="A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202"/>
      <c r="AW317" s="5"/>
      <c r="A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202"/>
      <c r="AW318" s="5"/>
      <c r="A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202"/>
      <c r="AW319" s="5"/>
      <c r="A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202"/>
      <c r="AW320" s="5"/>
      <c r="A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202"/>
      <c r="AW321" s="5"/>
      <c r="A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202"/>
      <c r="AW322" s="5"/>
      <c r="A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202"/>
      <c r="AW323" s="5"/>
      <c r="A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202"/>
      <c r="AW324" s="5"/>
      <c r="A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202"/>
      <c r="AW325" s="5"/>
      <c r="A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202"/>
      <c r="AW326" s="5"/>
      <c r="A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202"/>
      <c r="AW327" s="5"/>
      <c r="A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202"/>
      <c r="AW328" s="5"/>
      <c r="A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202"/>
      <c r="AW329" s="5"/>
      <c r="A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202"/>
      <c r="AW330" s="5"/>
      <c r="A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202"/>
      <c r="AW331" s="5"/>
      <c r="A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202"/>
      <c r="AW332" s="5"/>
      <c r="A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202"/>
      <c r="AW333" s="5"/>
      <c r="A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202"/>
      <c r="AW334" s="5"/>
      <c r="A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202"/>
      <c r="AW335" s="5"/>
      <c r="A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202"/>
      <c r="AW336" s="5"/>
      <c r="A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202"/>
      <c r="AW337" s="5"/>
      <c r="A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202"/>
      <c r="AW338" s="5"/>
      <c r="A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202"/>
      <c r="AW339" s="5"/>
      <c r="A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202"/>
      <c r="AW340" s="5"/>
      <c r="A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202"/>
      <c r="AW341" s="5"/>
      <c r="A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202"/>
      <c r="AW342" s="5"/>
      <c r="A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202"/>
      <c r="AW343" s="5"/>
      <c r="A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202"/>
      <c r="AW344" s="5"/>
      <c r="A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202"/>
      <c r="AW345" s="5"/>
      <c r="A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202"/>
      <c r="AW346" s="5"/>
      <c r="A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202"/>
      <c r="AW347" s="5"/>
      <c r="A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202"/>
      <c r="AW348" s="5"/>
      <c r="A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202"/>
      <c r="AW349" s="5"/>
      <c r="A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202"/>
      <c r="AW350" s="5"/>
      <c r="A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202"/>
      <c r="AW351" s="5"/>
      <c r="A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202"/>
      <c r="AW352" s="5"/>
      <c r="A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202"/>
      <c r="AW353" s="5"/>
      <c r="A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202"/>
      <c r="AW354" s="5"/>
      <c r="A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202"/>
      <c r="AW355" s="5"/>
      <c r="A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202"/>
      <c r="AW356" s="5"/>
      <c r="A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202"/>
      <c r="AW357" s="5"/>
      <c r="A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202"/>
      <c r="AW358" s="5"/>
      <c r="A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202"/>
      <c r="AW359" s="5"/>
      <c r="A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202"/>
      <c r="AW360" s="5"/>
      <c r="A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202"/>
      <c r="AW361" s="5"/>
      <c r="A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202"/>
      <c r="AW362" s="5"/>
      <c r="A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202"/>
      <c r="AW363" s="5"/>
      <c r="A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202"/>
      <c r="AW364" s="5"/>
      <c r="A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202"/>
      <c r="AW365" s="5"/>
      <c r="A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202"/>
      <c r="AW366" s="5"/>
      <c r="A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202"/>
      <c r="AW367" s="5"/>
      <c r="A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202"/>
      <c r="AW368" s="5"/>
      <c r="A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202"/>
      <c r="AW369" s="5"/>
      <c r="A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202"/>
      <c r="AW370" s="5"/>
      <c r="A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202"/>
      <c r="AW371" s="5"/>
      <c r="A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202"/>
      <c r="AW372" s="5"/>
      <c r="A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202"/>
      <c r="AW373" s="5"/>
      <c r="A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202"/>
      <c r="AW374" s="5"/>
      <c r="A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202"/>
      <c r="AW375" s="5"/>
      <c r="A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202"/>
      <c r="AW376" s="5"/>
      <c r="A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202"/>
      <c r="AW377" s="5"/>
      <c r="A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202"/>
      <c r="AW378" s="5"/>
      <c r="A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202"/>
      <c r="AW379" s="5"/>
      <c r="A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202"/>
      <c r="AW380" s="5"/>
      <c r="A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202"/>
      <c r="AW381" s="5"/>
      <c r="A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202"/>
      <c r="AW382" s="5"/>
      <c r="A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202"/>
      <c r="AW383" s="5"/>
      <c r="A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202"/>
      <c r="AW384" s="5"/>
      <c r="A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202"/>
      <c r="AW385" s="5"/>
      <c r="A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202"/>
      <c r="AW386" s="5"/>
      <c r="A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202"/>
      <c r="AW387" s="5"/>
      <c r="A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202"/>
      <c r="AW388" s="5"/>
      <c r="A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202"/>
      <c r="AW389" s="5"/>
      <c r="A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202"/>
      <c r="AW390" s="5"/>
      <c r="A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202"/>
      <c r="AW391" s="5"/>
      <c r="A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202"/>
      <c r="AW392" s="5"/>
      <c r="A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202"/>
      <c r="AW393" s="5"/>
      <c r="A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202"/>
      <c r="AW394" s="5"/>
      <c r="A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202"/>
      <c r="AW395" s="5"/>
      <c r="A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202"/>
      <c r="AW396" s="5"/>
      <c r="A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202"/>
      <c r="AW397" s="5"/>
      <c r="A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202"/>
      <c r="AW398" s="5"/>
      <c r="A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202"/>
      <c r="AW399" s="5"/>
      <c r="A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202"/>
      <c r="AW400" s="5"/>
      <c r="A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202"/>
      <c r="AW401" s="5"/>
      <c r="A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202"/>
      <c r="AW402" s="5"/>
      <c r="A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202"/>
      <c r="AW403" s="5"/>
      <c r="A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202"/>
      <c r="AW404" s="5"/>
      <c r="A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202"/>
      <c r="AW405" s="5"/>
      <c r="A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202"/>
      <c r="AW406" s="5"/>
      <c r="A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202"/>
      <c r="AW407" s="5"/>
      <c r="A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202"/>
      <c r="AW408" s="5"/>
      <c r="A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202"/>
      <c r="AW409" s="5"/>
      <c r="A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202"/>
      <c r="AW410" s="5"/>
      <c r="A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202"/>
      <c r="AW411" s="5"/>
      <c r="A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202"/>
      <c r="AW412" s="5"/>
      <c r="A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202"/>
      <c r="AW413" s="5"/>
      <c r="A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202"/>
      <c r="AW414" s="5"/>
      <c r="A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202"/>
      <c r="AW415" s="5"/>
      <c r="A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202"/>
      <c r="AW416" s="5"/>
      <c r="A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202"/>
      <c r="AW417" s="5"/>
      <c r="A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202"/>
      <c r="AW418" s="5"/>
      <c r="A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202"/>
      <c r="AW419" s="5"/>
      <c r="A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202"/>
      <c r="AW420" s="5"/>
      <c r="A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202"/>
      <c r="AW421" s="5"/>
      <c r="A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202"/>
      <c r="AW422" s="5"/>
      <c r="A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202"/>
      <c r="AW423" s="5"/>
      <c r="A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202"/>
      <c r="AW424" s="5"/>
      <c r="A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202"/>
      <c r="AW425" s="5"/>
      <c r="A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202"/>
      <c r="AW426" s="5"/>
      <c r="A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202"/>
      <c r="AW427" s="5"/>
      <c r="A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202"/>
      <c r="AW428" s="5"/>
      <c r="A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202"/>
      <c r="AW429" s="5"/>
      <c r="A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202"/>
      <c r="AW430" s="5"/>
      <c r="A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202"/>
      <c r="AW431" s="5"/>
      <c r="A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202"/>
      <c r="AW432" s="5"/>
      <c r="A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202"/>
      <c r="AW433" s="5"/>
      <c r="A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202"/>
      <c r="AW434" s="5"/>
      <c r="A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202"/>
      <c r="AW435" s="5"/>
      <c r="A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202"/>
      <c r="AW436" s="5"/>
      <c r="A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202"/>
      <c r="AW437" s="5"/>
      <c r="A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202"/>
      <c r="AW438" s="5"/>
      <c r="A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202"/>
      <c r="AW439" s="5"/>
      <c r="A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202"/>
      <c r="AW440" s="5"/>
      <c r="A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202"/>
      <c r="AW441" s="5"/>
      <c r="A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202"/>
      <c r="AW442" s="5"/>
      <c r="A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202"/>
      <c r="AW443" s="5"/>
      <c r="A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202"/>
      <c r="AW444" s="5"/>
      <c r="A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202"/>
      <c r="AW445" s="5"/>
      <c r="A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202"/>
      <c r="AW446" s="5"/>
      <c r="A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202"/>
      <c r="AW447" s="5"/>
      <c r="A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202"/>
      <c r="AW448" s="5"/>
      <c r="A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202"/>
      <c r="AW449" s="5"/>
      <c r="A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202"/>
      <c r="AW450" s="5"/>
      <c r="A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202"/>
      <c r="AW451" s="5"/>
      <c r="A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202"/>
      <c r="AW452" s="5"/>
      <c r="A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202"/>
      <c r="AW453" s="5"/>
      <c r="A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202"/>
      <c r="AW454" s="5"/>
      <c r="A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202"/>
      <c r="AW455" s="5"/>
      <c r="A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202"/>
      <c r="AW456" s="5"/>
      <c r="A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202"/>
      <c r="AW457" s="5"/>
      <c r="A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202"/>
      <c r="AW458" s="5"/>
      <c r="A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202"/>
      <c r="AW459" s="5"/>
      <c r="A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202"/>
      <c r="AW460" s="5"/>
      <c r="A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202"/>
      <c r="AW461" s="5"/>
      <c r="A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202"/>
      <c r="AW462" s="5"/>
      <c r="A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202"/>
      <c r="AW463" s="5"/>
      <c r="A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202"/>
      <c r="AW464" s="5"/>
      <c r="A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202"/>
      <c r="AW465" s="5"/>
      <c r="A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202"/>
      <c r="AW466" s="5"/>
      <c r="A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202"/>
      <c r="AW467" s="5"/>
      <c r="A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202"/>
      <c r="AW468" s="5"/>
      <c r="A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202"/>
      <c r="AW469" s="5"/>
      <c r="A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202"/>
      <c r="AW470" s="5"/>
      <c r="A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202"/>
      <c r="AW471" s="5"/>
      <c r="A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202"/>
      <c r="AW472" s="5"/>
      <c r="A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202"/>
      <c r="AW473" s="5"/>
      <c r="A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202"/>
      <c r="AW474" s="5"/>
      <c r="A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202"/>
      <c r="AW475" s="5"/>
      <c r="A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202"/>
      <c r="AW476" s="5"/>
      <c r="A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202"/>
      <c r="AW477" s="5"/>
      <c r="A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202"/>
      <c r="AW478" s="5"/>
      <c r="A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202"/>
      <c r="AW479" s="5"/>
      <c r="A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202"/>
      <c r="AW480" s="5"/>
      <c r="A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202"/>
      <c r="AW481" s="5"/>
      <c r="A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202"/>
      <c r="AW482" s="5"/>
      <c r="A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202"/>
      <c r="AW483" s="5"/>
      <c r="A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202"/>
      <c r="AW484" s="5"/>
      <c r="A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202"/>
      <c r="AW485" s="5"/>
      <c r="A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202"/>
      <c r="AW486" s="5"/>
      <c r="A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202"/>
      <c r="AW487" s="5"/>
      <c r="A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202"/>
      <c r="AW488" s="5"/>
      <c r="A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202"/>
      <c r="AW489" s="5"/>
      <c r="A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202"/>
      <c r="AW490" s="5"/>
      <c r="A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202"/>
      <c r="AW491" s="5"/>
      <c r="A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202"/>
      <c r="AW492" s="5"/>
      <c r="A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202"/>
      <c r="AW493" s="5"/>
      <c r="A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202"/>
      <c r="AW494" s="5"/>
      <c r="A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202"/>
      <c r="AW495" s="5"/>
      <c r="A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202"/>
      <c r="AW496" s="5"/>
      <c r="A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202"/>
      <c r="AW497" s="5"/>
      <c r="A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202"/>
      <c r="AW498" s="5"/>
      <c r="A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202"/>
      <c r="AW499" s="5"/>
      <c r="A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202"/>
      <c r="AW500" s="5"/>
      <c r="A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202"/>
      <c r="AW501" s="5"/>
      <c r="A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202"/>
      <c r="AW502" s="5"/>
      <c r="A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202"/>
      <c r="AW503" s="5"/>
      <c r="A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202"/>
      <c r="AW504" s="5"/>
      <c r="A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202"/>
      <c r="AW505" s="5"/>
      <c r="A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202"/>
      <c r="AW506" s="5"/>
      <c r="A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202"/>
      <c r="AW507" s="5"/>
      <c r="A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202"/>
      <c r="AW508" s="5"/>
      <c r="A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202"/>
      <c r="AW509" s="5"/>
      <c r="A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202"/>
      <c r="AW510" s="5"/>
      <c r="A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202"/>
      <c r="AW511" s="5"/>
      <c r="A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202"/>
      <c r="AW512" s="5"/>
      <c r="A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202"/>
      <c r="AW513" s="5"/>
      <c r="A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202"/>
      <c r="AW514" s="5"/>
      <c r="A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202"/>
      <c r="AW515" s="5"/>
      <c r="A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202"/>
      <c r="AW516" s="5"/>
      <c r="A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202"/>
      <c r="AW517" s="5"/>
      <c r="A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202"/>
      <c r="AW518" s="5"/>
      <c r="A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202"/>
      <c r="AW519" s="5"/>
      <c r="A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202"/>
      <c r="AW520" s="5"/>
      <c r="A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202"/>
      <c r="AW521" s="5"/>
      <c r="A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202"/>
      <c r="AW522" s="5"/>
      <c r="A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202"/>
      <c r="AW523" s="5"/>
      <c r="A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202"/>
      <c r="AW524" s="5"/>
      <c r="A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202"/>
      <c r="AW525" s="5"/>
      <c r="A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202"/>
      <c r="AW526" s="5"/>
      <c r="A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202"/>
      <c r="AW527" s="5"/>
      <c r="A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202"/>
      <c r="AW528" s="5"/>
      <c r="A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202"/>
      <c r="AW529" s="5"/>
      <c r="A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202"/>
      <c r="AW530" s="5"/>
      <c r="A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202"/>
      <c r="AW531" s="5"/>
      <c r="A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202"/>
      <c r="AW532" s="5"/>
      <c r="A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202"/>
      <c r="AW533" s="5"/>
      <c r="A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202"/>
      <c r="AW534" s="5"/>
      <c r="A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202"/>
      <c r="AW535" s="5"/>
      <c r="A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202"/>
      <c r="AW536" s="5"/>
      <c r="A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202"/>
      <c r="AW537" s="5"/>
      <c r="A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202"/>
      <c r="AW538" s="5"/>
      <c r="A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202"/>
      <c r="AW539" s="5"/>
      <c r="A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202"/>
      <c r="AW540" s="5"/>
      <c r="A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202"/>
      <c r="AW541" s="5"/>
      <c r="A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202"/>
      <c r="AW542" s="5"/>
      <c r="A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202"/>
      <c r="AW543" s="5"/>
      <c r="A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202"/>
      <c r="AW544" s="5"/>
      <c r="A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202"/>
      <c r="AW545" s="5"/>
      <c r="A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202"/>
      <c r="AW546" s="5"/>
      <c r="A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202"/>
      <c r="AW547" s="5"/>
      <c r="A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202"/>
      <c r="AW548" s="5"/>
      <c r="A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202"/>
      <c r="AW549" s="5"/>
      <c r="A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202"/>
      <c r="AW550" s="5"/>
      <c r="A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202"/>
      <c r="AW551" s="5"/>
      <c r="A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202"/>
      <c r="AW552" s="5"/>
      <c r="A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202"/>
      <c r="AW553" s="5"/>
      <c r="A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202"/>
      <c r="AW554" s="5"/>
      <c r="A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202"/>
      <c r="AW555" s="5"/>
      <c r="A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202"/>
      <c r="AW556" s="5"/>
      <c r="A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202"/>
      <c r="AW557" s="5"/>
      <c r="A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202"/>
      <c r="AW558" s="5"/>
      <c r="A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202"/>
      <c r="AW559" s="5"/>
      <c r="A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202"/>
      <c r="AW560" s="5"/>
      <c r="A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202"/>
      <c r="AW561" s="5"/>
      <c r="A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202"/>
      <c r="AW562" s="5"/>
      <c r="A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202"/>
      <c r="AW563" s="5"/>
      <c r="A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202"/>
      <c r="AW564" s="5"/>
      <c r="A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202"/>
      <c r="AW565" s="5"/>
      <c r="A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202"/>
      <c r="AW566" s="5"/>
      <c r="A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202"/>
      <c r="AW567" s="5"/>
      <c r="A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202"/>
      <c r="AW568" s="5"/>
      <c r="A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202"/>
      <c r="AW569" s="5"/>
      <c r="A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202"/>
      <c r="AW570" s="5"/>
      <c r="A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202"/>
      <c r="AW571" s="5"/>
      <c r="A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202"/>
      <c r="AW572" s="5"/>
      <c r="A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202"/>
      <c r="AW573" s="5"/>
      <c r="A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202"/>
      <c r="AW574" s="5"/>
      <c r="A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202"/>
      <c r="AW575" s="5"/>
      <c r="A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202"/>
      <c r="AW576" s="5"/>
      <c r="A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202"/>
      <c r="AW577" s="5"/>
      <c r="A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202"/>
      <c r="AW578" s="5"/>
      <c r="A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202"/>
      <c r="AW579" s="5"/>
      <c r="A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202"/>
      <c r="AW580" s="5"/>
      <c r="A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202"/>
      <c r="AW581" s="5"/>
      <c r="A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202"/>
      <c r="AW582" s="5"/>
      <c r="A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202"/>
      <c r="AW583" s="5"/>
      <c r="A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202"/>
      <c r="AW584" s="5"/>
      <c r="A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202"/>
      <c r="AW585" s="5"/>
      <c r="A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202"/>
      <c r="AW586" s="5"/>
      <c r="A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202"/>
      <c r="AW587" s="5"/>
      <c r="A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202"/>
      <c r="AW588" s="5"/>
      <c r="A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202"/>
      <c r="AW589" s="5"/>
      <c r="A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202"/>
      <c r="AW590" s="5"/>
      <c r="A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202"/>
      <c r="AW591" s="5"/>
      <c r="A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202"/>
      <c r="AW592" s="5"/>
      <c r="A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202"/>
      <c r="AW593" s="5"/>
      <c r="A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202"/>
      <c r="AW594" s="5"/>
      <c r="A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202"/>
      <c r="AW595" s="5"/>
      <c r="A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202"/>
      <c r="AW596" s="5"/>
      <c r="A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202"/>
      <c r="AW597" s="5"/>
      <c r="A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202"/>
      <c r="AW598" s="5"/>
      <c r="A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202"/>
      <c r="AW599" s="5"/>
      <c r="A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202"/>
      <c r="AW600" s="5"/>
      <c r="A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202"/>
      <c r="AW601" s="5"/>
      <c r="A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202"/>
      <c r="AW602" s="5"/>
      <c r="A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202"/>
      <c r="AW603" s="5"/>
      <c r="A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202"/>
      <c r="AW604" s="5"/>
      <c r="A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202"/>
      <c r="AW605" s="5"/>
      <c r="A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202"/>
      <c r="AW606" s="5"/>
      <c r="A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202"/>
      <c r="AW607" s="5"/>
      <c r="A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202"/>
      <c r="AW608" s="5"/>
      <c r="A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202"/>
      <c r="AW609" s="5"/>
      <c r="A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202"/>
      <c r="AW610" s="5"/>
      <c r="A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202"/>
      <c r="AW611" s="5"/>
      <c r="A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202"/>
      <c r="AW612" s="5"/>
      <c r="A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202"/>
      <c r="AW613" s="5"/>
      <c r="A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202"/>
      <c r="AW614" s="5"/>
      <c r="A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202"/>
      <c r="AW615" s="5"/>
      <c r="A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202"/>
      <c r="AW616" s="5"/>
      <c r="A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202"/>
      <c r="AW617" s="5"/>
      <c r="A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202"/>
      <c r="AW618" s="5"/>
      <c r="A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202"/>
      <c r="AW619" s="5"/>
      <c r="A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202"/>
      <c r="AW620" s="5"/>
      <c r="A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202"/>
      <c r="AW621" s="5"/>
      <c r="A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202"/>
      <c r="AW622" s="5"/>
      <c r="A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202"/>
      <c r="AW623" s="5"/>
      <c r="A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202"/>
      <c r="AW624" s="5"/>
      <c r="A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202"/>
      <c r="AW625" s="5"/>
      <c r="A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202"/>
      <c r="AW626" s="5"/>
      <c r="A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202"/>
      <c r="AW627" s="5"/>
      <c r="A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202"/>
      <c r="AW628" s="5"/>
      <c r="A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202"/>
      <c r="AW629" s="5"/>
      <c r="A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202"/>
      <c r="AW630" s="5"/>
      <c r="A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202"/>
      <c r="AW631" s="5"/>
      <c r="A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202"/>
      <c r="AW632" s="5"/>
      <c r="A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202"/>
      <c r="AW633" s="5"/>
      <c r="A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202"/>
      <c r="AW634" s="5"/>
      <c r="A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202"/>
      <c r="AW635" s="5"/>
      <c r="A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202"/>
      <c r="AW636" s="5"/>
      <c r="A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202"/>
      <c r="AW637" s="5"/>
      <c r="A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202"/>
      <c r="AW638" s="5"/>
      <c r="A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202"/>
      <c r="AW639" s="5"/>
      <c r="A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202"/>
      <c r="AW640" s="5"/>
      <c r="A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202"/>
      <c r="AW641" s="5"/>
      <c r="A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202"/>
      <c r="AW642" s="5"/>
      <c r="A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202"/>
      <c r="AW643" s="5"/>
      <c r="A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202"/>
      <c r="AW644" s="5"/>
      <c r="A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202"/>
      <c r="AW645" s="5"/>
      <c r="A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202"/>
      <c r="AW646" s="5"/>
      <c r="A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202"/>
      <c r="AW647" s="5"/>
      <c r="A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202"/>
      <c r="AW648" s="5"/>
      <c r="A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202"/>
      <c r="AW649" s="5"/>
      <c r="A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202"/>
      <c r="AW650" s="5"/>
      <c r="A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202"/>
      <c r="AW651" s="5"/>
      <c r="A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202"/>
      <c r="AW652" s="5"/>
      <c r="A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202"/>
      <c r="AW653" s="5"/>
      <c r="A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202"/>
      <c r="AW654" s="5"/>
      <c r="A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202"/>
      <c r="AW655" s="5"/>
      <c r="A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202"/>
      <c r="AW656" s="5"/>
      <c r="A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202"/>
      <c r="AW657" s="5"/>
      <c r="A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202"/>
      <c r="AW658" s="5"/>
      <c r="A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202"/>
      <c r="AW659" s="5"/>
      <c r="A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202"/>
      <c r="AW660" s="5"/>
      <c r="A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202"/>
      <c r="AW661" s="5"/>
      <c r="A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202"/>
      <c r="AW662" s="5"/>
      <c r="A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202"/>
      <c r="AW663" s="5"/>
      <c r="A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202"/>
      <c r="AW664" s="5"/>
      <c r="A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202"/>
      <c r="AW665" s="5"/>
      <c r="A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202"/>
      <c r="AW666" s="5"/>
      <c r="A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202"/>
      <c r="AW667" s="5"/>
      <c r="A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202"/>
      <c r="AW668" s="5"/>
      <c r="A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202"/>
      <c r="AW669" s="5"/>
      <c r="A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202"/>
      <c r="AW670" s="5"/>
      <c r="A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202"/>
      <c r="AW671" s="5"/>
      <c r="A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202"/>
      <c r="AW672" s="5"/>
      <c r="A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202"/>
      <c r="AW673" s="5"/>
      <c r="A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202"/>
      <c r="AW674" s="5"/>
      <c r="A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202"/>
      <c r="AW675" s="5"/>
      <c r="A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202"/>
      <c r="AW676" s="5"/>
      <c r="A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202"/>
      <c r="AW677" s="5"/>
      <c r="A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202"/>
      <c r="AW678" s="5"/>
      <c r="A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202"/>
      <c r="AW679" s="5"/>
      <c r="A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202"/>
      <c r="AW680" s="5"/>
      <c r="A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202"/>
      <c r="AW681" s="5"/>
      <c r="A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202"/>
      <c r="AW682" s="5"/>
      <c r="A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202"/>
      <c r="AW683" s="5"/>
      <c r="A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202"/>
      <c r="AW684" s="5"/>
      <c r="A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202"/>
      <c r="AW685" s="5"/>
      <c r="A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202"/>
      <c r="AW686" s="5"/>
      <c r="A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202"/>
      <c r="AW687" s="5"/>
      <c r="A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202"/>
      <c r="AW688" s="5"/>
      <c r="A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202"/>
      <c r="AW689" s="5"/>
      <c r="A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202"/>
      <c r="AW690" s="5"/>
      <c r="A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202"/>
      <c r="AW691" s="5"/>
      <c r="A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202"/>
      <c r="AW692" s="5"/>
      <c r="A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202"/>
      <c r="AW693" s="5"/>
      <c r="A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202"/>
      <c r="AW694" s="5"/>
      <c r="A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202"/>
      <c r="AW695" s="5"/>
      <c r="A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202"/>
      <c r="AW696" s="5"/>
      <c r="A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202"/>
      <c r="AW697" s="5"/>
      <c r="A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202"/>
      <c r="AW698" s="5"/>
      <c r="A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202"/>
      <c r="AW699" s="5"/>
      <c r="A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202"/>
      <c r="AW700" s="5"/>
      <c r="A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202"/>
      <c r="AW701" s="5"/>
      <c r="A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202"/>
      <c r="AW702" s="5"/>
      <c r="A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202"/>
      <c r="AW703" s="5"/>
      <c r="A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202"/>
      <c r="AW704" s="5"/>
      <c r="A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202"/>
      <c r="AW705" s="5"/>
      <c r="A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202"/>
      <c r="AW706" s="5"/>
      <c r="A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202"/>
      <c r="AW707" s="5"/>
      <c r="A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202"/>
      <c r="AW708" s="5"/>
      <c r="A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202"/>
      <c r="AW709" s="5"/>
      <c r="A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202"/>
      <c r="AW710" s="5"/>
      <c r="A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202"/>
      <c r="AW711" s="5"/>
      <c r="A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202"/>
      <c r="AW712" s="5"/>
      <c r="A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202"/>
      <c r="AW713" s="5"/>
      <c r="A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202"/>
      <c r="AW714" s="5"/>
      <c r="A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202"/>
      <c r="AW715" s="5"/>
      <c r="A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202"/>
      <c r="AW716" s="5"/>
      <c r="A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202"/>
      <c r="AW717" s="5"/>
      <c r="A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202"/>
      <c r="AW718" s="5"/>
      <c r="A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202"/>
      <c r="AW719" s="5"/>
      <c r="A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202"/>
      <c r="AW720" s="5"/>
      <c r="A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202"/>
      <c r="AW721" s="5"/>
      <c r="A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202"/>
      <c r="AW722" s="5"/>
      <c r="A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202"/>
      <c r="AW723" s="5"/>
      <c r="A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202"/>
      <c r="AW724" s="5"/>
      <c r="A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202"/>
      <c r="AW725" s="5"/>
      <c r="A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202"/>
      <c r="AW726" s="5"/>
      <c r="A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202"/>
      <c r="AW727" s="5"/>
      <c r="A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202"/>
      <c r="AW728" s="5"/>
      <c r="A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202"/>
      <c r="AW729" s="5"/>
      <c r="A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202"/>
      <c r="AW730" s="5"/>
      <c r="A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202"/>
      <c r="AW731" s="5"/>
      <c r="A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202"/>
      <c r="AW732" s="5"/>
      <c r="A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202"/>
      <c r="AW733" s="5"/>
      <c r="A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202"/>
      <c r="AW734" s="5"/>
      <c r="A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202"/>
      <c r="AW735" s="5"/>
      <c r="A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202"/>
      <c r="AW736" s="5"/>
      <c r="A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202"/>
      <c r="AW737" s="5"/>
      <c r="A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202"/>
      <c r="AW738" s="5"/>
      <c r="A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202"/>
      <c r="AW739" s="5"/>
      <c r="A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202"/>
      <c r="AW740" s="5"/>
      <c r="A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202"/>
      <c r="AW741" s="5"/>
      <c r="A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202"/>
      <c r="AW742" s="5"/>
      <c r="A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202"/>
      <c r="AW743" s="5"/>
      <c r="A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202"/>
      <c r="AW744" s="5"/>
      <c r="A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202"/>
      <c r="AW745" s="5"/>
      <c r="A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202"/>
      <c r="AW746" s="5"/>
      <c r="A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202"/>
      <c r="AW747" s="5"/>
      <c r="A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202"/>
      <c r="AW748" s="5"/>
      <c r="A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202"/>
      <c r="AW749" s="5"/>
      <c r="A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202"/>
      <c r="AW750" s="5"/>
      <c r="A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202"/>
      <c r="AW751" s="5"/>
      <c r="A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202"/>
      <c r="AW752" s="5"/>
      <c r="A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202"/>
      <c r="AW753" s="5"/>
      <c r="A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202"/>
      <c r="AW754" s="5"/>
      <c r="A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202"/>
      <c r="AW755" s="5"/>
      <c r="A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202"/>
      <c r="AW756" s="5"/>
      <c r="A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202"/>
      <c r="AW757" s="5"/>
      <c r="A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202"/>
      <c r="AW758" s="5"/>
      <c r="A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202"/>
      <c r="AW759" s="5"/>
      <c r="A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202"/>
      <c r="AW760" s="5"/>
      <c r="A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202"/>
      <c r="AW761" s="5"/>
      <c r="A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202"/>
      <c r="AW762" s="5"/>
      <c r="A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202"/>
      <c r="AW763" s="5"/>
      <c r="A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202"/>
      <c r="AW764" s="5"/>
      <c r="A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202"/>
      <c r="AW765" s="5"/>
      <c r="A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202"/>
      <c r="AW766" s="5"/>
      <c r="A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202"/>
      <c r="AW767" s="5"/>
      <c r="A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202"/>
      <c r="AW768" s="5"/>
      <c r="A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202"/>
      <c r="AW769" s="5"/>
      <c r="A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202"/>
      <c r="AW770" s="5"/>
      <c r="A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202"/>
      <c r="AW771" s="5"/>
      <c r="A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202"/>
      <c r="AW772" s="5"/>
      <c r="A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202"/>
      <c r="AW773" s="5"/>
      <c r="A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202"/>
      <c r="AW774" s="5"/>
      <c r="A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202"/>
      <c r="AW775" s="5"/>
      <c r="A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202"/>
      <c r="AW776" s="5"/>
      <c r="A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202"/>
      <c r="AW777" s="5"/>
      <c r="A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202"/>
      <c r="AW778" s="5"/>
      <c r="A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202"/>
      <c r="AW779" s="5"/>
      <c r="A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202"/>
      <c r="AW780" s="5"/>
      <c r="A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202"/>
      <c r="AW781" s="5"/>
      <c r="A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202"/>
      <c r="AW782" s="5"/>
      <c r="A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202"/>
      <c r="AW783" s="5"/>
      <c r="A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202"/>
      <c r="AW784" s="5"/>
      <c r="A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202"/>
      <c r="AW785" s="5"/>
      <c r="A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202"/>
      <c r="AW786" s="5"/>
      <c r="A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202"/>
      <c r="AW787" s="5"/>
      <c r="A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202"/>
      <c r="AW788" s="5"/>
      <c r="A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202"/>
      <c r="AW789" s="5"/>
      <c r="A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202"/>
      <c r="AW790" s="5"/>
      <c r="A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202"/>
      <c r="AW791" s="5"/>
      <c r="A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202"/>
      <c r="AW792" s="5"/>
      <c r="A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202"/>
      <c r="AW793" s="5"/>
      <c r="A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202"/>
      <c r="AW794" s="5"/>
      <c r="A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202"/>
      <c r="AW795" s="5"/>
      <c r="A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202"/>
      <c r="AW796" s="5"/>
      <c r="A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202"/>
      <c r="AW797" s="5"/>
      <c r="A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202"/>
      <c r="AW798" s="5"/>
      <c r="A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202"/>
      <c r="AW799" s="5"/>
      <c r="A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202"/>
      <c r="AW800" s="5"/>
      <c r="A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202"/>
      <c r="AW801" s="5"/>
      <c r="A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202"/>
      <c r="AW802" s="5"/>
      <c r="A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202"/>
      <c r="AW803" s="5"/>
      <c r="A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202"/>
      <c r="AW804" s="5"/>
      <c r="A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202"/>
      <c r="AW805" s="5"/>
      <c r="A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202"/>
      <c r="AW806" s="5"/>
      <c r="A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202"/>
      <c r="AW807" s="5"/>
      <c r="A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202"/>
      <c r="AW808" s="5"/>
      <c r="A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202"/>
      <c r="AW809" s="5"/>
      <c r="A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202"/>
      <c r="AW810" s="5"/>
      <c r="A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202"/>
      <c r="AW811" s="5"/>
      <c r="A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202"/>
      <c r="AW812" s="5"/>
      <c r="A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202"/>
      <c r="AW813" s="5"/>
      <c r="A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202"/>
      <c r="AW814" s="5"/>
      <c r="A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202"/>
      <c r="AW815" s="5"/>
      <c r="A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202"/>
      <c r="AW816" s="5"/>
      <c r="A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202"/>
      <c r="AW817" s="5"/>
      <c r="A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202"/>
      <c r="AW818" s="5"/>
      <c r="A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202"/>
      <c r="AW819" s="5"/>
      <c r="A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202"/>
      <c r="AW820" s="5"/>
      <c r="A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202"/>
      <c r="AW821" s="5"/>
      <c r="A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202"/>
      <c r="AW822" s="5"/>
      <c r="A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202"/>
      <c r="AW823" s="5"/>
      <c r="A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202"/>
      <c r="AW824" s="5"/>
      <c r="A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202"/>
      <c r="AW825" s="5"/>
      <c r="A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202"/>
      <c r="AW826" s="5"/>
      <c r="A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202"/>
      <c r="AW827" s="5"/>
      <c r="A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202"/>
      <c r="AW828" s="5"/>
      <c r="A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202"/>
      <c r="AW829" s="5"/>
      <c r="A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202"/>
      <c r="AW830" s="5"/>
      <c r="A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202"/>
      <c r="AW831" s="5"/>
      <c r="A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202"/>
      <c r="AW832" s="5"/>
      <c r="A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202"/>
      <c r="AW833" s="5"/>
      <c r="A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202"/>
      <c r="AW834" s="5"/>
      <c r="A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202"/>
      <c r="AW835" s="5"/>
      <c r="A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202"/>
      <c r="AW836" s="5"/>
      <c r="A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202"/>
      <c r="AW837" s="5"/>
      <c r="A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202"/>
      <c r="AW838" s="5"/>
      <c r="A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202"/>
      <c r="AW839" s="5"/>
      <c r="A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202"/>
      <c r="AW840" s="5"/>
      <c r="A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202"/>
      <c r="AW841" s="5"/>
      <c r="A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202"/>
      <c r="AW842" s="5"/>
      <c r="A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202"/>
      <c r="AW843" s="5"/>
      <c r="A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202"/>
      <c r="AW844" s="5"/>
      <c r="A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202"/>
      <c r="AW845" s="5"/>
      <c r="A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202"/>
      <c r="AW846" s="5"/>
      <c r="A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202"/>
      <c r="AW847" s="5"/>
      <c r="A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202"/>
      <c r="AW848" s="5"/>
      <c r="A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202"/>
      <c r="AW849" s="5"/>
      <c r="A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202"/>
      <c r="AW850" s="5"/>
      <c r="A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202"/>
      <c r="AW851" s="5"/>
      <c r="A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202"/>
      <c r="AW852" s="5"/>
      <c r="A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202"/>
      <c r="AW853" s="5"/>
      <c r="A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202"/>
      <c r="AW854" s="5"/>
      <c r="A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202"/>
      <c r="AW855" s="5"/>
      <c r="A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202"/>
      <c r="AW856" s="5"/>
      <c r="A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202"/>
      <c r="AW857" s="5"/>
      <c r="A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202"/>
      <c r="AW858" s="5"/>
      <c r="A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202"/>
      <c r="AW859" s="5"/>
      <c r="A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202"/>
      <c r="AW860" s="5"/>
      <c r="A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202"/>
      <c r="AW861" s="5"/>
      <c r="A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202"/>
      <c r="AW862" s="5"/>
      <c r="A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202"/>
      <c r="AW863" s="5"/>
      <c r="A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202"/>
      <c r="AW864" s="5"/>
      <c r="A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202"/>
      <c r="AW865" s="5"/>
      <c r="A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202"/>
      <c r="AW866" s="5"/>
      <c r="A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202"/>
      <c r="AW867" s="5"/>
      <c r="A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202"/>
      <c r="AW868" s="5"/>
      <c r="A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202"/>
      <c r="AW869" s="5"/>
      <c r="A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202"/>
      <c r="AW870" s="5"/>
      <c r="A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202"/>
      <c r="AW871" s="5"/>
      <c r="A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202"/>
      <c r="AW872" s="5"/>
      <c r="A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202"/>
      <c r="AW873" s="5"/>
      <c r="A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202"/>
      <c r="AW874" s="5"/>
      <c r="A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202"/>
      <c r="AW875" s="5"/>
      <c r="A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202"/>
      <c r="AW876" s="5"/>
      <c r="A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202"/>
      <c r="AW877" s="5"/>
      <c r="A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202"/>
      <c r="AW878" s="5"/>
      <c r="A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202"/>
      <c r="AW879" s="5"/>
      <c r="A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202"/>
      <c r="AW880" s="5"/>
      <c r="A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202"/>
      <c r="AW881" s="5"/>
      <c r="A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202"/>
      <c r="AW882" s="5"/>
      <c r="A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202"/>
      <c r="AW883" s="5"/>
      <c r="A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202"/>
      <c r="AW884" s="5"/>
      <c r="A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202"/>
      <c r="AW885" s="5"/>
      <c r="A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202"/>
      <c r="AW886" s="5"/>
      <c r="A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202"/>
      <c r="AW887" s="5"/>
      <c r="A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202"/>
      <c r="AW888" s="5"/>
      <c r="A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202"/>
      <c r="AW889" s="5"/>
      <c r="A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202"/>
      <c r="AW890" s="5"/>
      <c r="A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202"/>
      <c r="AW891" s="5"/>
      <c r="A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202"/>
      <c r="AW892" s="5"/>
      <c r="A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202"/>
      <c r="AW893" s="5"/>
      <c r="A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202"/>
      <c r="AW894" s="5"/>
      <c r="A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202"/>
      <c r="AW895" s="5"/>
      <c r="A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202"/>
      <c r="AW896" s="5"/>
      <c r="A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202"/>
      <c r="AW897" s="5"/>
      <c r="A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202"/>
      <c r="AW898" s="5"/>
      <c r="A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202"/>
      <c r="AW899" s="5"/>
      <c r="A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202"/>
      <c r="AW900" s="5"/>
      <c r="A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202"/>
      <c r="AW901" s="5"/>
      <c r="A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202"/>
      <c r="AW902" s="5"/>
      <c r="A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202"/>
      <c r="AW903" s="5"/>
      <c r="A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202"/>
      <c r="AW904" s="5"/>
      <c r="A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202"/>
      <c r="AW905" s="5"/>
      <c r="A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202"/>
      <c r="AW906" s="5"/>
      <c r="A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202"/>
      <c r="AW907" s="5"/>
      <c r="A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202"/>
      <c r="AW908" s="5"/>
      <c r="A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202"/>
      <c r="AW909" s="5"/>
      <c r="A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202"/>
      <c r="AW910" s="5"/>
      <c r="A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202"/>
      <c r="AW911" s="5"/>
      <c r="A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202"/>
      <c r="AW912" s="5"/>
      <c r="A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202"/>
      <c r="AW913" s="5"/>
      <c r="A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202"/>
      <c r="AW914" s="5"/>
      <c r="A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202"/>
      <c r="AW915" s="5"/>
      <c r="A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202"/>
      <c r="AW916" s="5"/>
      <c r="A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202"/>
      <c r="AW917" s="5"/>
      <c r="A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202"/>
      <c r="AW918" s="5"/>
      <c r="A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202"/>
      <c r="AW919" s="5"/>
      <c r="A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202"/>
      <c r="AW920" s="5"/>
      <c r="A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202"/>
      <c r="AW921" s="5"/>
      <c r="A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202"/>
      <c r="AW922" s="5"/>
      <c r="A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202"/>
      <c r="AW923" s="5"/>
      <c r="A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202"/>
      <c r="AW924" s="5"/>
      <c r="A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202"/>
      <c r="AW925" s="5"/>
      <c r="A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202"/>
      <c r="AW926" s="5"/>
      <c r="A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202"/>
      <c r="AW927" s="5"/>
      <c r="A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202"/>
      <c r="AW928" s="5"/>
      <c r="A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202"/>
      <c r="AW929" s="5"/>
      <c r="A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202"/>
      <c r="AW930" s="5"/>
      <c r="A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202"/>
      <c r="AW931" s="5"/>
      <c r="A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202"/>
      <c r="AW932" s="5"/>
      <c r="A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202"/>
      <c r="AW933" s="5"/>
      <c r="A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202"/>
      <c r="AW934" s="5"/>
      <c r="A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202"/>
      <c r="AW935" s="5"/>
      <c r="A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202"/>
      <c r="AW936" s="5"/>
      <c r="A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202"/>
      <c r="AW937" s="5"/>
      <c r="A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202"/>
      <c r="AW938" s="5"/>
      <c r="A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202"/>
      <c r="AW939" s="5"/>
      <c r="A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202"/>
      <c r="AW940" s="5"/>
      <c r="A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202"/>
      <c r="AW941" s="5"/>
      <c r="A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202"/>
      <c r="AW942" s="5"/>
      <c r="A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202"/>
      <c r="AW943" s="5"/>
      <c r="A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202"/>
      <c r="AW944" s="5"/>
      <c r="A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202"/>
      <c r="AW945" s="5"/>
      <c r="A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202"/>
      <c r="AW946" s="5"/>
      <c r="A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202"/>
      <c r="AW947" s="5"/>
      <c r="A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202"/>
      <c r="AW948" s="5"/>
      <c r="A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202"/>
      <c r="AW949" s="5"/>
      <c r="A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202"/>
      <c r="AW950" s="5"/>
      <c r="A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202"/>
      <c r="AW951" s="5"/>
      <c r="A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202"/>
      <c r="AW952" s="5"/>
      <c r="A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202"/>
      <c r="AW953" s="5"/>
      <c r="A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202"/>
      <c r="AW954" s="5"/>
      <c r="A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202"/>
      <c r="AW955" s="5"/>
      <c r="A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202"/>
      <c r="AW956" s="5"/>
      <c r="A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202"/>
      <c r="AW957" s="5"/>
      <c r="A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202"/>
      <c r="AW958" s="5"/>
      <c r="A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202"/>
      <c r="AW959" s="5"/>
      <c r="A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202"/>
      <c r="AW960" s="5"/>
      <c r="A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202"/>
      <c r="AW961" s="5"/>
      <c r="A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202"/>
      <c r="AW962" s="5"/>
      <c r="A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202"/>
      <c r="AW963" s="5"/>
      <c r="A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202"/>
      <c r="AW964" s="5"/>
      <c r="A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202"/>
      <c r="AW965" s="5"/>
      <c r="A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202"/>
      <c r="AW966" s="5"/>
      <c r="A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202"/>
      <c r="AW967" s="5"/>
      <c r="A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202"/>
      <c r="AW968" s="5"/>
      <c r="A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202"/>
      <c r="AW969" s="5"/>
      <c r="A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202"/>
      <c r="AW970" s="5"/>
      <c r="A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202"/>
      <c r="AW971" s="5"/>
      <c r="A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202"/>
      <c r="AW972" s="5"/>
      <c r="A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202"/>
      <c r="AW973" s="5"/>
      <c r="A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202"/>
      <c r="AW974" s="5"/>
      <c r="A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202"/>
      <c r="AW975" s="5"/>
      <c r="A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202"/>
      <c r="AW976" s="5"/>
      <c r="A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202"/>
      <c r="AW977" s="5"/>
      <c r="A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202"/>
      <c r="AW978" s="5"/>
      <c r="A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202"/>
      <c r="AW979" s="5"/>
      <c r="A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202"/>
      <c r="AW980" s="5"/>
      <c r="A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202"/>
      <c r="AW981" s="5"/>
      <c r="A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202"/>
      <c r="AW982" s="5"/>
      <c r="A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202"/>
      <c r="AW983" s="5"/>
      <c r="A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202"/>
      <c r="AW984" s="5"/>
      <c r="A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202"/>
      <c r="AW985" s="5"/>
      <c r="A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202"/>
      <c r="AW986" s="5"/>
      <c r="A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202"/>
      <c r="AW987" s="5"/>
      <c r="A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202"/>
      <c r="AW988" s="5"/>
      <c r="A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202"/>
      <c r="AW989" s="5"/>
      <c r="A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202"/>
      <c r="AW990" s="5"/>
      <c r="A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202"/>
      <c r="AW991" s="5"/>
      <c r="A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202"/>
      <c r="AW992" s="5"/>
      <c r="A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202"/>
      <c r="AW993" s="5"/>
      <c r="A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202"/>
      <c r="AW994" s="5"/>
      <c r="A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202"/>
      <c r="AW995" s="5"/>
      <c r="A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202"/>
      <c r="AW996" s="5"/>
      <c r="A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202"/>
      <c r="AW997" s="5"/>
      <c r="A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202"/>
      <c r="AW998" s="5"/>
      <c r="A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202"/>
      <c r="AW999" s="5"/>
      <c r="A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202"/>
      <c r="AW1000" s="5"/>
      <c r="AX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202"/>
      <c r="AW1001" s="5"/>
      <c r="AX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202"/>
      <c r="AW1002" s="5"/>
      <c r="AX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202"/>
      <c r="AW1003" s="5"/>
      <c r="AX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202"/>
      <c r="AW1004" s="5"/>
      <c r="AX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202"/>
      <c r="AW1005" s="5"/>
      <c r="AX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202"/>
      <c r="AW1006" s="5"/>
      <c r="AX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202"/>
      <c r="AW1007" s="5"/>
      <c r="AX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202"/>
      <c r="AW1008" s="5"/>
      <c r="AX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202"/>
      <c r="AW1009" s="5"/>
      <c r="AX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202"/>
      <c r="AW1010" s="5"/>
      <c r="AX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202"/>
      <c r="AW1011" s="5"/>
      <c r="AX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202"/>
      <c r="AW1012" s="5"/>
      <c r="AX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202"/>
      <c r="AW1013" s="5"/>
      <c r="AX1013" s="5"/>
    </row>
  </sheetData>
  <mergeCells count="135">
    <mergeCell ref="AL58:AM58"/>
    <mergeCell ref="AN58:AO58"/>
    <mergeCell ref="W58:X58"/>
    <mergeCell ref="W57:X57"/>
    <mergeCell ref="T58:U58"/>
    <mergeCell ref="T57:U57"/>
    <mergeCell ref="AP57:AQ57"/>
    <mergeCell ref="AP58:AQ58"/>
    <mergeCell ref="AN57:AO57"/>
    <mergeCell ref="AL57:AM57"/>
    <mergeCell ref="Z57:AA57"/>
    <mergeCell ref="T56:U56"/>
    <mergeCell ref="Q57:R57"/>
    <mergeCell ref="Q56:R56"/>
    <mergeCell ref="AR57:AS57"/>
    <mergeCell ref="W56:X56"/>
    <mergeCell ref="T55:U55"/>
    <mergeCell ref="H55:I55"/>
    <mergeCell ref="AN55:AO55"/>
    <mergeCell ref="Z56:AA56"/>
    <mergeCell ref="Q55:R55"/>
    <mergeCell ref="AL55:AM55"/>
    <mergeCell ref="AI55:AJ55"/>
    <mergeCell ref="AR56:AS56"/>
    <mergeCell ref="AP56:AQ56"/>
    <mergeCell ref="AR55:AS55"/>
    <mergeCell ref="AP55:AQ55"/>
    <mergeCell ref="H56:I56"/>
    <mergeCell ref="H57:I57"/>
    <mergeCell ref="AC56:AD56"/>
    <mergeCell ref="AC57:AD57"/>
    <mergeCell ref="N56:O56"/>
    <mergeCell ref="N55:O55"/>
    <mergeCell ref="W55:X55"/>
    <mergeCell ref="AC55:AD55"/>
    <mergeCell ref="AR58:AS58"/>
    <mergeCell ref="AV58:AW58"/>
    <mergeCell ref="Q58:R58"/>
    <mergeCell ref="AF58:AG58"/>
    <mergeCell ref="AC58:AD58"/>
    <mergeCell ref="Z58:AA58"/>
    <mergeCell ref="AV57:AW57"/>
    <mergeCell ref="AV55:AW55"/>
    <mergeCell ref="AT56:AU56"/>
    <mergeCell ref="AT55:AU55"/>
    <mergeCell ref="AT54:AU54"/>
    <mergeCell ref="H53:I53"/>
    <mergeCell ref="H54:I54"/>
    <mergeCell ref="H58:I58"/>
    <mergeCell ref="E56:F56"/>
    <mergeCell ref="E57:F57"/>
    <mergeCell ref="E3:F3"/>
    <mergeCell ref="H3:I3"/>
    <mergeCell ref="AC3:AD3"/>
    <mergeCell ref="AF3:AG3"/>
    <mergeCell ref="K55:L55"/>
    <mergeCell ref="K56:L56"/>
    <mergeCell ref="AF54:AG54"/>
    <mergeCell ref="AI54:AJ54"/>
    <mergeCell ref="AL54:AM54"/>
    <mergeCell ref="W54:X54"/>
    <mergeCell ref="T54:U54"/>
    <mergeCell ref="Z55:AA55"/>
    <mergeCell ref="Z53:AA53"/>
    <mergeCell ref="AF55:AG55"/>
    <mergeCell ref="AF56:AG56"/>
    <mergeCell ref="AF57:AG57"/>
    <mergeCell ref="AC54:AD54"/>
    <mergeCell ref="Z54:AA54"/>
    <mergeCell ref="H52:I52"/>
    <mergeCell ref="E52:F52"/>
    <mergeCell ref="AL52:AM52"/>
    <mergeCell ref="W52:X52"/>
    <mergeCell ref="Z52:AA52"/>
    <mergeCell ref="AC53:AD53"/>
    <mergeCell ref="AC52:AD52"/>
    <mergeCell ref="N52:O52"/>
    <mergeCell ref="K52:L52"/>
    <mergeCell ref="AT58:AU58"/>
    <mergeCell ref="AT57:AU57"/>
    <mergeCell ref="AT53:AU53"/>
    <mergeCell ref="AR53:AS53"/>
    <mergeCell ref="AT52:AU52"/>
    <mergeCell ref="AR52:AS52"/>
    <mergeCell ref="AI58:AJ58"/>
    <mergeCell ref="AI57:AJ57"/>
    <mergeCell ref="AI3:AJ3"/>
    <mergeCell ref="AI56:AJ56"/>
    <mergeCell ref="E58:F58"/>
    <mergeCell ref="K58:L58"/>
    <mergeCell ref="E55:F55"/>
    <mergeCell ref="Q3:R3"/>
    <mergeCell ref="T3:U3"/>
    <mergeCell ref="AP3:AQ3"/>
    <mergeCell ref="AR3:AS3"/>
    <mergeCell ref="AV56:AW56"/>
    <mergeCell ref="AV52:AW52"/>
    <mergeCell ref="AL56:AM56"/>
    <mergeCell ref="AN56:AO56"/>
    <mergeCell ref="AN52:AO52"/>
    <mergeCell ref="AL53:AM53"/>
    <mergeCell ref="AN53:AO53"/>
    <mergeCell ref="AP53:AQ53"/>
    <mergeCell ref="AP52:AQ52"/>
    <mergeCell ref="N57:O57"/>
    <mergeCell ref="K54:L54"/>
    <mergeCell ref="K53:L53"/>
    <mergeCell ref="K57:L57"/>
    <mergeCell ref="N58:O58"/>
    <mergeCell ref="K3:L3"/>
    <mergeCell ref="N3:O3"/>
    <mergeCell ref="AN3:AO3"/>
    <mergeCell ref="AL3:AM3"/>
    <mergeCell ref="A1:AX1"/>
    <mergeCell ref="W3:X3"/>
    <mergeCell ref="Z3:AA3"/>
    <mergeCell ref="AV53:AW53"/>
    <mergeCell ref="AV54:AW54"/>
    <mergeCell ref="AF53:AG53"/>
    <mergeCell ref="AF52:AG52"/>
    <mergeCell ref="AI52:AJ52"/>
    <mergeCell ref="AI53:AJ53"/>
    <mergeCell ref="T52:U52"/>
    <mergeCell ref="Q52:R52"/>
    <mergeCell ref="T53:U53"/>
    <mergeCell ref="W53:X53"/>
    <mergeCell ref="Q53:R53"/>
    <mergeCell ref="A54:B54"/>
    <mergeCell ref="E54:F54"/>
    <mergeCell ref="Q54:R54"/>
    <mergeCell ref="E53:F53"/>
    <mergeCell ref="N54:O54"/>
    <mergeCell ref="N53:O53"/>
    <mergeCell ref="AN54:AO54"/>
    <mergeCell ref="AR54:AS54"/>
  </mergeCells>
  <printOptions gridLines="1" horizontalCentered="1"/>
  <pageMargins bottom="0.75" footer="0.0" header="0.0" left="0.0" right="0.0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5.0"/>
    <col customWidth="1" min="3" max="3" width="4.71"/>
    <col customWidth="1" min="4" max="4" width="3.86"/>
    <col customWidth="1" min="5" max="5" width="5.0"/>
    <col customWidth="1" min="7" max="7" width="2.14"/>
    <col customWidth="1" min="8" max="8" width="8.29"/>
    <col customWidth="1" min="9" max="9" width="2.0"/>
    <col customWidth="1" min="10" max="10" width="10.43"/>
    <col customWidth="1" min="12" max="12" width="9.71"/>
    <col customWidth="1" min="13" max="13" width="10.43"/>
    <col customWidth="1" min="14" max="14" width="14.0"/>
    <col customWidth="1" min="15" max="15" width="11.29"/>
    <col customWidth="1" min="16" max="16" width="9.57"/>
    <col customWidth="1" min="17" max="18" width="13.43"/>
    <col customWidth="1" min="19" max="19" width="9.71"/>
    <col customWidth="1" min="20" max="20" width="10.57"/>
  </cols>
  <sheetData>
    <row r="1">
      <c r="A1" s="4"/>
      <c r="B1" s="6"/>
      <c r="C1" s="6"/>
      <c r="D1" s="6"/>
      <c r="E1" s="6"/>
      <c r="F1" s="8" t="s">
        <v>3</v>
      </c>
      <c r="G1" s="6"/>
      <c r="H1" s="6"/>
      <c r="I1" s="6"/>
      <c r="J1" s="6"/>
      <c r="K1" s="6"/>
      <c r="L1" s="6"/>
      <c r="M1" s="6"/>
      <c r="N1" s="6"/>
      <c r="O1" s="10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3" t="s">
        <v>7</v>
      </c>
      <c r="B2" s="6"/>
      <c r="C2" s="6"/>
      <c r="D2" s="6"/>
      <c r="E2" s="10"/>
      <c r="F2" s="4">
        <f>'C1'!C3</f>
        <v>2406</v>
      </c>
      <c r="G2" s="4" t="str">
        <f>'C1'!J3</f>
        <v>BP SEMILLEROS EN ACCION</v>
      </c>
      <c r="H2" s="6"/>
      <c r="I2" s="6"/>
      <c r="J2" s="6"/>
      <c r="K2" s="6"/>
      <c r="L2" s="6"/>
      <c r="M2" s="6"/>
      <c r="N2" s="6"/>
      <c r="O2" s="10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3" t="s">
        <v>8</v>
      </c>
      <c r="B3" s="6"/>
      <c r="C3" s="6"/>
      <c r="D3" s="6"/>
      <c r="E3" s="10"/>
      <c r="F3" s="17" t="str">
        <f>IFERROR(VLOOKUP(F2,Circulos!$A$2:$D$1000,4,FALSE))</f>
        <v>BAEZ VILLAMIZAR YECZENIA</v>
      </c>
      <c r="G3" s="6"/>
      <c r="H3" s="6"/>
      <c r="I3" s="6"/>
      <c r="J3" s="6"/>
      <c r="K3" s="6"/>
      <c r="L3" s="6"/>
      <c r="M3" s="6"/>
      <c r="N3" s="6"/>
      <c r="O3" s="10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3" t="s">
        <v>11</v>
      </c>
      <c r="B4" s="6"/>
      <c r="C4" s="6"/>
      <c r="D4" s="6"/>
      <c r="E4" s="10"/>
      <c r="F4" s="19">
        <f>'C1'!T3</f>
        <v>8</v>
      </c>
      <c r="G4" s="4"/>
      <c r="H4" s="6"/>
      <c r="I4" s="6"/>
      <c r="J4" s="6"/>
      <c r="K4" s="6"/>
      <c r="L4" s="6"/>
      <c r="M4" s="6"/>
      <c r="N4" s="6"/>
      <c r="O4" s="10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3" t="s">
        <v>12</v>
      </c>
      <c r="B5" s="6"/>
      <c r="C5" s="6"/>
      <c r="D5" s="6"/>
      <c r="E5" s="10"/>
      <c r="F5" s="22">
        <f>'C1'!J5 -7</f>
        <v>43350</v>
      </c>
      <c r="G5" s="6"/>
      <c r="H5" s="6"/>
      <c r="I5" s="6"/>
      <c r="J5" s="6"/>
      <c r="K5" s="6"/>
      <c r="L5" s="6"/>
      <c r="M5" s="6"/>
      <c r="N5" s="6"/>
      <c r="O5" s="10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3" t="s">
        <v>13</v>
      </c>
      <c r="B6" s="6"/>
      <c r="C6" s="6"/>
      <c r="D6" s="6"/>
      <c r="E6" s="10"/>
      <c r="F6" s="25">
        <f>'C1'!BF6</f>
        <v>12</v>
      </c>
      <c r="G6" s="26" t="s">
        <v>14</v>
      </c>
      <c r="H6" s="26" t="s">
        <v>16</v>
      </c>
      <c r="I6" s="26">
        <v>7.0</v>
      </c>
      <c r="J6" s="26" t="s">
        <v>17</v>
      </c>
      <c r="K6" s="4"/>
      <c r="L6" s="6"/>
      <c r="M6" s="6"/>
      <c r="N6" s="6"/>
      <c r="O6" s="10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3" t="s">
        <v>18</v>
      </c>
      <c r="B7" s="6"/>
      <c r="C7" s="6"/>
      <c r="D7" s="6"/>
      <c r="E7" s="10"/>
      <c r="F7" s="28">
        <f>'C1'!BF1</f>
        <v>0.0091</v>
      </c>
      <c r="G7" s="19"/>
      <c r="H7" s="28">
        <f>F7/30*7</f>
        <v>0.002123333333</v>
      </c>
      <c r="I7" s="4"/>
      <c r="J7" s="6"/>
      <c r="K7" s="30"/>
      <c r="L7" s="34" t="s">
        <v>19</v>
      </c>
      <c r="M7" s="32"/>
      <c r="N7" s="20"/>
      <c r="O7" s="10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3" t="s">
        <v>21</v>
      </c>
      <c r="B8" s="6"/>
      <c r="C8" s="6"/>
      <c r="D8" s="6"/>
      <c r="E8" s="10"/>
      <c r="F8" s="37">
        <f>'C1'!E8-K8</f>
        <v>10850000</v>
      </c>
      <c r="G8" s="19"/>
      <c r="H8" s="6" t="s">
        <v>23</v>
      </c>
      <c r="I8" s="6"/>
      <c r="J8" s="6"/>
      <c r="K8" s="39"/>
      <c r="L8" s="41" t="s">
        <v>24</v>
      </c>
      <c r="M8" s="43"/>
      <c r="N8" s="45">
        <f t="shared" ref="N8:N9" si="1">F8+K8</f>
        <v>10850000</v>
      </c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3" t="s">
        <v>27</v>
      </c>
      <c r="B9" s="6"/>
      <c r="C9" s="6"/>
      <c r="D9" s="6"/>
      <c r="E9" s="10"/>
      <c r="F9" s="37">
        <f>'C1'!D7-K9</f>
        <v>1103100</v>
      </c>
      <c r="G9" s="19"/>
      <c r="H9" s="6" t="s">
        <v>33</v>
      </c>
      <c r="I9" s="6"/>
      <c r="J9" s="6"/>
      <c r="K9" s="39">
        <f>CEILING(PMT(F7/30*7,12-K7,K8,0,0)*(-1),50*'SC1'!I2)</f>
        <v>0</v>
      </c>
      <c r="L9" s="41" t="s">
        <v>34</v>
      </c>
      <c r="M9" s="43"/>
      <c r="N9" s="45">
        <f t="shared" si="1"/>
        <v>1103100</v>
      </c>
      <c r="O9" s="10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0" t="s">
        <v>35</v>
      </c>
      <c r="B10" s="6"/>
      <c r="C10" s="6"/>
      <c r="D10" s="6"/>
      <c r="E10" s="52"/>
      <c r="F10" s="37">
        <f>F9*'C1'!BF6</f>
        <v>13237200</v>
      </c>
      <c r="G10" s="19"/>
      <c r="H10" s="6"/>
      <c r="I10" s="6"/>
      <c r="J10" s="6"/>
      <c r="K10" s="6"/>
      <c r="L10" s="55"/>
      <c r="M10" s="55"/>
      <c r="N10" s="55"/>
      <c r="O10" s="5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0" t="s">
        <v>37</v>
      </c>
      <c r="B11" s="8" t="s">
        <v>38</v>
      </c>
      <c r="C11" s="8"/>
      <c r="D11" s="6"/>
      <c r="E11" s="62" t="s">
        <v>39</v>
      </c>
      <c r="F11" s="46" t="s">
        <v>40</v>
      </c>
      <c r="G11" s="42" t="s">
        <v>41</v>
      </c>
      <c r="H11" s="32"/>
      <c r="I11" s="32"/>
      <c r="J11" s="32"/>
      <c r="K11" s="44" t="s">
        <v>42</v>
      </c>
      <c r="L11" s="63" t="s">
        <v>43</v>
      </c>
      <c r="M11" s="32"/>
      <c r="N11" s="32"/>
      <c r="O11" s="20"/>
      <c r="P11" s="40" t="s">
        <v>25</v>
      </c>
      <c r="Q11" s="46" t="s">
        <v>25</v>
      </c>
      <c r="R11" s="46" t="s">
        <v>25</v>
      </c>
      <c r="S11" s="46" t="s">
        <v>44</v>
      </c>
      <c r="T11" s="46" t="s">
        <v>45</v>
      </c>
      <c r="U11" s="5"/>
      <c r="V11" s="5"/>
      <c r="W11" s="5"/>
      <c r="X11" s="5"/>
      <c r="Y11" s="5"/>
      <c r="Z11" s="5"/>
      <c r="AA11" s="5"/>
    </row>
    <row r="12">
      <c r="A12" s="48" t="s">
        <v>46</v>
      </c>
      <c r="B12" s="64" t="s">
        <v>47</v>
      </c>
      <c r="C12" s="26" t="s">
        <v>48</v>
      </c>
      <c r="D12" s="13" t="s">
        <v>49</v>
      </c>
      <c r="E12" s="65"/>
      <c r="F12" s="46" t="s">
        <v>37</v>
      </c>
      <c r="G12" s="44" t="s">
        <v>50</v>
      </c>
      <c r="H12" s="20"/>
      <c r="I12" s="44" t="s">
        <v>51</v>
      </c>
      <c r="J12" s="20"/>
      <c r="K12" s="46" t="s">
        <v>52</v>
      </c>
      <c r="L12" s="48" t="s">
        <v>53</v>
      </c>
      <c r="M12" s="48" t="s">
        <v>44</v>
      </c>
      <c r="N12" s="48" t="s">
        <v>54</v>
      </c>
      <c r="O12" s="48" t="s">
        <v>55</v>
      </c>
      <c r="P12" s="46" t="s">
        <v>56</v>
      </c>
      <c r="Q12" s="46" t="s">
        <v>57</v>
      </c>
      <c r="R12" s="46" t="s">
        <v>58</v>
      </c>
      <c r="S12" s="46" t="s">
        <v>59</v>
      </c>
      <c r="T12" s="46" t="s">
        <v>59</v>
      </c>
      <c r="U12" s="5"/>
      <c r="V12" s="5"/>
      <c r="W12" s="5"/>
      <c r="X12" s="5"/>
      <c r="Y12" s="5"/>
      <c r="Z12" s="5"/>
      <c r="AA12" s="5"/>
    </row>
    <row r="13">
      <c r="A13" s="65"/>
      <c r="B13" s="66">
        <f>F5</f>
        <v>43350</v>
      </c>
      <c r="C13" s="68">
        <f>F5</f>
        <v>43350</v>
      </c>
      <c r="D13" s="70">
        <f>F5</f>
        <v>43350</v>
      </c>
      <c r="E13" s="65"/>
      <c r="F13" s="19"/>
      <c r="G13" s="4"/>
      <c r="H13" s="10"/>
      <c r="I13" s="4"/>
      <c r="J13" s="10"/>
      <c r="K13" s="37">
        <f>F8</f>
        <v>10850000</v>
      </c>
      <c r="L13" s="19"/>
      <c r="M13" s="19"/>
      <c r="N13" s="19"/>
      <c r="O13" s="19"/>
      <c r="P13" s="19"/>
      <c r="Q13" s="37">
        <f>F10</f>
        <v>13237200</v>
      </c>
      <c r="R13" s="19"/>
      <c r="S13" s="19"/>
      <c r="T13" s="19"/>
      <c r="U13" s="5"/>
      <c r="V13" s="5"/>
      <c r="W13" s="5"/>
      <c r="X13" s="5"/>
      <c r="Y13" s="5"/>
      <c r="Z13" s="5"/>
      <c r="AA13" s="5"/>
    </row>
    <row r="14">
      <c r="A14" s="46">
        <v>1.0</v>
      </c>
      <c r="B14" s="66">
        <f>'C1'!J5</f>
        <v>43357</v>
      </c>
      <c r="C14" s="68">
        <f>'C1'!J5</f>
        <v>43357</v>
      </c>
      <c r="D14" s="70">
        <f>'C1'!J5</f>
        <v>43357</v>
      </c>
      <c r="E14" s="26">
        <v>7.0</v>
      </c>
      <c r="F14" s="37">
        <f t="shared" ref="F14:F16" si="2">$F$9</f>
        <v>1103100</v>
      </c>
      <c r="G14" s="71">
        <f t="shared" ref="G14:G25" si="3">F14-I14</f>
        <v>1080061.833</v>
      </c>
      <c r="H14" s="20"/>
      <c r="I14" s="71">
        <f t="shared" ref="I14:I25" si="4">K13*$H$7</f>
        <v>23038.16667</v>
      </c>
      <c r="J14" s="20"/>
      <c r="K14" s="37">
        <f t="shared" ref="K14:K16" si="5">K13-G14</f>
        <v>9769938.167</v>
      </c>
      <c r="L14" s="73">
        <f t="shared" ref="L14:L25" si="6">B14</f>
        <v>43357</v>
      </c>
      <c r="M14" s="37">
        <f>'C1'!J59</f>
        <v>1183500</v>
      </c>
      <c r="N14" s="37">
        <f t="shared" ref="N14:N25" si="7">M14+N13</f>
        <v>1183500</v>
      </c>
      <c r="O14" s="37">
        <f>IF('C1'!$D$5-L14&gt;0,N14-P14,"")</f>
        <v>80400</v>
      </c>
      <c r="P14" s="37">
        <f t="shared" ref="P14:P25" si="8">F14+P13</f>
        <v>1103100</v>
      </c>
      <c r="Q14" s="37">
        <f t="shared" ref="Q14:Q16" si="9">Q13-F14</f>
        <v>12134100</v>
      </c>
      <c r="R14" s="37">
        <f t="shared" ref="R14:R25" si="10">Q14-O14</f>
        <v>12053700</v>
      </c>
      <c r="S14" s="37" t="str">
        <f>'C1'!J60</f>
        <v/>
      </c>
      <c r="T14" s="37">
        <f t="shared" ref="T14:T25" si="11">S14+T13</f>
        <v>0</v>
      </c>
      <c r="U14" s="5"/>
      <c r="V14" s="5"/>
      <c r="W14" s="5"/>
      <c r="X14" s="5"/>
      <c r="Y14" s="5"/>
      <c r="Z14" s="5"/>
      <c r="AA14" s="5"/>
    </row>
    <row r="15">
      <c r="A15" s="46">
        <v>2.0</v>
      </c>
      <c r="B15" s="66">
        <f>'C1'!L5</f>
        <v>43364</v>
      </c>
      <c r="C15" s="68">
        <f>'C1'!L5</f>
        <v>43364</v>
      </c>
      <c r="D15" s="70">
        <f>'C1'!L5</f>
        <v>43364</v>
      </c>
      <c r="E15" s="26">
        <v>14.0</v>
      </c>
      <c r="F15" s="37">
        <f t="shared" si="2"/>
        <v>1103100</v>
      </c>
      <c r="G15" s="71">
        <f t="shared" si="3"/>
        <v>1082355.165</v>
      </c>
      <c r="H15" s="20"/>
      <c r="I15" s="71">
        <f t="shared" si="4"/>
        <v>20744.83537</v>
      </c>
      <c r="J15" s="20"/>
      <c r="K15" s="37">
        <f t="shared" si="5"/>
        <v>8687583.002</v>
      </c>
      <c r="L15" s="73">
        <f t="shared" si="6"/>
        <v>43364</v>
      </c>
      <c r="M15" s="37">
        <f>'C1'!L59</f>
        <v>1085500</v>
      </c>
      <c r="N15" s="37">
        <f t="shared" si="7"/>
        <v>2269000</v>
      </c>
      <c r="O15" s="37">
        <f>IF('C1'!$D$5-L15&gt;0,N15-P15,"")</f>
        <v>62800</v>
      </c>
      <c r="P15" s="37">
        <f t="shared" si="8"/>
        <v>2206200</v>
      </c>
      <c r="Q15" s="37">
        <f t="shared" si="9"/>
        <v>11031000</v>
      </c>
      <c r="R15" s="37">
        <f t="shared" si="10"/>
        <v>10968200</v>
      </c>
      <c r="S15" s="37" t="str">
        <f>'C1'!L60</f>
        <v/>
      </c>
      <c r="T15" s="37">
        <f t="shared" si="11"/>
        <v>0</v>
      </c>
      <c r="U15" s="5"/>
      <c r="V15" s="5"/>
      <c r="W15" s="5"/>
      <c r="X15" s="5"/>
      <c r="Y15" s="5"/>
      <c r="Z15" s="5"/>
      <c r="AA15" s="5"/>
    </row>
    <row r="16">
      <c r="A16" s="46">
        <v>3.0</v>
      </c>
      <c r="B16" s="66">
        <f>'C1'!N5</f>
        <v>43371</v>
      </c>
      <c r="C16" s="68">
        <f>'C1'!N5</f>
        <v>43371</v>
      </c>
      <c r="D16" s="70">
        <f>'C1'!N5</f>
        <v>43371</v>
      </c>
      <c r="E16" s="26">
        <v>21.0</v>
      </c>
      <c r="F16" s="37">
        <f t="shared" si="2"/>
        <v>1103100</v>
      </c>
      <c r="G16" s="71">
        <f t="shared" si="3"/>
        <v>1084653.365</v>
      </c>
      <c r="H16" s="20"/>
      <c r="I16" s="71">
        <f t="shared" si="4"/>
        <v>18446.63457</v>
      </c>
      <c r="J16" s="20"/>
      <c r="K16" s="37">
        <f t="shared" si="5"/>
        <v>7602929.637</v>
      </c>
      <c r="L16" s="73">
        <f t="shared" si="6"/>
        <v>43371</v>
      </c>
      <c r="M16" s="37" t="str">
        <f>'C1'!N59</f>
        <v/>
      </c>
      <c r="N16" s="37">
        <f t="shared" si="7"/>
        <v>2269000</v>
      </c>
      <c r="O16" s="37">
        <f>IF('C1'!$D$5-L16&gt;0,N16-P16,"")</f>
        <v>-1040300</v>
      </c>
      <c r="P16" s="37">
        <f t="shared" si="8"/>
        <v>3309300</v>
      </c>
      <c r="Q16" s="37">
        <f t="shared" si="9"/>
        <v>9927900</v>
      </c>
      <c r="R16" s="37">
        <f t="shared" si="10"/>
        <v>10968200</v>
      </c>
      <c r="S16" s="37">
        <f>'C1'!N60</f>
        <v>1139500</v>
      </c>
      <c r="T16" s="37">
        <f t="shared" si="11"/>
        <v>1139500</v>
      </c>
      <c r="U16" s="5"/>
      <c r="V16" s="5"/>
      <c r="W16" s="5"/>
      <c r="X16" s="5"/>
      <c r="Y16" s="5"/>
      <c r="Z16" s="5"/>
      <c r="AA16" s="5"/>
    </row>
    <row r="17">
      <c r="A17" s="46">
        <v>4.0</v>
      </c>
      <c r="B17" s="66">
        <f>'C1'!P5</f>
        <v>43378</v>
      </c>
      <c r="C17" s="68">
        <f>'C1'!P5</f>
        <v>43378</v>
      </c>
      <c r="D17" s="70">
        <f>'C1'!P5</f>
        <v>43378</v>
      </c>
      <c r="E17" s="26">
        <v>28.0</v>
      </c>
      <c r="F17" s="37">
        <f>$F$9+IF(K7&lt;4,K9,0)</f>
        <v>1103100</v>
      </c>
      <c r="G17" s="71">
        <f t="shared" si="3"/>
        <v>1086956.446</v>
      </c>
      <c r="H17" s="20"/>
      <c r="I17" s="71">
        <f t="shared" si="4"/>
        <v>16143.55393</v>
      </c>
      <c r="J17" s="20"/>
      <c r="K17" s="37">
        <f>K16+IF(K7&lt;4,K8,0)-G17</f>
        <v>6515973.191</v>
      </c>
      <c r="L17" s="73">
        <f t="shared" si="6"/>
        <v>43378</v>
      </c>
      <c r="M17" s="37">
        <f>'C1'!P59</f>
        <v>1275500</v>
      </c>
      <c r="N17" s="37">
        <f t="shared" si="7"/>
        <v>3544500</v>
      </c>
      <c r="O17" s="37">
        <f>IF('C1'!$D$5-L17&gt;0,N17-P17,"")</f>
        <v>-867900</v>
      </c>
      <c r="P17" s="37">
        <f t="shared" si="8"/>
        <v>4412400</v>
      </c>
      <c r="Q17" s="37">
        <f> Q16-F17+IF(K7&lt;4,K8,0)</f>
        <v>8824800</v>
      </c>
      <c r="R17" s="37">
        <f t="shared" si="10"/>
        <v>9692700</v>
      </c>
      <c r="S17" s="37" t="str">
        <f>'C1'!P60</f>
        <v/>
      </c>
      <c r="T17" s="37">
        <f t="shared" si="11"/>
        <v>1139500</v>
      </c>
      <c r="U17" s="5"/>
      <c r="V17" s="5"/>
      <c r="W17" s="5"/>
      <c r="X17" s="5"/>
      <c r="Y17" s="5"/>
      <c r="Z17" s="5"/>
      <c r="AA17" s="5"/>
    </row>
    <row r="18">
      <c r="A18" s="46">
        <v>5.0</v>
      </c>
      <c r="B18" s="66">
        <f>'C1'!R5</f>
        <v>43385</v>
      </c>
      <c r="C18" s="68">
        <f>'C1'!R5</f>
        <v>43385</v>
      </c>
      <c r="D18" s="70">
        <f>'C1'!R5</f>
        <v>43385</v>
      </c>
      <c r="E18" s="26">
        <v>35.0</v>
      </c>
      <c r="F18" s="37">
        <f>$F$9+IF(K7&lt;4,K9,0)</f>
        <v>1103100</v>
      </c>
      <c r="G18" s="71">
        <f t="shared" si="3"/>
        <v>1089264.417</v>
      </c>
      <c r="H18" s="20"/>
      <c r="I18" s="71">
        <f t="shared" si="4"/>
        <v>13835.58307</v>
      </c>
      <c r="J18" s="20"/>
      <c r="K18" s="37">
        <f t="shared" ref="K18:K19" si="12">K17-G18</f>
        <v>5426708.774</v>
      </c>
      <c r="L18" s="73">
        <f t="shared" si="6"/>
        <v>43385</v>
      </c>
      <c r="M18" s="37">
        <f>'C1'!R59</f>
        <v>1033000</v>
      </c>
      <c r="N18" s="37">
        <f t="shared" si="7"/>
        <v>4577500</v>
      </c>
      <c r="O18" s="37">
        <f>IF('C1'!$D$5-L18&gt;0,N18-P18,"")</f>
        <v>-938000</v>
      </c>
      <c r="P18" s="37">
        <f t="shared" si="8"/>
        <v>5515500</v>
      </c>
      <c r="Q18" s="37">
        <f t="shared" ref="Q18:Q19" si="13">Q17-F18</f>
        <v>7721700</v>
      </c>
      <c r="R18" s="37">
        <f t="shared" si="10"/>
        <v>8659700</v>
      </c>
      <c r="S18" s="37" t="str">
        <f>'C1'!R60</f>
        <v/>
      </c>
      <c r="T18" s="37">
        <f t="shared" si="11"/>
        <v>1139500</v>
      </c>
      <c r="U18" s="5"/>
      <c r="V18" s="5"/>
      <c r="W18" s="5"/>
      <c r="X18" s="5"/>
      <c r="Y18" s="5"/>
      <c r="Z18" s="5"/>
      <c r="AA18" s="5"/>
    </row>
    <row r="19">
      <c r="A19" s="46">
        <v>6.0</v>
      </c>
      <c r="B19" s="66">
        <f>'C1'!T5</f>
        <v>43392</v>
      </c>
      <c r="C19" s="68">
        <f>'C1'!T5</f>
        <v>43392</v>
      </c>
      <c r="D19" s="70">
        <f>'C1'!T5</f>
        <v>43392</v>
      </c>
      <c r="E19" s="26">
        <v>42.0</v>
      </c>
      <c r="F19" s="37">
        <f>$F$9+IF(K7&lt;4,K9,0)</f>
        <v>1103100</v>
      </c>
      <c r="G19" s="71">
        <f t="shared" si="3"/>
        <v>1091577.288</v>
      </c>
      <c r="H19" s="20"/>
      <c r="I19" s="71">
        <f t="shared" si="4"/>
        <v>11522.71163</v>
      </c>
      <c r="J19" s="20"/>
      <c r="K19" s="37">
        <f t="shared" si="12"/>
        <v>4335131.485</v>
      </c>
      <c r="L19" s="73">
        <f t="shared" si="6"/>
        <v>43392</v>
      </c>
      <c r="M19" s="37">
        <f>'C1'!T59</f>
        <v>1048500</v>
      </c>
      <c r="N19" s="37">
        <f t="shared" si="7"/>
        <v>5626000</v>
      </c>
      <c r="O19" s="37">
        <f>IF('C1'!$D$5-L19&gt;0,N19-P19,"")</f>
        <v>-992600</v>
      </c>
      <c r="P19" s="37">
        <f t="shared" si="8"/>
        <v>6618600</v>
      </c>
      <c r="Q19" s="37">
        <f t="shared" si="13"/>
        <v>6618600</v>
      </c>
      <c r="R19" s="37">
        <f t="shared" si="10"/>
        <v>7611200</v>
      </c>
      <c r="S19" s="37" t="str">
        <f>'C1'!T60</f>
        <v/>
      </c>
      <c r="T19" s="37">
        <f t="shared" si="11"/>
        <v>1139500</v>
      </c>
      <c r="U19" s="5"/>
      <c r="V19" s="5"/>
      <c r="W19" s="5"/>
      <c r="X19" s="5"/>
      <c r="Y19" s="5"/>
      <c r="Z19" s="5"/>
      <c r="AA19" s="5"/>
    </row>
    <row r="20">
      <c r="A20" s="46">
        <v>7.0</v>
      </c>
      <c r="B20" s="66">
        <f>'C1'!V5</f>
        <v>43399</v>
      </c>
      <c r="C20" s="68">
        <f>'C1'!V5</f>
        <v>43399</v>
      </c>
      <c r="D20" s="70">
        <f>'C1'!V5</f>
        <v>43399</v>
      </c>
      <c r="E20" s="26">
        <v>49.0</v>
      </c>
      <c r="F20" s="37">
        <f>$F$19+IF(K7&lt;4,0,K9)</f>
        <v>1103100</v>
      </c>
      <c r="G20" s="71">
        <f t="shared" si="3"/>
        <v>1093895.071</v>
      </c>
      <c r="H20" s="20"/>
      <c r="I20" s="71">
        <f t="shared" si="4"/>
        <v>9204.929187</v>
      </c>
      <c r="J20" s="20"/>
      <c r="K20" s="37">
        <f>K19+IF(K7&gt;5,K8,0)-G20</f>
        <v>3241236.414</v>
      </c>
      <c r="L20" s="73">
        <f t="shared" si="6"/>
        <v>43399</v>
      </c>
      <c r="M20" s="37">
        <f>'C1'!V59</f>
        <v>972000</v>
      </c>
      <c r="N20" s="37">
        <f t="shared" si="7"/>
        <v>6598000</v>
      </c>
      <c r="O20" s="37">
        <f>IF('C1'!$D$5-L20&gt;0,N20-P20,"")</f>
        <v>-1123700</v>
      </c>
      <c r="P20" s="37">
        <f t="shared" si="8"/>
        <v>7721700</v>
      </c>
      <c r="Q20" s="37">
        <f>Q19-F20+IF(K7&gt;5,K8,0)</f>
        <v>5515500</v>
      </c>
      <c r="R20" s="37">
        <f t="shared" si="10"/>
        <v>6639200</v>
      </c>
      <c r="S20" s="37" t="str">
        <f>'C1'!V60</f>
        <v/>
      </c>
      <c r="T20" s="37">
        <f t="shared" si="11"/>
        <v>1139500</v>
      </c>
      <c r="U20" s="5"/>
      <c r="V20" s="5"/>
      <c r="W20" s="5"/>
      <c r="X20" s="5"/>
      <c r="Y20" s="5"/>
      <c r="Z20" s="5"/>
      <c r="AA20" s="5"/>
    </row>
    <row r="21">
      <c r="A21" s="46">
        <v>8.0</v>
      </c>
      <c r="B21" s="66">
        <f>'C1'!X5</f>
        <v>43406</v>
      </c>
      <c r="C21" s="68">
        <f>'C1'!X5</f>
        <v>43406</v>
      </c>
      <c r="D21" s="70">
        <f>'C1'!X5</f>
        <v>43406</v>
      </c>
      <c r="E21" s="26">
        <v>56.0</v>
      </c>
      <c r="F21" s="37">
        <f>$F$19+IF(K7&lt;4,0,K9)</f>
        <v>1103100</v>
      </c>
      <c r="G21" s="71">
        <f t="shared" si="3"/>
        <v>1096217.775</v>
      </c>
      <c r="H21" s="20"/>
      <c r="I21" s="71">
        <f t="shared" si="4"/>
        <v>6882.22532</v>
      </c>
      <c r="J21" s="20"/>
      <c r="K21" s="37">
        <f t="shared" ref="K21:K25" si="14">K20-G21</f>
        <v>2145018.64</v>
      </c>
      <c r="L21" s="73">
        <f t="shared" si="6"/>
        <v>43406</v>
      </c>
      <c r="M21" s="37">
        <f>'C1'!X59</f>
        <v>1106500</v>
      </c>
      <c r="N21" s="37">
        <f t="shared" si="7"/>
        <v>7704500</v>
      </c>
      <c r="O21" s="37">
        <f>IF('C1'!$D$5-L21&gt;0,N21-P21,"")</f>
        <v>-1120300</v>
      </c>
      <c r="P21" s="37">
        <f t="shared" si="8"/>
        <v>8824800</v>
      </c>
      <c r="Q21" s="37">
        <f t="shared" ref="Q21:Q25" si="15">Q20-F21</f>
        <v>4412400</v>
      </c>
      <c r="R21" s="37">
        <f t="shared" si="10"/>
        <v>5532700</v>
      </c>
      <c r="S21" s="37" t="str">
        <f>'C1'!X60</f>
        <v/>
      </c>
      <c r="T21" s="37">
        <f t="shared" si="11"/>
        <v>1139500</v>
      </c>
      <c r="U21" s="5"/>
      <c r="V21" s="5"/>
      <c r="W21" s="5"/>
      <c r="X21" s="5"/>
      <c r="Y21" s="5"/>
      <c r="Z21" s="5"/>
      <c r="AA21" s="5"/>
    </row>
    <row r="22">
      <c r="A22" s="46">
        <v>9.0</v>
      </c>
      <c r="B22" s="66">
        <f>'C1'!Z5</f>
        <v>43413</v>
      </c>
      <c r="C22" s="68">
        <f>'C1'!Z5</f>
        <v>43413</v>
      </c>
      <c r="D22" s="70">
        <f>'C1'!Z5</f>
        <v>43413</v>
      </c>
      <c r="E22" s="26">
        <v>63.0</v>
      </c>
      <c r="F22" s="37">
        <f>$F$19+IF(K7&lt;4,0,K9)</f>
        <v>1103100</v>
      </c>
      <c r="G22" s="71">
        <f t="shared" si="3"/>
        <v>1098545.41</v>
      </c>
      <c r="H22" s="20"/>
      <c r="I22" s="71">
        <f t="shared" si="4"/>
        <v>4554.589578</v>
      </c>
      <c r="J22" s="20"/>
      <c r="K22" s="37">
        <f t="shared" si="14"/>
        <v>1046473.229</v>
      </c>
      <c r="L22" s="73">
        <f t="shared" si="6"/>
        <v>43413</v>
      </c>
      <c r="M22" s="37">
        <f>'C1'!Z59</f>
        <v>1177000</v>
      </c>
      <c r="N22" s="37">
        <f t="shared" si="7"/>
        <v>8881500</v>
      </c>
      <c r="O22" s="37">
        <f>IF('C1'!$D$5-L22&gt;0,N22-P22,"")</f>
        <v>-1046400</v>
      </c>
      <c r="P22" s="37">
        <f t="shared" si="8"/>
        <v>9927900</v>
      </c>
      <c r="Q22" s="37">
        <f t="shared" si="15"/>
        <v>3309300</v>
      </c>
      <c r="R22" s="37">
        <f t="shared" si="10"/>
        <v>4355700</v>
      </c>
      <c r="S22" s="37" t="str">
        <f>'C1'!Z60</f>
        <v/>
      </c>
      <c r="T22" s="37">
        <f t="shared" si="11"/>
        <v>1139500</v>
      </c>
      <c r="U22" s="5"/>
      <c r="V22" s="5"/>
      <c r="W22" s="5"/>
      <c r="X22" s="5"/>
      <c r="Y22" s="5"/>
      <c r="Z22" s="5"/>
      <c r="AA22" s="5"/>
    </row>
    <row r="23">
      <c r="A23" s="46">
        <v>10.0</v>
      </c>
      <c r="B23" s="66">
        <f>'C1'!AB5</f>
        <v>43420</v>
      </c>
      <c r="C23" s="68">
        <f>'C1'!AB5</f>
        <v>43420</v>
      </c>
      <c r="D23" s="70">
        <f>'C1'!AB5</f>
        <v>43420</v>
      </c>
      <c r="E23" s="26">
        <v>70.0</v>
      </c>
      <c r="F23" s="37">
        <f>$F$19+IF(K7&lt;4,0,K9)</f>
        <v>1103100</v>
      </c>
      <c r="G23" s="71">
        <f t="shared" si="3"/>
        <v>1100877.989</v>
      </c>
      <c r="H23" s="20"/>
      <c r="I23" s="71">
        <f t="shared" si="4"/>
        <v>2222.01149</v>
      </c>
      <c r="J23" s="20"/>
      <c r="K23" s="37">
        <f t="shared" si="14"/>
        <v>-54404.75918</v>
      </c>
      <c r="L23" s="73">
        <f t="shared" si="6"/>
        <v>43420</v>
      </c>
      <c r="M23" s="37">
        <f>'C1'!AB59</f>
        <v>1050500</v>
      </c>
      <c r="N23" s="37">
        <f t="shared" si="7"/>
        <v>9932000</v>
      </c>
      <c r="O23" s="37">
        <f>IF('C1'!$D$5-L23&gt;0,N23-P23,"")</f>
        <v>-1099000</v>
      </c>
      <c r="P23" s="37">
        <f t="shared" si="8"/>
        <v>11031000</v>
      </c>
      <c r="Q23" s="37">
        <f t="shared" si="15"/>
        <v>2206200</v>
      </c>
      <c r="R23" s="37">
        <f t="shared" si="10"/>
        <v>3305200</v>
      </c>
      <c r="S23" s="95" t="str">
        <f>'C1'!AB60</f>
        <v/>
      </c>
      <c r="T23" s="37">
        <f t="shared" si="11"/>
        <v>1139500</v>
      </c>
      <c r="U23" s="5"/>
      <c r="V23" s="5"/>
      <c r="W23" s="5"/>
      <c r="X23" s="5"/>
      <c r="Y23" s="5"/>
      <c r="Z23" s="5"/>
      <c r="AA23" s="5"/>
    </row>
    <row r="24">
      <c r="A24" s="46">
        <v>11.0</v>
      </c>
      <c r="B24" s="66">
        <f>'C1'!AD5</f>
        <v>43427</v>
      </c>
      <c r="C24" s="68">
        <f>'C1'!AD5</f>
        <v>43427</v>
      </c>
      <c r="D24" s="70">
        <f>'C1'!AD5</f>
        <v>43427</v>
      </c>
      <c r="E24" s="26">
        <v>77.0</v>
      </c>
      <c r="F24" s="37">
        <f>$F$19+IF(K7&lt;4,0,K9)</f>
        <v>1103100</v>
      </c>
      <c r="G24" s="71">
        <f t="shared" si="3"/>
        <v>1103215.519</v>
      </c>
      <c r="H24" s="20"/>
      <c r="I24" s="71">
        <f t="shared" si="4"/>
        <v>-115.5194387</v>
      </c>
      <c r="J24" s="20"/>
      <c r="K24" s="37">
        <f t="shared" si="14"/>
        <v>-1157620.279</v>
      </c>
      <c r="L24" s="73">
        <f t="shared" si="6"/>
        <v>43427</v>
      </c>
      <c r="M24" s="37">
        <f>'C1'!AD59</f>
        <v>1316500</v>
      </c>
      <c r="N24" s="37">
        <f t="shared" si="7"/>
        <v>11248500</v>
      </c>
      <c r="O24" s="37">
        <f>IF('C1'!$D$5-L24&gt;0,N24-P24,"")</f>
        <v>-885600</v>
      </c>
      <c r="P24" s="37">
        <f t="shared" si="8"/>
        <v>12134100</v>
      </c>
      <c r="Q24" s="37">
        <f t="shared" si="15"/>
        <v>1103100</v>
      </c>
      <c r="R24" s="37">
        <f t="shared" si="10"/>
        <v>1988700</v>
      </c>
      <c r="S24" s="37" t="str">
        <f>'C1'!AD60</f>
        <v/>
      </c>
      <c r="T24" s="37">
        <f t="shared" si="11"/>
        <v>1139500</v>
      </c>
      <c r="U24" s="5"/>
      <c r="V24" s="5"/>
      <c r="W24" s="5"/>
      <c r="X24" s="5"/>
      <c r="Y24" s="5"/>
      <c r="Z24" s="5"/>
      <c r="AA24" s="5"/>
    </row>
    <row r="25">
      <c r="A25" s="46">
        <v>12.0</v>
      </c>
      <c r="B25" s="66">
        <f>'C1'!AF5</f>
        <v>43434</v>
      </c>
      <c r="C25" s="68">
        <f>'C1'!AF5</f>
        <v>43434</v>
      </c>
      <c r="D25" s="70">
        <f>'C1'!AF5</f>
        <v>43434</v>
      </c>
      <c r="E25" s="26">
        <v>84.0</v>
      </c>
      <c r="F25" s="37">
        <f>$F$19+IF(K7&lt;4,0,K9)</f>
        <v>1103100</v>
      </c>
      <c r="G25" s="71">
        <f t="shared" si="3"/>
        <v>1105558.014</v>
      </c>
      <c r="H25" s="20"/>
      <c r="I25" s="71">
        <f t="shared" si="4"/>
        <v>-2458.013725</v>
      </c>
      <c r="J25" s="20"/>
      <c r="K25" s="37">
        <f t="shared" si="14"/>
        <v>-2263178.292</v>
      </c>
      <c r="L25" s="73">
        <f t="shared" si="6"/>
        <v>43434</v>
      </c>
      <c r="M25" s="37">
        <f>'C1'!AF59</f>
        <v>2060000</v>
      </c>
      <c r="N25" s="37">
        <f t="shared" si="7"/>
        <v>13308500</v>
      </c>
      <c r="O25" s="37">
        <f>N25-P25</f>
        <v>71300</v>
      </c>
      <c r="P25" s="37">
        <f t="shared" si="8"/>
        <v>13237200</v>
      </c>
      <c r="Q25" s="37">
        <f t="shared" si="15"/>
        <v>0</v>
      </c>
      <c r="R25" s="37">
        <f t="shared" si="10"/>
        <v>-71300</v>
      </c>
      <c r="S25" s="37">
        <f>'C1'!AF60</f>
        <v>99100</v>
      </c>
      <c r="T25" s="37">
        <f t="shared" si="11"/>
        <v>1238600</v>
      </c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31">
    <mergeCell ref="I12:J12"/>
    <mergeCell ref="G12:H12"/>
    <mergeCell ref="L11:O11"/>
    <mergeCell ref="L8:M8"/>
    <mergeCell ref="L7:N7"/>
    <mergeCell ref="L9:M9"/>
    <mergeCell ref="G11:J11"/>
    <mergeCell ref="G23:H23"/>
    <mergeCell ref="G22:H22"/>
    <mergeCell ref="I22:J22"/>
    <mergeCell ref="I24:J24"/>
    <mergeCell ref="I23:J23"/>
    <mergeCell ref="G25:H25"/>
    <mergeCell ref="G24:H24"/>
    <mergeCell ref="I25:J25"/>
    <mergeCell ref="I21:J21"/>
    <mergeCell ref="G21:H21"/>
    <mergeCell ref="I15:J15"/>
    <mergeCell ref="I16:J16"/>
    <mergeCell ref="I17:J17"/>
    <mergeCell ref="I18:J18"/>
    <mergeCell ref="I19:J19"/>
    <mergeCell ref="I20:J20"/>
    <mergeCell ref="G19:H19"/>
    <mergeCell ref="G17:H17"/>
    <mergeCell ref="G18:H18"/>
    <mergeCell ref="G16:H16"/>
    <mergeCell ref="G15:H15"/>
    <mergeCell ref="I14:J14"/>
    <mergeCell ref="G14:H14"/>
    <mergeCell ref="G20:H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  <col customWidth="1" min="3" max="3" width="19.0"/>
    <col customWidth="1" min="5" max="5" width="21.43"/>
  </cols>
  <sheetData>
    <row r="1">
      <c r="A1" s="100" t="s">
        <v>92</v>
      </c>
      <c r="B1" s="115" t="s">
        <v>93</v>
      </c>
      <c r="C1" s="51" t="s">
        <v>64</v>
      </c>
      <c r="D1" s="116" t="s">
        <v>94</v>
      </c>
      <c r="E1" s="117" t="s">
        <v>95</v>
      </c>
      <c r="I1" s="118" t="s">
        <v>96</v>
      </c>
    </row>
    <row r="2">
      <c r="A2" s="85">
        <v>4.3602962E7</v>
      </c>
      <c r="B2" s="119" t="s">
        <v>97</v>
      </c>
      <c r="C2" s="120">
        <v>450000.0</v>
      </c>
      <c r="D2" s="14">
        <f>IFERROR(VLOOKUP(A2,'C1'!$B$9:$AP$55,41,FALSE))</f>
        <v>516000</v>
      </c>
      <c r="E2" s="72">
        <f>IFERROR(VLOOKUP(A2,'C1'!$B$9:$BF$55,55,FALSE)*CEILING(VLOOKUP(A2,'C1'!$B$9:$BF$55,5,FALSE)*0.0344,50))</f>
        <v>1350</v>
      </c>
      <c r="F2" s="72" t="str">
        <f>IFERROR(VLOOKUP(B2,'C1'!$B$9:$BF$45,55,FALSE))</f>
        <v/>
      </c>
      <c r="I2" s="121">
        <v>2.0</v>
      </c>
    </row>
    <row r="3">
      <c r="A3" s="85">
        <v>4.3028198E7</v>
      </c>
      <c r="B3" s="119" t="s">
        <v>98</v>
      </c>
      <c r="C3" s="120">
        <v>500000.0</v>
      </c>
      <c r="D3" s="14">
        <f>IFERROR(VLOOKUP(A3,'C1'!$B$9:$AP$55,41,FALSE))</f>
        <v>570000</v>
      </c>
      <c r="E3" s="72">
        <f>IFERROR(VLOOKUP(A3,'C1'!$B$9:$BF$55,55,FALSE)*CEILING(VLOOKUP(A3,'C1'!$B$9:$BF$55,5,FALSE)*0.0344,50))</f>
        <v>1500</v>
      </c>
    </row>
    <row r="4">
      <c r="A4" s="85">
        <v>4.3055137E7</v>
      </c>
      <c r="B4" s="119" t="s">
        <v>99</v>
      </c>
      <c r="C4" s="120">
        <v>250000.0</v>
      </c>
      <c r="D4" s="14">
        <f>IFERROR(VLOOKUP(A4,'C1'!$B$9:$AP$55,41,FALSE))</f>
        <v>294500</v>
      </c>
      <c r="E4" s="72">
        <f>IFERROR(VLOOKUP(A4,'C1'!$B$9:$BF$55,55,FALSE)*CEILING(VLOOKUP(A4,'C1'!$B$9:$BF$55,5,FALSE)*0.0344,50))</f>
        <v>750</v>
      </c>
    </row>
    <row r="5">
      <c r="A5" s="85">
        <v>7.1587962E7</v>
      </c>
      <c r="B5" s="119" t="s">
        <v>100</v>
      </c>
      <c r="C5" s="120">
        <v>500000.0</v>
      </c>
      <c r="D5" s="14">
        <f>IFERROR(VLOOKUP(A5,'C1'!$B$9:$AP$55,41,FALSE))</f>
        <v>580000</v>
      </c>
      <c r="E5" s="72">
        <f>IFERROR(VLOOKUP(A5,'C1'!$B$9:$BF$55,55,FALSE)*CEILING(VLOOKUP(A5,'C1'!$B$9:$BF$55,5,FALSE)*0.0344,50))</f>
        <v>0</v>
      </c>
    </row>
    <row r="6">
      <c r="A6" s="85">
        <v>3602204.0</v>
      </c>
      <c r="B6" s="119" t="s">
        <v>101</v>
      </c>
      <c r="C6" s="120">
        <v>150000.0</v>
      </c>
      <c r="D6" s="14">
        <f>IFERROR(VLOOKUP(A6,'C1'!$B$9:$AP$55,41,FALSE))</f>
        <v>180000</v>
      </c>
      <c r="E6" s="72">
        <f>IFERROR(VLOOKUP(A6,'C1'!$B$9:$BF$55,55,FALSE)*CEILING(VLOOKUP(A6,'C1'!$B$9:$BF$55,5,FALSE)*0.0344,50))</f>
        <v>450</v>
      </c>
    </row>
    <row r="7">
      <c r="A7" s="85">
        <v>4.3563997E7</v>
      </c>
      <c r="B7" s="119" t="s">
        <v>102</v>
      </c>
      <c r="C7" s="120">
        <v>350000.0</v>
      </c>
      <c r="D7" s="14">
        <f>IFERROR(VLOOKUP(A7,'C1'!$B$9:$AP$55,41,FALSE))</f>
        <v>408000</v>
      </c>
      <c r="E7" s="72">
        <f>IFERROR(VLOOKUP(A7,'C1'!$B$9:$BF$55,55,FALSE)*CEILING(VLOOKUP(A7,'C1'!$B$9:$BF$55,5,FALSE)*0.0344,50))</f>
        <v>3150</v>
      </c>
    </row>
    <row r="8">
      <c r="A8" s="85">
        <v>4.3494317E7</v>
      </c>
      <c r="B8" s="119" t="s">
        <v>103</v>
      </c>
      <c r="C8" s="120">
        <v>550000.0</v>
      </c>
      <c r="D8" s="14">
        <f>IFERROR(VLOOKUP(A8,'C1'!$B$9:$AP$55,41,FALSE))</f>
        <v>630000</v>
      </c>
      <c r="E8" s="72">
        <f>IFERROR(VLOOKUP(A8,'C1'!$B$9:$BF$55,55,FALSE)*CEILING(VLOOKUP(A8,'C1'!$B$9:$BF$55,5,FALSE)*0.0344,50))</f>
        <v>0</v>
      </c>
    </row>
    <row r="9">
      <c r="A9" s="85">
        <v>4.3701799E7</v>
      </c>
      <c r="B9" s="119" t="s">
        <v>104</v>
      </c>
      <c r="C9" s="120">
        <v>600000.0</v>
      </c>
      <c r="D9" s="14">
        <f>IFERROR(VLOOKUP(A9,'C1'!$B$9:$AP$55,41,FALSE))</f>
        <v>684000</v>
      </c>
      <c r="E9" s="72">
        <f>IFERROR(VLOOKUP(A9,'C1'!$B$9:$BF$55,55,FALSE)*CEILING(VLOOKUP(A9,'C1'!$B$9:$BF$55,5,FALSE)*0.0344,50))</f>
        <v>0</v>
      </c>
    </row>
    <row r="10">
      <c r="A10" s="85">
        <v>8353534.0</v>
      </c>
      <c r="B10" s="119" t="s">
        <v>105</v>
      </c>
      <c r="C10" s="120">
        <v>600000.0</v>
      </c>
      <c r="D10" s="14">
        <f>IFERROR(VLOOKUP(A10,'C1'!$B$9:$AP$55,41,FALSE))</f>
        <v>780000</v>
      </c>
      <c r="E10" s="72">
        <f>IFERROR(VLOOKUP(A10,'C1'!$B$9:$BF$55,55,FALSE)*CEILING(VLOOKUP(A10,'C1'!$B$9:$BF$55,5,FALSE)*0.0344,50))</f>
        <v>0</v>
      </c>
    </row>
    <row r="11">
      <c r="A11" s="85">
        <v>2.1742568E7</v>
      </c>
      <c r="B11" s="119" t="s">
        <v>106</v>
      </c>
      <c r="C11" s="120">
        <v>100000.0</v>
      </c>
      <c r="D11" s="14">
        <f>IFERROR(VLOOKUP(A11,'C1'!$B$9:$AP$55,41,FALSE))</f>
        <v>126000</v>
      </c>
      <c r="E11" s="72">
        <f>IFERROR(VLOOKUP(A11,'C1'!$B$9:$BF$55,55,FALSE)*CEILING(VLOOKUP(A11,'C1'!$B$9:$BF$55,5,FALSE)*0.0344,50))</f>
        <v>2100</v>
      </c>
    </row>
    <row r="12">
      <c r="A12" s="85">
        <v>4.3540392E7</v>
      </c>
      <c r="B12" s="119" t="s">
        <v>107</v>
      </c>
      <c r="C12" s="120">
        <v>450000.0</v>
      </c>
      <c r="D12" s="14">
        <f>IFERROR(VLOOKUP(A12,'C1'!$B$9:$AP$55,41,FALSE))</f>
        <v>530000</v>
      </c>
      <c r="E12" s="72">
        <f>IFERROR(VLOOKUP(A12,'C1'!$B$9:$BF$55,55,FALSE)*CEILING(VLOOKUP(A12,'C1'!$B$9:$BF$55,5,FALSE)*0.0344,50))</f>
        <v>2700</v>
      </c>
    </row>
    <row r="13">
      <c r="A13" s="85">
        <v>1.036943604E9</v>
      </c>
      <c r="B13" s="119" t="s">
        <v>108</v>
      </c>
      <c r="C13" s="120">
        <v>1000000.0</v>
      </c>
      <c r="D13" s="14">
        <f>IFERROR(VLOOKUP(A13,'C1'!$B$9:$AP$55,41,FALSE))</f>
        <v>570000</v>
      </c>
      <c r="E13" s="72">
        <f>IFERROR(VLOOKUP(A13,'C1'!$B$9:$BF$55,55,FALSE)*CEILING(VLOOKUP(A13,'C1'!$B$9:$BF$55,5,FALSE)*0.0344,50))</f>
        <v>23600</v>
      </c>
    </row>
    <row r="14">
      <c r="A14" s="85">
        <v>4.2993806E7</v>
      </c>
      <c r="B14" s="119" t="s">
        <v>109</v>
      </c>
      <c r="C14" s="120">
        <v>300000.0</v>
      </c>
      <c r="D14" s="14">
        <f>IFERROR(VLOOKUP(A14,'C1'!$B$9:$AP$55,41,FALSE))</f>
        <v>384000</v>
      </c>
      <c r="E14" s="72">
        <f>IFERROR(VLOOKUP(A14,'C1'!$B$9:$BF$55,55,FALSE)*CEILING(VLOOKUP(A14,'C1'!$B$9:$BF$55,5,FALSE)*0.0344,50))</f>
        <v>1800</v>
      </c>
    </row>
    <row r="15">
      <c r="A15" s="85">
        <v>7.1731999E7</v>
      </c>
      <c r="B15" s="119" t="s">
        <v>110</v>
      </c>
      <c r="C15" s="120">
        <v>1200000.0</v>
      </c>
      <c r="D15" s="14">
        <f>IFERROR(VLOOKUP(A15,'C1'!$B$9:$AP$55,41,FALSE))</f>
        <v>1474000</v>
      </c>
      <c r="E15" s="72">
        <f>IFERROR(VLOOKUP(A15,'C1'!$B$9:$BF$55,55,FALSE)*CEILING(VLOOKUP(A15,'C1'!$B$9:$BF$55,5,FALSE)*0.0344,50))</f>
        <v>0</v>
      </c>
    </row>
    <row r="16">
      <c r="A16" s="85">
        <v>4.3868478E7</v>
      </c>
      <c r="B16" s="119" t="s">
        <v>111</v>
      </c>
      <c r="C16" s="120">
        <v>100000.0</v>
      </c>
      <c r="D16" s="14">
        <f>IFERROR(VLOOKUP(A16,'C1'!$B$9:$AP$55,41,FALSE))</f>
        <v>126000</v>
      </c>
      <c r="E16" s="72">
        <f>IFERROR(VLOOKUP(A16,'C1'!$B$9:$BF$55,55,FALSE)*CEILING(VLOOKUP(A16,'C1'!$B$9:$BF$55,5,FALSE)*0.0344,50))</f>
        <v>1200</v>
      </c>
    </row>
    <row r="17">
      <c r="A17" s="85">
        <v>8036979.0</v>
      </c>
      <c r="B17" s="119" t="s">
        <v>112</v>
      </c>
      <c r="C17" s="120">
        <v>500000.0</v>
      </c>
      <c r="D17" s="14">
        <f>IFERROR(VLOOKUP(A17,'C1'!$B$9:$AP$55,41,FALSE))</f>
        <v>570000</v>
      </c>
      <c r="E17" s="72">
        <f>IFERROR(VLOOKUP(A17,'C1'!$B$9:$BF$55,55,FALSE)*CEILING(VLOOKUP(A17,'C1'!$B$9:$BF$55,5,FALSE)*0.0344,50))</f>
        <v>0</v>
      </c>
    </row>
    <row r="18">
      <c r="A18" s="85">
        <v>7.0519305E7</v>
      </c>
      <c r="B18" s="119" t="s">
        <v>113</v>
      </c>
      <c r="C18" s="120">
        <v>650000.0</v>
      </c>
      <c r="D18" s="14">
        <f>IFERROR(VLOOKUP(A18,'C1'!$B$9:$AP$55,41,FALSE))</f>
        <v>738000</v>
      </c>
      <c r="E18" s="72">
        <f>IFERROR(VLOOKUP(A18,'C1'!$B$9:$BF$55,55,FALSE)*CEILING(VLOOKUP(A18,'C1'!$B$9:$BF$55,5,FALSE)*0.0344,50))</f>
        <v>0</v>
      </c>
    </row>
    <row r="19">
      <c r="A19" s="108">
        <v>4.3046963E7</v>
      </c>
      <c r="B19" s="123" t="s">
        <v>114</v>
      </c>
      <c r="C19" s="124">
        <v>350000.0</v>
      </c>
      <c r="D19" s="14">
        <f>IFERROR(VLOOKUP(A19,'C1'!$B$9:$AP$55,41,FALSE))</f>
        <v>434000</v>
      </c>
      <c r="E19" s="72">
        <f>IFERROR(VLOOKUP(A19,'C1'!$B$9:$BF$55,55,FALSE)*CEILING(VLOOKUP(A19,'C1'!$B$9:$BF$55,5,FALSE)*0.0344,50))</f>
        <v>1050</v>
      </c>
    </row>
    <row r="20">
      <c r="A20" s="108">
        <v>2.4932499E7</v>
      </c>
      <c r="B20" s="123" t="s">
        <v>115</v>
      </c>
      <c r="C20" s="124">
        <v>600000.0</v>
      </c>
      <c r="D20" s="14">
        <f>IFERROR(VLOOKUP(A20,'C1'!$B$9:$AP$55,41,FALSE))</f>
        <v>684000</v>
      </c>
      <c r="E20" s="72">
        <f>IFERROR(VLOOKUP(A20,'C1'!$B$9:$BF$55,55,FALSE)*CEILING(VLOOKUP(A20,'C1'!$B$9:$BF$55,5,FALSE)*0.0344,50))</f>
        <v>3500</v>
      </c>
    </row>
    <row r="21">
      <c r="A21" s="108">
        <v>4.3508927E7</v>
      </c>
      <c r="B21" s="123" t="s">
        <v>116</v>
      </c>
      <c r="C21" s="124">
        <v>1050000.0</v>
      </c>
      <c r="D21" s="14">
        <f>IFERROR(VLOOKUP(A21,'C1'!$B$9:$AP$55,41,FALSE))</f>
        <v>1182000</v>
      </c>
      <c r="E21" s="72">
        <f>IFERROR(VLOOKUP(A21,'C1'!$B$9:$BF$55,55,FALSE)*CEILING(VLOOKUP(A21,'C1'!$B$9:$BF$55,5,FALSE)*0.0344,50))</f>
        <v>0</v>
      </c>
    </row>
    <row r="22">
      <c r="A22" s="76">
        <v>4.3189241E7</v>
      </c>
      <c r="B22" s="115" t="s">
        <v>117</v>
      </c>
      <c r="C22" s="93">
        <v>500000.0</v>
      </c>
      <c r="D22" s="14">
        <f>IFERROR(VLOOKUP(A22,'C1'!$B$9:$AP$55,41,FALSE))</f>
        <v>570000</v>
      </c>
      <c r="E22" s="72">
        <f>IFERROR(VLOOKUP(A22,'C1'!$B$9:$BF$55,55,FALSE)*CEILING(VLOOKUP(A22,'C1'!$B$9:$BF$55,5,FALSE)*0.0344,50))</f>
        <v>1500</v>
      </c>
    </row>
    <row r="23">
      <c r="A23" s="76">
        <v>1.152437249E9</v>
      </c>
      <c r="B23" s="115" t="s">
        <v>118</v>
      </c>
      <c r="C23" s="93">
        <v>200000.0</v>
      </c>
      <c r="D23" s="14">
        <f>IFERROR(VLOOKUP(A23,'C1'!$B$9:$AP$55,41,FALSE))</f>
        <v>241000</v>
      </c>
      <c r="E23" s="72">
        <f>IFERROR(VLOOKUP(A23,'C1'!$B$9:$BF$55,55,FALSE)*CEILING(VLOOKUP(A23,'C1'!$B$9:$BF$55,5,FALSE)*0.0344,50))</f>
        <v>600</v>
      </c>
    </row>
    <row r="24">
      <c r="A24" s="76">
        <v>1.152710549E9</v>
      </c>
      <c r="B24" s="115" t="s">
        <v>119</v>
      </c>
      <c r="C24" s="93">
        <v>450000.0</v>
      </c>
      <c r="D24" s="14">
        <f>IFERROR(VLOOKUP(A24,'C1'!$B$9:$AP$55,41,FALSE))</f>
        <v>516000</v>
      </c>
      <c r="E24" s="72">
        <f>IFERROR(VLOOKUP(A24,'C1'!$B$9:$BF$55,55,FALSE)*CEILING(VLOOKUP(A24,'C1'!$B$9:$BF$55,5,FALSE)*0.0344,50))</f>
        <v>1350</v>
      </c>
    </row>
    <row r="25">
      <c r="A25" s="76">
        <v>1.017218171E9</v>
      </c>
      <c r="B25" s="115" t="s">
        <v>120</v>
      </c>
      <c r="C25" s="93">
        <v>300000.0</v>
      </c>
      <c r="D25" s="14">
        <f>IFERROR(VLOOKUP(A25,'C1'!$B$9:$AP$55,41,FALSE))</f>
        <v>348000</v>
      </c>
      <c r="E25" s="72">
        <f>IFERROR(VLOOKUP(A25,'C1'!$B$9:$BF$55,55,FALSE)*CEILING(VLOOKUP(A25,'C1'!$B$9:$BF$55,5,FALSE)*0.0344,50))</f>
        <v>4500</v>
      </c>
    </row>
    <row r="26">
      <c r="A26" s="76">
        <v>2.1998341E7</v>
      </c>
      <c r="B26" s="115" t="s">
        <v>121</v>
      </c>
      <c r="C26" s="93">
        <v>350000.0</v>
      </c>
      <c r="D26" s="14">
        <f>IFERROR(VLOOKUP(A26,'C1'!$B$9:$AP$55,41,FALSE))</f>
        <v>408000</v>
      </c>
      <c r="E26" s="72">
        <f>IFERROR(VLOOKUP(A26,'C1'!$B$9:$BF$55,55,FALSE)*CEILING(VLOOKUP(A26,'C1'!$B$9:$BF$55,5,FALSE)*0.0344,50))</f>
        <v>3150</v>
      </c>
    </row>
    <row r="27">
      <c r="A27" s="76">
        <v>1.017162171E9</v>
      </c>
      <c r="B27" s="115" t="s">
        <v>122</v>
      </c>
      <c r="C27" s="93">
        <v>250000.0</v>
      </c>
      <c r="D27" s="14">
        <f>IFERROR(VLOOKUP(A27,'C1'!$B$9:$AP$55,41,FALSE))</f>
        <v>294000</v>
      </c>
      <c r="E27" s="72">
        <f>IFERROR(VLOOKUP(A27,'C1'!$B$9:$BF$55,55,FALSE)*CEILING(VLOOKUP(A27,'C1'!$B$9:$BF$55,5,FALSE)*0.0344,50))</f>
        <v>2250</v>
      </c>
    </row>
    <row r="28">
      <c r="A28" s="76">
        <v>2.1912139E7</v>
      </c>
      <c r="B28" s="115" t="s">
        <v>123</v>
      </c>
      <c r="C28" s="93">
        <v>150000.0</v>
      </c>
      <c r="D28" s="14">
        <f>IFERROR(VLOOKUP(A28,'C1'!$B$9:$AP$55,41,FALSE))</f>
        <v>180000</v>
      </c>
      <c r="E28" s="72">
        <f>IFERROR(VLOOKUP(A28,'C1'!$B$9:$BF$55,55,FALSE)*CEILING(VLOOKUP(A28,'C1'!$B$9:$BF$55,5,FALSE)*0.0344,50))</f>
        <v>450</v>
      </c>
    </row>
    <row r="29">
      <c r="A29" s="76">
        <v>1.0100338E7</v>
      </c>
      <c r="B29" s="115" t="s">
        <v>124</v>
      </c>
      <c r="C29" s="93">
        <v>150000.0</v>
      </c>
      <c r="D29" s="14">
        <f>IFERROR(VLOOKUP(A29,'C1'!$B$9:$AP$55,41,FALSE))</f>
        <v>15000</v>
      </c>
      <c r="E29" s="72">
        <f>IFERROR(VLOOKUP(A29,'C1'!$B$9:$BF$55,55,FALSE)*CEILING(VLOOKUP(A29,'C1'!$B$9:$BF$55,5,FALSE)*0.0344,50))</f>
        <v>4950</v>
      </c>
    </row>
    <row r="30">
      <c r="A30" s="76">
        <v>4.350566E7</v>
      </c>
      <c r="B30" s="115" t="s">
        <v>125</v>
      </c>
      <c r="C30" s="93">
        <v>300000.0</v>
      </c>
      <c r="D30" s="14">
        <f>IFERROR(VLOOKUP(A30,'C1'!$B$9:$AP$55,41,FALSE))</f>
        <v>349000</v>
      </c>
      <c r="E30" s="72">
        <f>IFERROR(VLOOKUP(A30,'C1'!$B$9:$BF$55,55,FALSE)*CEILING(VLOOKUP(A30,'C1'!$B$9:$BF$55,5,FALSE)*0.0344,50))</f>
        <v>900</v>
      </c>
    </row>
    <row r="31">
      <c r="A31" s="76">
        <v>6.4726166E7</v>
      </c>
      <c r="B31" s="115" t="s">
        <v>126</v>
      </c>
      <c r="C31" s="93">
        <v>150000.0</v>
      </c>
      <c r="D31" s="14">
        <f>IFERROR(VLOOKUP(A31,'C1'!$B$9:$AP$55,41,FALSE))</f>
        <v>180000</v>
      </c>
      <c r="E31" s="72">
        <f>IFERROR(VLOOKUP(A31,'C1'!$B$9:$BF$55,55,FALSE)*CEILING(VLOOKUP(A31,'C1'!$B$9:$BF$55,5,FALSE)*0.0344,50))</f>
        <v>1350</v>
      </c>
    </row>
    <row r="32">
      <c r="A32" s="100"/>
      <c r="B32" s="115"/>
      <c r="C32" s="51"/>
      <c r="D32" s="14" t="str">
        <f>IFERROR(VLOOKUP(A32,'C1'!$B$9:$AP$55,41,FALSE))</f>
        <v/>
      </c>
      <c r="E32" s="72" t="str">
        <f>IFERROR(VLOOKUP(A32,'C1'!$B$9:$BF$55,55,FALSE)*CEILING(VLOOKUP(A32,'C1'!$B$9:$BF$55,5,FALSE)*0.0344,50))</f>
        <v/>
      </c>
    </row>
    <row r="33">
      <c r="A33" s="100"/>
      <c r="B33" s="115"/>
      <c r="C33" s="51"/>
      <c r="D33" s="14" t="str">
        <f>IFERROR(VLOOKUP(A33,'C1'!$B$9:$AP$55,41,FALSE))</f>
        <v/>
      </c>
      <c r="E33" s="72" t="str">
        <f>IFERROR(VLOOKUP(A33,'C1'!$B$9:$BF$55,55,FALSE)*CEILING(VLOOKUP(A33,'C1'!$B$9:$BF$55,5,FALSE)*0.0344,50))</f>
        <v/>
      </c>
    </row>
    <row r="34">
      <c r="A34" s="100"/>
      <c r="B34" s="115"/>
      <c r="C34" s="51"/>
      <c r="D34" s="14" t="str">
        <f>IFERROR(VLOOKUP(A34,'C1'!$B$9:$AP$55,41,FALSE))</f>
        <v/>
      </c>
      <c r="E34" s="72" t="str">
        <f>IFERROR(VLOOKUP(A34,'C1'!$B$9:$BF$55,55,FALSE)*CEILING(VLOOKUP(A34,'C1'!$B$9:$BF$55,5,FALSE)*0.0344,50))</f>
        <v/>
      </c>
    </row>
    <row r="35">
      <c r="A35" s="100"/>
      <c r="B35" s="115"/>
      <c r="C35" s="51"/>
      <c r="D35" s="14" t="str">
        <f>IFERROR(VLOOKUP(A35,'C1'!$B$9:$AP$55,41,FALSE))</f>
        <v/>
      </c>
      <c r="E35" s="72" t="str">
        <f>IFERROR(VLOOKUP(A35,'C1'!$B$9:$BF$55,55,FALSE)*CEILING(VLOOKUP(A35,'C1'!$B$9:$BF$55,5,FALSE)*0.0344,50))</f>
        <v/>
      </c>
    </row>
    <row r="36">
      <c r="A36" s="100"/>
      <c r="B36" s="115"/>
      <c r="C36" s="51"/>
      <c r="D36" s="14" t="str">
        <f>IFERROR(VLOOKUP(A36,'C1'!$B$9:$AP$55,41,FALSE))</f>
        <v/>
      </c>
      <c r="E36" s="72" t="str">
        <f>IFERROR(VLOOKUP(A36,'C1'!$B$9:$BF$55,55,FALSE)*CEILING(VLOOKUP(A36,'C1'!$B$9:$BF$55,5,FALSE)*0.0344,50))</f>
        <v/>
      </c>
    </row>
    <row r="37">
      <c r="A37" s="100"/>
      <c r="B37" s="115"/>
      <c r="C37" s="51"/>
      <c r="D37" s="14" t="str">
        <f>IFERROR(VLOOKUP(A37,'C1'!$B$9:$AP$55,41,FALSE))</f>
        <v/>
      </c>
      <c r="E37" s="72" t="str">
        <f>IFERROR(VLOOKUP(A37,'C1'!$B$9:$BF$55,55,FALSE)*CEILING(VLOOKUP(A37,'C1'!$B$9:$BF$55,5,FALSE)*0.0344,50))</f>
        <v/>
      </c>
    </row>
    <row r="38">
      <c r="A38" s="100"/>
      <c r="B38" s="115"/>
      <c r="C38" s="51"/>
      <c r="D38" s="14" t="str">
        <f>IFERROR(VLOOKUP(A38,'C1'!$B$9:$AP$55,41,FALSE))</f>
        <v/>
      </c>
      <c r="E38" s="72" t="str">
        <f>IFERROR(VLOOKUP(A38,'C1'!$B$9:$BF$55,55,FALSE)*CEILING(VLOOKUP(A38,'C1'!$B$9:$BF$55,5,FALSE)*0.0344,50))</f>
        <v/>
      </c>
    </row>
    <row r="39">
      <c r="A39" s="100"/>
      <c r="B39" s="115"/>
      <c r="C39" s="51"/>
      <c r="D39" s="14" t="str">
        <f>IFERROR(VLOOKUP(A39,'C1'!$B$9:$AP$55,41,FALSE))</f>
        <v/>
      </c>
      <c r="E39" s="72" t="str">
        <f>IFERROR(VLOOKUP(A39,'C1'!$B$9:$BF$55,55,FALSE)*CEILING(VLOOKUP(A39,'C1'!$B$9:$BF$55,5,FALSE)*0.0344,50))</f>
        <v/>
      </c>
    </row>
    <row r="40">
      <c r="A40" s="100"/>
      <c r="B40" s="115"/>
      <c r="C40" s="51"/>
      <c r="D40" s="14" t="str">
        <f>IFERROR(VLOOKUP(A40,'C1'!$B$9:$AP$55,41,FALSE))</f>
        <v/>
      </c>
      <c r="E40" s="72" t="str">
        <f>IFERROR(VLOOKUP(A40,'C1'!$B$9:$BF$55,55,FALSE)*CEILING(VLOOKUP(A40,'C1'!$B$9:$BF$55,5,FALSE)*0.0344,50))</f>
        <v/>
      </c>
    </row>
    <row r="41">
      <c r="A41" s="100"/>
      <c r="B41" s="115"/>
      <c r="C41" s="51"/>
      <c r="D41" s="14" t="str">
        <f>IFERROR(VLOOKUP(A41,'C1'!$B$9:$AP$55,41,FALSE))</f>
        <v/>
      </c>
      <c r="E41" s="72" t="str">
        <f>IFERROR(VLOOKUP(A41,'C1'!$B$9:$BF$55,55,FALSE)*CEILING(VLOOKUP(A41,'C1'!$B$9:$BF$55,5,FALSE)*0.0344,50))</f>
        <v/>
      </c>
    </row>
    <row r="42">
      <c r="A42" s="100"/>
      <c r="B42" s="115"/>
      <c r="C42" s="51"/>
      <c r="D42" s="14" t="str">
        <f>IFERROR(VLOOKUP(A42,'C1'!$B$9:$AP$55,41,FALSE))</f>
        <v/>
      </c>
      <c r="E42" s="72" t="str">
        <f>IFERROR(VLOOKUP(A42,'C1'!$B$9:$BF$55,55,FALSE)*CEILING(VLOOKUP(A42,'C1'!$B$9:$BF$55,5,FALSE)*0.0344,50))</f>
        <v/>
      </c>
    </row>
    <row r="43">
      <c r="A43" s="100"/>
      <c r="B43" s="115"/>
      <c r="C43" s="51"/>
      <c r="D43" s="14" t="str">
        <f>IFERROR(VLOOKUP(A43,'C1'!$B$9:$AP$55,41,FALSE))</f>
        <v/>
      </c>
      <c r="E43" s="72" t="str">
        <f>IFERROR(VLOOKUP(A43,'C1'!$B$9:$BF$55,55,FALSE)*CEILING(VLOOKUP(A43,'C1'!$B$9:$BF$55,5,FALSE)*0.0344,50))</f>
        <v/>
      </c>
    </row>
    <row r="44">
      <c r="A44" s="100"/>
      <c r="B44" s="115"/>
      <c r="C44" s="51"/>
      <c r="D44" s="14" t="str">
        <f>IFERROR(VLOOKUP(A44,'C1'!$B$9:$AP$55,41,FALSE))</f>
        <v/>
      </c>
      <c r="E44" s="72" t="str">
        <f>IFERROR(VLOOKUP(A44,'C1'!$B$9:$BF$55,55,FALSE)*CEILING(VLOOKUP(A44,'C1'!$B$9:$BF$55,5,FALSE)*0.0344,50))</f>
        <v/>
      </c>
    </row>
    <row r="45">
      <c r="A45" s="100"/>
      <c r="B45" s="115"/>
      <c r="C45" s="51"/>
      <c r="D45" s="14" t="str">
        <f>IFERROR(VLOOKUP(A45,'C1'!$B$9:$AP$55,41,FALSE))</f>
        <v/>
      </c>
      <c r="E45" s="72" t="str">
        <f>IFERROR(VLOOKUP(A45,'C1'!$B$9:$BF$55,55,FALSE)*CEILING(VLOOKUP(A45,'C1'!$B$9:$BF$55,5,FALSE)*0.0344,50))</f>
        <v/>
      </c>
    </row>
    <row r="46">
      <c r="A46" s="100"/>
      <c r="B46" s="115"/>
      <c r="C46" s="51"/>
      <c r="D46" s="14" t="str">
        <f>IFERROR(VLOOKUP(A46,'C1'!$B$9:$AP$55,41,FALSE))</f>
        <v/>
      </c>
      <c r="E46" s="72" t="str">
        <f>IFERROR(VLOOKUP(A46,'C1'!$B$9:$BF$55,55,FALSE)*CEILING(VLOOKUP(A46,'C1'!$B$9:$BF$55,5,FALSE)*0.0344,50))</f>
        <v/>
      </c>
    </row>
    <row r="47">
      <c r="A47" s="100"/>
      <c r="B47" s="115"/>
      <c r="C47" s="51"/>
      <c r="D47" s="14" t="str">
        <f>IFERROR(VLOOKUP(A47,'C1'!$B$9:$AP$55,41,FALSE))</f>
        <v/>
      </c>
      <c r="E47" s="72" t="str">
        <f>IFERROR(VLOOKUP(A47,'C1'!$B$9:$BF$55,55,FALSE)*CEILING(VLOOKUP(A47,'C1'!$B$9:$BF$55,5,FALSE)*0.0344,50))</f>
        <v/>
      </c>
    </row>
    <row r="48">
      <c r="A48" s="100"/>
      <c r="B48" s="115"/>
      <c r="C48" s="51"/>
      <c r="D48" s="14" t="str">
        <f>IFERROR(VLOOKUP(A48,'C1'!$B$9:$AP$55,41,FALSE))</f>
        <v/>
      </c>
      <c r="E48" s="72" t="str">
        <f>IFERROR(VLOOKUP(A48,'C1'!$B$9:$BF$55,55,FALSE)*CEILING(VLOOKUP(A48,'C1'!$B$9:$BF$55,5,FALSE)*0.0344,50))</f>
        <v/>
      </c>
    </row>
    <row r="49">
      <c r="A49" s="100"/>
      <c r="B49" s="115"/>
      <c r="C49" s="51"/>
      <c r="D49" s="14" t="str">
        <f>IFERROR(VLOOKUP(A49,'C1'!$B$9:$AP$55,41,FALSE))</f>
        <v/>
      </c>
      <c r="E49" s="72" t="str">
        <f>IFERROR(VLOOKUP(A49,'C1'!$B$9:$BF$55,55,FALSE)*CEILING(VLOOKUP(A49,'C1'!$B$9:$BF$55,5,FALSE)*0.0344,50))</f>
        <v/>
      </c>
    </row>
    <row r="50">
      <c r="A50" s="100"/>
      <c r="B50" s="115"/>
      <c r="C50" s="51"/>
      <c r="D50" s="14" t="str">
        <f>IFERROR(VLOOKUP(A50,'C1'!$B$9:$AP$55,41,FALSE))</f>
        <v/>
      </c>
      <c r="E50" s="72" t="str">
        <f>IFERROR(VLOOKUP(A50,'C1'!$B$9:$BF$55,55,FALSE)*CEILING(VLOOKUP(A50,'C1'!$B$9:$BF$55,5,FALSE)*0.0344,50))</f>
        <v/>
      </c>
    </row>
    <row r="51">
      <c r="A51" s="100"/>
      <c r="B51" s="115"/>
      <c r="C51" s="51"/>
      <c r="D51" s="14" t="str">
        <f>IFERROR(VLOOKUP(A51,'C1'!$B$9:$AP$45,41,FALSE))</f>
        <v/>
      </c>
      <c r="E51" s="72" t="str">
        <f>IFERROR(VLOOKUP(A51,'C1'!$B$9:$BF$45,55,FALSE)*CEILING(VLOOKUP(A51,'C1'!$B$9:$BF$45,5,FALSE)*0.0344,50))</f>
        <v/>
      </c>
    </row>
    <row r="52">
      <c r="A52" s="100"/>
      <c r="B52" s="115"/>
      <c r="C52" s="51"/>
      <c r="D52" s="14" t="str">
        <f>IFERROR(VLOOKUP(A52,'C1'!$B$9:$AP$45,41,FALSE))</f>
        <v/>
      </c>
      <c r="E52" s="72" t="str">
        <f>IFERROR(VLOOKUP(A52,'C1'!$B$9:$BF$45,55,FALSE)*CEILING(VLOOKUP(A52,'C1'!$B$9:$BF$45,5,FALSE)*0.0344,50))</f>
        <v/>
      </c>
    </row>
    <row r="53">
      <c r="A53" s="100"/>
      <c r="B53" s="115"/>
      <c r="C53" s="51"/>
      <c r="D53" s="14" t="str">
        <f>IFERROR(VLOOKUP(A53,'C1'!$B$9:$AP$45,41,FALSE))</f>
        <v/>
      </c>
      <c r="E53" s="72" t="str">
        <f>IFERROR(VLOOKUP(A53,'C1'!$B$9:$BF$45,55,FALSE)*CEILING(VLOOKUP(A53,'C1'!$B$9:$BF$45,5,FALSE)*0.0344,50))</f>
        <v/>
      </c>
    </row>
    <row r="54">
      <c r="A54" s="100"/>
      <c r="B54" s="115"/>
      <c r="C54" s="51"/>
      <c r="D54" s="14" t="str">
        <f>IFERROR(VLOOKUP(A54,'C1'!$B$9:$AP$45,41,FALSE))</f>
        <v/>
      </c>
      <c r="E54" s="72" t="str">
        <f>IFERROR(VLOOKUP(A54,'C1'!$B$9:$BF$45,55,FALSE)*CEILING(VLOOKUP(A54,'C1'!$B$9:$BF$45,5,FALSE)*0.0344,50))</f>
        <v/>
      </c>
    </row>
    <row r="55">
      <c r="A55" s="100"/>
      <c r="B55" s="115"/>
      <c r="C55" s="51"/>
      <c r="D55" s="14" t="str">
        <f>IFERROR(VLOOKUP(A55,'C1'!$B$9:$AP$45,41,FALSE))</f>
        <v/>
      </c>
      <c r="E55" s="72" t="str">
        <f>IFERROR(VLOOKUP(A55,'C1'!$B$9:$BF$45,55,FALSE)*CEILING(VLOOKUP(A55,'C1'!$B$9:$BF$45,5,FALSE)*0.0344,50))</f>
        <v/>
      </c>
    </row>
    <row r="56">
      <c r="A56" s="100"/>
      <c r="B56" s="115"/>
      <c r="C56" s="51"/>
      <c r="D56" s="14" t="str">
        <f>IFERROR(VLOOKUP(A56,'C1'!$B$9:$AP$45,41,FALSE))</f>
        <v/>
      </c>
      <c r="E56" s="72" t="str">
        <f>IFERROR(VLOOKUP(A56,'C1'!$B$9:$BF$45,55,FALSE)*CEILING(VLOOKUP(A56,'C1'!$B$9:$BF$45,5,FALSE)*0.0344,50))</f>
        <v/>
      </c>
    </row>
    <row r="57">
      <c r="A57" s="100"/>
      <c r="B57" s="115"/>
      <c r="C57" s="51"/>
      <c r="D57" s="14" t="str">
        <f>IFERROR(VLOOKUP(A57,'C1'!$B$9:$AP$45,41,FALSE))</f>
        <v/>
      </c>
      <c r="E57" s="72" t="str">
        <f>IFERROR(VLOOKUP(A57,'C1'!$B$9:$BF$45,55,FALSE)*CEILING(VLOOKUP(A57,'C1'!$B$9:$BF$45,5,FALSE)*0.0344,50))</f>
        <v/>
      </c>
    </row>
    <row r="58">
      <c r="A58" s="100"/>
      <c r="B58" s="115"/>
      <c r="C58" s="51"/>
      <c r="D58" s="14" t="str">
        <f>IFERROR(VLOOKUP(A58,'C1'!$B$9:$AP$45,41,FALSE))</f>
        <v/>
      </c>
      <c r="E58" s="72" t="str">
        <f>IFERROR(VLOOKUP(A58,'C1'!$B$9:$BF$45,55,FALSE)*CEILING(VLOOKUP(A58,'C1'!$B$9:$BF$45,5,FALSE)*0.0344,50))</f>
        <v/>
      </c>
    </row>
    <row r="59">
      <c r="A59" s="100"/>
      <c r="B59" s="115"/>
      <c r="C59" s="51"/>
      <c r="D59" s="14" t="str">
        <f>IFERROR(VLOOKUP(A59,'C1'!$B$9:$AP$45,41,FALSE))</f>
        <v/>
      </c>
      <c r="E59" s="72" t="str">
        <f>IFERROR(VLOOKUP(A59,'C1'!$B$9:$BF$45,55,FALSE)*CEILING(VLOOKUP(A59,'C1'!$B$9:$BF$45,5,FALSE)*0.0344,50))</f>
        <v/>
      </c>
    </row>
    <row r="60">
      <c r="A60" s="100"/>
      <c r="B60" s="115"/>
      <c r="C60" s="51"/>
      <c r="D60" s="14" t="str">
        <f>IFERROR(VLOOKUP(A60,'C1'!$B$9:$AP$45,41,FALSE))</f>
        <v/>
      </c>
      <c r="E60" s="72" t="str">
        <f>IFERROR(VLOOKUP(A60,'C1'!$B$9:$BF$45,55,FALSE)*CEILING(VLOOKUP(A60,'C1'!$B$9:$BF$45,5,FALSE)*0.0344,50))</f>
        <v/>
      </c>
    </row>
    <row r="61">
      <c r="A61" s="100"/>
      <c r="B61" s="115"/>
      <c r="C61" s="51"/>
      <c r="D61" s="14"/>
      <c r="E61" s="72" t="str">
        <f>IFERROR(VLOOKUP(A61,'C1'!$B$9:$BF$45,55,FALSE)*CEILING(VLOOKUP(A61,'C1'!$B$9:$BF$45,5,FALSE)*0.0344,50))</f>
        <v/>
      </c>
    </row>
    <row r="62">
      <c r="A62" s="100"/>
      <c r="B62" s="115"/>
      <c r="C62" s="51"/>
      <c r="D62" s="14"/>
      <c r="E62" s="72" t="str">
        <f>IFERROR(VLOOKUP(A62,'C1'!$B$9:$BF$45,55,FALSE)*CEILING(VLOOKUP(A62,'C1'!$B$9:$BF$45,5,FALSE)*0.0344,50))</f>
        <v/>
      </c>
    </row>
    <row r="63">
      <c r="A63" s="100"/>
      <c r="B63" s="115"/>
      <c r="C63" s="51"/>
      <c r="D63" s="14"/>
      <c r="E63" s="72" t="str">
        <f>IFERROR(VLOOKUP(A63,'C1'!$B$9:$BF$45,55,FALSE)*CEILING(VLOOKUP(A63,'C1'!$B$9:$BF$45,5,FALSE)*0.0344,50))</f>
        <v/>
      </c>
    </row>
    <row r="64">
      <c r="A64" s="100"/>
      <c r="B64" s="115"/>
      <c r="C64" s="51"/>
      <c r="D64" s="14"/>
      <c r="E64" s="72" t="str">
        <f>IFERROR(VLOOKUP(A64,'C1'!$B$9:$BF$45,55,FALSE)*CEILING(VLOOKUP(A64,'C1'!$B$9:$BF$45,5,FALSE)*0.0344,50))</f>
        <v/>
      </c>
    </row>
    <row r="65">
      <c r="A65" s="100"/>
      <c r="B65" s="115"/>
      <c r="C65" s="51"/>
      <c r="D65" s="14"/>
      <c r="E65" s="72" t="str">
        <f>IFERROR(VLOOKUP(A65,'C1'!$B$9:$BF$45,55,FALSE)*CEILING(VLOOKUP(A65,'C1'!$B$9:$BF$45,5,FALSE)*0.0344,50))</f>
        <v/>
      </c>
    </row>
    <row r="66">
      <c r="A66" s="100"/>
      <c r="B66" s="115"/>
      <c r="C66" s="51"/>
      <c r="D66" s="14"/>
      <c r="E66" s="72" t="str">
        <f>IFERROR(VLOOKUP(A66,'C1'!$B$9:$BF$45,55,FALSE)*CEILING(VLOOKUP(A66,'C1'!$B$9:$BF$45,5,FALSE)*0.0344,50))</f>
        <v/>
      </c>
    </row>
    <row r="67">
      <c r="A67" s="100"/>
      <c r="B67" s="115"/>
      <c r="C67" s="51"/>
      <c r="D67" s="14"/>
      <c r="E67" s="72" t="str">
        <f>IFERROR(VLOOKUP(A67,'C1'!$B$9:$BF$45,55,FALSE)*CEILING(VLOOKUP(A67,'C1'!$B$9:$BF$45,5,FALSE)*0.0344,50))</f>
        <v/>
      </c>
    </row>
    <row r="68">
      <c r="A68" s="100"/>
      <c r="B68" s="115"/>
      <c r="C68" s="51"/>
      <c r="D68" s="14"/>
      <c r="E68" s="72" t="str">
        <f>IFERROR(VLOOKUP(A68,'C1'!$B$9:$BF$45,55,FALSE)*CEILING(VLOOKUP(A68,'C1'!$B$9:$BF$45,5,FALSE)*0.0344,50))</f>
        <v/>
      </c>
    </row>
    <row r="69">
      <c r="A69" s="100"/>
      <c r="B69" s="115"/>
      <c r="C69" s="51"/>
      <c r="D69" s="14"/>
      <c r="E69" s="72" t="str">
        <f>IFERROR(VLOOKUP(A69,'C1'!$B$9:$BF$45,55,FALSE)*CEILING(VLOOKUP(A69,'C1'!$B$9:$BF$45,5,FALSE)*0.0344,50))</f>
        <v/>
      </c>
    </row>
    <row r="70">
      <c r="A70" s="100"/>
      <c r="B70" s="115"/>
      <c r="C70" s="51"/>
      <c r="D70" s="14"/>
      <c r="E70" s="72" t="str">
        <f>IFERROR(VLOOKUP(A70,'C1'!$B$9:$BF$45,55,FALSE)*CEILING(VLOOKUP(A70,'C1'!$B$9:$BF$45,5,FALSE)*0.0344,50))</f>
        <v/>
      </c>
    </row>
    <row r="71">
      <c r="A71" s="100"/>
      <c r="B71" s="115"/>
      <c r="C71" s="51"/>
      <c r="D71" s="14"/>
      <c r="E71" s="72"/>
    </row>
    <row r="72">
      <c r="A72" s="100"/>
      <c r="B72" s="115"/>
      <c r="C72" s="51"/>
      <c r="D72" s="14"/>
      <c r="E72" s="72"/>
    </row>
    <row r="73">
      <c r="A73" s="100"/>
      <c r="B73" s="115"/>
      <c r="C73" s="51"/>
      <c r="D73" s="14"/>
      <c r="E73" s="72"/>
    </row>
    <row r="74">
      <c r="A74" s="100"/>
      <c r="B74" s="115"/>
      <c r="C74" s="51"/>
      <c r="D74" s="14"/>
      <c r="E74" s="72"/>
    </row>
    <row r="75">
      <c r="A75" s="100"/>
      <c r="B75" s="115"/>
      <c r="C75" s="51"/>
      <c r="D75" s="14"/>
      <c r="E75" s="72"/>
    </row>
    <row r="76">
      <c r="A76" s="100"/>
      <c r="B76" s="115"/>
      <c r="C76" s="51"/>
      <c r="D76" s="14"/>
      <c r="E76" s="72"/>
    </row>
    <row r="77">
      <c r="A77" s="100"/>
      <c r="B77" s="115"/>
      <c r="C77" s="51"/>
      <c r="D77" s="14"/>
      <c r="E77" s="72"/>
    </row>
    <row r="78">
      <c r="A78" s="100"/>
      <c r="B78" s="115"/>
      <c r="C78" s="51"/>
      <c r="D78" s="14"/>
      <c r="E78" s="72"/>
    </row>
    <row r="79">
      <c r="A79" s="100"/>
      <c r="B79" s="115"/>
      <c r="C79" s="51"/>
      <c r="D79" s="14"/>
      <c r="E79" s="72"/>
    </row>
    <row r="80">
      <c r="A80" s="100"/>
      <c r="B80" s="115"/>
      <c r="C80" s="51"/>
      <c r="D80" s="14"/>
      <c r="E80" s="72"/>
    </row>
    <row r="81">
      <c r="A81" s="100"/>
      <c r="B81" s="115"/>
      <c r="C81" s="51"/>
      <c r="D81" s="14"/>
      <c r="E81" s="72"/>
    </row>
    <row r="82">
      <c r="A82" s="100"/>
      <c r="B82" s="115"/>
      <c r="C82" s="51"/>
      <c r="D82" s="14"/>
      <c r="E82" s="72"/>
    </row>
    <row r="83">
      <c r="A83" s="100"/>
      <c r="B83" s="115"/>
      <c r="C83" s="51"/>
      <c r="D83" s="14"/>
      <c r="E83" s="72"/>
    </row>
    <row r="84">
      <c r="A84" s="100"/>
      <c r="B84" s="115"/>
      <c r="C84" s="51"/>
      <c r="D84" s="14"/>
      <c r="E84" s="72"/>
    </row>
    <row r="85">
      <c r="A85" s="100"/>
      <c r="B85" s="115"/>
      <c r="C85" s="51"/>
      <c r="D85" s="14"/>
      <c r="E85" s="72"/>
    </row>
    <row r="86">
      <c r="A86" s="100"/>
      <c r="B86" s="115"/>
      <c r="C86" s="51"/>
      <c r="D86" s="14"/>
      <c r="E86" s="72"/>
    </row>
    <row r="87">
      <c r="A87" s="100"/>
      <c r="B87" s="115"/>
      <c r="C87" s="51"/>
      <c r="D87" s="14"/>
      <c r="E87" s="72"/>
    </row>
    <row r="88">
      <c r="A88" s="100"/>
      <c r="B88" s="115"/>
      <c r="C88" s="51"/>
      <c r="D88" s="14"/>
      <c r="E88" s="72"/>
    </row>
    <row r="89">
      <c r="A89" s="100"/>
      <c r="B89" s="115"/>
      <c r="C89" s="51"/>
      <c r="D89" s="14"/>
      <c r="E89" s="72"/>
    </row>
    <row r="90">
      <c r="A90" s="100"/>
      <c r="B90" s="115"/>
      <c r="C90" s="51"/>
      <c r="D90" s="14"/>
      <c r="E90" s="72"/>
    </row>
    <row r="91">
      <c r="A91" s="100"/>
      <c r="B91" s="115"/>
      <c r="C91" s="51"/>
      <c r="D91" s="14"/>
      <c r="E91" s="72"/>
    </row>
    <row r="92">
      <c r="A92" s="100"/>
      <c r="B92" s="115"/>
      <c r="C92" s="51"/>
      <c r="D92" s="14"/>
      <c r="E92" s="72"/>
    </row>
    <row r="93">
      <c r="A93" s="100"/>
      <c r="B93" s="115"/>
      <c r="C93" s="51"/>
      <c r="D93" s="14"/>
      <c r="E93" s="72"/>
    </row>
    <row r="94">
      <c r="A94" s="100"/>
      <c r="B94" s="115"/>
      <c r="C94" s="51"/>
      <c r="D94" s="14"/>
      <c r="E94" s="72"/>
    </row>
    <row r="95">
      <c r="A95" s="100"/>
      <c r="B95" s="115"/>
      <c r="C95" s="51"/>
      <c r="D95" s="14"/>
      <c r="E95" s="72"/>
    </row>
    <row r="96">
      <c r="A96" s="100"/>
      <c r="B96" s="115"/>
      <c r="C96" s="51"/>
      <c r="D96" s="14"/>
      <c r="E96" s="72"/>
    </row>
    <row r="97">
      <c r="A97" s="100"/>
      <c r="B97" s="115"/>
      <c r="C97" s="51"/>
      <c r="D97" s="14"/>
      <c r="E97" s="72"/>
    </row>
    <row r="98">
      <c r="A98" s="100"/>
      <c r="B98" s="115"/>
      <c r="C98" s="51"/>
      <c r="D98" s="14"/>
      <c r="E98" s="72"/>
    </row>
    <row r="99">
      <c r="A99" s="100"/>
      <c r="B99" s="115"/>
      <c r="C99" s="51"/>
      <c r="D99" s="14"/>
      <c r="E99" s="72"/>
    </row>
    <row r="100">
      <c r="A100" s="100"/>
      <c r="B100" s="115"/>
      <c r="C100" s="51"/>
      <c r="D100" s="14"/>
      <c r="E100" s="72"/>
    </row>
    <row r="101">
      <c r="A101" s="100"/>
      <c r="B101" s="115"/>
      <c r="C101" s="51"/>
      <c r="D101" s="14"/>
      <c r="E101" s="72"/>
    </row>
    <row r="102">
      <c r="A102" s="100"/>
      <c r="B102" s="115"/>
      <c r="C102" s="51"/>
      <c r="D102" s="14"/>
      <c r="E102" s="72"/>
    </row>
    <row r="103">
      <c r="A103" s="100"/>
      <c r="B103" s="115"/>
      <c r="C103" s="51"/>
      <c r="D103" s="14"/>
      <c r="E103" s="72"/>
    </row>
    <row r="104">
      <c r="A104" s="100"/>
      <c r="B104" s="115"/>
      <c r="C104" s="51"/>
      <c r="D104" s="14"/>
      <c r="E104" s="72"/>
    </row>
    <row r="105">
      <c r="A105" s="100"/>
      <c r="B105" s="115"/>
      <c r="C105" s="51"/>
      <c r="D105" s="14"/>
      <c r="E105" s="72"/>
    </row>
    <row r="106">
      <c r="A106" s="100"/>
      <c r="B106" s="115"/>
      <c r="C106" s="51"/>
      <c r="D106" s="14"/>
      <c r="E106" s="72"/>
    </row>
    <row r="107">
      <c r="A107" s="100"/>
      <c r="B107" s="115"/>
      <c r="C107" s="51"/>
      <c r="D107" s="14"/>
      <c r="E107" s="72"/>
    </row>
    <row r="108">
      <c r="A108" s="100"/>
      <c r="B108" s="115"/>
      <c r="C108" s="51"/>
      <c r="D108" s="14"/>
      <c r="E108" s="72"/>
    </row>
    <row r="109">
      <c r="A109" s="100"/>
      <c r="B109" s="115"/>
      <c r="C109" s="51"/>
      <c r="D109" s="14"/>
      <c r="E109" s="72"/>
    </row>
    <row r="110">
      <c r="A110" s="100"/>
      <c r="B110" s="115"/>
      <c r="C110" s="51"/>
      <c r="D110" s="14"/>
      <c r="E110" s="72"/>
    </row>
    <row r="111">
      <c r="A111" s="100"/>
      <c r="B111" s="115"/>
      <c r="C111" s="51"/>
      <c r="D111" s="14"/>
      <c r="E111" s="72"/>
    </row>
    <row r="112">
      <c r="A112" s="100"/>
      <c r="B112" s="115"/>
      <c r="C112" s="51"/>
      <c r="D112" s="14"/>
      <c r="E112" s="72"/>
    </row>
    <row r="113">
      <c r="A113" s="100"/>
      <c r="B113" s="115"/>
      <c r="C113" s="51"/>
      <c r="D113" s="14"/>
      <c r="E113" s="72"/>
    </row>
    <row r="114">
      <c r="A114" s="100"/>
      <c r="B114" s="115"/>
      <c r="C114" s="51"/>
      <c r="D114" s="14"/>
      <c r="E114" s="72"/>
    </row>
    <row r="115">
      <c r="A115" s="100"/>
      <c r="B115" s="115"/>
      <c r="C115" s="51"/>
      <c r="D115" s="14"/>
      <c r="E115" s="72"/>
    </row>
    <row r="116">
      <c r="A116" s="100"/>
      <c r="B116" s="115"/>
      <c r="C116" s="51"/>
      <c r="D116" s="14"/>
      <c r="E116" s="72"/>
    </row>
    <row r="117">
      <c r="A117" s="100"/>
      <c r="B117" s="115"/>
      <c r="C117" s="51"/>
      <c r="D117" s="14"/>
      <c r="E117" s="72"/>
    </row>
    <row r="118">
      <c r="A118" s="100"/>
      <c r="B118" s="115"/>
      <c r="C118" s="51"/>
      <c r="D118" s="14"/>
      <c r="E118" s="72"/>
    </row>
    <row r="119">
      <c r="A119" s="100"/>
      <c r="B119" s="115"/>
      <c r="C119" s="51"/>
      <c r="D119" s="14"/>
      <c r="E119" s="72"/>
    </row>
    <row r="120">
      <c r="A120" s="100"/>
      <c r="B120" s="115"/>
      <c r="C120" s="51"/>
      <c r="D120" s="14"/>
      <c r="E120" s="72"/>
    </row>
    <row r="121">
      <c r="A121" s="100"/>
      <c r="B121" s="115"/>
      <c r="C121" s="51"/>
      <c r="D121" s="14"/>
      <c r="E121" s="72"/>
    </row>
    <row r="122">
      <c r="A122" s="100"/>
      <c r="B122" s="115"/>
      <c r="C122" s="51"/>
      <c r="D122" s="14"/>
      <c r="E122" s="72"/>
    </row>
    <row r="123">
      <c r="A123" s="100"/>
      <c r="B123" s="115"/>
      <c r="C123" s="51"/>
      <c r="D123" s="14"/>
      <c r="E123" s="72"/>
    </row>
    <row r="124">
      <c r="A124" s="100"/>
      <c r="B124" s="115"/>
      <c r="C124" s="51"/>
      <c r="D124" s="14"/>
      <c r="E124" s="72"/>
    </row>
    <row r="125">
      <c r="A125" s="100"/>
      <c r="B125" s="115"/>
      <c r="C125" s="51"/>
      <c r="D125" s="14"/>
      <c r="E125" s="72"/>
    </row>
    <row r="126">
      <c r="A126" s="100"/>
      <c r="B126" s="115"/>
      <c r="C126" s="51"/>
      <c r="D126" s="14"/>
      <c r="E126" s="72"/>
    </row>
    <row r="127">
      <c r="A127" s="100"/>
      <c r="B127" s="115"/>
      <c r="C127" s="51"/>
      <c r="D127" s="14"/>
      <c r="E127" s="72"/>
    </row>
    <row r="128">
      <c r="A128" s="100"/>
      <c r="B128" s="115"/>
      <c r="C128" s="51"/>
      <c r="D128" s="14"/>
      <c r="E128" s="72"/>
    </row>
    <row r="129">
      <c r="A129" s="100"/>
      <c r="B129" s="115"/>
      <c r="C129" s="51"/>
      <c r="D129" s="14"/>
      <c r="E129" s="72"/>
    </row>
    <row r="130">
      <c r="A130" s="100"/>
      <c r="B130" s="115"/>
      <c r="C130" s="51"/>
      <c r="D130" s="14"/>
      <c r="E130" s="72"/>
    </row>
    <row r="131">
      <c r="A131" s="100"/>
      <c r="B131" s="115"/>
      <c r="C131" s="51"/>
      <c r="D131" s="14"/>
      <c r="E131" s="72"/>
    </row>
    <row r="132">
      <c r="A132" s="100"/>
      <c r="B132" s="115"/>
      <c r="C132" s="51"/>
      <c r="D132" s="14"/>
      <c r="E132" s="72"/>
    </row>
    <row r="133">
      <c r="A133" s="100"/>
      <c r="B133" s="115"/>
      <c r="C133" s="51"/>
      <c r="D133" s="14"/>
      <c r="E133" s="72"/>
    </row>
    <row r="134">
      <c r="A134" s="100"/>
      <c r="B134" s="115"/>
      <c r="C134" s="51"/>
      <c r="D134" s="14"/>
      <c r="E134" s="72"/>
    </row>
    <row r="135">
      <c r="A135" s="100"/>
      <c r="B135" s="115"/>
      <c r="C135" s="51"/>
      <c r="D135" s="14"/>
      <c r="E135" s="72"/>
    </row>
    <row r="136">
      <c r="A136" s="100"/>
      <c r="B136" s="115"/>
      <c r="C136" s="51"/>
      <c r="D136" s="14"/>
      <c r="E136" s="72"/>
    </row>
    <row r="137">
      <c r="A137" s="100"/>
      <c r="B137" s="115"/>
      <c r="C137" s="51"/>
      <c r="D137" s="14"/>
      <c r="E137" s="72"/>
    </row>
    <row r="138">
      <c r="A138" s="100"/>
      <c r="B138" s="115"/>
      <c r="C138" s="51"/>
      <c r="D138" s="14"/>
      <c r="E138" s="72"/>
    </row>
    <row r="139">
      <c r="A139" s="100"/>
      <c r="B139" s="115"/>
      <c r="C139" s="51"/>
      <c r="D139" s="14"/>
      <c r="E139" s="72"/>
    </row>
    <row r="140">
      <c r="A140" s="100"/>
      <c r="B140" s="115"/>
      <c r="C140" s="51"/>
      <c r="D140" s="14"/>
      <c r="E140" s="72"/>
    </row>
    <row r="141">
      <c r="A141" s="100"/>
      <c r="B141" s="115"/>
      <c r="C141" s="51"/>
      <c r="D141" s="14"/>
      <c r="E141" s="72"/>
    </row>
    <row r="142">
      <c r="A142" s="100"/>
      <c r="B142" s="115"/>
      <c r="C142" s="51"/>
      <c r="D142" s="14"/>
      <c r="E142" s="72"/>
    </row>
    <row r="143">
      <c r="A143" s="100"/>
      <c r="B143" s="115"/>
      <c r="C143" s="51"/>
      <c r="D143" s="14"/>
      <c r="E143" s="72"/>
    </row>
    <row r="144">
      <c r="A144" s="100"/>
      <c r="B144" s="115"/>
      <c r="C144" s="51"/>
      <c r="D144" s="14"/>
      <c r="E144" s="72"/>
    </row>
    <row r="145">
      <c r="A145" s="100"/>
      <c r="B145" s="115"/>
      <c r="C145" s="51"/>
      <c r="D145" s="14"/>
      <c r="E145" s="72"/>
    </row>
    <row r="146">
      <c r="A146" s="100"/>
      <c r="B146" s="115"/>
      <c r="C146" s="51"/>
      <c r="D146" s="14"/>
      <c r="E146" s="72"/>
    </row>
    <row r="147">
      <c r="A147" s="100"/>
      <c r="B147" s="115"/>
      <c r="C147" s="51"/>
      <c r="D147" s="14"/>
      <c r="E147" s="72"/>
    </row>
    <row r="148">
      <c r="A148" s="100"/>
      <c r="B148" s="115"/>
      <c r="C148" s="51"/>
      <c r="D148" s="14"/>
      <c r="E148" s="72"/>
    </row>
    <row r="149">
      <c r="A149" s="100"/>
      <c r="B149" s="115"/>
      <c r="C149" s="51"/>
      <c r="D149" s="14"/>
      <c r="E149" s="72"/>
    </row>
    <row r="150">
      <c r="A150" s="100"/>
      <c r="B150" s="115"/>
      <c r="C150" s="51"/>
      <c r="D150" s="14"/>
      <c r="E150" s="72"/>
    </row>
    <row r="151">
      <c r="A151" s="100"/>
      <c r="B151" s="115"/>
      <c r="C151" s="51"/>
      <c r="D151" s="14"/>
      <c r="E151" s="72"/>
    </row>
    <row r="152">
      <c r="A152" s="100"/>
      <c r="B152" s="115"/>
      <c r="C152" s="51"/>
      <c r="D152" s="14"/>
      <c r="E152" s="72"/>
    </row>
    <row r="153">
      <c r="A153" s="100"/>
      <c r="B153" s="115"/>
      <c r="C153" s="51"/>
      <c r="D153" s="14"/>
      <c r="E153" s="72"/>
    </row>
    <row r="154">
      <c r="A154" s="100"/>
      <c r="B154" s="115"/>
      <c r="C154" s="51"/>
      <c r="D154" s="14"/>
      <c r="E154" s="72"/>
    </row>
    <row r="155">
      <c r="A155" s="100"/>
      <c r="B155" s="115"/>
      <c r="C155" s="51"/>
      <c r="D155" s="14"/>
      <c r="E155" s="72"/>
    </row>
    <row r="156">
      <c r="A156" s="100"/>
      <c r="B156" s="115"/>
      <c r="C156" s="51"/>
      <c r="D156" s="14"/>
      <c r="E156" s="72"/>
    </row>
    <row r="157">
      <c r="A157" s="100"/>
      <c r="B157" s="115"/>
      <c r="C157" s="51"/>
      <c r="D157" s="14"/>
      <c r="E157" s="72"/>
    </row>
    <row r="158">
      <c r="A158" s="100"/>
      <c r="B158" s="115"/>
      <c r="C158" s="51"/>
      <c r="D158" s="14"/>
      <c r="E158" s="72"/>
    </row>
    <row r="159">
      <c r="A159" s="100"/>
      <c r="B159" s="115"/>
      <c r="C159" s="51"/>
      <c r="D159" s="14"/>
      <c r="E159" s="72"/>
    </row>
    <row r="160">
      <c r="A160" s="100"/>
      <c r="B160" s="115"/>
      <c r="C160" s="51"/>
      <c r="D160" s="14"/>
      <c r="E160" s="72"/>
    </row>
    <row r="161">
      <c r="A161" s="100"/>
      <c r="B161" s="115"/>
      <c r="C161" s="51"/>
      <c r="D161" s="14"/>
      <c r="E161" s="72"/>
    </row>
    <row r="162">
      <c r="A162" s="100"/>
      <c r="B162" s="115"/>
      <c r="C162" s="51"/>
      <c r="D162" s="14"/>
      <c r="E162" s="72"/>
    </row>
    <row r="163">
      <c r="A163" s="100"/>
      <c r="B163" s="115"/>
      <c r="C163" s="51"/>
      <c r="D163" s="14"/>
      <c r="E163" s="72"/>
    </row>
    <row r="164">
      <c r="A164" s="100"/>
      <c r="B164" s="115"/>
      <c r="C164" s="51"/>
      <c r="D164" s="14"/>
      <c r="E164" s="72"/>
    </row>
    <row r="165">
      <c r="A165" s="100"/>
      <c r="B165" s="115"/>
      <c r="C165" s="51"/>
      <c r="D165" s="14"/>
      <c r="E165" s="72"/>
    </row>
    <row r="166">
      <c r="A166" s="100"/>
      <c r="B166" s="115"/>
      <c r="C166" s="51"/>
      <c r="D166" s="14"/>
      <c r="E166" s="72"/>
    </row>
    <row r="167">
      <c r="A167" s="100"/>
      <c r="B167" s="115"/>
      <c r="C167" s="51"/>
      <c r="D167" s="14"/>
      <c r="E167" s="72"/>
    </row>
    <row r="168">
      <c r="A168" s="100"/>
      <c r="B168" s="115"/>
      <c r="C168" s="51"/>
      <c r="D168" s="14"/>
      <c r="E168" s="72"/>
    </row>
    <row r="169">
      <c r="A169" s="100"/>
      <c r="B169" s="115"/>
      <c r="C169" s="51"/>
      <c r="D169" s="14"/>
      <c r="E169" s="72"/>
    </row>
    <row r="170">
      <c r="A170" s="100"/>
      <c r="B170" s="115"/>
      <c r="C170" s="51"/>
      <c r="D170" s="14"/>
      <c r="E170" s="72"/>
    </row>
    <row r="171">
      <c r="A171" s="100"/>
      <c r="B171" s="115"/>
      <c r="C171" s="51"/>
      <c r="D171" s="14"/>
      <c r="E171" s="72"/>
    </row>
    <row r="172">
      <c r="A172" s="100"/>
      <c r="B172" s="115"/>
      <c r="C172" s="51"/>
      <c r="D172" s="14"/>
      <c r="E172" s="72"/>
    </row>
    <row r="173">
      <c r="A173" s="100"/>
      <c r="B173" s="115"/>
      <c r="C173" s="51"/>
      <c r="D173" s="14"/>
      <c r="E173" s="72"/>
    </row>
    <row r="174">
      <c r="A174" s="100"/>
      <c r="B174" s="115"/>
      <c r="C174" s="51"/>
      <c r="D174" s="14"/>
      <c r="E174" s="72"/>
    </row>
    <row r="175">
      <c r="A175" s="100"/>
      <c r="B175" s="115"/>
      <c r="C175" s="51"/>
      <c r="D175" s="14"/>
      <c r="E175" s="72"/>
    </row>
    <row r="176">
      <c r="A176" s="100"/>
      <c r="B176" s="115"/>
      <c r="C176" s="51"/>
      <c r="D176" s="14"/>
      <c r="E176" s="72"/>
    </row>
    <row r="177">
      <c r="A177" s="100"/>
      <c r="B177" s="115"/>
      <c r="C177" s="51"/>
      <c r="D177" s="14"/>
      <c r="E177" s="72"/>
    </row>
    <row r="178">
      <c r="A178" s="100"/>
      <c r="B178" s="115"/>
      <c r="C178" s="51"/>
      <c r="D178" s="14"/>
      <c r="E178" s="72"/>
    </row>
    <row r="179">
      <c r="A179" s="100"/>
      <c r="B179" s="115"/>
      <c r="C179" s="51"/>
      <c r="D179" s="14"/>
      <c r="E179" s="72"/>
    </row>
    <row r="180">
      <c r="A180" s="100"/>
      <c r="B180" s="115"/>
      <c r="C180" s="51"/>
      <c r="D180" s="14"/>
      <c r="E180" s="72"/>
    </row>
    <row r="181">
      <c r="A181" s="100"/>
      <c r="B181" s="115"/>
      <c r="C181" s="51"/>
      <c r="D181" s="14"/>
      <c r="E181" s="72"/>
    </row>
    <row r="182">
      <c r="A182" s="100"/>
      <c r="B182" s="115"/>
      <c r="C182" s="51"/>
      <c r="D182" s="14"/>
      <c r="E182" s="72"/>
    </row>
    <row r="183">
      <c r="A183" s="100"/>
      <c r="B183" s="115"/>
      <c r="C183" s="51"/>
      <c r="D183" s="14"/>
      <c r="E183" s="72"/>
    </row>
    <row r="184">
      <c r="A184" s="100"/>
      <c r="B184" s="115"/>
      <c r="C184" s="51"/>
      <c r="D184" s="14"/>
      <c r="E184" s="72"/>
    </row>
    <row r="185">
      <c r="A185" s="100"/>
      <c r="B185" s="115"/>
      <c r="C185" s="51"/>
      <c r="D185" s="14"/>
      <c r="E185" s="72"/>
    </row>
    <row r="186">
      <c r="A186" s="100"/>
      <c r="B186" s="115"/>
      <c r="C186" s="51"/>
      <c r="D186" s="14"/>
      <c r="E186" s="72"/>
    </row>
    <row r="187">
      <c r="A187" s="100"/>
      <c r="B187" s="115"/>
      <c r="C187" s="51"/>
      <c r="D187" s="14"/>
      <c r="E187" s="72"/>
    </row>
    <row r="188">
      <c r="A188" s="100"/>
      <c r="B188" s="115"/>
      <c r="C188" s="51"/>
      <c r="D188" s="14"/>
      <c r="E188" s="72"/>
    </row>
    <row r="189">
      <c r="A189" s="100"/>
      <c r="B189" s="115"/>
      <c r="C189" s="51"/>
      <c r="D189" s="14"/>
      <c r="E189" s="72"/>
    </row>
    <row r="190">
      <c r="A190" s="100"/>
      <c r="B190" s="115"/>
      <c r="C190" s="51"/>
      <c r="D190" s="14"/>
      <c r="E190" s="72"/>
    </row>
    <row r="191">
      <c r="A191" s="100"/>
      <c r="B191" s="115"/>
      <c r="C191" s="51"/>
      <c r="D191" s="14"/>
      <c r="E191" s="72"/>
    </row>
    <row r="192">
      <c r="A192" s="100"/>
      <c r="B192" s="115"/>
      <c r="C192" s="51"/>
      <c r="D192" s="14"/>
      <c r="E192" s="72"/>
    </row>
    <row r="193">
      <c r="A193" s="100"/>
      <c r="B193" s="115"/>
      <c r="C193" s="51"/>
      <c r="D193" s="14"/>
      <c r="E193" s="72"/>
    </row>
    <row r="194">
      <c r="A194" s="100"/>
      <c r="B194" s="115"/>
      <c r="C194" s="51"/>
      <c r="D194" s="14"/>
      <c r="E194" s="72"/>
    </row>
    <row r="195">
      <c r="A195" s="100"/>
      <c r="B195" s="115"/>
      <c r="C195" s="51"/>
      <c r="D195" s="14"/>
      <c r="E195" s="72"/>
    </row>
    <row r="196">
      <c r="A196" s="100"/>
      <c r="B196" s="115"/>
      <c r="C196" s="51"/>
      <c r="D196" s="14"/>
      <c r="E196" s="72"/>
    </row>
    <row r="197">
      <c r="A197" s="100"/>
      <c r="B197" s="115"/>
      <c r="C197" s="51"/>
      <c r="D197" s="14"/>
      <c r="E197" s="72"/>
    </row>
    <row r="198">
      <c r="A198" s="100"/>
      <c r="B198" s="115"/>
      <c r="C198" s="51"/>
      <c r="D198" s="14"/>
      <c r="E198" s="72"/>
    </row>
    <row r="199">
      <c r="A199" s="100"/>
      <c r="B199" s="115"/>
      <c r="C199" s="51"/>
      <c r="D199" s="14"/>
      <c r="E199" s="72"/>
    </row>
    <row r="200">
      <c r="A200" s="100"/>
      <c r="B200" s="115"/>
      <c r="C200" s="51"/>
      <c r="D200" s="14"/>
      <c r="E200" s="72"/>
    </row>
    <row r="201">
      <c r="A201" s="100"/>
      <c r="B201" s="115"/>
      <c r="C201" s="51"/>
      <c r="D201" s="14"/>
      <c r="E201" s="72"/>
    </row>
    <row r="202">
      <c r="A202" s="100"/>
      <c r="B202" s="115"/>
      <c r="C202" s="51"/>
      <c r="D202" s="14"/>
      <c r="E202" s="72"/>
    </row>
    <row r="203">
      <c r="A203" s="100"/>
      <c r="B203" s="115"/>
      <c r="C203" s="51"/>
      <c r="D203" s="14"/>
      <c r="E203" s="72"/>
    </row>
    <row r="204">
      <c r="A204" s="100"/>
      <c r="B204" s="115"/>
      <c r="C204" s="51"/>
      <c r="D204" s="14"/>
      <c r="E204" s="72"/>
    </row>
    <row r="205">
      <c r="A205" s="100"/>
      <c r="B205" s="115"/>
      <c r="C205" s="51"/>
      <c r="D205" s="14"/>
      <c r="E205" s="72"/>
    </row>
    <row r="206">
      <c r="A206" s="100"/>
      <c r="B206" s="115"/>
      <c r="C206" s="51"/>
      <c r="D206" s="14"/>
      <c r="E206" s="72"/>
    </row>
    <row r="207">
      <c r="A207" s="100"/>
      <c r="B207" s="115"/>
      <c r="C207" s="51"/>
      <c r="D207" s="14"/>
      <c r="E207" s="72"/>
    </row>
    <row r="208">
      <c r="A208" s="100"/>
      <c r="B208" s="115"/>
      <c r="C208" s="51"/>
      <c r="D208" s="14"/>
      <c r="E208" s="72"/>
    </row>
    <row r="209">
      <c r="A209" s="100"/>
      <c r="B209" s="115"/>
      <c r="C209" s="51"/>
      <c r="D209" s="14"/>
      <c r="E209" s="72"/>
    </row>
    <row r="210">
      <c r="A210" s="100"/>
      <c r="B210" s="115"/>
      <c r="C210" s="51"/>
      <c r="D210" s="14"/>
      <c r="E210" s="72"/>
    </row>
    <row r="211">
      <c r="A211" s="100"/>
      <c r="B211" s="115"/>
      <c r="C211" s="51"/>
      <c r="D211" s="14"/>
      <c r="E211" s="72"/>
    </row>
    <row r="212">
      <c r="A212" s="100"/>
      <c r="B212" s="115"/>
      <c r="C212" s="51"/>
      <c r="D212" s="14"/>
      <c r="E212" s="72"/>
    </row>
    <row r="213">
      <c r="A213" s="100"/>
      <c r="B213" s="115"/>
      <c r="C213" s="51"/>
      <c r="D213" s="14"/>
      <c r="E213" s="72"/>
    </row>
    <row r="214">
      <c r="A214" s="100"/>
      <c r="B214" s="115"/>
      <c r="C214" s="51"/>
      <c r="D214" s="14"/>
      <c r="E214" s="72"/>
    </row>
    <row r="215">
      <c r="A215" s="100"/>
      <c r="B215" s="115"/>
      <c r="C215" s="51"/>
      <c r="D215" s="14"/>
      <c r="E215" s="72"/>
    </row>
    <row r="216">
      <c r="A216" s="100"/>
      <c r="B216" s="115"/>
      <c r="C216" s="51"/>
      <c r="D216" s="14"/>
      <c r="E216" s="72"/>
    </row>
    <row r="217">
      <c r="A217" s="100"/>
      <c r="B217" s="115"/>
      <c r="C217" s="51"/>
      <c r="D217" s="14"/>
      <c r="E217" s="72"/>
    </row>
    <row r="218">
      <c r="A218" s="100"/>
      <c r="B218" s="115"/>
      <c r="C218" s="51"/>
      <c r="D218" s="14"/>
      <c r="E218" s="72"/>
    </row>
    <row r="219">
      <c r="A219" s="100"/>
      <c r="B219" s="115"/>
      <c r="C219" s="51"/>
      <c r="D219" s="14"/>
      <c r="E219" s="72"/>
    </row>
    <row r="220">
      <c r="A220" s="100"/>
      <c r="B220" s="115"/>
      <c r="C220" s="51"/>
      <c r="D220" s="14"/>
      <c r="E220" s="72"/>
    </row>
    <row r="221">
      <c r="A221" s="100"/>
      <c r="B221" s="115"/>
      <c r="C221" s="51"/>
      <c r="D221" s="14"/>
      <c r="E221" s="72"/>
    </row>
    <row r="222">
      <c r="A222" s="100"/>
      <c r="B222" s="115"/>
      <c r="C222" s="51"/>
      <c r="D222" s="14"/>
      <c r="E222" s="72"/>
    </row>
    <row r="223">
      <c r="A223" s="100"/>
      <c r="B223" s="115"/>
      <c r="C223" s="51"/>
      <c r="D223" s="14"/>
      <c r="E223" s="72"/>
    </row>
    <row r="224">
      <c r="A224" s="100"/>
      <c r="B224" s="115"/>
      <c r="C224" s="51"/>
      <c r="D224" s="14"/>
      <c r="E224" s="72"/>
    </row>
    <row r="225">
      <c r="A225" s="100"/>
      <c r="B225" s="115"/>
      <c r="C225" s="51"/>
      <c r="D225" s="14"/>
      <c r="E225" s="72"/>
    </row>
    <row r="226">
      <c r="A226" s="100"/>
      <c r="B226" s="115"/>
      <c r="C226" s="51"/>
      <c r="D226" s="14"/>
      <c r="E226" s="72"/>
    </row>
    <row r="227">
      <c r="A227" s="100"/>
      <c r="B227" s="115"/>
      <c r="C227" s="51"/>
      <c r="D227" s="14"/>
      <c r="E227" s="72"/>
    </row>
    <row r="228">
      <c r="A228" s="100"/>
      <c r="B228" s="115"/>
      <c r="C228" s="51"/>
      <c r="D228" s="14"/>
      <c r="E228" s="72"/>
    </row>
    <row r="229">
      <c r="A229" s="100"/>
      <c r="B229" s="115"/>
      <c r="C229" s="51"/>
      <c r="D229" s="14"/>
      <c r="E229" s="72"/>
    </row>
    <row r="230">
      <c r="A230" s="100"/>
      <c r="B230" s="115"/>
      <c r="C230" s="51"/>
      <c r="D230" s="14"/>
      <c r="E230" s="72"/>
    </row>
    <row r="231">
      <c r="A231" s="100"/>
      <c r="B231" s="115"/>
      <c r="C231" s="51"/>
      <c r="D231" s="14"/>
      <c r="E231" s="72"/>
    </row>
    <row r="232">
      <c r="A232" s="100"/>
      <c r="B232" s="115"/>
      <c r="C232" s="51"/>
      <c r="D232" s="14"/>
      <c r="E232" s="72"/>
    </row>
    <row r="233">
      <c r="A233" s="100"/>
      <c r="B233" s="115"/>
      <c r="C233" s="51"/>
      <c r="D233" s="14"/>
      <c r="E233" s="72"/>
    </row>
    <row r="234">
      <c r="A234" s="100"/>
      <c r="B234" s="115"/>
      <c r="C234" s="51"/>
      <c r="D234" s="14"/>
      <c r="E234" s="72"/>
    </row>
    <row r="235">
      <c r="A235" s="100"/>
      <c r="B235" s="115"/>
      <c r="C235" s="51"/>
      <c r="D235" s="14"/>
      <c r="E235" s="72"/>
    </row>
    <row r="236">
      <c r="A236" s="100"/>
      <c r="B236" s="115"/>
      <c r="C236" s="51"/>
      <c r="D236" s="14"/>
      <c r="E236" s="72"/>
    </row>
    <row r="237">
      <c r="A237" s="100"/>
      <c r="B237" s="115"/>
      <c r="C237" s="51"/>
      <c r="D237" s="14"/>
      <c r="E237" s="72"/>
    </row>
    <row r="238">
      <c r="A238" s="100"/>
      <c r="B238" s="115"/>
      <c r="C238" s="51"/>
      <c r="D238" s="14"/>
      <c r="E238" s="72"/>
    </row>
    <row r="239">
      <c r="A239" s="100"/>
      <c r="B239" s="115"/>
      <c r="C239" s="51"/>
      <c r="D239" s="14"/>
      <c r="E239" s="72"/>
    </row>
    <row r="240">
      <c r="A240" s="100"/>
      <c r="B240" s="115"/>
      <c r="C240" s="51"/>
      <c r="D240" s="14"/>
      <c r="E240" s="72"/>
    </row>
    <row r="241">
      <c r="A241" s="100"/>
      <c r="B241" s="115"/>
      <c r="C241" s="51"/>
      <c r="D241" s="14"/>
      <c r="E241" s="72"/>
    </row>
    <row r="242">
      <c r="A242" s="100"/>
      <c r="B242" s="115"/>
      <c r="C242" s="51"/>
      <c r="D242" s="14"/>
      <c r="E242" s="72"/>
    </row>
    <row r="243">
      <c r="A243" s="100"/>
      <c r="B243" s="115"/>
      <c r="C243" s="51"/>
      <c r="D243" s="14"/>
      <c r="E243" s="72"/>
    </row>
    <row r="244">
      <c r="A244" s="100"/>
      <c r="B244" s="115"/>
      <c r="C244" s="51"/>
      <c r="D244" s="14"/>
      <c r="E244" s="72"/>
    </row>
    <row r="245">
      <c r="A245" s="100"/>
      <c r="B245" s="115"/>
      <c r="C245" s="51"/>
      <c r="D245" s="14"/>
      <c r="E245" s="72"/>
    </row>
    <row r="246">
      <c r="A246" s="100"/>
      <c r="B246" s="115"/>
      <c r="C246" s="51"/>
      <c r="D246" s="14"/>
      <c r="E246" s="72"/>
    </row>
    <row r="247">
      <c r="A247" s="100"/>
      <c r="B247" s="115"/>
      <c r="C247" s="51"/>
      <c r="D247" s="14"/>
      <c r="E247" s="72"/>
    </row>
    <row r="248">
      <c r="A248" s="100"/>
      <c r="B248" s="115"/>
      <c r="C248" s="51"/>
      <c r="D248" s="14"/>
      <c r="E248" s="72"/>
    </row>
    <row r="249">
      <c r="A249" s="100"/>
      <c r="B249" s="115"/>
      <c r="C249" s="51"/>
      <c r="D249" s="14"/>
      <c r="E249" s="72"/>
    </row>
    <row r="250">
      <c r="A250" s="100"/>
      <c r="B250" s="115"/>
      <c r="C250" s="51"/>
      <c r="D250" s="14"/>
      <c r="E250" s="72"/>
    </row>
    <row r="251">
      <c r="A251" s="100"/>
      <c r="B251" s="115"/>
      <c r="C251" s="51"/>
      <c r="D251" s="14"/>
      <c r="E251" s="72"/>
    </row>
    <row r="252">
      <c r="A252" s="100"/>
      <c r="B252" s="115"/>
      <c r="C252" s="51"/>
      <c r="D252" s="14"/>
      <c r="E252" s="72"/>
    </row>
    <row r="253">
      <c r="A253" s="100"/>
      <c r="B253" s="115"/>
      <c r="C253" s="51"/>
      <c r="D253" s="14"/>
      <c r="E253" s="72"/>
    </row>
    <row r="254">
      <c r="A254" s="100"/>
      <c r="B254" s="115"/>
      <c r="C254" s="51"/>
      <c r="D254" s="14"/>
      <c r="E254" s="72"/>
    </row>
    <row r="255">
      <c r="A255" s="100"/>
      <c r="B255" s="115"/>
      <c r="C255" s="51"/>
      <c r="D255" s="14"/>
      <c r="E255" s="72"/>
    </row>
    <row r="256">
      <c r="A256" s="100"/>
      <c r="B256" s="115"/>
      <c r="C256" s="51"/>
      <c r="D256" s="14"/>
      <c r="E256" s="72"/>
    </row>
    <row r="257">
      <c r="A257" s="100"/>
      <c r="B257" s="115"/>
      <c r="C257" s="51"/>
      <c r="D257" s="14"/>
      <c r="E257" s="72"/>
    </row>
    <row r="258">
      <c r="A258" s="100"/>
      <c r="B258" s="115"/>
      <c r="C258" s="51"/>
      <c r="D258" s="14"/>
      <c r="E258" s="72"/>
    </row>
    <row r="259">
      <c r="A259" s="100"/>
      <c r="B259" s="115"/>
      <c r="C259" s="51"/>
      <c r="D259" s="14"/>
      <c r="E259" s="72"/>
    </row>
    <row r="260">
      <c r="A260" s="100"/>
      <c r="B260" s="115"/>
      <c r="C260" s="51"/>
      <c r="D260" s="14"/>
      <c r="E260" s="72"/>
    </row>
    <row r="261">
      <c r="A261" s="100"/>
      <c r="B261" s="115"/>
      <c r="C261" s="51"/>
      <c r="D261" s="14"/>
      <c r="E261" s="72"/>
    </row>
    <row r="262">
      <c r="A262" s="100"/>
      <c r="B262" s="115"/>
      <c r="C262" s="51"/>
      <c r="D262" s="14"/>
      <c r="E262" s="72"/>
    </row>
    <row r="263">
      <c r="A263" s="100"/>
      <c r="B263" s="115"/>
      <c r="C263" s="51"/>
      <c r="D263" s="14"/>
      <c r="E263" s="72"/>
    </row>
    <row r="264">
      <c r="A264" s="100"/>
      <c r="B264" s="115"/>
      <c r="C264" s="51"/>
      <c r="D264" s="14"/>
      <c r="E264" s="72"/>
    </row>
    <row r="265">
      <c r="A265" s="100"/>
      <c r="B265" s="115"/>
      <c r="C265" s="51"/>
      <c r="D265" s="14"/>
      <c r="E265" s="72"/>
    </row>
    <row r="266">
      <c r="A266" s="100"/>
      <c r="B266" s="115"/>
      <c r="C266" s="51"/>
      <c r="D266" s="14"/>
      <c r="E266" s="72"/>
    </row>
    <row r="267">
      <c r="A267" s="100"/>
      <c r="B267" s="115"/>
      <c r="C267" s="51"/>
      <c r="D267" s="14"/>
      <c r="E267" s="72"/>
    </row>
    <row r="268">
      <c r="A268" s="100"/>
      <c r="B268" s="115"/>
      <c r="C268" s="51"/>
      <c r="D268" s="14"/>
      <c r="E268" s="72"/>
    </row>
    <row r="269">
      <c r="A269" s="100"/>
      <c r="B269" s="115"/>
      <c r="C269" s="51"/>
      <c r="D269" s="14"/>
      <c r="E269" s="72"/>
    </row>
    <row r="270">
      <c r="A270" s="100"/>
      <c r="B270" s="115"/>
      <c r="C270" s="51"/>
      <c r="D270" s="14"/>
      <c r="E270" s="72"/>
    </row>
    <row r="271">
      <c r="A271" s="100"/>
      <c r="B271" s="115"/>
      <c r="C271" s="51"/>
      <c r="D271" s="14"/>
      <c r="E271" s="72"/>
    </row>
    <row r="272">
      <c r="A272" s="100"/>
      <c r="B272" s="115"/>
      <c r="C272" s="51"/>
      <c r="D272" s="14"/>
      <c r="E272" s="72"/>
    </row>
    <row r="273">
      <c r="A273" s="100"/>
      <c r="B273" s="115"/>
      <c r="C273" s="51"/>
      <c r="D273" s="14"/>
      <c r="E273" s="72"/>
    </row>
    <row r="274">
      <c r="A274" s="100"/>
      <c r="B274" s="115"/>
      <c r="C274" s="51"/>
      <c r="D274" s="14"/>
      <c r="E274" s="72"/>
    </row>
    <row r="275">
      <c r="A275" s="100"/>
      <c r="B275" s="115"/>
      <c r="C275" s="51"/>
      <c r="D275" s="14"/>
      <c r="E275" s="72"/>
    </row>
    <row r="276">
      <c r="A276" s="100"/>
      <c r="B276" s="115"/>
      <c r="C276" s="51"/>
      <c r="D276" s="14"/>
      <c r="E276" s="72"/>
    </row>
    <row r="277">
      <c r="A277" s="100"/>
      <c r="B277" s="115"/>
      <c r="C277" s="51"/>
      <c r="D277" s="14"/>
      <c r="E277" s="72"/>
    </row>
    <row r="278">
      <c r="A278" s="100"/>
      <c r="B278" s="115"/>
      <c r="C278" s="51"/>
      <c r="D278" s="14"/>
      <c r="E278" s="72"/>
    </row>
    <row r="279">
      <c r="A279" s="100"/>
      <c r="B279" s="115"/>
      <c r="C279" s="51"/>
      <c r="D279" s="14"/>
      <c r="E279" s="72"/>
    </row>
    <row r="280">
      <c r="A280" s="100"/>
      <c r="B280" s="115"/>
      <c r="C280" s="51"/>
      <c r="D280" s="14"/>
      <c r="E280" s="72"/>
    </row>
    <row r="281">
      <c r="A281" s="100"/>
      <c r="B281" s="115"/>
      <c r="C281" s="51"/>
      <c r="D281" s="14"/>
      <c r="E281" s="72"/>
    </row>
    <row r="282">
      <c r="A282" s="100"/>
      <c r="B282" s="115"/>
      <c r="C282" s="51"/>
      <c r="D282" s="14"/>
      <c r="E282" s="72"/>
    </row>
    <row r="283">
      <c r="A283" s="100"/>
      <c r="B283" s="115"/>
      <c r="C283" s="51"/>
      <c r="D283" s="14"/>
      <c r="E283" s="72"/>
    </row>
    <row r="284">
      <c r="A284" s="100"/>
      <c r="B284" s="115"/>
      <c r="C284" s="51"/>
      <c r="D284" s="14"/>
      <c r="E284" s="72"/>
    </row>
    <row r="285">
      <c r="A285" s="100"/>
      <c r="B285" s="115"/>
      <c r="C285" s="51"/>
      <c r="D285" s="14"/>
      <c r="E285" s="72"/>
    </row>
    <row r="286">
      <c r="A286" s="100"/>
      <c r="B286" s="115"/>
      <c r="C286" s="51"/>
      <c r="D286" s="14"/>
      <c r="E286" s="72"/>
    </row>
    <row r="287">
      <c r="A287" s="100"/>
      <c r="B287" s="115"/>
      <c r="C287" s="51"/>
      <c r="D287" s="14"/>
      <c r="E287" s="72"/>
    </row>
    <row r="288">
      <c r="A288" s="100"/>
      <c r="B288" s="115"/>
      <c r="C288" s="51"/>
      <c r="D288" s="14"/>
      <c r="E288" s="72"/>
    </row>
    <row r="289">
      <c r="A289" s="100"/>
      <c r="B289" s="115"/>
      <c r="C289" s="51"/>
      <c r="D289" s="14"/>
      <c r="E289" s="72"/>
    </row>
    <row r="290">
      <c r="A290" s="100"/>
      <c r="B290" s="115"/>
      <c r="C290" s="51"/>
      <c r="D290" s="14"/>
      <c r="E290" s="72"/>
    </row>
    <row r="291">
      <c r="A291" s="100"/>
      <c r="B291" s="115"/>
      <c r="C291" s="51"/>
      <c r="D291" s="14"/>
      <c r="E291" s="72"/>
    </row>
    <row r="292">
      <c r="A292" s="100"/>
      <c r="B292" s="115"/>
      <c r="C292" s="51"/>
      <c r="D292" s="14"/>
      <c r="E292" s="72"/>
    </row>
    <row r="293">
      <c r="A293" s="100"/>
      <c r="B293" s="115"/>
      <c r="C293" s="51"/>
      <c r="D293" s="14"/>
      <c r="E293" s="72"/>
    </row>
    <row r="294">
      <c r="A294" s="100"/>
      <c r="B294" s="115"/>
      <c r="C294" s="51"/>
      <c r="D294" s="14"/>
      <c r="E294" s="72"/>
    </row>
    <row r="295">
      <c r="A295" s="100"/>
      <c r="B295" s="115"/>
      <c r="C295" s="51"/>
      <c r="D295" s="14"/>
      <c r="E295" s="72"/>
    </row>
    <row r="296">
      <c r="A296" s="100"/>
      <c r="B296" s="115"/>
      <c r="C296" s="51"/>
      <c r="D296" s="14"/>
      <c r="E296" s="72"/>
    </row>
    <row r="297">
      <c r="A297" s="100"/>
      <c r="B297" s="115"/>
      <c r="C297" s="51"/>
      <c r="D297" s="14"/>
      <c r="E297" s="72"/>
    </row>
    <row r="298">
      <c r="A298" s="100"/>
      <c r="B298" s="115"/>
      <c r="C298" s="51"/>
      <c r="D298" s="14"/>
      <c r="E298" s="72"/>
    </row>
    <row r="299">
      <c r="A299" s="100"/>
      <c r="B299" s="115"/>
      <c r="C299" s="51"/>
      <c r="D299" s="14"/>
      <c r="E299" s="72"/>
    </row>
    <row r="300">
      <c r="A300" s="100"/>
      <c r="B300" s="115"/>
      <c r="C300" s="51"/>
      <c r="D300" s="14"/>
      <c r="E300" s="72"/>
    </row>
    <row r="301">
      <c r="A301" s="100"/>
      <c r="B301" s="115"/>
      <c r="C301" s="51"/>
      <c r="D301" s="14"/>
      <c r="E301" s="72"/>
    </row>
    <row r="302">
      <c r="A302" s="100"/>
      <c r="B302" s="115"/>
      <c r="C302" s="51"/>
      <c r="D302" s="14"/>
      <c r="E302" s="72"/>
    </row>
    <row r="303">
      <c r="A303" s="100"/>
      <c r="B303" s="115"/>
      <c r="C303" s="51"/>
      <c r="D303" s="14"/>
      <c r="E303" s="72"/>
    </row>
    <row r="304">
      <c r="A304" s="100"/>
      <c r="B304" s="115"/>
      <c r="C304" s="51"/>
      <c r="D304" s="14"/>
      <c r="E304" s="72"/>
    </row>
    <row r="305">
      <c r="A305" s="100"/>
      <c r="B305" s="115"/>
      <c r="C305" s="51"/>
      <c r="D305" s="14"/>
      <c r="E305" s="72"/>
    </row>
    <row r="306">
      <c r="A306" s="100"/>
      <c r="B306" s="115"/>
      <c r="C306" s="51"/>
      <c r="D306" s="14"/>
      <c r="E306" s="72"/>
    </row>
    <row r="307">
      <c r="A307" s="100"/>
      <c r="B307" s="115"/>
      <c r="C307" s="51"/>
      <c r="D307" s="14"/>
      <c r="E307" s="72"/>
    </row>
    <row r="308">
      <c r="A308" s="100"/>
      <c r="B308" s="115"/>
      <c r="C308" s="51"/>
      <c r="D308" s="14"/>
      <c r="E308" s="72"/>
    </row>
    <row r="309">
      <c r="A309" s="100"/>
      <c r="B309" s="115"/>
      <c r="C309" s="51"/>
      <c r="D309" s="14"/>
      <c r="E309" s="72"/>
    </row>
    <row r="310">
      <c r="A310" s="100"/>
      <c r="B310" s="115"/>
      <c r="C310" s="51"/>
      <c r="D310" s="14"/>
      <c r="E310" s="72"/>
    </row>
    <row r="311">
      <c r="A311" s="100"/>
      <c r="B311" s="115"/>
      <c r="C311" s="51"/>
      <c r="D311" s="14"/>
      <c r="E311" s="72"/>
    </row>
    <row r="312">
      <c r="A312" s="100"/>
      <c r="B312" s="115"/>
      <c r="C312" s="51"/>
      <c r="D312" s="14"/>
      <c r="E312" s="72"/>
    </row>
    <row r="313">
      <c r="A313" s="100"/>
      <c r="B313" s="115"/>
      <c r="C313" s="51"/>
      <c r="D313" s="14"/>
      <c r="E313" s="72"/>
    </row>
    <row r="314">
      <c r="A314" s="100"/>
      <c r="B314" s="115"/>
      <c r="C314" s="51"/>
      <c r="D314" s="14"/>
      <c r="E314" s="72"/>
    </row>
    <row r="315">
      <c r="A315" s="100"/>
      <c r="B315" s="115"/>
      <c r="C315" s="51"/>
      <c r="D315" s="14"/>
      <c r="E315" s="72"/>
    </row>
    <row r="316">
      <c r="A316" s="100"/>
      <c r="B316" s="115"/>
      <c r="C316" s="51"/>
      <c r="D316" s="14"/>
      <c r="E316" s="72"/>
    </row>
    <row r="317">
      <c r="A317" s="100"/>
      <c r="B317" s="115"/>
      <c r="C317" s="51"/>
      <c r="D317" s="14"/>
      <c r="E317" s="72"/>
    </row>
    <row r="318">
      <c r="A318" s="100"/>
      <c r="B318" s="115"/>
      <c r="C318" s="51"/>
      <c r="D318" s="14"/>
      <c r="E318" s="72"/>
    </row>
    <row r="319">
      <c r="A319" s="100"/>
      <c r="B319" s="115"/>
      <c r="C319" s="51"/>
      <c r="D319" s="14"/>
      <c r="E319" s="72"/>
    </row>
    <row r="320">
      <c r="A320" s="100"/>
      <c r="B320" s="115"/>
      <c r="C320" s="51"/>
      <c r="D320" s="14"/>
      <c r="E320" s="72"/>
    </row>
    <row r="321">
      <c r="A321" s="100"/>
      <c r="B321" s="115"/>
      <c r="C321" s="51"/>
      <c r="D321" s="14"/>
      <c r="E321" s="72"/>
    </row>
    <row r="322">
      <c r="A322" s="100"/>
      <c r="B322" s="115"/>
      <c r="C322" s="51"/>
      <c r="D322" s="14"/>
      <c r="E322" s="72"/>
    </row>
    <row r="323">
      <c r="A323" s="100"/>
      <c r="B323" s="115"/>
      <c r="C323" s="51"/>
      <c r="D323" s="14"/>
      <c r="E323" s="72"/>
    </row>
    <row r="324">
      <c r="A324" s="100"/>
      <c r="B324" s="115"/>
      <c r="C324" s="51"/>
      <c r="D324" s="14"/>
      <c r="E324" s="72"/>
    </row>
    <row r="325">
      <c r="A325" s="100"/>
      <c r="B325" s="115"/>
      <c r="C325" s="51"/>
      <c r="D325" s="14"/>
      <c r="E325" s="72"/>
    </row>
    <row r="326">
      <c r="A326" s="100"/>
      <c r="B326" s="115"/>
      <c r="C326" s="51"/>
      <c r="D326" s="14"/>
      <c r="E326" s="72"/>
    </row>
    <row r="327">
      <c r="A327" s="100"/>
      <c r="B327" s="115"/>
      <c r="C327" s="51"/>
      <c r="D327" s="14"/>
      <c r="E327" s="72"/>
    </row>
    <row r="328">
      <c r="A328" s="100"/>
      <c r="B328" s="115"/>
      <c r="C328" s="51"/>
      <c r="D328" s="14"/>
      <c r="E328" s="72"/>
    </row>
    <row r="329">
      <c r="A329" s="100"/>
      <c r="B329" s="115"/>
      <c r="C329" s="51"/>
      <c r="D329" s="14"/>
      <c r="E329" s="72"/>
    </row>
    <row r="330">
      <c r="A330" s="100"/>
      <c r="B330" s="115"/>
      <c r="C330" s="51"/>
      <c r="D330" s="14"/>
      <c r="E330" s="72"/>
    </row>
    <row r="331">
      <c r="A331" s="100"/>
      <c r="B331" s="115"/>
      <c r="C331" s="51"/>
      <c r="D331" s="14"/>
      <c r="E331" s="72"/>
    </row>
    <row r="332">
      <c r="A332" s="100"/>
      <c r="B332" s="115"/>
      <c r="C332" s="51"/>
      <c r="D332" s="14"/>
      <c r="E332" s="72"/>
    </row>
    <row r="333">
      <c r="A333" s="100"/>
      <c r="B333" s="115"/>
      <c r="C333" s="51"/>
      <c r="D333" s="14"/>
      <c r="E333" s="72"/>
    </row>
    <row r="334">
      <c r="A334" s="100"/>
      <c r="B334" s="115"/>
      <c r="C334" s="51"/>
      <c r="D334" s="14"/>
      <c r="E334" s="72"/>
    </row>
    <row r="335">
      <c r="A335" s="100"/>
      <c r="B335" s="115"/>
      <c r="C335" s="51"/>
      <c r="D335" s="14"/>
      <c r="E335" s="72"/>
    </row>
    <row r="336">
      <c r="A336" s="100"/>
      <c r="B336" s="115"/>
      <c r="C336" s="51"/>
      <c r="D336" s="14"/>
      <c r="E336" s="72"/>
    </row>
    <row r="337">
      <c r="A337" s="100"/>
      <c r="B337" s="115"/>
      <c r="C337" s="51"/>
      <c r="D337" s="14"/>
      <c r="E337" s="72"/>
    </row>
    <row r="338">
      <c r="A338" s="100"/>
      <c r="B338" s="115"/>
      <c r="C338" s="51"/>
      <c r="D338" s="14"/>
      <c r="E338" s="72"/>
    </row>
    <row r="339">
      <c r="A339" s="100"/>
      <c r="B339" s="115"/>
      <c r="C339" s="51"/>
      <c r="D339" s="14"/>
      <c r="E339" s="72"/>
    </row>
    <row r="340">
      <c r="A340" s="100"/>
      <c r="B340" s="115"/>
      <c r="C340" s="51"/>
      <c r="D340" s="14"/>
      <c r="E340" s="72"/>
    </row>
    <row r="341">
      <c r="A341" s="100"/>
      <c r="B341" s="115"/>
      <c r="C341" s="51"/>
      <c r="D341" s="14"/>
      <c r="E341" s="72"/>
    </row>
    <row r="342">
      <c r="A342" s="100"/>
      <c r="B342" s="115"/>
      <c r="C342" s="51"/>
      <c r="D342" s="14"/>
      <c r="E342" s="72"/>
    </row>
    <row r="343">
      <c r="A343" s="100"/>
      <c r="B343" s="115"/>
      <c r="C343" s="51"/>
      <c r="D343" s="14"/>
      <c r="E343" s="72"/>
    </row>
    <row r="344">
      <c r="A344" s="100"/>
      <c r="B344" s="115"/>
      <c r="C344" s="51"/>
      <c r="D344" s="14"/>
      <c r="E344" s="72"/>
    </row>
    <row r="345">
      <c r="A345" s="100"/>
      <c r="B345" s="115"/>
      <c r="C345" s="51"/>
      <c r="D345" s="14"/>
      <c r="E345" s="72"/>
    </row>
    <row r="346">
      <c r="A346" s="100"/>
      <c r="B346" s="115"/>
      <c r="C346" s="51"/>
      <c r="D346" s="14"/>
      <c r="E346" s="72"/>
    </row>
    <row r="347">
      <c r="A347" s="100"/>
      <c r="B347" s="115"/>
      <c r="C347" s="51"/>
      <c r="D347" s="14"/>
      <c r="E347" s="72"/>
    </row>
    <row r="348">
      <c r="A348" s="100"/>
      <c r="B348" s="115"/>
      <c r="C348" s="51"/>
      <c r="D348" s="14"/>
      <c r="E348" s="72"/>
    </row>
    <row r="349">
      <c r="A349" s="100"/>
      <c r="B349" s="115"/>
      <c r="C349" s="51"/>
      <c r="D349" s="14"/>
      <c r="E349" s="72"/>
    </row>
    <row r="350">
      <c r="A350" s="100"/>
      <c r="B350" s="115"/>
      <c r="C350" s="51"/>
      <c r="D350" s="14"/>
      <c r="E350" s="72"/>
    </row>
    <row r="351">
      <c r="A351" s="100"/>
      <c r="B351" s="115"/>
      <c r="C351" s="51"/>
      <c r="D351" s="14"/>
      <c r="E351" s="72"/>
    </row>
    <row r="352">
      <c r="A352" s="100"/>
      <c r="B352" s="115"/>
      <c r="C352" s="51"/>
      <c r="D352" s="14"/>
      <c r="E352" s="72"/>
    </row>
    <row r="353">
      <c r="A353" s="100"/>
      <c r="B353" s="115"/>
      <c r="C353" s="51"/>
      <c r="D353" s="14"/>
      <c r="E353" s="72"/>
    </row>
    <row r="354">
      <c r="A354" s="100"/>
      <c r="B354" s="115"/>
      <c r="C354" s="51"/>
      <c r="D354" s="14"/>
      <c r="E354" s="72"/>
    </row>
    <row r="355">
      <c r="A355" s="100"/>
      <c r="B355" s="115"/>
      <c r="C355" s="51"/>
      <c r="D355" s="14"/>
      <c r="E355" s="72"/>
    </row>
    <row r="356">
      <c r="A356" s="100"/>
      <c r="B356" s="115"/>
      <c r="C356" s="51"/>
      <c r="D356" s="14"/>
      <c r="E356" s="72"/>
    </row>
    <row r="357">
      <c r="A357" s="100"/>
      <c r="B357" s="115"/>
      <c r="C357" s="51"/>
      <c r="D357" s="14"/>
      <c r="E357" s="72"/>
    </row>
    <row r="358">
      <c r="A358" s="100"/>
      <c r="B358" s="115"/>
      <c r="C358" s="51"/>
      <c r="D358" s="14"/>
      <c r="E358" s="72"/>
    </row>
    <row r="359">
      <c r="A359" s="100"/>
      <c r="B359" s="115"/>
      <c r="C359" s="51"/>
      <c r="D359" s="14"/>
      <c r="E359" s="72"/>
    </row>
    <row r="360">
      <c r="A360" s="100"/>
      <c r="B360" s="115"/>
      <c r="C360" s="51"/>
      <c r="D360" s="14"/>
      <c r="E360" s="72"/>
    </row>
    <row r="361">
      <c r="A361" s="100"/>
      <c r="B361" s="115"/>
      <c r="C361" s="51"/>
      <c r="D361" s="14"/>
      <c r="E361" s="72"/>
    </row>
    <row r="362">
      <c r="A362" s="100"/>
      <c r="B362" s="115"/>
      <c r="C362" s="51"/>
      <c r="D362" s="14"/>
      <c r="E362" s="72"/>
    </row>
    <row r="363">
      <c r="A363" s="100"/>
      <c r="B363" s="115"/>
      <c r="C363" s="51"/>
      <c r="D363" s="14"/>
      <c r="E363" s="72"/>
    </row>
    <row r="364">
      <c r="A364" s="100"/>
      <c r="B364" s="115"/>
      <c r="C364" s="51"/>
      <c r="D364" s="14"/>
      <c r="E364" s="72"/>
    </row>
    <row r="365">
      <c r="A365" s="100"/>
      <c r="B365" s="115"/>
      <c r="C365" s="51"/>
      <c r="D365" s="14"/>
      <c r="E365" s="72"/>
    </row>
    <row r="366">
      <c r="A366" s="100"/>
      <c r="B366" s="115"/>
      <c r="C366" s="51"/>
      <c r="D366" s="14"/>
      <c r="E366" s="72"/>
    </row>
    <row r="367">
      <c r="A367" s="100"/>
      <c r="B367" s="115"/>
      <c r="C367" s="51"/>
      <c r="D367" s="14"/>
      <c r="E367" s="72"/>
    </row>
    <row r="368">
      <c r="A368" s="100"/>
      <c r="B368" s="115"/>
      <c r="C368" s="51"/>
      <c r="D368" s="14"/>
      <c r="E368" s="72"/>
    </row>
    <row r="369">
      <c r="A369" s="100"/>
      <c r="B369" s="115"/>
      <c r="C369" s="51"/>
      <c r="D369" s="14"/>
      <c r="E369" s="72"/>
    </row>
    <row r="370">
      <c r="A370" s="100"/>
      <c r="B370" s="115"/>
      <c r="C370" s="51"/>
      <c r="D370" s="14"/>
      <c r="E370" s="72"/>
    </row>
    <row r="371">
      <c r="A371" s="100"/>
      <c r="B371" s="115"/>
      <c r="C371" s="51"/>
      <c r="D371" s="14"/>
      <c r="E371" s="72"/>
    </row>
    <row r="372">
      <c r="A372" s="100"/>
      <c r="B372" s="115"/>
      <c r="C372" s="51"/>
      <c r="D372" s="14"/>
      <c r="E372" s="72"/>
    </row>
    <row r="373">
      <c r="A373" s="100"/>
      <c r="B373" s="115"/>
      <c r="C373" s="51"/>
      <c r="D373" s="14"/>
      <c r="E373" s="72"/>
    </row>
    <row r="374">
      <c r="A374" s="100"/>
      <c r="B374" s="115"/>
      <c r="C374" s="51"/>
      <c r="D374" s="14"/>
      <c r="E374" s="72"/>
    </row>
    <row r="375">
      <c r="A375" s="100"/>
      <c r="B375" s="115"/>
      <c r="C375" s="51"/>
      <c r="D375" s="14"/>
      <c r="E375" s="72"/>
    </row>
    <row r="376">
      <c r="A376" s="100"/>
      <c r="B376" s="115"/>
      <c r="C376" s="51"/>
      <c r="D376" s="14"/>
      <c r="E376" s="72"/>
    </row>
    <row r="377">
      <c r="A377" s="100"/>
      <c r="B377" s="115"/>
      <c r="C377" s="51"/>
      <c r="D377" s="14"/>
      <c r="E377" s="72"/>
    </row>
    <row r="378">
      <c r="A378" s="100"/>
      <c r="B378" s="115"/>
      <c r="C378" s="51"/>
      <c r="D378" s="14"/>
      <c r="E378" s="72"/>
    </row>
    <row r="379">
      <c r="A379" s="100"/>
      <c r="B379" s="115"/>
      <c r="C379" s="51"/>
      <c r="D379" s="14"/>
      <c r="E379" s="72"/>
    </row>
    <row r="380">
      <c r="A380" s="100"/>
      <c r="B380" s="115"/>
      <c r="C380" s="51"/>
      <c r="D380" s="14"/>
      <c r="E380" s="72"/>
    </row>
    <row r="381">
      <c r="A381" s="100"/>
      <c r="B381" s="115"/>
      <c r="C381" s="51"/>
      <c r="D381" s="14"/>
      <c r="E381" s="72"/>
    </row>
    <row r="382">
      <c r="A382" s="100"/>
      <c r="B382" s="115"/>
      <c r="C382" s="51"/>
      <c r="D382" s="14"/>
      <c r="E382" s="72"/>
    </row>
    <row r="383">
      <c r="A383" s="100"/>
      <c r="B383" s="115"/>
      <c r="C383" s="51"/>
      <c r="D383" s="14"/>
      <c r="E383" s="72"/>
    </row>
    <row r="384">
      <c r="A384" s="100"/>
      <c r="B384" s="115"/>
      <c r="C384" s="51"/>
      <c r="D384" s="14"/>
      <c r="E384" s="72"/>
    </row>
    <row r="385">
      <c r="A385" s="100"/>
      <c r="B385" s="115"/>
      <c r="C385" s="51"/>
      <c r="D385" s="14"/>
      <c r="E385" s="72"/>
    </row>
    <row r="386">
      <c r="A386" s="100"/>
      <c r="B386" s="115"/>
      <c r="C386" s="51"/>
      <c r="D386" s="14"/>
      <c r="E386" s="72"/>
    </row>
    <row r="387">
      <c r="A387" s="100"/>
      <c r="B387" s="115"/>
      <c r="C387" s="51"/>
      <c r="D387" s="14"/>
      <c r="E387" s="72"/>
    </row>
    <row r="388">
      <c r="A388" s="100"/>
      <c r="B388" s="115"/>
      <c r="C388" s="51"/>
      <c r="D388" s="14"/>
      <c r="E388" s="72"/>
    </row>
    <row r="389">
      <c r="A389" s="100"/>
      <c r="B389" s="115"/>
      <c r="C389" s="51"/>
      <c r="D389" s="14"/>
      <c r="E389" s="72"/>
    </row>
    <row r="390">
      <c r="A390" s="100"/>
      <c r="B390" s="115"/>
      <c r="C390" s="51"/>
      <c r="D390" s="14"/>
      <c r="E390" s="72"/>
    </row>
    <row r="391">
      <c r="A391" s="100"/>
      <c r="B391" s="115"/>
      <c r="C391" s="51"/>
      <c r="D391" s="14"/>
      <c r="E391" s="72"/>
    </row>
    <row r="392">
      <c r="A392" s="100"/>
      <c r="B392" s="115"/>
      <c r="C392" s="51"/>
      <c r="D392" s="14"/>
      <c r="E392" s="72"/>
    </row>
    <row r="393">
      <c r="A393" s="100"/>
      <c r="B393" s="115"/>
      <c r="C393" s="51"/>
      <c r="D393" s="14"/>
      <c r="E393" s="72"/>
    </row>
    <row r="394">
      <c r="A394" s="100"/>
      <c r="B394" s="115"/>
      <c r="C394" s="51"/>
      <c r="D394" s="14"/>
      <c r="E394" s="72"/>
    </row>
    <row r="395">
      <c r="A395" s="100"/>
      <c r="B395" s="115"/>
      <c r="C395" s="51"/>
      <c r="D395" s="14"/>
      <c r="E395" s="72"/>
    </row>
    <row r="396">
      <c r="A396" s="100"/>
      <c r="B396" s="115"/>
      <c r="C396" s="51"/>
      <c r="D396" s="14"/>
      <c r="E396" s="72"/>
    </row>
    <row r="397">
      <c r="A397" s="100"/>
      <c r="B397" s="115"/>
      <c r="C397" s="51"/>
      <c r="D397" s="14"/>
      <c r="E397" s="72"/>
    </row>
    <row r="398">
      <c r="A398" s="100"/>
      <c r="B398" s="115"/>
      <c r="C398" s="51"/>
      <c r="D398" s="14"/>
      <c r="E398" s="72"/>
    </row>
    <row r="399">
      <c r="A399" s="100"/>
      <c r="B399" s="115"/>
      <c r="C399" s="51"/>
      <c r="D399" s="14"/>
      <c r="E399" s="72"/>
    </row>
    <row r="400">
      <c r="A400" s="100"/>
      <c r="B400" s="115"/>
      <c r="C400" s="51"/>
      <c r="D400" s="14"/>
      <c r="E400" s="72"/>
    </row>
    <row r="401">
      <c r="A401" s="100"/>
      <c r="B401" s="115"/>
      <c r="C401" s="51"/>
      <c r="D401" s="14"/>
      <c r="E401" s="72"/>
    </row>
    <row r="402">
      <c r="A402" s="100"/>
      <c r="B402" s="115"/>
      <c r="C402" s="51"/>
      <c r="D402" s="14"/>
      <c r="E402" s="72"/>
    </row>
    <row r="403">
      <c r="A403" s="100"/>
      <c r="B403" s="115"/>
      <c r="C403" s="51"/>
      <c r="D403" s="14"/>
      <c r="E403" s="72"/>
    </row>
    <row r="404">
      <c r="A404" s="100"/>
      <c r="B404" s="115"/>
      <c r="C404" s="51"/>
      <c r="D404" s="14"/>
      <c r="E404" s="72"/>
    </row>
    <row r="405">
      <c r="A405" s="100"/>
      <c r="B405" s="115"/>
      <c r="C405" s="51"/>
      <c r="D405" s="14"/>
      <c r="E405" s="72"/>
    </row>
    <row r="406">
      <c r="A406" s="100"/>
      <c r="B406" s="115"/>
      <c r="C406" s="51"/>
      <c r="D406" s="14"/>
      <c r="E406" s="72"/>
    </row>
    <row r="407">
      <c r="A407" s="100"/>
      <c r="B407" s="115"/>
      <c r="C407" s="51"/>
      <c r="D407" s="14"/>
      <c r="E407" s="72"/>
    </row>
    <row r="408">
      <c r="A408" s="100"/>
      <c r="B408" s="115"/>
      <c r="C408" s="51"/>
      <c r="D408" s="14"/>
      <c r="E408" s="72"/>
    </row>
    <row r="409">
      <c r="A409" s="100"/>
      <c r="B409" s="115"/>
      <c r="C409" s="51"/>
      <c r="D409" s="14"/>
      <c r="E409" s="72"/>
    </row>
    <row r="410">
      <c r="A410" s="100"/>
      <c r="B410" s="115"/>
      <c r="C410" s="51"/>
      <c r="D410" s="14"/>
      <c r="E410" s="72"/>
    </row>
    <row r="411">
      <c r="A411" s="100"/>
      <c r="B411" s="115"/>
      <c r="C411" s="51"/>
      <c r="D411" s="14"/>
      <c r="E411" s="72"/>
    </row>
    <row r="412">
      <c r="A412" s="100"/>
      <c r="B412" s="115"/>
      <c r="C412" s="51"/>
      <c r="D412" s="14"/>
      <c r="E412" s="72"/>
    </row>
    <row r="413">
      <c r="A413" s="100"/>
      <c r="B413" s="115"/>
      <c r="C413" s="51"/>
      <c r="D413" s="14"/>
      <c r="E413" s="72"/>
    </row>
    <row r="414">
      <c r="A414" s="100"/>
      <c r="B414" s="115"/>
      <c r="C414" s="51"/>
      <c r="D414" s="14"/>
      <c r="E414" s="72"/>
    </row>
    <row r="415">
      <c r="A415" s="100"/>
      <c r="B415" s="115"/>
      <c r="C415" s="51"/>
      <c r="D415" s="14"/>
      <c r="E415" s="72"/>
    </row>
    <row r="416">
      <c r="A416" s="100"/>
      <c r="B416" s="115"/>
      <c r="C416" s="51"/>
      <c r="D416" s="14"/>
      <c r="E416" s="72"/>
    </row>
    <row r="417">
      <c r="A417" s="100"/>
      <c r="B417" s="115"/>
      <c r="C417" s="51"/>
      <c r="D417" s="14"/>
      <c r="E417" s="72"/>
    </row>
    <row r="418">
      <c r="A418" s="100"/>
      <c r="B418" s="115"/>
      <c r="C418" s="51"/>
      <c r="D418" s="14"/>
      <c r="E418" s="72"/>
    </row>
    <row r="419">
      <c r="A419" s="100"/>
      <c r="B419" s="115"/>
      <c r="C419" s="51"/>
      <c r="D419" s="14"/>
      <c r="E419" s="72"/>
    </row>
    <row r="420">
      <c r="A420" s="100"/>
      <c r="B420" s="115"/>
      <c r="C420" s="51"/>
      <c r="D420" s="14"/>
      <c r="E420" s="72"/>
    </row>
    <row r="421">
      <c r="A421" s="100"/>
      <c r="B421" s="115"/>
      <c r="C421" s="51"/>
      <c r="D421" s="14"/>
      <c r="E421" s="72"/>
    </row>
    <row r="422">
      <c r="A422" s="100"/>
      <c r="B422" s="115"/>
      <c r="C422" s="51"/>
      <c r="D422" s="14"/>
      <c r="E422" s="72"/>
    </row>
    <row r="423">
      <c r="A423" s="100"/>
      <c r="B423" s="115"/>
      <c r="C423" s="51"/>
      <c r="D423" s="14"/>
      <c r="E423" s="72"/>
    </row>
    <row r="424">
      <c r="A424" s="100"/>
      <c r="B424" s="115"/>
      <c r="C424" s="51"/>
      <c r="D424" s="14"/>
      <c r="E424" s="72"/>
    </row>
    <row r="425">
      <c r="A425" s="100"/>
      <c r="B425" s="115"/>
      <c r="C425" s="51"/>
      <c r="D425" s="14"/>
      <c r="E425" s="72"/>
    </row>
    <row r="426">
      <c r="A426" s="100"/>
      <c r="B426" s="115"/>
      <c r="C426" s="51"/>
      <c r="D426" s="14"/>
      <c r="E426" s="72"/>
    </row>
    <row r="427">
      <c r="A427" s="100"/>
      <c r="B427" s="115"/>
      <c r="C427" s="51"/>
      <c r="D427" s="14"/>
      <c r="E427" s="72"/>
    </row>
    <row r="428">
      <c r="A428" s="100"/>
      <c r="B428" s="115"/>
      <c r="C428" s="51"/>
      <c r="D428" s="14"/>
      <c r="E428" s="72"/>
    </row>
    <row r="429">
      <c r="A429" s="100"/>
      <c r="B429" s="115"/>
      <c r="C429" s="51"/>
      <c r="D429" s="14"/>
      <c r="E429" s="72"/>
    </row>
    <row r="430">
      <c r="A430" s="100"/>
      <c r="B430" s="115"/>
      <c r="C430" s="51"/>
      <c r="D430" s="14"/>
      <c r="E430" s="72"/>
    </row>
    <row r="431">
      <c r="A431" s="100"/>
      <c r="B431" s="115"/>
      <c r="C431" s="51"/>
      <c r="D431" s="14"/>
      <c r="E431" s="72"/>
    </row>
    <row r="432">
      <c r="A432" s="100"/>
      <c r="B432" s="115"/>
      <c r="C432" s="51"/>
      <c r="D432" s="14"/>
      <c r="E432" s="72"/>
    </row>
    <row r="433">
      <c r="A433" s="100"/>
      <c r="B433" s="115"/>
      <c r="C433" s="51"/>
      <c r="D433" s="14"/>
      <c r="E433" s="72"/>
    </row>
    <row r="434">
      <c r="A434" s="100"/>
      <c r="B434" s="115"/>
      <c r="C434" s="51"/>
      <c r="D434" s="14"/>
      <c r="E434" s="72"/>
    </row>
    <row r="435">
      <c r="A435" s="100"/>
      <c r="B435" s="115"/>
      <c r="C435" s="51"/>
      <c r="D435" s="14"/>
      <c r="E435" s="72"/>
    </row>
    <row r="436">
      <c r="A436" s="100"/>
      <c r="B436" s="115"/>
      <c r="C436" s="51"/>
      <c r="D436" s="14"/>
      <c r="E436" s="72"/>
    </row>
    <row r="437">
      <c r="A437" s="100"/>
      <c r="B437" s="115"/>
      <c r="C437" s="51"/>
      <c r="D437" s="14"/>
      <c r="E437" s="72"/>
    </row>
    <row r="438">
      <c r="A438" s="100"/>
      <c r="B438" s="115"/>
      <c r="C438" s="51"/>
      <c r="D438" s="14"/>
      <c r="E438" s="72"/>
    </row>
    <row r="439">
      <c r="A439" s="100"/>
      <c r="B439" s="115"/>
      <c r="C439" s="51"/>
      <c r="D439" s="14"/>
      <c r="E439" s="72"/>
    </row>
    <row r="440">
      <c r="A440" s="100"/>
      <c r="B440" s="115"/>
      <c r="C440" s="51"/>
      <c r="D440" s="14"/>
      <c r="E440" s="72"/>
    </row>
    <row r="441">
      <c r="A441" s="100"/>
      <c r="B441" s="115"/>
      <c r="C441" s="51"/>
      <c r="D441" s="14"/>
      <c r="E441" s="72"/>
    </row>
    <row r="442">
      <c r="A442" s="100"/>
      <c r="B442" s="115"/>
      <c r="C442" s="51"/>
      <c r="D442" s="14"/>
      <c r="E442" s="72"/>
    </row>
    <row r="443">
      <c r="A443" s="100"/>
      <c r="B443" s="115"/>
      <c r="C443" s="51"/>
      <c r="D443" s="14"/>
      <c r="E443" s="72"/>
    </row>
    <row r="444">
      <c r="A444" s="100"/>
      <c r="B444" s="115"/>
      <c r="C444" s="51"/>
      <c r="D444" s="14"/>
      <c r="E444" s="72"/>
    </row>
    <row r="445">
      <c r="A445" s="100"/>
      <c r="B445" s="115"/>
      <c r="C445" s="51"/>
      <c r="D445" s="14"/>
      <c r="E445" s="72"/>
    </row>
    <row r="446">
      <c r="A446" s="100"/>
      <c r="B446" s="115"/>
      <c r="C446" s="51"/>
      <c r="D446" s="14"/>
      <c r="E446" s="72"/>
    </row>
    <row r="447">
      <c r="A447" s="100"/>
      <c r="B447" s="115"/>
      <c r="C447" s="51"/>
      <c r="D447" s="14"/>
      <c r="E447" s="72"/>
    </row>
    <row r="448">
      <c r="A448" s="100"/>
      <c r="B448" s="115"/>
      <c r="C448" s="51"/>
      <c r="D448" s="14"/>
      <c r="E448" s="72"/>
    </row>
    <row r="449">
      <c r="A449" s="100"/>
      <c r="B449" s="115"/>
      <c r="C449" s="51"/>
      <c r="D449" s="14"/>
      <c r="E449" s="72"/>
    </row>
    <row r="450">
      <c r="A450" s="100"/>
      <c r="B450" s="115"/>
      <c r="C450" s="51"/>
      <c r="D450" s="14"/>
      <c r="E450" s="72"/>
    </row>
    <row r="451">
      <c r="A451" s="100"/>
      <c r="B451" s="115"/>
      <c r="C451" s="51"/>
      <c r="D451" s="14"/>
      <c r="E451" s="72"/>
    </row>
    <row r="452">
      <c r="A452" s="100"/>
      <c r="B452" s="115"/>
      <c r="C452" s="51"/>
      <c r="D452" s="14"/>
      <c r="E452" s="72"/>
    </row>
    <row r="453">
      <c r="A453" s="100"/>
      <c r="B453" s="115"/>
      <c r="C453" s="51"/>
      <c r="D453" s="14"/>
      <c r="E453" s="72"/>
    </row>
    <row r="454">
      <c r="A454" s="100"/>
      <c r="B454" s="115"/>
      <c r="C454" s="51"/>
      <c r="D454" s="14"/>
      <c r="E454" s="72"/>
    </row>
    <row r="455">
      <c r="A455" s="100"/>
      <c r="B455" s="115"/>
      <c r="C455" s="51"/>
      <c r="D455" s="14"/>
      <c r="E455" s="72"/>
    </row>
    <row r="456">
      <c r="A456" s="100"/>
      <c r="B456" s="115"/>
      <c r="C456" s="51"/>
      <c r="D456" s="14"/>
      <c r="E456" s="72"/>
    </row>
    <row r="457">
      <c r="A457" s="100"/>
      <c r="B457" s="115"/>
      <c r="C457" s="51"/>
      <c r="D457" s="14"/>
      <c r="E457" s="72"/>
    </row>
    <row r="458">
      <c r="A458" s="100"/>
      <c r="B458" s="115"/>
      <c r="C458" s="51"/>
      <c r="D458" s="14"/>
      <c r="E458" s="72"/>
    </row>
    <row r="459">
      <c r="A459" s="100"/>
      <c r="B459" s="115"/>
      <c r="C459" s="51"/>
      <c r="D459" s="14"/>
      <c r="E459" s="72"/>
    </row>
    <row r="460">
      <c r="A460" s="100"/>
      <c r="B460" s="115"/>
      <c r="C460" s="51"/>
      <c r="D460" s="14"/>
      <c r="E460" s="72"/>
    </row>
    <row r="461">
      <c r="A461" s="100"/>
      <c r="B461" s="115"/>
      <c r="C461" s="51"/>
      <c r="D461" s="14"/>
      <c r="E461" s="72"/>
    </row>
    <row r="462">
      <c r="A462" s="100"/>
      <c r="B462" s="115"/>
      <c r="C462" s="51"/>
      <c r="D462" s="14"/>
      <c r="E462" s="72"/>
    </row>
    <row r="463">
      <c r="A463" s="100"/>
      <c r="B463" s="115"/>
      <c r="C463" s="51"/>
      <c r="D463" s="14"/>
      <c r="E463" s="72"/>
    </row>
    <row r="464">
      <c r="A464" s="100"/>
      <c r="B464" s="115"/>
      <c r="C464" s="51"/>
      <c r="D464" s="14"/>
      <c r="E464" s="72"/>
    </row>
    <row r="465">
      <c r="A465" s="100"/>
      <c r="B465" s="115"/>
      <c r="C465" s="51"/>
      <c r="D465" s="14"/>
      <c r="E465" s="72"/>
    </row>
    <row r="466">
      <c r="A466" s="100"/>
      <c r="B466" s="115"/>
      <c r="C466" s="51"/>
      <c r="D466" s="14"/>
      <c r="E466" s="72"/>
    </row>
    <row r="467">
      <c r="A467" s="100"/>
      <c r="B467" s="115"/>
      <c r="C467" s="51"/>
      <c r="D467" s="14"/>
      <c r="E467" s="72"/>
    </row>
    <row r="468">
      <c r="A468" s="100"/>
      <c r="B468" s="115"/>
      <c r="C468" s="51"/>
      <c r="D468" s="14"/>
      <c r="E468" s="72"/>
    </row>
    <row r="469">
      <c r="A469" s="100"/>
      <c r="B469" s="115"/>
      <c r="C469" s="51"/>
      <c r="D469" s="14"/>
      <c r="E469" s="72"/>
    </row>
    <row r="470">
      <c r="A470" s="100"/>
      <c r="B470" s="115"/>
      <c r="C470" s="51"/>
      <c r="D470" s="14"/>
      <c r="E470" s="72"/>
    </row>
    <row r="471">
      <c r="A471" s="100"/>
      <c r="B471" s="115"/>
      <c r="C471" s="51"/>
      <c r="D471" s="14"/>
      <c r="E471" s="72"/>
    </row>
    <row r="472">
      <c r="A472" s="100"/>
      <c r="B472" s="115"/>
      <c r="C472" s="51"/>
      <c r="D472" s="14"/>
      <c r="E472" s="72"/>
    </row>
    <row r="473">
      <c r="A473" s="100"/>
      <c r="B473" s="115"/>
      <c r="C473" s="51"/>
      <c r="D473" s="14"/>
      <c r="E473" s="72"/>
    </row>
    <row r="474">
      <c r="A474" s="100"/>
      <c r="B474" s="115"/>
      <c r="C474" s="51"/>
      <c r="D474" s="14"/>
      <c r="E474" s="72"/>
    </row>
    <row r="475">
      <c r="A475" s="100"/>
      <c r="B475" s="115"/>
      <c r="C475" s="51"/>
      <c r="D475" s="14"/>
      <c r="E475" s="72"/>
    </row>
    <row r="476">
      <c r="A476" s="100"/>
      <c r="B476" s="115"/>
      <c r="C476" s="51"/>
      <c r="D476" s="14"/>
      <c r="E476" s="72"/>
    </row>
    <row r="477">
      <c r="A477" s="100"/>
      <c r="B477" s="115"/>
      <c r="C477" s="51"/>
      <c r="D477" s="14"/>
      <c r="E477" s="72"/>
    </row>
    <row r="478">
      <c r="A478" s="100"/>
      <c r="B478" s="115"/>
      <c r="C478" s="51"/>
      <c r="D478" s="14"/>
      <c r="E478" s="72"/>
    </row>
    <row r="479">
      <c r="A479" s="100"/>
      <c r="B479" s="115"/>
      <c r="C479" s="51"/>
      <c r="D479" s="14"/>
      <c r="E479" s="72"/>
    </row>
    <row r="480">
      <c r="A480" s="100"/>
      <c r="B480" s="115"/>
      <c r="C480" s="51"/>
      <c r="D480" s="14"/>
      <c r="E480" s="72"/>
    </row>
    <row r="481">
      <c r="A481" s="100"/>
      <c r="B481" s="115"/>
      <c r="C481" s="51"/>
      <c r="D481" s="14"/>
      <c r="E481" s="72"/>
    </row>
    <row r="482">
      <c r="A482" s="100"/>
      <c r="B482" s="115"/>
      <c r="C482" s="51"/>
      <c r="D482" s="14"/>
      <c r="E482" s="72"/>
    </row>
    <row r="483">
      <c r="A483" s="100"/>
      <c r="B483" s="115"/>
      <c r="C483" s="51"/>
      <c r="D483" s="14"/>
      <c r="E483" s="72"/>
    </row>
    <row r="484">
      <c r="A484" s="100"/>
      <c r="B484" s="115"/>
      <c r="C484" s="51"/>
      <c r="D484" s="14"/>
      <c r="E484" s="72"/>
    </row>
    <row r="485">
      <c r="A485" s="100"/>
      <c r="B485" s="115"/>
      <c r="C485" s="51"/>
      <c r="D485" s="14"/>
      <c r="E485" s="72"/>
    </row>
    <row r="486">
      <c r="A486" s="100"/>
      <c r="B486" s="115"/>
      <c r="C486" s="51"/>
      <c r="D486" s="14"/>
      <c r="E486" s="72"/>
    </row>
    <row r="487">
      <c r="A487" s="100"/>
      <c r="B487" s="115"/>
      <c r="C487" s="51"/>
      <c r="D487" s="14"/>
      <c r="E487" s="72"/>
    </row>
    <row r="488">
      <c r="A488" s="100"/>
      <c r="B488" s="115"/>
      <c r="C488" s="51"/>
      <c r="D488" s="14"/>
      <c r="E488" s="72"/>
    </row>
    <row r="489">
      <c r="A489" s="100"/>
      <c r="B489" s="115"/>
      <c r="C489" s="51"/>
      <c r="D489" s="14"/>
      <c r="E489" s="72"/>
    </row>
    <row r="490">
      <c r="A490" s="100"/>
      <c r="B490" s="115"/>
      <c r="C490" s="51"/>
      <c r="D490" s="14"/>
      <c r="E490" s="72"/>
    </row>
    <row r="491">
      <c r="A491" s="100"/>
      <c r="B491" s="115"/>
      <c r="C491" s="51"/>
      <c r="D491" s="14"/>
      <c r="E491" s="72"/>
    </row>
    <row r="492">
      <c r="A492" s="100"/>
      <c r="B492" s="115"/>
      <c r="C492" s="51"/>
      <c r="D492" s="14"/>
      <c r="E492" s="72"/>
    </row>
    <row r="493">
      <c r="A493" s="100"/>
      <c r="B493" s="115"/>
      <c r="C493" s="51"/>
      <c r="D493" s="14"/>
      <c r="E493" s="72"/>
    </row>
    <row r="494">
      <c r="A494" s="100"/>
      <c r="B494" s="115"/>
      <c r="C494" s="51"/>
      <c r="D494" s="14"/>
      <c r="E494" s="72"/>
    </row>
    <row r="495">
      <c r="A495" s="100"/>
      <c r="B495" s="115"/>
      <c r="C495" s="51"/>
      <c r="D495" s="14"/>
      <c r="E495" s="72"/>
    </row>
    <row r="496">
      <c r="A496" s="100"/>
      <c r="B496" s="115"/>
      <c r="C496" s="51"/>
      <c r="D496" s="14"/>
      <c r="E496" s="72"/>
    </row>
    <row r="497">
      <c r="A497" s="100"/>
      <c r="B497" s="115"/>
      <c r="C497" s="51"/>
      <c r="D497" s="14"/>
      <c r="E497" s="72"/>
    </row>
    <row r="498">
      <c r="A498" s="100"/>
      <c r="B498" s="115"/>
      <c r="C498" s="51"/>
      <c r="D498" s="14"/>
      <c r="E498" s="72"/>
    </row>
    <row r="499">
      <c r="A499" s="100"/>
      <c r="B499" s="115"/>
      <c r="C499" s="51"/>
      <c r="D499" s="14"/>
      <c r="E499" s="72"/>
    </row>
    <row r="500">
      <c r="A500" s="100"/>
      <c r="B500" s="115"/>
      <c r="C500" s="51"/>
      <c r="D500" s="14"/>
      <c r="E500" s="72"/>
    </row>
    <row r="501">
      <c r="A501" s="100"/>
      <c r="B501" s="115"/>
      <c r="C501" s="51"/>
      <c r="D501" s="14"/>
      <c r="E501" s="72"/>
    </row>
    <row r="502">
      <c r="A502" s="100"/>
      <c r="B502" s="115"/>
      <c r="C502" s="51"/>
      <c r="D502" s="14"/>
      <c r="E502" s="72"/>
    </row>
    <row r="503">
      <c r="A503" s="100"/>
      <c r="B503" s="115"/>
      <c r="C503" s="51"/>
      <c r="D503" s="14"/>
      <c r="E503" s="72"/>
    </row>
    <row r="504">
      <c r="A504" s="100"/>
      <c r="B504" s="115"/>
      <c r="C504" s="51"/>
      <c r="D504" s="14"/>
      <c r="E504" s="72"/>
    </row>
    <row r="505">
      <c r="A505" s="100"/>
      <c r="B505" s="115"/>
      <c r="C505" s="51"/>
      <c r="D505" s="14"/>
      <c r="E505" s="72"/>
    </row>
    <row r="506">
      <c r="A506" s="100"/>
      <c r="B506" s="115"/>
      <c r="C506" s="51"/>
      <c r="D506" s="14"/>
      <c r="E506" s="72"/>
    </row>
    <row r="507">
      <c r="A507" s="100"/>
      <c r="B507" s="115"/>
      <c r="C507" s="51"/>
      <c r="D507" s="14"/>
      <c r="E507" s="72"/>
    </row>
    <row r="508">
      <c r="A508" s="100"/>
      <c r="B508" s="115"/>
      <c r="C508" s="51"/>
      <c r="D508" s="14"/>
      <c r="E508" s="72"/>
    </row>
    <row r="509">
      <c r="A509" s="100"/>
      <c r="B509" s="115"/>
      <c r="C509" s="51"/>
      <c r="D509" s="14"/>
      <c r="E509" s="72"/>
    </row>
    <row r="510">
      <c r="A510" s="100"/>
      <c r="B510" s="115"/>
      <c r="C510" s="51"/>
      <c r="D510" s="14"/>
      <c r="E510" s="72"/>
    </row>
    <row r="511">
      <c r="A511" s="100"/>
      <c r="B511" s="115"/>
      <c r="C511" s="51"/>
      <c r="D511" s="14"/>
      <c r="E511" s="72"/>
    </row>
    <row r="512">
      <c r="A512" s="100"/>
      <c r="B512" s="115"/>
      <c r="C512" s="51"/>
      <c r="D512" s="14"/>
      <c r="E512" s="72"/>
    </row>
    <row r="513">
      <c r="A513" s="100"/>
      <c r="B513" s="115"/>
      <c r="C513" s="51"/>
      <c r="D513" s="14"/>
      <c r="E513" s="72"/>
    </row>
    <row r="514">
      <c r="A514" s="100"/>
      <c r="B514" s="115"/>
      <c r="C514" s="51"/>
      <c r="D514" s="14"/>
      <c r="E514" s="72"/>
    </row>
    <row r="515">
      <c r="A515" s="100"/>
      <c r="B515" s="115"/>
      <c r="C515" s="51"/>
      <c r="D515" s="14"/>
      <c r="E515" s="72"/>
    </row>
    <row r="516">
      <c r="A516" s="100"/>
      <c r="B516" s="115"/>
      <c r="C516" s="51"/>
      <c r="D516" s="14"/>
      <c r="E516" s="72"/>
    </row>
    <row r="517">
      <c r="A517" s="100"/>
      <c r="B517" s="115"/>
      <c r="C517" s="51"/>
      <c r="D517" s="14"/>
      <c r="E517" s="72"/>
    </row>
    <row r="518">
      <c r="A518" s="100"/>
      <c r="B518" s="115"/>
      <c r="C518" s="51"/>
      <c r="D518" s="14"/>
      <c r="E518" s="72"/>
    </row>
    <row r="519">
      <c r="A519" s="100"/>
      <c r="B519" s="115"/>
      <c r="C519" s="51"/>
      <c r="D519" s="14"/>
      <c r="E519" s="72"/>
    </row>
    <row r="520">
      <c r="A520" s="100"/>
      <c r="B520" s="115"/>
      <c r="C520" s="51"/>
      <c r="D520" s="14"/>
      <c r="E520" s="72"/>
    </row>
    <row r="521">
      <c r="A521" s="100"/>
      <c r="B521" s="115"/>
      <c r="C521" s="51"/>
      <c r="D521" s="14"/>
      <c r="E521" s="72"/>
    </row>
    <row r="522">
      <c r="A522" s="100"/>
      <c r="B522" s="115"/>
      <c r="C522" s="51"/>
      <c r="D522" s="14"/>
      <c r="E522" s="72"/>
    </row>
    <row r="523">
      <c r="A523" s="100"/>
      <c r="B523" s="115"/>
      <c r="C523" s="51"/>
      <c r="D523" s="14"/>
      <c r="E523" s="72"/>
    </row>
    <row r="524">
      <c r="A524" s="100"/>
      <c r="B524" s="115"/>
      <c r="C524" s="51"/>
      <c r="D524" s="14"/>
      <c r="E524" s="72"/>
    </row>
    <row r="525">
      <c r="A525" s="100"/>
      <c r="B525" s="115"/>
      <c r="C525" s="51"/>
      <c r="D525" s="14"/>
      <c r="E525" s="72"/>
    </row>
    <row r="526">
      <c r="A526" s="100"/>
      <c r="B526" s="115"/>
      <c r="C526" s="51"/>
      <c r="D526" s="14"/>
      <c r="E526" s="72"/>
    </row>
    <row r="527">
      <c r="A527" s="100"/>
      <c r="B527" s="115"/>
      <c r="C527" s="51"/>
      <c r="D527" s="14"/>
      <c r="E527" s="72"/>
    </row>
    <row r="528">
      <c r="A528" s="100"/>
      <c r="B528" s="115"/>
      <c r="C528" s="51"/>
      <c r="D528" s="14"/>
      <c r="E528" s="72"/>
    </row>
    <row r="529">
      <c r="A529" s="100"/>
      <c r="B529" s="115"/>
      <c r="C529" s="51"/>
      <c r="D529" s="14"/>
      <c r="E529" s="72"/>
    </row>
    <row r="530">
      <c r="A530" s="100"/>
      <c r="B530" s="115"/>
      <c r="C530" s="51"/>
      <c r="D530" s="14"/>
      <c r="E530" s="72"/>
    </row>
    <row r="531">
      <c r="A531" s="100"/>
      <c r="B531" s="115"/>
      <c r="C531" s="51"/>
      <c r="D531" s="14"/>
      <c r="E531" s="72"/>
    </row>
    <row r="532">
      <c r="A532" s="100"/>
      <c r="B532" s="115"/>
      <c r="C532" s="51"/>
      <c r="D532" s="14"/>
      <c r="E532" s="72"/>
    </row>
    <row r="533">
      <c r="A533" s="100"/>
      <c r="B533" s="115"/>
      <c r="C533" s="51"/>
      <c r="D533" s="14"/>
      <c r="E533" s="72"/>
    </row>
    <row r="534">
      <c r="A534" s="100"/>
      <c r="B534" s="115"/>
      <c r="C534" s="51"/>
      <c r="D534" s="14"/>
      <c r="E534" s="72"/>
    </row>
    <row r="535">
      <c r="A535" s="100"/>
      <c r="B535" s="115"/>
      <c r="C535" s="51"/>
      <c r="D535" s="14"/>
      <c r="E535" s="72"/>
    </row>
    <row r="536">
      <c r="A536" s="100"/>
      <c r="B536" s="115"/>
      <c r="C536" s="51"/>
      <c r="D536" s="14"/>
      <c r="E536" s="72"/>
    </row>
    <row r="537">
      <c r="A537" s="100"/>
      <c r="B537" s="115"/>
      <c r="C537" s="51"/>
      <c r="D537" s="14"/>
      <c r="E537" s="72"/>
    </row>
    <row r="538">
      <c r="A538" s="100"/>
      <c r="B538" s="115"/>
      <c r="C538" s="51"/>
      <c r="D538" s="14"/>
      <c r="E538" s="72"/>
    </row>
    <row r="539">
      <c r="A539" s="100"/>
      <c r="B539" s="115"/>
      <c r="C539" s="51"/>
      <c r="D539" s="14"/>
      <c r="E539" s="72"/>
    </row>
    <row r="540">
      <c r="A540" s="100"/>
      <c r="B540" s="115"/>
      <c r="C540" s="51"/>
      <c r="D540" s="14"/>
      <c r="E540" s="72"/>
    </row>
    <row r="541">
      <c r="A541" s="100"/>
      <c r="B541" s="115"/>
      <c r="C541" s="51"/>
      <c r="D541" s="14"/>
      <c r="E541" s="72"/>
    </row>
    <row r="542">
      <c r="A542" s="100"/>
      <c r="B542" s="115"/>
      <c r="C542" s="51"/>
      <c r="D542" s="14"/>
      <c r="E542" s="72"/>
    </row>
    <row r="543">
      <c r="A543" s="100"/>
      <c r="B543" s="115"/>
      <c r="C543" s="51"/>
      <c r="D543" s="14"/>
      <c r="E543" s="72"/>
    </row>
    <row r="544">
      <c r="A544" s="100"/>
      <c r="B544" s="115"/>
      <c r="C544" s="51"/>
      <c r="D544" s="14"/>
      <c r="E544" s="72"/>
    </row>
    <row r="545">
      <c r="A545" s="100"/>
      <c r="B545" s="115"/>
      <c r="C545" s="51"/>
      <c r="D545" s="14"/>
      <c r="E545" s="72"/>
    </row>
    <row r="546">
      <c r="A546" s="100"/>
      <c r="B546" s="115"/>
      <c r="C546" s="51"/>
      <c r="D546" s="14"/>
      <c r="E546" s="72"/>
    </row>
    <row r="547">
      <c r="A547" s="100"/>
      <c r="B547" s="115"/>
      <c r="C547" s="51"/>
      <c r="D547" s="14"/>
      <c r="E547" s="72"/>
    </row>
    <row r="548">
      <c r="A548" s="100"/>
      <c r="B548" s="115"/>
      <c r="C548" s="51"/>
      <c r="D548" s="14"/>
      <c r="E548" s="72"/>
    </row>
    <row r="549">
      <c r="A549" s="100"/>
      <c r="B549" s="115"/>
      <c r="C549" s="51"/>
      <c r="D549" s="14"/>
      <c r="E549" s="72"/>
    </row>
    <row r="550">
      <c r="A550" s="100"/>
      <c r="B550" s="115"/>
      <c r="C550" s="51"/>
      <c r="D550" s="14"/>
      <c r="E550" s="72"/>
    </row>
    <row r="551">
      <c r="A551" s="100"/>
      <c r="B551" s="115"/>
      <c r="C551" s="51"/>
      <c r="D551" s="14"/>
      <c r="E551" s="72"/>
    </row>
    <row r="552">
      <c r="A552" s="100"/>
      <c r="B552" s="115"/>
      <c r="C552" s="51"/>
      <c r="D552" s="14"/>
      <c r="E552" s="72"/>
    </row>
    <row r="553">
      <c r="A553" s="100"/>
      <c r="B553" s="115"/>
      <c r="C553" s="51"/>
      <c r="D553" s="14"/>
      <c r="E553" s="72"/>
    </row>
    <row r="554">
      <c r="A554" s="100"/>
      <c r="B554" s="115"/>
      <c r="C554" s="51"/>
      <c r="D554" s="14"/>
      <c r="E554" s="72"/>
    </row>
    <row r="555">
      <c r="A555" s="100"/>
      <c r="B555" s="115"/>
      <c r="C555" s="51"/>
      <c r="D555" s="14"/>
      <c r="E555" s="72"/>
    </row>
    <row r="556">
      <c r="A556" s="100"/>
      <c r="B556" s="115"/>
      <c r="C556" s="51"/>
      <c r="D556" s="14"/>
      <c r="E556" s="72"/>
    </row>
    <row r="557">
      <c r="A557" s="100"/>
      <c r="B557" s="115"/>
      <c r="C557" s="51"/>
      <c r="D557" s="14"/>
      <c r="E557" s="72"/>
    </row>
    <row r="558">
      <c r="A558" s="100"/>
      <c r="B558" s="115"/>
      <c r="C558" s="51"/>
      <c r="D558" s="14"/>
      <c r="E558" s="72"/>
    </row>
    <row r="559">
      <c r="A559" s="100"/>
      <c r="B559" s="115"/>
      <c r="C559" s="51"/>
      <c r="D559" s="14"/>
      <c r="E559" s="72"/>
    </row>
    <row r="560">
      <c r="A560" s="100"/>
      <c r="B560" s="115"/>
      <c r="C560" s="51"/>
      <c r="D560" s="14"/>
      <c r="E560" s="72"/>
    </row>
    <row r="561">
      <c r="A561" s="100"/>
      <c r="B561" s="115"/>
      <c r="C561" s="51"/>
      <c r="D561" s="14"/>
      <c r="E561" s="72"/>
    </row>
    <row r="562">
      <c r="A562" s="100"/>
      <c r="B562" s="115"/>
      <c r="C562" s="51"/>
      <c r="D562" s="14"/>
      <c r="E562" s="72"/>
    </row>
    <row r="563">
      <c r="A563" s="100"/>
      <c r="B563" s="115"/>
      <c r="C563" s="51"/>
      <c r="D563" s="14"/>
      <c r="E563" s="72"/>
    </row>
    <row r="564">
      <c r="A564" s="100"/>
      <c r="B564" s="115"/>
      <c r="C564" s="51"/>
      <c r="D564" s="14"/>
      <c r="E564" s="72"/>
    </row>
    <row r="565">
      <c r="A565" s="100"/>
      <c r="B565" s="115"/>
      <c r="C565" s="51"/>
      <c r="D565" s="14"/>
      <c r="E565" s="72"/>
    </row>
    <row r="566">
      <c r="A566" s="100"/>
      <c r="B566" s="115"/>
      <c r="C566" s="51"/>
      <c r="D566" s="14"/>
      <c r="E566" s="72"/>
    </row>
    <row r="567">
      <c r="A567" s="100"/>
      <c r="B567" s="115"/>
      <c r="C567" s="51"/>
      <c r="D567" s="14"/>
      <c r="E567" s="72"/>
    </row>
    <row r="568">
      <c r="A568" s="100"/>
      <c r="B568" s="115"/>
      <c r="C568" s="51"/>
      <c r="D568" s="14"/>
      <c r="E568" s="72"/>
    </row>
    <row r="569">
      <c r="A569" s="100"/>
      <c r="B569" s="115"/>
      <c r="C569" s="51"/>
      <c r="D569" s="14"/>
      <c r="E569" s="72"/>
    </row>
    <row r="570">
      <c r="A570" s="100"/>
      <c r="B570" s="115"/>
      <c r="C570" s="51"/>
      <c r="D570" s="14"/>
      <c r="E570" s="72"/>
    </row>
    <row r="571">
      <c r="A571" s="100"/>
      <c r="B571" s="115"/>
      <c r="C571" s="51"/>
      <c r="D571" s="14"/>
      <c r="E571" s="72"/>
    </row>
    <row r="572">
      <c r="A572" s="100"/>
      <c r="B572" s="115"/>
      <c r="C572" s="51"/>
      <c r="D572" s="14"/>
      <c r="E572" s="72"/>
    </row>
    <row r="573">
      <c r="A573" s="100"/>
      <c r="B573" s="115"/>
      <c r="C573" s="51"/>
      <c r="D573" s="14"/>
      <c r="E573" s="72"/>
    </row>
    <row r="574">
      <c r="A574" s="100"/>
      <c r="B574" s="115"/>
      <c r="C574" s="51"/>
      <c r="D574" s="14"/>
      <c r="E574" s="72"/>
    </row>
    <row r="575">
      <c r="A575" s="100"/>
      <c r="B575" s="115"/>
      <c r="C575" s="51"/>
      <c r="D575" s="14"/>
      <c r="E575" s="72"/>
    </row>
    <row r="576">
      <c r="A576" s="100"/>
      <c r="B576" s="115"/>
      <c r="C576" s="51"/>
      <c r="D576" s="14"/>
      <c r="E576" s="72"/>
    </row>
    <row r="577">
      <c r="A577" s="100"/>
      <c r="B577" s="115"/>
      <c r="C577" s="51"/>
      <c r="D577" s="14"/>
      <c r="E577" s="72"/>
    </row>
    <row r="578">
      <c r="A578" s="100"/>
      <c r="B578" s="115"/>
      <c r="C578" s="51"/>
      <c r="D578" s="14"/>
      <c r="E578" s="72"/>
    </row>
    <row r="579">
      <c r="A579" s="100"/>
      <c r="B579" s="115"/>
      <c r="C579" s="51"/>
      <c r="D579" s="14"/>
      <c r="E579" s="72"/>
    </row>
    <row r="580">
      <c r="A580" s="100"/>
      <c r="B580" s="115"/>
      <c r="C580" s="51"/>
      <c r="D580" s="14"/>
      <c r="E580" s="72"/>
    </row>
    <row r="581">
      <c r="A581" s="100"/>
      <c r="B581" s="115"/>
      <c r="C581" s="51"/>
      <c r="D581" s="14"/>
      <c r="E581" s="72"/>
    </row>
    <row r="582">
      <c r="A582" s="100"/>
      <c r="B582" s="115"/>
      <c r="C582" s="51"/>
      <c r="D582" s="14"/>
      <c r="E582" s="72"/>
    </row>
    <row r="583">
      <c r="A583" s="100"/>
      <c r="B583" s="115"/>
      <c r="C583" s="51"/>
      <c r="D583" s="14"/>
      <c r="E583" s="72"/>
    </row>
    <row r="584">
      <c r="A584" s="100"/>
      <c r="B584" s="115"/>
      <c r="C584" s="51"/>
      <c r="D584" s="14"/>
      <c r="E584" s="72"/>
    </row>
    <row r="585">
      <c r="A585" s="100"/>
      <c r="B585" s="115"/>
      <c r="C585" s="51"/>
      <c r="D585" s="14"/>
      <c r="E585" s="72"/>
    </row>
    <row r="586">
      <c r="A586" s="100"/>
      <c r="B586" s="115"/>
      <c r="C586" s="51"/>
      <c r="D586" s="14"/>
      <c r="E586" s="72"/>
    </row>
    <row r="587">
      <c r="A587" s="100"/>
      <c r="B587" s="115"/>
      <c r="C587" s="51"/>
      <c r="D587" s="14"/>
      <c r="E587" s="72"/>
    </row>
    <row r="588">
      <c r="A588" s="100"/>
      <c r="B588" s="115"/>
      <c r="C588" s="51"/>
      <c r="D588" s="14"/>
      <c r="E588" s="72"/>
    </row>
    <row r="589">
      <c r="A589" s="100"/>
      <c r="B589" s="115"/>
      <c r="C589" s="51"/>
      <c r="D589" s="14"/>
      <c r="E589" s="72"/>
    </row>
    <row r="590">
      <c r="A590" s="100"/>
      <c r="B590" s="115"/>
      <c r="C590" s="51"/>
      <c r="D590" s="14"/>
      <c r="E590" s="72"/>
    </row>
    <row r="591">
      <c r="A591" s="100"/>
      <c r="B591" s="115"/>
      <c r="C591" s="51"/>
      <c r="D591" s="14"/>
      <c r="E591" s="72"/>
    </row>
    <row r="592">
      <c r="A592" s="100"/>
      <c r="B592" s="115"/>
      <c r="C592" s="51"/>
      <c r="D592" s="14"/>
      <c r="E592" s="72"/>
    </row>
    <row r="593">
      <c r="A593" s="100"/>
      <c r="B593" s="115"/>
      <c r="C593" s="51"/>
      <c r="D593" s="14"/>
      <c r="E593" s="72"/>
    </row>
    <row r="594">
      <c r="A594" s="100"/>
      <c r="B594" s="115"/>
      <c r="C594" s="51"/>
      <c r="D594" s="14"/>
      <c r="E594" s="72"/>
    </row>
    <row r="595">
      <c r="A595" s="100"/>
      <c r="B595" s="115"/>
      <c r="C595" s="51"/>
      <c r="D595" s="14"/>
      <c r="E595" s="72"/>
    </row>
    <row r="596">
      <c r="A596" s="100"/>
      <c r="B596" s="115"/>
      <c r="C596" s="51"/>
      <c r="D596" s="14"/>
      <c r="E596" s="72"/>
    </row>
    <row r="597">
      <c r="A597" s="100"/>
      <c r="B597" s="115"/>
      <c r="C597" s="51"/>
      <c r="D597" s="14"/>
      <c r="E597" s="72"/>
    </row>
    <row r="598">
      <c r="A598" s="100"/>
      <c r="B598" s="115"/>
      <c r="C598" s="51"/>
      <c r="D598" s="14"/>
      <c r="E598" s="72"/>
    </row>
    <row r="599">
      <c r="A599" s="100"/>
      <c r="B599" s="115"/>
      <c r="C599" s="51"/>
      <c r="D599" s="14"/>
      <c r="E599" s="72"/>
    </row>
    <row r="600">
      <c r="A600" s="100"/>
      <c r="B600" s="115"/>
      <c r="C600" s="51"/>
      <c r="D600" s="14"/>
      <c r="E600" s="72"/>
    </row>
    <row r="601">
      <c r="A601" s="100"/>
      <c r="B601" s="115"/>
      <c r="C601" s="51"/>
      <c r="D601" s="14"/>
      <c r="E601" s="72"/>
    </row>
    <row r="602">
      <c r="A602" s="100"/>
      <c r="B602" s="115"/>
      <c r="C602" s="51"/>
      <c r="D602" s="14"/>
      <c r="E602" s="72"/>
    </row>
    <row r="603">
      <c r="A603" s="100"/>
      <c r="B603" s="115"/>
      <c r="C603" s="51"/>
      <c r="D603" s="14"/>
      <c r="E603" s="72"/>
    </row>
    <row r="604">
      <c r="A604" s="100"/>
      <c r="B604" s="115"/>
      <c r="C604" s="51"/>
      <c r="D604" s="14"/>
      <c r="E604" s="72"/>
    </row>
    <row r="605">
      <c r="A605" s="100"/>
      <c r="B605" s="115"/>
      <c r="C605" s="51"/>
      <c r="D605" s="14"/>
      <c r="E605" s="72"/>
    </row>
    <row r="606">
      <c r="A606" s="100"/>
      <c r="B606" s="115"/>
      <c r="C606" s="51"/>
      <c r="D606" s="14"/>
      <c r="E606" s="72"/>
    </row>
    <row r="607">
      <c r="A607" s="100"/>
      <c r="B607" s="115"/>
      <c r="C607" s="51"/>
      <c r="D607" s="14"/>
      <c r="E607" s="72"/>
    </row>
    <row r="608">
      <c r="A608" s="100"/>
      <c r="B608" s="115"/>
      <c r="C608" s="51"/>
      <c r="D608" s="14"/>
      <c r="E608" s="72"/>
    </row>
    <row r="609">
      <c r="A609" s="100"/>
      <c r="B609" s="115"/>
      <c r="C609" s="51"/>
      <c r="D609" s="14"/>
      <c r="E609" s="72"/>
    </row>
    <row r="610">
      <c r="A610" s="100"/>
      <c r="B610" s="115"/>
      <c r="C610" s="51"/>
      <c r="D610" s="14"/>
      <c r="E610" s="72"/>
    </row>
    <row r="611">
      <c r="A611" s="100"/>
      <c r="B611" s="115"/>
      <c r="C611" s="51"/>
      <c r="D611" s="14"/>
      <c r="E611" s="72"/>
    </row>
    <row r="612">
      <c r="A612" s="100"/>
      <c r="B612" s="115"/>
      <c r="C612" s="51"/>
      <c r="D612" s="14"/>
      <c r="E612" s="72"/>
    </row>
    <row r="613">
      <c r="A613" s="100"/>
      <c r="B613" s="115"/>
      <c r="C613" s="51"/>
      <c r="D613" s="14"/>
      <c r="E613" s="72"/>
    </row>
    <row r="614">
      <c r="A614" s="100"/>
      <c r="B614" s="115"/>
      <c r="C614" s="51"/>
      <c r="D614" s="14"/>
      <c r="E614" s="72"/>
    </row>
    <row r="615">
      <c r="A615" s="100"/>
      <c r="B615" s="115"/>
      <c r="C615" s="51"/>
      <c r="D615" s="14"/>
      <c r="E615" s="72"/>
    </row>
    <row r="616">
      <c r="A616" s="100"/>
      <c r="B616" s="115"/>
      <c r="C616" s="51"/>
      <c r="D616" s="14"/>
      <c r="E616" s="72"/>
    </row>
    <row r="617">
      <c r="A617" s="100"/>
      <c r="B617" s="115"/>
      <c r="C617" s="51"/>
      <c r="D617" s="14"/>
      <c r="E617" s="72"/>
    </row>
    <row r="618">
      <c r="A618" s="100"/>
      <c r="B618" s="115"/>
      <c r="C618" s="51"/>
      <c r="D618" s="14"/>
      <c r="E618" s="72"/>
    </row>
    <row r="619">
      <c r="A619" s="100"/>
      <c r="B619" s="115"/>
      <c r="C619" s="51"/>
      <c r="D619" s="14"/>
      <c r="E619" s="72"/>
    </row>
    <row r="620">
      <c r="A620" s="100"/>
      <c r="B620" s="115"/>
      <c r="C620" s="51"/>
      <c r="D620" s="14"/>
      <c r="E620" s="72"/>
    </row>
    <row r="621">
      <c r="A621" s="100"/>
      <c r="B621" s="115"/>
      <c r="C621" s="51"/>
      <c r="D621" s="14"/>
      <c r="E621" s="72"/>
    </row>
    <row r="622">
      <c r="A622" s="100"/>
      <c r="B622" s="115"/>
      <c r="C622" s="51"/>
      <c r="D622" s="14"/>
      <c r="E622" s="72"/>
    </row>
    <row r="623">
      <c r="A623" s="100"/>
      <c r="B623" s="115"/>
      <c r="C623" s="51"/>
      <c r="D623" s="14"/>
      <c r="E623" s="72"/>
    </row>
    <row r="624">
      <c r="A624" s="100"/>
      <c r="B624" s="115"/>
      <c r="C624" s="51"/>
      <c r="D624" s="14"/>
      <c r="E624" s="72"/>
    </row>
    <row r="625">
      <c r="A625" s="100"/>
      <c r="B625" s="115"/>
      <c r="C625" s="51"/>
      <c r="D625" s="14"/>
      <c r="E625" s="72"/>
    </row>
    <row r="626">
      <c r="A626" s="100"/>
      <c r="B626" s="115"/>
      <c r="C626" s="51"/>
      <c r="D626" s="14"/>
      <c r="E626" s="72"/>
    </row>
    <row r="627">
      <c r="A627" s="100"/>
      <c r="B627" s="115"/>
      <c r="C627" s="51"/>
      <c r="D627" s="14"/>
      <c r="E627" s="72"/>
    </row>
    <row r="628">
      <c r="A628" s="100"/>
      <c r="B628" s="115"/>
      <c r="C628" s="51"/>
      <c r="D628" s="14"/>
      <c r="E628" s="72"/>
    </row>
    <row r="629">
      <c r="A629" s="100"/>
      <c r="B629" s="115"/>
      <c r="C629" s="51"/>
      <c r="D629" s="14"/>
      <c r="E629" s="72"/>
    </row>
    <row r="630">
      <c r="A630" s="100"/>
      <c r="B630" s="115"/>
      <c r="C630" s="51"/>
      <c r="D630" s="14"/>
      <c r="E630" s="72"/>
    </row>
    <row r="631">
      <c r="A631" s="100"/>
      <c r="B631" s="115"/>
      <c r="C631" s="51"/>
      <c r="D631" s="14"/>
      <c r="E631" s="72"/>
    </row>
    <row r="632">
      <c r="A632" s="100"/>
      <c r="B632" s="115"/>
      <c r="C632" s="51"/>
      <c r="D632" s="14"/>
      <c r="E632" s="72"/>
    </row>
    <row r="633">
      <c r="A633" s="100"/>
      <c r="B633" s="115"/>
      <c r="C633" s="51"/>
      <c r="D633" s="14"/>
      <c r="E633" s="72"/>
    </row>
    <row r="634">
      <c r="A634" s="100"/>
      <c r="B634" s="115"/>
      <c r="C634" s="51"/>
      <c r="D634" s="14"/>
      <c r="E634" s="72"/>
    </row>
    <row r="635">
      <c r="A635" s="100"/>
      <c r="B635" s="115"/>
      <c r="C635" s="51"/>
      <c r="D635" s="14"/>
      <c r="E635" s="72"/>
    </row>
    <row r="636">
      <c r="A636" s="100"/>
      <c r="B636" s="115"/>
      <c r="C636" s="51"/>
      <c r="D636" s="14"/>
      <c r="E636" s="72"/>
    </row>
    <row r="637">
      <c r="A637" s="100"/>
      <c r="B637" s="115"/>
      <c r="C637" s="51"/>
      <c r="D637" s="14"/>
      <c r="E637" s="72"/>
    </row>
    <row r="638">
      <c r="A638" s="100"/>
      <c r="B638" s="115"/>
      <c r="C638" s="51"/>
      <c r="D638" s="14"/>
      <c r="E638" s="72"/>
    </row>
    <row r="639">
      <c r="A639" s="100"/>
      <c r="B639" s="115"/>
      <c r="C639" s="51"/>
      <c r="D639" s="14"/>
      <c r="E639" s="72"/>
    </row>
    <row r="640">
      <c r="A640" s="100"/>
      <c r="B640" s="115"/>
      <c r="C640" s="51"/>
      <c r="D640" s="14"/>
      <c r="E640" s="72"/>
    </row>
    <row r="641">
      <c r="A641" s="100"/>
      <c r="B641" s="115"/>
      <c r="C641" s="51"/>
      <c r="D641" s="14"/>
      <c r="E641" s="72"/>
    </row>
    <row r="642">
      <c r="A642" s="100"/>
      <c r="B642" s="115"/>
      <c r="C642" s="51"/>
      <c r="D642" s="14"/>
      <c r="E642" s="72"/>
    </row>
    <row r="643">
      <c r="A643" s="100"/>
      <c r="B643" s="115"/>
      <c r="C643" s="51"/>
      <c r="D643" s="14"/>
      <c r="E643" s="72"/>
    </row>
    <row r="644">
      <c r="A644" s="100"/>
      <c r="B644" s="115"/>
      <c r="C644" s="51"/>
      <c r="D644" s="14"/>
      <c r="E644" s="72"/>
    </row>
    <row r="645">
      <c r="A645" s="100"/>
      <c r="B645" s="115"/>
      <c r="C645" s="51"/>
      <c r="D645" s="14"/>
      <c r="E645" s="72"/>
    </row>
    <row r="646">
      <c r="A646" s="100"/>
      <c r="B646" s="115"/>
      <c r="C646" s="51"/>
      <c r="D646" s="14"/>
      <c r="E646" s="72"/>
    </row>
    <row r="647">
      <c r="A647" s="100"/>
      <c r="B647" s="115"/>
      <c r="C647" s="51"/>
      <c r="D647" s="14"/>
      <c r="E647" s="72"/>
    </row>
    <row r="648">
      <c r="A648" s="100"/>
      <c r="B648" s="115"/>
      <c r="C648" s="51"/>
      <c r="D648" s="14"/>
      <c r="E648" s="72"/>
    </row>
    <row r="649">
      <c r="A649" s="100"/>
      <c r="B649" s="115"/>
      <c r="C649" s="51"/>
      <c r="D649" s="14"/>
      <c r="E649" s="72"/>
    </row>
    <row r="650">
      <c r="A650" s="100"/>
      <c r="B650" s="115"/>
      <c r="C650" s="51"/>
      <c r="D650" s="14"/>
      <c r="E650" s="72"/>
    </row>
    <row r="651">
      <c r="A651" s="100"/>
      <c r="B651" s="115"/>
      <c r="C651" s="51"/>
      <c r="D651" s="14"/>
      <c r="E651" s="72"/>
    </row>
    <row r="652">
      <c r="A652" s="100"/>
      <c r="B652" s="115"/>
      <c r="C652" s="51"/>
      <c r="D652" s="14"/>
      <c r="E652" s="72"/>
    </row>
    <row r="653">
      <c r="A653" s="100"/>
      <c r="B653" s="115"/>
      <c r="C653" s="51"/>
      <c r="D653" s="14"/>
      <c r="E653" s="72"/>
    </row>
    <row r="654">
      <c r="A654" s="100"/>
      <c r="B654" s="115"/>
      <c r="C654" s="51"/>
      <c r="D654" s="14"/>
      <c r="E654" s="72"/>
    </row>
    <row r="655">
      <c r="A655" s="100"/>
      <c r="B655" s="115"/>
      <c r="C655" s="51"/>
      <c r="D655" s="14"/>
      <c r="E655" s="72"/>
    </row>
    <row r="656">
      <c r="A656" s="100"/>
      <c r="B656" s="115"/>
      <c r="C656" s="51"/>
      <c r="D656" s="14"/>
      <c r="E656" s="72"/>
    </row>
    <row r="657">
      <c r="A657" s="100"/>
      <c r="B657" s="115"/>
      <c r="C657" s="51"/>
      <c r="D657" s="14"/>
      <c r="E657" s="72"/>
    </row>
    <row r="658">
      <c r="A658" s="100"/>
      <c r="B658" s="115"/>
      <c r="C658" s="51"/>
      <c r="D658" s="14"/>
      <c r="E658" s="72"/>
    </row>
    <row r="659">
      <c r="A659" s="100"/>
      <c r="B659" s="115"/>
      <c r="C659" s="51"/>
      <c r="D659" s="14"/>
      <c r="E659" s="72"/>
    </row>
    <row r="660">
      <c r="A660" s="100"/>
      <c r="B660" s="115"/>
      <c r="C660" s="51"/>
      <c r="D660" s="14"/>
      <c r="E660" s="72"/>
    </row>
    <row r="661">
      <c r="A661" s="100"/>
      <c r="B661" s="115"/>
      <c r="C661" s="51"/>
      <c r="D661" s="14"/>
      <c r="E661" s="72"/>
    </row>
    <row r="662">
      <c r="A662" s="100"/>
      <c r="B662" s="115"/>
      <c r="C662" s="51"/>
      <c r="D662" s="14"/>
      <c r="E662" s="72"/>
    </row>
    <row r="663">
      <c r="A663" s="100"/>
      <c r="B663" s="115"/>
      <c r="C663" s="51"/>
      <c r="D663" s="14"/>
      <c r="E663" s="72"/>
    </row>
    <row r="664">
      <c r="A664" s="100"/>
      <c r="B664" s="115"/>
      <c r="C664" s="51"/>
      <c r="D664" s="14"/>
      <c r="E664" s="72"/>
    </row>
    <row r="665">
      <c r="A665" s="100"/>
      <c r="B665" s="115"/>
      <c r="C665" s="51"/>
      <c r="D665" s="14"/>
      <c r="E665" s="72"/>
    </row>
    <row r="666">
      <c r="A666" s="100"/>
      <c r="B666" s="115"/>
      <c r="C666" s="51"/>
      <c r="D666" s="14"/>
      <c r="E666" s="72"/>
    </row>
    <row r="667">
      <c r="A667" s="100"/>
      <c r="B667" s="115"/>
      <c r="C667" s="51"/>
      <c r="D667" s="14"/>
      <c r="E667" s="72"/>
    </row>
    <row r="668">
      <c r="A668" s="100"/>
      <c r="B668" s="115"/>
      <c r="C668" s="51"/>
      <c r="D668" s="14"/>
      <c r="E668" s="72"/>
    </row>
    <row r="669">
      <c r="A669" s="100"/>
      <c r="B669" s="115"/>
      <c r="C669" s="51"/>
      <c r="D669" s="14"/>
      <c r="E669" s="72"/>
    </row>
    <row r="670">
      <c r="A670" s="100"/>
      <c r="B670" s="115"/>
      <c r="C670" s="51"/>
      <c r="D670" s="14"/>
      <c r="E670" s="72"/>
    </row>
    <row r="671">
      <c r="A671" s="100"/>
      <c r="B671" s="115"/>
      <c r="C671" s="51"/>
      <c r="D671" s="14"/>
      <c r="E671" s="72"/>
    </row>
    <row r="672">
      <c r="A672" s="100"/>
      <c r="B672" s="115"/>
      <c r="C672" s="51"/>
      <c r="D672" s="14"/>
      <c r="E672" s="72"/>
    </row>
    <row r="673">
      <c r="A673" s="100"/>
      <c r="B673" s="115"/>
      <c r="C673" s="51"/>
      <c r="D673" s="14"/>
      <c r="E673" s="72"/>
    </row>
    <row r="674">
      <c r="A674" s="100"/>
      <c r="B674" s="115"/>
      <c r="C674" s="51"/>
      <c r="D674" s="14"/>
      <c r="E674" s="72"/>
    </row>
    <row r="675">
      <c r="A675" s="100"/>
      <c r="B675" s="115"/>
      <c r="C675" s="51"/>
      <c r="D675" s="14"/>
      <c r="E675" s="72"/>
    </row>
    <row r="676">
      <c r="A676" s="100"/>
      <c r="B676" s="115"/>
      <c r="C676" s="51"/>
      <c r="D676" s="14"/>
      <c r="E676" s="72"/>
    </row>
    <row r="677">
      <c r="A677" s="100"/>
      <c r="B677" s="115"/>
      <c r="C677" s="51"/>
      <c r="D677" s="14"/>
      <c r="E677" s="72"/>
    </row>
    <row r="678">
      <c r="A678" s="100"/>
      <c r="B678" s="115"/>
      <c r="C678" s="51"/>
      <c r="D678" s="14"/>
      <c r="E678" s="72"/>
    </row>
    <row r="679">
      <c r="A679" s="100"/>
      <c r="B679" s="115"/>
      <c r="C679" s="51"/>
      <c r="D679" s="14"/>
      <c r="E679" s="72"/>
    </row>
    <row r="680">
      <c r="A680" s="100"/>
      <c r="B680" s="115"/>
      <c r="C680" s="51"/>
      <c r="D680" s="14"/>
      <c r="E680" s="72"/>
    </row>
    <row r="681">
      <c r="A681" s="100"/>
      <c r="B681" s="115"/>
      <c r="C681" s="51"/>
      <c r="D681" s="14"/>
      <c r="E681" s="72"/>
    </row>
    <row r="682">
      <c r="A682" s="100"/>
      <c r="B682" s="115"/>
      <c r="C682" s="51"/>
      <c r="D682" s="14"/>
      <c r="E682" s="72"/>
    </row>
    <row r="683">
      <c r="A683" s="100"/>
      <c r="B683" s="115"/>
      <c r="C683" s="51"/>
      <c r="D683" s="14"/>
      <c r="E683" s="72"/>
    </row>
    <row r="684">
      <c r="A684" s="100"/>
      <c r="B684" s="115"/>
      <c r="C684" s="51"/>
      <c r="D684" s="14"/>
      <c r="E684" s="72"/>
    </row>
    <row r="685">
      <c r="A685" s="100"/>
      <c r="B685" s="115"/>
      <c r="C685" s="51"/>
      <c r="D685" s="14"/>
      <c r="E685" s="72"/>
    </row>
    <row r="686">
      <c r="A686" s="100"/>
      <c r="B686" s="115"/>
      <c r="C686" s="51"/>
      <c r="D686" s="14"/>
      <c r="E686" s="72"/>
    </row>
    <row r="687">
      <c r="A687" s="100"/>
      <c r="B687" s="115"/>
      <c r="C687" s="51"/>
      <c r="D687" s="14"/>
      <c r="E687" s="72"/>
    </row>
    <row r="688">
      <c r="A688" s="100"/>
      <c r="B688" s="115"/>
      <c r="C688" s="51"/>
      <c r="D688" s="14"/>
      <c r="E688" s="72"/>
    </row>
    <row r="689">
      <c r="A689" s="100"/>
      <c r="B689" s="115"/>
      <c r="C689" s="51"/>
      <c r="D689" s="14"/>
      <c r="E689" s="72"/>
    </row>
    <row r="690">
      <c r="A690" s="100"/>
      <c r="B690" s="115"/>
      <c r="C690" s="51"/>
      <c r="D690" s="14"/>
      <c r="E690" s="72"/>
    </row>
    <row r="691">
      <c r="A691" s="100"/>
      <c r="B691" s="115"/>
      <c r="C691" s="51"/>
      <c r="D691" s="14"/>
      <c r="E691" s="72"/>
    </row>
    <row r="692">
      <c r="A692" s="100"/>
      <c r="B692" s="115"/>
      <c r="C692" s="51"/>
      <c r="D692" s="14"/>
      <c r="E692" s="72"/>
    </row>
    <row r="693">
      <c r="A693" s="100"/>
      <c r="B693" s="115"/>
      <c r="C693" s="51"/>
      <c r="D693" s="14"/>
      <c r="E693" s="72"/>
    </row>
    <row r="694">
      <c r="A694" s="100"/>
      <c r="B694" s="115"/>
      <c r="C694" s="51"/>
      <c r="D694" s="14"/>
      <c r="E694" s="72"/>
    </row>
    <row r="695">
      <c r="A695" s="100"/>
      <c r="B695" s="115"/>
      <c r="C695" s="51"/>
      <c r="D695" s="14"/>
      <c r="E695" s="72"/>
    </row>
    <row r="696">
      <c r="A696" s="100"/>
      <c r="B696" s="115"/>
      <c r="C696" s="51"/>
      <c r="D696" s="14"/>
      <c r="E696" s="72"/>
    </row>
    <row r="697">
      <c r="A697" s="100"/>
      <c r="B697" s="115"/>
      <c r="C697" s="51"/>
      <c r="D697" s="14"/>
      <c r="E697" s="72"/>
    </row>
    <row r="698">
      <c r="A698" s="100"/>
      <c r="B698" s="115"/>
      <c r="C698" s="51"/>
      <c r="D698" s="14"/>
      <c r="E698" s="72"/>
    </row>
    <row r="699">
      <c r="A699" s="100"/>
      <c r="B699" s="115"/>
      <c r="C699" s="51"/>
      <c r="D699" s="14"/>
      <c r="E699" s="72"/>
    </row>
    <row r="700">
      <c r="A700" s="100"/>
      <c r="B700" s="115"/>
      <c r="C700" s="51"/>
      <c r="D700" s="14"/>
      <c r="E700" s="72"/>
    </row>
    <row r="701">
      <c r="A701" s="100"/>
      <c r="B701" s="115"/>
      <c r="C701" s="51"/>
      <c r="D701" s="14"/>
      <c r="E701" s="72"/>
    </row>
    <row r="702">
      <c r="A702" s="100"/>
      <c r="B702" s="115"/>
      <c r="C702" s="51"/>
      <c r="D702" s="14"/>
      <c r="E702" s="72"/>
    </row>
    <row r="703">
      <c r="A703" s="100"/>
      <c r="B703" s="115"/>
      <c r="C703" s="51"/>
      <c r="D703" s="14"/>
      <c r="E703" s="72"/>
    </row>
    <row r="704">
      <c r="A704" s="100"/>
      <c r="B704" s="115"/>
      <c r="C704" s="51"/>
      <c r="D704" s="14"/>
      <c r="E704" s="72"/>
    </row>
    <row r="705">
      <c r="A705" s="100"/>
      <c r="B705" s="115"/>
      <c r="C705" s="51"/>
      <c r="D705" s="14"/>
      <c r="E705" s="72"/>
    </row>
    <row r="706">
      <c r="A706" s="100"/>
      <c r="B706" s="115"/>
      <c r="C706" s="51"/>
      <c r="D706" s="14"/>
      <c r="E706" s="72"/>
    </row>
    <row r="707">
      <c r="A707" s="100"/>
      <c r="B707" s="115"/>
      <c r="C707" s="51"/>
      <c r="D707" s="14"/>
      <c r="E707" s="72"/>
    </row>
    <row r="708">
      <c r="A708" s="100"/>
      <c r="B708" s="115"/>
      <c r="C708" s="51"/>
      <c r="D708" s="14"/>
      <c r="E708" s="72"/>
    </row>
    <row r="709">
      <c r="A709" s="100"/>
      <c r="B709" s="115"/>
      <c r="C709" s="51"/>
      <c r="D709" s="14"/>
      <c r="E709" s="72"/>
    </row>
    <row r="710">
      <c r="A710" s="100"/>
      <c r="B710" s="115"/>
      <c r="C710" s="51"/>
      <c r="D710" s="14"/>
      <c r="E710" s="72"/>
    </row>
    <row r="711">
      <c r="A711" s="100"/>
      <c r="B711" s="115"/>
      <c r="C711" s="51"/>
      <c r="D711" s="14"/>
      <c r="E711" s="72"/>
    </row>
    <row r="712">
      <c r="A712" s="100"/>
      <c r="B712" s="115"/>
      <c r="C712" s="51"/>
      <c r="D712" s="14"/>
      <c r="E712" s="72"/>
    </row>
    <row r="713">
      <c r="A713" s="100"/>
      <c r="B713" s="115"/>
      <c r="C713" s="51"/>
      <c r="D713" s="14"/>
      <c r="E713" s="72"/>
    </row>
    <row r="714">
      <c r="A714" s="100"/>
      <c r="B714" s="115"/>
      <c r="C714" s="51"/>
      <c r="D714" s="14"/>
      <c r="E714" s="72"/>
    </row>
    <row r="715">
      <c r="A715" s="100"/>
      <c r="B715" s="115"/>
      <c r="C715" s="51"/>
      <c r="D715" s="14"/>
      <c r="E715" s="72"/>
    </row>
    <row r="716">
      <c r="A716" s="100"/>
      <c r="B716" s="115"/>
      <c r="C716" s="51"/>
      <c r="D716" s="14"/>
      <c r="E716" s="72"/>
    </row>
    <row r="717">
      <c r="A717" s="100"/>
      <c r="B717" s="115"/>
      <c r="C717" s="51"/>
      <c r="D717" s="14"/>
      <c r="E717" s="72"/>
    </row>
    <row r="718">
      <c r="A718" s="100"/>
      <c r="B718" s="115"/>
      <c r="C718" s="51"/>
      <c r="D718" s="14"/>
      <c r="E718" s="72"/>
    </row>
    <row r="719">
      <c r="A719" s="100"/>
      <c r="B719" s="115"/>
      <c r="C719" s="51"/>
      <c r="D719" s="14"/>
      <c r="E719" s="72"/>
    </row>
    <row r="720">
      <c r="A720" s="100"/>
      <c r="B720" s="115"/>
      <c r="C720" s="51"/>
      <c r="D720" s="14"/>
      <c r="E720" s="72"/>
    </row>
    <row r="721">
      <c r="A721" s="100"/>
      <c r="B721" s="115"/>
      <c r="C721" s="51"/>
      <c r="D721" s="14"/>
      <c r="E721" s="72"/>
    </row>
    <row r="722">
      <c r="A722" s="100"/>
      <c r="B722" s="115"/>
      <c r="C722" s="51"/>
      <c r="D722" s="14"/>
      <c r="E722" s="72"/>
    </row>
    <row r="723">
      <c r="A723" s="100"/>
      <c r="B723" s="115"/>
      <c r="C723" s="51"/>
      <c r="D723" s="14"/>
      <c r="E723" s="72"/>
    </row>
    <row r="724">
      <c r="A724" s="100"/>
      <c r="B724" s="115"/>
      <c r="C724" s="51"/>
      <c r="D724" s="14"/>
      <c r="E724" s="72"/>
    </row>
    <row r="725">
      <c r="A725" s="100"/>
      <c r="B725" s="115"/>
      <c r="C725" s="51"/>
      <c r="D725" s="14"/>
      <c r="E725" s="72"/>
    </row>
    <row r="726">
      <c r="A726" s="100"/>
      <c r="B726" s="115"/>
      <c r="C726" s="51"/>
      <c r="D726" s="14"/>
      <c r="E726" s="72"/>
    </row>
    <row r="727">
      <c r="A727" s="100"/>
      <c r="B727" s="115"/>
      <c r="C727" s="51"/>
      <c r="D727" s="14"/>
      <c r="E727" s="72"/>
    </row>
    <row r="728">
      <c r="A728" s="100"/>
      <c r="B728" s="115"/>
      <c r="C728" s="51"/>
      <c r="D728" s="14"/>
      <c r="E728" s="72"/>
    </row>
    <row r="729">
      <c r="A729" s="100"/>
      <c r="B729" s="115"/>
      <c r="C729" s="51"/>
      <c r="D729" s="14"/>
      <c r="E729" s="72"/>
    </row>
    <row r="730">
      <c r="A730" s="100"/>
      <c r="B730" s="115"/>
      <c r="C730" s="51"/>
      <c r="D730" s="14"/>
      <c r="E730" s="72"/>
    </row>
    <row r="731">
      <c r="A731" s="100"/>
      <c r="B731" s="115"/>
      <c r="C731" s="51"/>
      <c r="D731" s="14"/>
      <c r="E731" s="72"/>
    </row>
    <row r="732">
      <c r="A732" s="100"/>
      <c r="B732" s="115"/>
      <c r="C732" s="51"/>
      <c r="D732" s="14"/>
      <c r="E732" s="72"/>
    </row>
    <row r="733">
      <c r="A733" s="100"/>
      <c r="B733" s="115"/>
      <c r="C733" s="51"/>
      <c r="D733" s="14"/>
      <c r="E733" s="72"/>
    </row>
    <row r="734">
      <c r="A734" s="100"/>
      <c r="B734" s="115"/>
      <c r="C734" s="51"/>
      <c r="D734" s="14"/>
      <c r="E734" s="72"/>
    </row>
    <row r="735">
      <c r="A735" s="100"/>
      <c r="B735" s="115"/>
      <c r="C735" s="51"/>
      <c r="D735" s="14"/>
      <c r="E735" s="72"/>
    </row>
    <row r="736">
      <c r="A736" s="100"/>
      <c r="B736" s="115"/>
      <c r="C736" s="51"/>
      <c r="D736" s="14"/>
      <c r="E736" s="72"/>
    </row>
    <row r="737">
      <c r="A737" s="100"/>
      <c r="B737" s="115"/>
      <c r="C737" s="51"/>
      <c r="D737" s="14"/>
      <c r="E737" s="72"/>
    </row>
    <row r="738">
      <c r="A738" s="100"/>
      <c r="B738" s="115"/>
      <c r="C738" s="51"/>
      <c r="D738" s="14"/>
      <c r="E738" s="72"/>
    </row>
    <row r="739">
      <c r="A739" s="100"/>
      <c r="B739" s="115"/>
      <c r="C739" s="51"/>
      <c r="D739" s="14"/>
      <c r="E739" s="72"/>
    </row>
    <row r="740">
      <c r="A740" s="100"/>
      <c r="B740" s="115"/>
      <c r="C740" s="51"/>
      <c r="D740" s="14"/>
      <c r="E740" s="72"/>
    </row>
    <row r="741">
      <c r="A741" s="100"/>
      <c r="B741" s="115"/>
      <c r="C741" s="51"/>
      <c r="D741" s="14"/>
      <c r="E741" s="72"/>
    </row>
    <row r="742">
      <c r="A742" s="100"/>
      <c r="B742" s="115"/>
      <c r="C742" s="51"/>
      <c r="D742" s="14"/>
      <c r="E742" s="72"/>
    </row>
    <row r="743">
      <c r="A743" s="100"/>
      <c r="B743" s="115"/>
      <c r="C743" s="51"/>
      <c r="D743" s="14"/>
      <c r="E743" s="72"/>
    </row>
    <row r="744">
      <c r="A744" s="100"/>
      <c r="B744" s="115"/>
      <c r="C744" s="51"/>
      <c r="D744" s="14"/>
      <c r="E744" s="72"/>
    </row>
    <row r="745">
      <c r="A745" s="100"/>
      <c r="B745" s="115"/>
      <c r="C745" s="51"/>
      <c r="D745" s="14"/>
      <c r="E745" s="72"/>
    </row>
    <row r="746">
      <c r="A746" s="100"/>
      <c r="B746" s="115"/>
      <c r="C746" s="51"/>
      <c r="D746" s="14"/>
      <c r="E746" s="72"/>
    </row>
    <row r="747">
      <c r="A747" s="100"/>
      <c r="B747" s="115"/>
      <c r="C747" s="51"/>
      <c r="D747" s="14"/>
      <c r="E747" s="72"/>
    </row>
    <row r="748">
      <c r="A748" s="100"/>
      <c r="B748" s="115"/>
      <c r="C748" s="51"/>
      <c r="D748" s="14"/>
      <c r="E748" s="72"/>
    </row>
    <row r="749">
      <c r="A749" s="100"/>
      <c r="B749" s="115"/>
      <c r="C749" s="51"/>
      <c r="D749" s="14"/>
      <c r="E749" s="72"/>
    </row>
    <row r="750">
      <c r="A750" s="100"/>
      <c r="B750" s="115"/>
      <c r="C750" s="51"/>
      <c r="D750" s="14"/>
      <c r="E750" s="72"/>
    </row>
    <row r="751">
      <c r="A751" s="100"/>
      <c r="B751" s="115"/>
      <c r="C751" s="51"/>
      <c r="D751" s="14"/>
      <c r="E751" s="72"/>
    </row>
    <row r="752">
      <c r="A752" s="100"/>
      <c r="B752" s="115"/>
      <c r="C752" s="51"/>
      <c r="D752" s="14"/>
      <c r="E752" s="72"/>
    </row>
    <row r="753">
      <c r="A753" s="100"/>
      <c r="B753" s="115"/>
      <c r="C753" s="51"/>
      <c r="D753" s="14"/>
      <c r="E753" s="72"/>
    </row>
    <row r="754">
      <c r="A754" s="100"/>
      <c r="B754" s="115"/>
      <c r="C754" s="51"/>
      <c r="D754" s="14"/>
      <c r="E754" s="72"/>
    </row>
    <row r="755">
      <c r="A755" s="100"/>
      <c r="B755" s="115"/>
      <c r="C755" s="51"/>
      <c r="D755" s="14"/>
      <c r="E755" s="72"/>
    </row>
    <row r="756">
      <c r="A756" s="100"/>
      <c r="B756" s="115"/>
      <c r="C756" s="51"/>
      <c r="D756" s="14"/>
      <c r="E756" s="72"/>
    </row>
    <row r="757">
      <c r="A757" s="100"/>
      <c r="B757" s="115"/>
      <c r="C757" s="51"/>
      <c r="D757" s="14"/>
      <c r="E757" s="72"/>
    </row>
    <row r="758">
      <c r="A758" s="100"/>
      <c r="B758" s="115"/>
      <c r="C758" s="51"/>
      <c r="D758" s="14"/>
      <c r="E758" s="72"/>
    </row>
    <row r="759">
      <c r="A759" s="100"/>
      <c r="B759" s="115"/>
      <c r="C759" s="51"/>
      <c r="D759" s="14"/>
      <c r="E759" s="72"/>
    </row>
    <row r="760">
      <c r="A760" s="100"/>
      <c r="B760" s="115"/>
      <c r="C760" s="51"/>
      <c r="D760" s="14"/>
      <c r="E760" s="72"/>
    </row>
    <row r="761">
      <c r="A761" s="100"/>
      <c r="B761" s="115"/>
      <c r="C761" s="51"/>
      <c r="D761" s="14"/>
      <c r="E761" s="72"/>
    </row>
    <row r="762">
      <c r="A762" s="100"/>
      <c r="B762" s="115"/>
      <c r="C762" s="51"/>
      <c r="D762" s="14"/>
      <c r="E762" s="72"/>
    </row>
    <row r="763">
      <c r="A763" s="100"/>
      <c r="B763" s="115"/>
      <c r="C763" s="51"/>
      <c r="D763" s="14"/>
      <c r="E763" s="72"/>
    </row>
    <row r="764">
      <c r="A764" s="100"/>
      <c r="B764" s="115"/>
      <c r="C764" s="51"/>
      <c r="D764" s="14"/>
      <c r="E764" s="72"/>
    </row>
    <row r="765">
      <c r="A765" s="100"/>
      <c r="B765" s="115"/>
      <c r="C765" s="51"/>
      <c r="D765" s="14"/>
      <c r="E765" s="72"/>
    </row>
    <row r="766">
      <c r="A766" s="100"/>
      <c r="B766" s="115"/>
      <c r="C766" s="51"/>
      <c r="D766" s="14"/>
      <c r="E766" s="72"/>
    </row>
    <row r="767">
      <c r="A767" s="100"/>
      <c r="B767" s="115"/>
      <c r="C767" s="51"/>
      <c r="D767" s="14"/>
      <c r="E767" s="72"/>
    </row>
    <row r="768">
      <c r="A768" s="100"/>
      <c r="B768" s="115"/>
      <c r="C768" s="51"/>
      <c r="D768" s="14"/>
      <c r="E768" s="72"/>
    </row>
    <row r="769">
      <c r="A769" s="100"/>
      <c r="B769" s="115"/>
      <c r="C769" s="51"/>
      <c r="D769" s="14"/>
      <c r="E769" s="72"/>
    </row>
    <row r="770">
      <c r="A770" s="100"/>
      <c r="B770" s="115"/>
      <c r="C770" s="51"/>
      <c r="D770" s="14"/>
      <c r="E770" s="72"/>
    </row>
    <row r="771">
      <c r="A771" s="100"/>
      <c r="B771" s="115"/>
      <c r="C771" s="51"/>
      <c r="D771" s="14"/>
      <c r="E771" s="72"/>
    </row>
    <row r="772">
      <c r="A772" s="100"/>
      <c r="B772" s="115"/>
      <c r="C772" s="51"/>
      <c r="D772" s="14"/>
      <c r="E772" s="72"/>
    </row>
    <row r="773">
      <c r="A773" s="100"/>
      <c r="B773" s="115"/>
      <c r="C773" s="51"/>
      <c r="D773" s="14"/>
      <c r="E773" s="72"/>
    </row>
    <row r="774">
      <c r="A774" s="100"/>
      <c r="B774" s="115"/>
      <c r="C774" s="51"/>
      <c r="D774" s="14"/>
      <c r="E774" s="72"/>
    </row>
    <row r="775">
      <c r="A775" s="100"/>
      <c r="B775" s="115"/>
      <c r="C775" s="51"/>
      <c r="D775" s="14"/>
      <c r="E775" s="72"/>
    </row>
    <row r="776">
      <c r="A776" s="100"/>
      <c r="B776" s="115"/>
      <c r="C776" s="51"/>
      <c r="D776" s="14"/>
      <c r="E776" s="72"/>
    </row>
    <row r="777">
      <c r="A777" s="100"/>
      <c r="B777" s="115"/>
      <c r="C777" s="51"/>
      <c r="D777" s="14"/>
      <c r="E777" s="72"/>
    </row>
    <row r="778">
      <c r="A778" s="100"/>
      <c r="B778" s="115"/>
      <c r="C778" s="51"/>
      <c r="D778" s="14"/>
      <c r="E778" s="72"/>
    </row>
    <row r="779">
      <c r="A779" s="100"/>
      <c r="B779" s="115"/>
      <c r="C779" s="51"/>
      <c r="D779" s="14"/>
      <c r="E779" s="72"/>
    </row>
    <row r="780">
      <c r="A780" s="100"/>
      <c r="B780" s="115"/>
      <c r="C780" s="51"/>
      <c r="D780" s="14"/>
      <c r="E780" s="72"/>
    </row>
    <row r="781">
      <c r="A781" s="100"/>
      <c r="B781" s="115"/>
      <c r="C781" s="51"/>
      <c r="D781" s="14"/>
      <c r="E781" s="72"/>
    </row>
    <row r="782">
      <c r="A782" s="100"/>
      <c r="B782" s="115"/>
      <c r="C782" s="51"/>
      <c r="D782" s="14"/>
      <c r="E782" s="72"/>
    </row>
    <row r="783">
      <c r="A783" s="100"/>
      <c r="B783" s="115"/>
      <c r="C783" s="51"/>
      <c r="D783" s="14"/>
      <c r="E783" s="72"/>
    </row>
    <row r="784">
      <c r="A784" s="100"/>
      <c r="B784" s="115"/>
      <c r="C784" s="51"/>
      <c r="D784" s="14"/>
      <c r="E784" s="72"/>
    </row>
    <row r="785">
      <c r="A785" s="100"/>
      <c r="B785" s="115"/>
      <c r="C785" s="51"/>
      <c r="D785" s="14"/>
      <c r="E785" s="72"/>
    </row>
    <row r="786">
      <c r="A786" s="100"/>
      <c r="B786" s="115"/>
      <c r="C786" s="51"/>
      <c r="D786" s="14"/>
      <c r="E786" s="72"/>
    </row>
    <row r="787">
      <c r="A787" s="100"/>
      <c r="B787" s="115"/>
      <c r="C787" s="51"/>
      <c r="D787" s="14"/>
      <c r="E787" s="72"/>
    </row>
    <row r="788">
      <c r="A788" s="100"/>
      <c r="B788" s="115"/>
      <c r="C788" s="51"/>
      <c r="D788" s="14"/>
      <c r="E788" s="72"/>
    </row>
    <row r="789">
      <c r="A789" s="100"/>
      <c r="B789" s="115"/>
      <c r="C789" s="51"/>
      <c r="D789" s="14"/>
      <c r="E789" s="72"/>
    </row>
    <row r="790">
      <c r="A790" s="100"/>
      <c r="B790" s="115"/>
      <c r="C790" s="51"/>
      <c r="D790" s="14"/>
      <c r="E790" s="72"/>
    </row>
    <row r="791">
      <c r="A791" s="100"/>
      <c r="B791" s="115"/>
      <c r="C791" s="51"/>
      <c r="D791" s="14"/>
      <c r="E791" s="72"/>
    </row>
    <row r="792">
      <c r="A792" s="100"/>
      <c r="B792" s="115"/>
      <c r="C792" s="51"/>
      <c r="D792" s="14"/>
      <c r="E792" s="72"/>
    </row>
    <row r="793">
      <c r="A793" s="100"/>
      <c r="B793" s="115"/>
      <c r="C793" s="51"/>
      <c r="D793" s="14"/>
      <c r="E793" s="72"/>
    </row>
    <row r="794">
      <c r="A794" s="100"/>
      <c r="B794" s="115"/>
      <c r="C794" s="51"/>
      <c r="D794" s="14"/>
      <c r="E794" s="72"/>
    </row>
    <row r="795">
      <c r="A795" s="100"/>
      <c r="B795" s="115"/>
      <c r="C795" s="51"/>
      <c r="D795" s="14"/>
      <c r="E795" s="72"/>
    </row>
    <row r="796">
      <c r="A796" s="100"/>
      <c r="B796" s="115"/>
      <c r="C796" s="51"/>
      <c r="D796" s="14"/>
      <c r="E796" s="72"/>
    </row>
    <row r="797">
      <c r="A797" s="100"/>
      <c r="B797" s="115"/>
      <c r="C797" s="51"/>
      <c r="D797" s="14"/>
      <c r="E797" s="72"/>
    </row>
    <row r="798">
      <c r="A798" s="100"/>
      <c r="B798" s="115"/>
      <c r="C798" s="51"/>
      <c r="D798" s="14"/>
      <c r="E798" s="72"/>
    </row>
    <row r="799">
      <c r="A799" s="100"/>
      <c r="B799" s="115"/>
      <c r="C799" s="51"/>
      <c r="D799" s="14"/>
      <c r="E799" s="72"/>
    </row>
    <row r="800">
      <c r="A800" s="100"/>
      <c r="B800" s="115"/>
      <c r="C800" s="51"/>
      <c r="D800" s="14"/>
      <c r="E800" s="72"/>
    </row>
    <row r="801">
      <c r="A801" s="100"/>
      <c r="B801" s="115"/>
      <c r="C801" s="51"/>
      <c r="D801" s="14"/>
      <c r="E801" s="72"/>
    </row>
    <row r="802">
      <c r="A802" s="100"/>
      <c r="B802" s="115"/>
      <c r="C802" s="51"/>
      <c r="D802" s="14"/>
      <c r="E802" s="72"/>
    </row>
    <row r="803">
      <c r="A803" s="100"/>
      <c r="B803" s="115"/>
      <c r="C803" s="51"/>
      <c r="D803" s="14"/>
      <c r="E803" s="72"/>
    </row>
    <row r="804">
      <c r="A804" s="100"/>
      <c r="B804" s="115"/>
      <c r="C804" s="51"/>
      <c r="D804" s="14"/>
      <c r="E804" s="72"/>
    </row>
    <row r="805">
      <c r="A805" s="100"/>
      <c r="B805" s="115"/>
      <c r="C805" s="51"/>
      <c r="D805" s="14"/>
      <c r="E805" s="72"/>
    </row>
    <row r="806">
      <c r="A806" s="100"/>
      <c r="B806" s="115"/>
      <c r="C806" s="51"/>
      <c r="D806" s="14"/>
      <c r="E806" s="72"/>
    </row>
    <row r="807">
      <c r="A807" s="100"/>
      <c r="B807" s="115"/>
      <c r="C807" s="51"/>
      <c r="D807" s="14"/>
      <c r="E807" s="72"/>
    </row>
    <row r="808">
      <c r="A808" s="100"/>
      <c r="B808" s="115"/>
      <c r="C808" s="51"/>
      <c r="D808" s="14"/>
      <c r="E808" s="72"/>
    </row>
    <row r="809">
      <c r="A809" s="100"/>
      <c r="B809" s="115"/>
      <c r="C809" s="51"/>
      <c r="D809" s="14"/>
      <c r="E809" s="72"/>
    </row>
    <row r="810">
      <c r="A810" s="100"/>
      <c r="B810" s="115"/>
      <c r="C810" s="51"/>
      <c r="D810" s="14"/>
      <c r="E810" s="72"/>
    </row>
    <row r="811">
      <c r="A811" s="100"/>
      <c r="B811" s="115"/>
      <c r="C811" s="51"/>
      <c r="D811" s="14"/>
      <c r="E811" s="72"/>
    </row>
    <row r="812">
      <c r="A812" s="100"/>
      <c r="B812" s="115"/>
      <c r="C812" s="51"/>
      <c r="D812" s="14"/>
      <c r="E812" s="72"/>
    </row>
    <row r="813">
      <c r="A813" s="100"/>
      <c r="B813" s="115"/>
      <c r="C813" s="51"/>
      <c r="D813" s="14"/>
      <c r="E813" s="72"/>
    </row>
    <row r="814">
      <c r="A814" s="100"/>
      <c r="B814" s="115"/>
      <c r="C814" s="51"/>
      <c r="D814" s="14"/>
      <c r="E814" s="72"/>
    </row>
    <row r="815">
      <c r="A815" s="100"/>
      <c r="B815" s="115"/>
      <c r="C815" s="51"/>
      <c r="D815" s="14"/>
      <c r="E815" s="72"/>
    </row>
    <row r="816">
      <c r="A816" s="100"/>
      <c r="B816" s="115"/>
      <c r="C816" s="51"/>
      <c r="D816" s="14"/>
      <c r="E816" s="72"/>
    </row>
    <row r="817">
      <c r="A817" s="100"/>
      <c r="B817" s="115"/>
      <c r="C817" s="51"/>
      <c r="D817" s="14"/>
      <c r="E817" s="72"/>
    </row>
    <row r="818">
      <c r="A818" s="100"/>
      <c r="B818" s="115"/>
      <c r="C818" s="51"/>
      <c r="D818" s="14"/>
      <c r="E818" s="72"/>
    </row>
    <row r="819">
      <c r="A819" s="100"/>
      <c r="B819" s="115"/>
      <c r="C819" s="51"/>
      <c r="D819" s="14"/>
      <c r="E819" s="72"/>
    </row>
    <row r="820">
      <c r="A820" s="100"/>
      <c r="B820" s="115"/>
      <c r="C820" s="51"/>
      <c r="D820" s="14"/>
      <c r="E820" s="72"/>
    </row>
    <row r="821">
      <c r="A821" s="100"/>
      <c r="B821" s="115"/>
      <c r="C821" s="51"/>
      <c r="D821" s="14"/>
      <c r="E821" s="72"/>
    </row>
    <row r="822">
      <c r="A822" s="100"/>
      <c r="B822" s="115"/>
      <c r="C822" s="51"/>
      <c r="D822" s="14"/>
      <c r="E822" s="72"/>
    </row>
    <row r="823">
      <c r="A823" s="100"/>
      <c r="B823" s="115"/>
      <c r="C823" s="51"/>
      <c r="D823" s="14"/>
      <c r="E823" s="72"/>
    </row>
    <row r="824">
      <c r="A824" s="100"/>
      <c r="B824" s="115"/>
      <c r="C824" s="51"/>
      <c r="D824" s="14"/>
      <c r="E824" s="72"/>
    </row>
    <row r="825">
      <c r="A825" s="100"/>
      <c r="B825" s="115"/>
      <c r="C825" s="51"/>
      <c r="D825" s="14"/>
      <c r="E825" s="72"/>
    </row>
    <row r="826">
      <c r="A826" s="100"/>
      <c r="B826" s="115"/>
      <c r="C826" s="51"/>
      <c r="D826" s="14"/>
      <c r="E826" s="72"/>
    </row>
    <row r="827">
      <c r="A827" s="100"/>
      <c r="B827" s="115"/>
      <c r="C827" s="51"/>
      <c r="D827" s="14"/>
      <c r="E827" s="72"/>
    </row>
    <row r="828">
      <c r="A828" s="100"/>
      <c r="B828" s="115"/>
      <c r="C828" s="51"/>
      <c r="D828" s="14"/>
      <c r="E828" s="72"/>
    </row>
    <row r="829">
      <c r="A829" s="100"/>
      <c r="B829" s="115"/>
      <c r="C829" s="51"/>
      <c r="D829" s="14"/>
      <c r="E829" s="72"/>
    </row>
    <row r="830">
      <c r="A830" s="100"/>
      <c r="B830" s="115"/>
      <c r="C830" s="51"/>
      <c r="D830" s="14"/>
      <c r="E830" s="72"/>
    </row>
    <row r="831">
      <c r="A831" s="100"/>
      <c r="B831" s="115"/>
      <c r="C831" s="51"/>
      <c r="D831" s="14"/>
      <c r="E831" s="72"/>
    </row>
    <row r="832">
      <c r="A832" s="100"/>
      <c r="B832" s="115"/>
      <c r="C832" s="51"/>
      <c r="D832" s="14"/>
      <c r="E832" s="72"/>
    </row>
    <row r="833">
      <c r="A833" s="100"/>
      <c r="B833" s="115"/>
      <c r="C833" s="51"/>
      <c r="D833" s="14"/>
      <c r="E833" s="72"/>
    </row>
    <row r="834">
      <c r="A834" s="100"/>
      <c r="B834" s="115"/>
      <c r="C834" s="51"/>
      <c r="D834" s="14"/>
      <c r="E834" s="72"/>
    </row>
    <row r="835">
      <c r="A835" s="100"/>
      <c r="B835" s="115"/>
      <c r="C835" s="51"/>
      <c r="D835" s="14"/>
      <c r="E835" s="72"/>
    </row>
    <row r="836">
      <c r="A836" s="100"/>
      <c r="B836" s="115"/>
      <c r="C836" s="51"/>
      <c r="D836" s="14"/>
      <c r="E836" s="72"/>
    </row>
    <row r="837">
      <c r="A837" s="100"/>
      <c r="B837" s="115"/>
      <c r="C837" s="51"/>
      <c r="D837" s="14"/>
      <c r="E837" s="72"/>
    </row>
    <row r="838">
      <c r="A838" s="100"/>
      <c r="B838" s="115"/>
      <c r="C838" s="51"/>
      <c r="D838" s="14"/>
      <c r="E838" s="72"/>
    </row>
    <row r="839">
      <c r="A839" s="100"/>
      <c r="B839" s="115"/>
      <c r="C839" s="51"/>
      <c r="D839" s="14"/>
      <c r="E839" s="72"/>
    </row>
    <row r="840">
      <c r="A840" s="100"/>
      <c r="B840" s="115"/>
      <c r="C840" s="51"/>
      <c r="D840" s="14"/>
      <c r="E840" s="72"/>
    </row>
    <row r="841">
      <c r="A841" s="100"/>
      <c r="B841" s="115"/>
      <c r="C841" s="51"/>
      <c r="D841" s="14"/>
      <c r="E841" s="72"/>
    </row>
    <row r="842">
      <c r="A842" s="100"/>
      <c r="B842" s="115"/>
      <c r="C842" s="51"/>
      <c r="D842" s="14"/>
      <c r="E842" s="72"/>
    </row>
    <row r="843">
      <c r="A843" s="100"/>
      <c r="B843" s="115"/>
      <c r="C843" s="51"/>
      <c r="D843" s="14"/>
      <c r="E843" s="72"/>
    </row>
    <row r="844">
      <c r="A844" s="100"/>
      <c r="B844" s="115"/>
      <c r="C844" s="51"/>
      <c r="D844" s="14"/>
      <c r="E844" s="72"/>
    </row>
    <row r="845">
      <c r="A845" s="100"/>
      <c r="B845" s="115"/>
      <c r="C845" s="51"/>
      <c r="D845" s="14"/>
      <c r="E845" s="72"/>
    </row>
    <row r="846">
      <c r="A846" s="100"/>
      <c r="B846" s="115"/>
      <c r="C846" s="51"/>
      <c r="D846" s="14"/>
      <c r="E846" s="72"/>
    </row>
    <row r="847">
      <c r="A847" s="100"/>
      <c r="B847" s="115"/>
      <c r="C847" s="51"/>
      <c r="D847" s="14"/>
      <c r="E847" s="72"/>
    </row>
    <row r="848">
      <c r="A848" s="100"/>
      <c r="B848" s="115"/>
      <c r="C848" s="51"/>
      <c r="D848" s="14"/>
      <c r="E848" s="72"/>
    </row>
    <row r="849">
      <c r="A849" s="100"/>
      <c r="B849" s="115"/>
      <c r="C849" s="51"/>
      <c r="D849" s="14"/>
      <c r="E849" s="72"/>
    </row>
    <row r="850">
      <c r="A850" s="100"/>
      <c r="B850" s="115"/>
      <c r="C850" s="51"/>
      <c r="D850" s="14"/>
      <c r="E850" s="72"/>
    </row>
    <row r="851">
      <c r="A851" s="100"/>
      <c r="B851" s="115"/>
      <c r="C851" s="51"/>
      <c r="D851" s="14"/>
      <c r="E851" s="72"/>
    </row>
    <row r="852">
      <c r="A852" s="100"/>
      <c r="B852" s="115"/>
      <c r="C852" s="51"/>
      <c r="D852" s="14"/>
      <c r="E852" s="72"/>
    </row>
    <row r="853">
      <c r="A853" s="100"/>
      <c r="B853" s="115"/>
      <c r="C853" s="51"/>
      <c r="D853" s="14"/>
      <c r="E853" s="72"/>
    </row>
    <row r="854">
      <c r="A854" s="100"/>
      <c r="B854" s="115"/>
      <c r="C854" s="51"/>
      <c r="D854" s="14"/>
      <c r="E854" s="72"/>
    </row>
    <row r="855">
      <c r="A855" s="100"/>
      <c r="B855" s="115"/>
      <c r="C855" s="51"/>
      <c r="D855" s="14"/>
      <c r="E855" s="72"/>
    </row>
    <row r="856">
      <c r="A856" s="100"/>
      <c r="B856" s="115"/>
      <c r="C856" s="51"/>
      <c r="D856" s="14"/>
      <c r="E856" s="72"/>
    </row>
    <row r="857">
      <c r="A857" s="100"/>
      <c r="B857" s="115"/>
      <c r="C857" s="51"/>
      <c r="D857" s="14"/>
      <c r="E857" s="72"/>
    </row>
    <row r="858">
      <c r="A858" s="100"/>
      <c r="B858" s="115"/>
      <c r="C858" s="51"/>
      <c r="D858" s="14"/>
      <c r="E858" s="72"/>
    </row>
    <row r="859">
      <c r="A859" s="100"/>
      <c r="B859" s="115"/>
      <c r="C859" s="51"/>
      <c r="D859" s="14"/>
      <c r="E859" s="72"/>
    </row>
    <row r="860">
      <c r="A860" s="100"/>
      <c r="B860" s="115"/>
      <c r="C860" s="51"/>
      <c r="D860" s="14"/>
      <c r="E860" s="72"/>
    </row>
    <row r="861">
      <c r="A861" s="100"/>
      <c r="B861" s="115"/>
      <c r="C861" s="51"/>
      <c r="D861" s="14"/>
      <c r="E861" s="72"/>
    </row>
    <row r="862">
      <c r="A862" s="100"/>
      <c r="B862" s="115"/>
      <c r="C862" s="51"/>
      <c r="D862" s="14"/>
      <c r="E862" s="72"/>
    </row>
    <row r="863">
      <c r="A863" s="100"/>
      <c r="B863" s="115"/>
      <c r="C863" s="51"/>
      <c r="D863" s="14"/>
      <c r="E863" s="72"/>
    </row>
    <row r="864">
      <c r="A864" s="100"/>
      <c r="B864" s="115"/>
      <c r="C864" s="51"/>
      <c r="D864" s="14"/>
      <c r="E864" s="72"/>
    </row>
    <row r="865">
      <c r="A865" s="100"/>
      <c r="B865" s="115"/>
      <c r="C865" s="51"/>
      <c r="D865" s="14"/>
      <c r="E865" s="72"/>
    </row>
    <row r="866">
      <c r="A866" s="100"/>
      <c r="B866" s="115"/>
      <c r="C866" s="51"/>
      <c r="D866" s="14"/>
      <c r="E866" s="72"/>
    </row>
    <row r="867">
      <c r="A867" s="100"/>
      <c r="B867" s="115"/>
      <c r="C867" s="51"/>
      <c r="D867" s="14"/>
      <c r="E867" s="72"/>
    </row>
    <row r="868">
      <c r="A868" s="100"/>
      <c r="B868" s="115"/>
      <c r="C868" s="51"/>
      <c r="D868" s="14"/>
      <c r="E868" s="72"/>
    </row>
    <row r="869">
      <c r="A869" s="100"/>
      <c r="B869" s="115"/>
      <c r="C869" s="51"/>
      <c r="D869" s="14"/>
      <c r="E869" s="72"/>
    </row>
    <row r="870">
      <c r="A870" s="100"/>
      <c r="B870" s="115"/>
      <c r="C870" s="51"/>
      <c r="D870" s="14"/>
      <c r="E870" s="72"/>
    </row>
    <row r="871">
      <c r="A871" s="100"/>
      <c r="B871" s="115"/>
      <c r="C871" s="51"/>
      <c r="D871" s="14"/>
      <c r="E871" s="72"/>
    </row>
    <row r="872">
      <c r="A872" s="100"/>
      <c r="B872" s="115"/>
      <c r="C872" s="51"/>
      <c r="D872" s="14"/>
      <c r="E872" s="72"/>
    </row>
    <row r="873">
      <c r="A873" s="100"/>
      <c r="B873" s="115"/>
      <c r="C873" s="51"/>
      <c r="D873" s="14"/>
      <c r="E873" s="72"/>
    </row>
    <row r="874">
      <c r="A874" s="100"/>
      <c r="B874" s="115"/>
      <c r="C874" s="51"/>
      <c r="D874" s="14"/>
      <c r="E874" s="72"/>
    </row>
    <row r="875">
      <c r="A875" s="100"/>
      <c r="B875" s="115"/>
      <c r="C875" s="51"/>
      <c r="D875" s="14"/>
      <c r="E875" s="72"/>
    </row>
    <row r="876">
      <c r="A876" s="100"/>
      <c r="B876" s="115"/>
      <c r="C876" s="51"/>
      <c r="D876" s="14"/>
      <c r="E876" s="72"/>
    </row>
    <row r="877">
      <c r="A877" s="100"/>
      <c r="B877" s="115"/>
      <c r="C877" s="51"/>
      <c r="D877" s="14"/>
      <c r="E877" s="72"/>
    </row>
    <row r="878">
      <c r="A878" s="100"/>
      <c r="B878" s="115"/>
      <c r="C878" s="51"/>
      <c r="D878" s="14"/>
      <c r="E878" s="72"/>
    </row>
    <row r="879">
      <c r="A879" s="100"/>
      <c r="B879" s="115"/>
      <c r="C879" s="51"/>
      <c r="D879" s="14"/>
      <c r="E879" s="72"/>
    </row>
    <row r="880">
      <c r="A880" s="100"/>
      <c r="B880" s="115"/>
      <c r="C880" s="51"/>
      <c r="D880" s="14"/>
      <c r="E880" s="72"/>
    </row>
    <row r="881">
      <c r="A881" s="100"/>
      <c r="B881" s="115"/>
      <c r="C881" s="51"/>
      <c r="D881" s="14"/>
      <c r="E881" s="72"/>
    </row>
    <row r="882">
      <c r="A882" s="100"/>
      <c r="B882" s="115"/>
      <c r="C882" s="51"/>
      <c r="D882" s="14"/>
      <c r="E882" s="72"/>
    </row>
    <row r="883">
      <c r="A883" s="100"/>
      <c r="B883" s="115"/>
      <c r="C883" s="51"/>
      <c r="D883" s="14"/>
      <c r="E883" s="72"/>
    </row>
    <row r="884">
      <c r="A884" s="100"/>
      <c r="B884" s="115"/>
      <c r="C884" s="51"/>
      <c r="D884" s="14"/>
      <c r="E884" s="72"/>
    </row>
    <row r="885">
      <c r="A885" s="100"/>
      <c r="B885" s="115"/>
      <c r="C885" s="51"/>
      <c r="D885" s="14"/>
      <c r="E885" s="72"/>
    </row>
    <row r="886">
      <c r="A886" s="100"/>
      <c r="B886" s="115"/>
      <c r="C886" s="51"/>
      <c r="D886" s="14"/>
      <c r="E886" s="72"/>
    </row>
    <row r="887">
      <c r="A887" s="100"/>
      <c r="B887" s="115"/>
      <c r="C887" s="51"/>
      <c r="D887" s="14"/>
      <c r="E887" s="72"/>
    </row>
    <row r="888">
      <c r="A888" s="100"/>
      <c r="B888" s="115"/>
      <c r="C888" s="51"/>
      <c r="D888" s="14"/>
      <c r="E888" s="72"/>
    </row>
    <row r="889">
      <c r="A889" s="100"/>
      <c r="B889" s="115"/>
      <c r="C889" s="51"/>
      <c r="D889" s="14"/>
      <c r="E889" s="72"/>
    </row>
    <row r="890">
      <c r="A890" s="100"/>
      <c r="B890" s="115"/>
      <c r="C890" s="51"/>
      <c r="D890" s="14"/>
      <c r="E890" s="72"/>
    </row>
    <row r="891">
      <c r="A891" s="100"/>
      <c r="B891" s="115"/>
      <c r="C891" s="51"/>
      <c r="D891" s="14"/>
      <c r="E891" s="72"/>
    </row>
    <row r="892">
      <c r="A892" s="100"/>
      <c r="B892" s="115"/>
      <c r="C892" s="51"/>
      <c r="D892" s="14"/>
      <c r="E892" s="72"/>
    </row>
    <row r="893">
      <c r="A893" s="100"/>
      <c r="B893" s="115"/>
      <c r="C893" s="51"/>
      <c r="D893" s="14"/>
      <c r="E893" s="72"/>
    </row>
    <row r="894">
      <c r="A894" s="100"/>
      <c r="B894" s="115"/>
      <c r="C894" s="51"/>
      <c r="D894" s="14"/>
      <c r="E894" s="72"/>
    </row>
    <row r="895">
      <c r="A895" s="100"/>
      <c r="B895" s="115"/>
      <c r="C895" s="51"/>
      <c r="D895" s="14"/>
      <c r="E895" s="72"/>
    </row>
    <row r="896">
      <c r="A896" s="100"/>
      <c r="B896" s="115"/>
      <c r="C896" s="51"/>
      <c r="D896" s="14"/>
      <c r="E896" s="72"/>
    </row>
    <row r="897">
      <c r="A897" s="100"/>
      <c r="B897" s="115"/>
      <c r="C897" s="51"/>
      <c r="D897" s="14"/>
      <c r="E897" s="72"/>
    </row>
    <row r="898">
      <c r="A898" s="100"/>
      <c r="B898" s="115"/>
      <c r="C898" s="51"/>
      <c r="D898" s="14"/>
      <c r="E898" s="72"/>
    </row>
    <row r="899">
      <c r="A899" s="100"/>
      <c r="B899" s="115"/>
      <c r="C899" s="51"/>
      <c r="D899" s="14"/>
      <c r="E899" s="72"/>
    </row>
    <row r="900">
      <c r="A900" s="100"/>
      <c r="B900" s="115"/>
      <c r="C900" s="51"/>
      <c r="D900" s="14"/>
      <c r="E900" s="72"/>
    </row>
    <row r="901">
      <c r="A901" s="100"/>
      <c r="B901" s="115"/>
      <c r="C901" s="51"/>
      <c r="D901" s="14"/>
      <c r="E901" s="72"/>
    </row>
    <row r="902">
      <c r="A902" s="100"/>
      <c r="B902" s="115"/>
      <c r="C902" s="51"/>
      <c r="D902" s="14"/>
      <c r="E902" s="72"/>
    </row>
    <row r="903">
      <c r="A903" s="100"/>
      <c r="B903" s="115"/>
      <c r="C903" s="51"/>
      <c r="D903" s="14"/>
      <c r="E903" s="72"/>
    </row>
    <row r="904">
      <c r="A904" s="100"/>
      <c r="B904" s="115"/>
      <c r="C904" s="51"/>
      <c r="D904" s="14"/>
      <c r="E904" s="72"/>
    </row>
    <row r="905">
      <c r="A905" s="100"/>
      <c r="B905" s="115"/>
      <c r="C905" s="51"/>
      <c r="D905" s="14"/>
      <c r="E905" s="72"/>
    </row>
    <row r="906">
      <c r="A906" s="100"/>
      <c r="B906" s="115"/>
      <c r="C906" s="51"/>
      <c r="D906" s="14"/>
      <c r="E906" s="72"/>
    </row>
    <row r="907">
      <c r="A907" s="100"/>
      <c r="B907" s="115"/>
      <c r="C907" s="51"/>
      <c r="D907" s="14"/>
      <c r="E907" s="72"/>
    </row>
    <row r="908">
      <c r="A908" s="100"/>
      <c r="B908" s="115"/>
      <c r="C908" s="51"/>
      <c r="D908" s="14"/>
      <c r="E908" s="72"/>
    </row>
    <row r="909">
      <c r="A909" s="100"/>
      <c r="B909" s="115"/>
      <c r="C909" s="51"/>
      <c r="D909" s="14"/>
      <c r="E909" s="72"/>
    </row>
    <row r="910">
      <c r="A910" s="100"/>
      <c r="B910" s="115"/>
      <c r="C910" s="51"/>
      <c r="D910" s="14"/>
      <c r="E910" s="72"/>
    </row>
    <row r="911">
      <c r="A911" s="100"/>
      <c r="B911" s="115"/>
      <c r="C911" s="51"/>
      <c r="D911" s="14"/>
      <c r="E911" s="72"/>
    </row>
    <row r="912">
      <c r="A912" s="100"/>
      <c r="B912" s="115"/>
      <c r="C912" s="51"/>
      <c r="D912" s="14"/>
      <c r="E912" s="72"/>
    </row>
    <row r="913">
      <c r="A913" s="100"/>
      <c r="B913" s="115"/>
      <c r="C913" s="51"/>
      <c r="D913" s="14"/>
      <c r="E913" s="72"/>
    </row>
    <row r="914">
      <c r="A914" s="100"/>
      <c r="B914" s="115"/>
      <c r="C914" s="51"/>
      <c r="D914" s="14"/>
      <c r="E914" s="72"/>
    </row>
    <row r="915">
      <c r="A915" s="100"/>
      <c r="B915" s="115"/>
      <c r="C915" s="51"/>
      <c r="D915" s="14"/>
      <c r="E915" s="72"/>
    </row>
    <row r="916">
      <c r="A916" s="100"/>
      <c r="B916" s="115"/>
      <c r="C916" s="51"/>
      <c r="D916" s="14"/>
      <c r="E916" s="72"/>
    </row>
    <row r="917">
      <c r="A917" s="100"/>
      <c r="B917" s="115"/>
      <c r="C917" s="51"/>
      <c r="D917" s="14"/>
      <c r="E917" s="72"/>
    </row>
    <row r="918">
      <c r="A918" s="100"/>
      <c r="B918" s="115"/>
      <c r="C918" s="51"/>
      <c r="D918" s="14"/>
      <c r="E918" s="72"/>
    </row>
    <row r="919">
      <c r="A919" s="100"/>
      <c r="B919" s="115"/>
      <c r="C919" s="51"/>
      <c r="D919" s="14"/>
      <c r="E919" s="72"/>
    </row>
    <row r="920">
      <c r="A920" s="100"/>
      <c r="B920" s="115"/>
      <c r="C920" s="51"/>
      <c r="D920" s="14"/>
      <c r="E920" s="72"/>
    </row>
    <row r="921">
      <c r="A921" s="100"/>
      <c r="B921" s="115"/>
      <c r="C921" s="51"/>
      <c r="D921" s="14"/>
      <c r="E921" s="72"/>
    </row>
    <row r="922">
      <c r="A922" s="100"/>
      <c r="B922" s="115"/>
      <c r="C922" s="51"/>
      <c r="D922" s="14"/>
      <c r="E922" s="72"/>
    </row>
    <row r="923">
      <c r="A923" s="100"/>
      <c r="B923" s="115"/>
      <c r="C923" s="51"/>
      <c r="D923" s="14"/>
      <c r="E923" s="72"/>
    </row>
    <row r="924">
      <c r="A924" s="100"/>
      <c r="B924" s="115"/>
      <c r="C924" s="51"/>
      <c r="D924" s="14"/>
      <c r="E924" s="72"/>
    </row>
    <row r="925">
      <c r="A925" s="100"/>
      <c r="B925" s="115"/>
      <c r="C925" s="51"/>
      <c r="D925" s="14"/>
      <c r="E925" s="72"/>
    </row>
    <row r="926">
      <c r="A926" s="100"/>
      <c r="B926" s="115"/>
      <c r="C926" s="51"/>
      <c r="D926" s="14"/>
      <c r="E926" s="72"/>
    </row>
    <row r="927">
      <c r="A927" s="100"/>
      <c r="B927" s="115"/>
      <c r="C927" s="51"/>
      <c r="D927" s="14"/>
      <c r="E927" s="72"/>
    </row>
    <row r="928">
      <c r="A928" s="100"/>
      <c r="B928" s="115"/>
      <c r="C928" s="51"/>
      <c r="D928" s="14"/>
      <c r="E928" s="72"/>
    </row>
    <row r="929">
      <c r="A929" s="100"/>
      <c r="B929" s="115"/>
      <c r="C929" s="51"/>
      <c r="D929" s="14"/>
      <c r="E929" s="72"/>
    </row>
    <row r="930">
      <c r="A930" s="100"/>
      <c r="B930" s="115"/>
      <c r="C930" s="51"/>
      <c r="D930" s="14"/>
      <c r="E930" s="72"/>
    </row>
    <row r="931">
      <c r="A931" s="100"/>
      <c r="B931" s="115"/>
      <c r="C931" s="51"/>
      <c r="D931" s="14"/>
      <c r="E931" s="72"/>
    </row>
    <row r="932">
      <c r="A932" s="100"/>
      <c r="B932" s="115"/>
      <c r="C932" s="51"/>
      <c r="D932" s="14"/>
      <c r="E932" s="72"/>
    </row>
    <row r="933">
      <c r="A933" s="100"/>
      <c r="B933" s="115"/>
      <c r="C933" s="51"/>
      <c r="D933" s="14"/>
      <c r="E933" s="72"/>
    </row>
    <row r="934">
      <c r="A934" s="100"/>
      <c r="B934" s="115"/>
      <c r="C934" s="51"/>
      <c r="D934" s="14"/>
      <c r="E934" s="72"/>
    </row>
    <row r="935">
      <c r="A935" s="100"/>
      <c r="B935" s="115"/>
      <c r="C935" s="51"/>
      <c r="D935" s="14"/>
      <c r="E935" s="72"/>
    </row>
    <row r="936">
      <c r="A936" s="100"/>
      <c r="B936" s="115"/>
      <c r="C936" s="51"/>
      <c r="D936" s="14"/>
      <c r="E936" s="72"/>
    </row>
    <row r="937">
      <c r="A937" s="100"/>
      <c r="B937" s="115"/>
      <c r="C937" s="51"/>
      <c r="D937" s="14"/>
      <c r="E937" s="72"/>
    </row>
    <row r="938">
      <c r="A938" s="100"/>
      <c r="B938" s="115"/>
      <c r="C938" s="51"/>
      <c r="D938" s="14"/>
      <c r="E938" s="72"/>
    </row>
    <row r="939">
      <c r="A939" s="100"/>
      <c r="B939" s="115"/>
      <c r="C939" s="51"/>
      <c r="D939" s="14"/>
      <c r="E939" s="72"/>
    </row>
    <row r="940">
      <c r="A940" s="100"/>
      <c r="B940" s="115"/>
      <c r="C940" s="51"/>
      <c r="D940" s="14"/>
      <c r="E940" s="72"/>
    </row>
    <row r="941">
      <c r="A941" s="100"/>
      <c r="B941" s="115"/>
      <c r="C941" s="51"/>
      <c r="D941" s="14"/>
      <c r="E941" s="72"/>
    </row>
    <row r="942">
      <c r="A942" s="100"/>
      <c r="B942" s="115"/>
      <c r="C942" s="51"/>
      <c r="D942" s="14"/>
      <c r="E942" s="72"/>
    </row>
    <row r="943">
      <c r="A943" s="100"/>
      <c r="B943" s="115"/>
      <c r="C943" s="51"/>
      <c r="D943" s="14"/>
      <c r="E943" s="72"/>
    </row>
    <row r="944">
      <c r="A944" s="100"/>
      <c r="B944" s="115"/>
      <c r="C944" s="51"/>
      <c r="D944" s="14"/>
      <c r="E944" s="72"/>
    </row>
    <row r="945">
      <c r="A945" s="100"/>
      <c r="B945" s="115"/>
      <c r="C945" s="51"/>
      <c r="D945" s="14"/>
      <c r="E945" s="72"/>
    </row>
    <row r="946">
      <c r="A946" s="100"/>
      <c r="B946" s="115"/>
      <c r="C946" s="51"/>
      <c r="D946" s="14"/>
      <c r="E946" s="72"/>
    </row>
    <row r="947">
      <c r="A947" s="100"/>
      <c r="B947" s="115"/>
      <c r="C947" s="51"/>
      <c r="D947" s="14"/>
      <c r="E947" s="72"/>
    </row>
    <row r="948">
      <c r="A948" s="100"/>
      <c r="B948" s="115"/>
      <c r="C948" s="51"/>
      <c r="D948" s="14"/>
      <c r="E948" s="72"/>
    </row>
    <row r="949">
      <c r="A949" s="100"/>
      <c r="B949" s="115"/>
      <c r="C949" s="51"/>
      <c r="D949" s="14"/>
      <c r="E949" s="72"/>
    </row>
    <row r="950">
      <c r="A950" s="100"/>
      <c r="B950" s="115"/>
      <c r="C950" s="51"/>
      <c r="D950" s="14"/>
      <c r="E950" s="72"/>
    </row>
    <row r="951">
      <c r="A951" s="100"/>
      <c r="B951" s="115"/>
      <c r="C951" s="51"/>
      <c r="D951" s="14"/>
      <c r="E951" s="72"/>
    </row>
    <row r="952">
      <c r="A952" s="100"/>
      <c r="B952" s="115"/>
      <c r="C952" s="51"/>
      <c r="D952" s="14"/>
      <c r="E952" s="72"/>
    </row>
    <row r="953">
      <c r="A953" s="100"/>
      <c r="B953" s="115"/>
      <c r="C953" s="51"/>
      <c r="D953" s="14"/>
      <c r="E953" s="72"/>
    </row>
    <row r="954">
      <c r="A954" s="100"/>
      <c r="B954" s="115"/>
      <c r="C954" s="51"/>
      <c r="D954" s="14"/>
      <c r="E954" s="72"/>
    </row>
    <row r="955">
      <c r="A955" s="100"/>
      <c r="B955" s="115"/>
      <c r="C955" s="51"/>
      <c r="D955" s="14"/>
      <c r="E955" s="72"/>
    </row>
    <row r="956">
      <c r="A956" s="100"/>
      <c r="B956" s="115"/>
      <c r="C956" s="51"/>
      <c r="D956" s="14"/>
      <c r="E956" s="72"/>
    </row>
    <row r="957">
      <c r="A957" s="100"/>
      <c r="B957" s="115"/>
      <c r="C957" s="51"/>
      <c r="D957" s="14"/>
      <c r="E957" s="72"/>
    </row>
    <row r="958">
      <c r="A958" s="100"/>
      <c r="B958" s="115"/>
      <c r="C958" s="51"/>
      <c r="D958" s="14"/>
      <c r="E958" s="72"/>
    </row>
    <row r="959">
      <c r="A959" s="100"/>
      <c r="B959" s="115"/>
      <c r="C959" s="51"/>
      <c r="D959" s="14"/>
      <c r="E959" s="72"/>
    </row>
    <row r="960">
      <c r="A960" s="100"/>
      <c r="B960" s="115"/>
      <c r="C960" s="51"/>
      <c r="D960" s="14"/>
      <c r="E960" s="72"/>
    </row>
    <row r="961">
      <c r="A961" s="100"/>
      <c r="B961" s="115"/>
      <c r="C961" s="51"/>
      <c r="D961" s="14"/>
      <c r="E961" s="72"/>
    </row>
    <row r="962">
      <c r="A962" s="100"/>
      <c r="B962" s="115"/>
      <c r="C962" s="51"/>
      <c r="D962" s="14"/>
      <c r="E962" s="72"/>
    </row>
    <row r="963">
      <c r="A963" s="100"/>
      <c r="B963" s="115"/>
      <c r="C963" s="51"/>
      <c r="D963" s="14"/>
      <c r="E963" s="72"/>
    </row>
    <row r="964">
      <c r="A964" s="100"/>
      <c r="B964" s="115"/>
      <c r="C964" s="51"/>
      <c r="D964" s="14"/>
      <c r="E964" s="72"/>
    </row>
    <row r="965">
      <c r="A965" s="100"/>
      <c r="B965" s="115"/>
      <c r="C965" s="51"/>
      <c r="D965" s="14"/>
      <c r="E965" s="72"/>
    </row>
    <row r="966">
      <c r="A966" s="100"/>
      <c r="B966" s="115"/>
      <c r="C966" s="51"/>
      <c r="D966" s="14"/>
      <c r="E966" s="72"/>
    </row>
    <row r="967">
      <c r="A967" s="100"/>
      <c r="B967" s="115"/>
      <c r="C967" s="51"/>
      <c r="D967" s="14"/>
      <c r="E967" s="72"/>
    </row>
    <row r="968">
      <c r="A968" s="100"/>
      <c r="B968" s="115"/>
      <c r="C968" s="51"/>
      <c r="D968" s="14"/>
      <c r="E968" s="72"/>
    </row>
    <row r="969">
      <c r="A969" s="100"/>
      <c r="B969" s="115"/>
      <c r="C969" s="51"/>
      <c r="D969" s="14"/>
      <c r="E969" s="72"/>
    </row>
    <row r="970">
      <c r="A970" s="100"/>
      <c r="B970" s="115"/>
      <c r="C970" s="51"/>
      <c r="D970" s="14"/>
      <c r="E970" s="72"/>
    </row>
    <row r="971">
      <c r="A971" s="100"/>
      <c r="B971" s="115"/>
      <c r="C971" s="51"/>
      <c r="D971" s="14"/>
      <c r="E971" s="72"/>
    </row>
    <row r="972">
      <c r="A972" s="100"/>
      <c r="B972" s="115"/>
      <c r="C972" s="51"/>
      <c r="D972" s="14"/>
      <c r="E972" s="72"/>
    </row>
    <row r="973">
      <c r="A973" s="100"/>
      <c r="B973" s="115"/>
      <c r="C973" s="51"/>
      <c r="D973" s="14"/>
      <c r="E973" s="72"/>
    </row>
    <row r="974">
      <c r="A974" s="100"/>
      <c r="B974" s="115"/>
      <c r="C974" s="51"/>
      <c r="D974" s="14"/>
      <c r="E974" s="72"/>
    </row>
    <row r="975">
      <c r="A975" s="100"/>
      <c r="B975" s="115"/>
      <c r="C975" s="51"/>
      <c r="D975" s="14"/>
      <c r="E975" s="72"/>
    </row>
    <row r="976">
      <c r="A976" s="100"/>
      <c r="B976" s="115"/>
      <c r="C976" s="51"/>
      <c r="D976" s="14"/>
      <c r="E976" s="72"/>
    </row>
    <row r="977">
      <c r="A977" s="100"/>
      <c r="B977" s="115"/>
      <c r="C977" s="51"/>
      <c r="D977" s="14"/>
      <c r="E977" s="72"/>
    </row>
    <row r="978">
      <c r="A978" s="100"/>
      <c r="B978" s="115"/>
      <c r="C978" s="51"/>
      <c r="D978" s="14"/>
      <c r="E978" s="72"/>
    </row>
    <row r="979">
      <c r="A979" s="100"/>
      <c r="B979" s="115"/>
      <c r="C979" s="51"/>
      <c r="D979" s="14"/>
      <c r="E979" s="72"/>
    </row>
    <row r="980">
      <c r="A980" s="100"/>
      <c r="B980" s="115"/>
      <c r="C980" s="51"/>
      <c r="D980" s="14"/>
      <c r="E980" s="72"/>
    </row>
    <row r="981">
      <c r="A981" s="100"/>
      <c r="B981" s="115"/>
      <c r="C981" s="51"/>
      <c r="D981" s="14"/>
      <c r="E981" s="72"/>
    </row>
    <row r="982">
      <c r="A982" s="100"/>
      <c r="B982" s="115"/>
      <c r="C982" s="51"/>
      <c r="D982" s="14"/>
      <c r="E982" s="72"/>
    </row>
    <row r="983">
      <c r="A983" s="100"/>
      <c r="B983" s="115"/>
      <c r="C983" s="51"/>
      <c r="D983" s="14"/>
      <c r="E983" s="72"/>
    </row>
    <row r="984">
      <c r="A984" s="100"/>
      <c r="B984" s="115"/>
      <c r="C984" s="51"/>
      <c r="D984" s="14"/>
      <c r="E984" s="72"/>
    </row>
    <row r="985">
      <c r="A985" s="100"/>
      <c r="B985" s="115"/>
      <c r="C985" s="51"/>
      <c r="D985" s="14"/>
      <c r="E985" s="72"/>
    </row>
    <row r="986">
      <c r="A986" s="100"/>
      <c r="B986" s="115"/>
      <c r="C986" s="51"/>
      <c r="D986" s="14"/>
      <c r="E986" s="72"/>
    </row>
    <row r="987">
      <c r="A987" s="100"/>
      <c r="B987" s="115"/>
      <c r="C987" s="51"/>
      <c r="D987" s="14"/>
      <c r="E987" s="72"/>
    </row>
    <row r="988">
      <c r="A988" s="100"/>
      <c r="B988" s="115"/>
      <c r="C988" s="51"/>
      <c r="D988" s="14"/>
      <c r="E988" s="72"/>
    </row>
    <row r="989">
      <c r="A989" s="100"/>
      <c r="B989" s="115"/>
      <c r="C989" s="51"/>
      <c r="D989" s="14"/>
      <c r="E989" s="72"/>
    </row>
    <row r="990">
      <c r="A990" s="100"/>
      <c r="B990" s="115"/>
      <c r="C990" s="51"/>
      <c r="D990" s="14"/>
      <c r="E990" s="72"/>
    </row>
    <row r="991">
      <c r="A991" s="100"/>
      <c r="B991" s="115"/>
      <c r="C991" s="51"/>
      <c r="D991" s="14"/>
      <c r="E991" s="72"/>
    </row>
    <row r="992">
      <c r="A992" s="100"/>
      <c r="B992" s="115"/>
      <c r="C992" s="51"/>
      <c r="D992" s="14"/>
      <c r="E992" s="72"/>
    </row>
    <row r="993">
      <c r="A993" s="100"/>
      <c r="B993" s="115"/>
      <c r="C993" s="51"/>
      <c r="D993" s="14"/>
      <c r="E993" s="72"/>
    </row>
    <row r="994">
      <c r="A994" s="100"/>
      <c r="B994" s="115"/>
      <c r="C994" s="51"/>
      <c r="D994" s="14"/>
      <c r="E994" s="72"/>
    </row>
    <row r="995">
      <c r="A995" s="100"/>
      <c r="B995" s="115"/>
      <c r="C995" s="51"/>
      <c r="D995" s="14"/>
      <c r="E995" s="72"/>
    </row>
    <row r="996">
      <c r="A996" s="100"/>
      <c r="B996" s="115"/>
      <c r="C996" s="51"/>
      <c r="D996" s="14"/>
      <c r="E996" s="72"/>
    </row>
    <row r="997">
      <c r="A997" s="100"/>
      <c r="B997" s="115"/>
      <c r="C997" s="51"/>
      <c r="D997" s="14"/>
      <c r="E997" s="72"/>
    </row>
    <row r="998">
      <c r="A998" s="100"/>
      <c r="B998" s="115"/>
      <c r="C998" s="51"/>
      <c r="D998" s="14"/>
      <c r="E998" s="72"/>
    </row>
    <row r="999">
      <c r="A999" s="100"/>
      <c r="B999" s="115"/>
      <c r="C999" s="51"/>
      <c r="D999" s="14"/>
      <c r="E999" s="72"/>
    </row>
    <row r="1000">
      <c r="A1000" s="100"/>
      <c r="B1000" s="115"/>
      <c r="C1000" s="51"/>
      <c r="D1000" s="14"/>
      <c r="E1000" s="7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2" max="2" width="29.86"/>
    <col hidden="1" min="5" max="5" width="14.43"/>
    <col customWidth="1" min="8" max="8" width="5.29"/>
    <col customWidth="1" min="10" max="10" width="6.0"/>
    <col hidden="1" min="16" max="31" width="14.43"/>
  </cols>
  <sheetData>
    <row r="1">
      <c r="A1" s="125"/>
      <c r="B1" s="126" t="s">
        <v>127</v>
      </c>
      <c r="C1" s="127" t="s">
        <v>128</v>
      </c>
      <c r="D1" s="127" t="s">
        <v>129</v>
      </c>
      <c r="E1" s="128"/>
      <c r="F1" s="129">
        <v>12.0</v>
      </c>
      <c r="G1" s="125"/>
      <c r="H1" s="125"/>
      <c r="I1" s="125"/>
      <c r="J1" s="125"/>
      <c r="K1" s="130"/>
      <c r="L1" s="130" t="s">
        <v>25</v>
      </c>
      <c r="M1" s="130"/>
      <c r="N1" s="130"/>
      <c r="O1" s="131"/>
      <c r="P1" s="132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</row>
    <row r="2">
      <c r="A2" s="133" t="s">
        <v>1</v>
      </c>
      <c r="B2" s="134">
        <f>'C1'!C3</f>
        <v>2406</v>
      </c>
      <c r="C2" s="135"/>
      <c r="D2" s="135" t="str">
        <f>'C1'!J3</f>
        <v>BP SEMILLEROS EN ACCION</v>
      </c>
      <c r="E2" s="136"/>
      <c r="F2" s="134"/>
      <c r="G2" s="134"/>
      <c r="H2" s="134"/>
      <c r="I2" s="134"/>
      <c r="J2" s="134"/>
      <c r="K2" s="134"/>
      <c r="L2" s="138" t="str">
        <f>SUM(L6:L49)</f>
        <v>#VALUE!</v>
      </c>
      <c r="M2" s="134"/>
      <c r="N2" s="134"/>
      <c r="O2" s="131"/>
      <c r="P2" s="132"/>
      <c r="Q2" s="139" t="s">
        <v>130</v>
      </c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</row>
    <row r="3">
      <c r="A3" s="133" t="s">
        <v>9</v>
      </c>
      <c r="B3" s="140">
        <f>TODAY()</f>
        <v>43643</v>
      </c>
      <c r="C3" s="134"/>
      <c r="D3" s="134"/>
      <c r="E3" s="141"/>
      <c r="F3" s="134"/>
      <c r="G3" s="134"/>
      <c r="H3" s="134"/>
      <c r="I3" s="134"/>
      <c r="J3" s="134"/>
      <c r="K3" s="134"/>
      <c r="L3" s="134"/>
      <c r="M3" s="134"/>
      <c r="N3" s="134"/>
      <c r="O3" s="131"/>
      <c r="P3" s="132"/>
      <c r="Q3" s="125"/>
      <c r="R3" s="125"/>
      <c r="U3" s="125"/>
      <c r="AB3" s="125"/>
      <c r="AC3" s="125"/>
      <c r="AD3" s="125"/>
      <c r="AE3" s="125"/>
      <c r="AF3" s="131"/>
    </row>
    <row r="4">
      <c r="A4" s="142" t="s">
        <v>22</v>
      </c>
      <c r="B4" s="134"/>
      <c r="C4" s="45">
        <f>'C1'!E8</f>
        <v>10850000</v>
      </c>
      <c r="D4" s="45">
        <f>'C1'!D8</f>
        <v>1248000</v>
      </c>
      <c r="E4" s="143" t="s">
        <v>131</v>
      </c>
      <c r="F4" s="134" t="s">
        <v>25</v>
      </c>
      <c r="G4" s="134" t="s">
        <v>25</v>
      </c>
      <c r="H4" s="134"/>
      <c r="I4" s="134" t="s">
        <v>57</v>
      </c>
      <c r="J4" s="134"/>
      <c r="K4" s="134" t="s">
        <v>56</v>
      </c>
      <c r="L4" s="134" t="s">
        <v>132</v>
      </c>
      <c r="M4" s="134" t="s">
        <v>59</v>
      </c>
      <c r="N4" s="134" t="s">
        <v>59</v>
      </c>
      <c r="O4" s="131"/>
      <c r="P4" s="144" t="s">
        <v>131</v>
      </c>
      <c r="Q4" s="145" t="s">
        <v>129</v>
      </c>
      <c r="R4" s="145" t="s">
        <v>129</v>
      </c>
      <c r="S4" s="145" t="s">
        <v>129</v>
      </c>
      <c r="T4" s="145" t="s">
        <v>129</v>
      </c>
      <c r="U4" s="145" t="s">
        <v>129</v>
      </c>
      <c r="V4" s="145" t="s">
        <v>129</v>
      </c>
      <c r="W4" s="145" t="s">
        <v>129</v>
      </c>
      <c r="X4" s="145" t="s">
        <v>129</v>
      </c>
      <c r="Y4" s="145" t="s">
        <v>129</v>
      </c>
      <c r="Z4" s="145" t="s">
        <v>129</v>
      </c>
      <c r="AA4" s="145" t="s">
        <v>129</v>
      </c>
      <c r="AB4" s="145" t="s">
        <v>129</v>
      </c>
      <c r="AC4" s="134"/>
      <c r="AD4" s="145" t="s">
        <v>25</v>
      </c>
      <c r="AE4" s="145" t="s">
        <v>25</v>
      </c>
      <c r="AF4" s="131"/>
    </row>
    <row r="5">
      <c r="A5" s="133" t="s">
        <v>28</v>
      </c>
      <c r="B5" s="146" t="s">
        <v>29</v>
      </c>
      <c r="C5" s="134" t="s">
        <v>133</v>
      </c>
      <c r="D5" s="147" t="s">
        <v>30</v>
      </c>
      <c r="E5" s="136"/>
      <c r="F5" s="134" t="s">
        <v>70</v>
      </c>
      <c r="G5" s="134" t="s">
        <v>56</v>
      </c>
      <c r="H5" s="134"/>
      <c r="I5" s="134"/>
      <c r="J5" s="134"/>
      <c r="K5" s="134" t="s">
        <v>133</v>
      </c>
      <c r="L5" s="134" t="s">
        <v>134</v>
      </c>
      <c r="M5" s="134" t="s">
        <v>135</v>
      </c>
      <c r="N5" s="134" t="s">
        <v>136</v>
      </c>
      <c r="O5" s="131"/>
      <c r="P5" s="149"/>
      <c r="Q5" s="145">
        <v>1.0</v>
      </c>
      <c r="R5" s="145">
        <v>2.0</v>
      </c>
      <c r="S5" s="151">
        <v>3.0</v>
      </c>
      <c r="T5" s="145">
        <v>4.0</v>
      </c>
      <c r="U5" s="145">
        <v>5.0</v>
      </c>
      <c r="V5" s="151">
        <v>6.0</v>
      </c>
      <c r="W5" s="145">
        <v>7.0</v>
      </c>
      <c r="X5" s="145">
        <v>8.0</v>
      </c>
      <c r="Y5" s="151">
        <v>9.0</v>
      </c>
      <c r="Z5" s="145">
        <v>10.0</v>
      </c>
      <c r="AA5" s="151">
        <v>11.0</v>
      </c>
      <c r="AB5" s="145">
        <v>12.0</v>
      </c>
      <c r="AC5" s="134"/>
      <c r="AD5" s="145" t="s">
        <v>70</v>
      </c>
      <c r="AE5" s="145" t="s">
        <v>56</v>
      </c>
      <c r="AF5" s="131"/>
    </row>
    <row r="6">
      <c r="A6" s="152">
        <v>1.0</v>
      </c>
      <c r="B6" s="134" t="str">
        <f>'C1'!C9</f>
        <v>LOPERA CASTRO RUBEN DARIO</v>
      </c>
      <c r="C6" s="153">
        <f>'C1'!E9</f>
        <v>650000</v>
      </c>
      <c r="D6" s="153">
        <f>'C1'!D9</f>
        <v>61500</v>
      </c>
      <c r="E6" s="154">
        <f>'C1'!B9</f>
        <v>70519305</v>
      </c>
      <c r="F6" s="155">
        <f t="shared" ref="F6:F42" si="1">IF(D6&gt;0,D6*F$1,0)</f>
        <v>738000</v>
      </c>
      <c r="G6" s="156">
        <f t="shared" ref="G6:G12" si="2">IF(F6&gt;0,(VLOOKUP(E6,P6:AB43,F$1+1,FALSE)+D6*F$1),0)</f>
        <v>738000</v>
      </c>
      <c r="H6" s="134"/>
      <c r="I6" s="157">
        <f t="shared" ref="I6:I14" si="3">IF(F6-G6&gt;0,+F6-G6,0)</f>
        <v>0</v>
      </c>
      <c r="J6" s="134"/>
      <c r="K6" s="155">
        <f>IF('C1'!F9*F$1&lt;G6,'C1'!F9*F$1,+G6)</f>
        <v>659400</v>
      </c>
      <c r="L6" s="155">
        <f>IF('C1'!F9*F$1+1000*F$1&lt;G6,1000*F$1,+G6-K6)</f>
        <v>12000</v>
      </c>
      <c r="M6" s="155">
        <f>IF('C1'!F9*F$1+1000*F$1+'C1'!G9*F$1&lt;G6,IF(CEILING('C1'!G9*F$1,500)&gt;C6/10,C6/10,CEILING('C1'!G9*F$1,500)),G6-K6-L6)</f>
        <v>65000</v>
      </c>
      <c r="N6" s="155">
        <f>IF('C1'!F9*F$1+1000*F$1+'C1'!G8*F$1+'C1'!H8*F$1&lt;G6,+G6-K6-L6-M6,+G6-K6-L6-M6)</f>
        <v>1600</v>
      </c>
      <c r="O6" s="158"/>
      <c r="P6" s="154">
        <f>'C1'!B9</f>
        <v>70519305</v>
      </c>
      <c r="Q6" s="159">
        <f>'C1'!J9-D6</f>
        <v>8500</v>
      </c>
      <c r="R6" s="156">
        <f>'C1'!J9+'C1'!L9-(D6*2)</f>
        <v>17000</v>
      </c>
      <c r="S6" s="156">
        <f>'C1'!J9+'C1'!L9+'C1'!N9-(D6*3)</f>
        <v>6500</v>
      </c>
      <c r="T6" s="156">
        <f>'C1'!J9+'C1'!L9+'C1'!N9+'C1'!P9-(D6*4)</f>
        <v>7000</v>
      </c>
      <c r="U6" s="156">
        <f>'C1'!J9+'C1'!L9+'C1'!N9+'C1'!P9+'C1'!R9-(D6*5)</f>
        <v>-39500</v>
      </c>
      <c r="V6" s="156">
        <f>'C1'!J9+'C1'!L9+'C1'!N9+'C1'!P9+'C1'!R9+'C1'!T9-(D6*6)</f>
        <v>-36000</v>
      </c>
      <c r="W6" s="156">
        <f>'C1'!J9+'C1'!L9+'C1'!N9+'C1'!P9+'C1'!R9+'C1'!T9+'C1'!V9-(D6*7)</f>
        <v>-34500</v>
      </c>
      <c r="X6" s="156">
        <f>'C1'!J9+'C1'!L9+'C1'!N9+'C1'!P9+'C1'!R9+'C1'!T9+'C1'!V9+'C1'!X9-(D6*8)</f>
        <v>-16000</v>
      </c>
      <c r="Y6" s="156">
        <f>'C1'!J9+'C1'!L9+'C1'!N9+'C1'!P9+'C1'!R9+'C1'!T9+'C1'!V9+'C1'!X9+'C1'!Z9-(D6*9)</f>
        <v>4500</v>
      </c>
      <c r="Z6" s="156">
        <f>'C1'!J9+'C1'!L9+'C1'!N9+'C1'!P9+'C1'!R9+'C1'!T9+'C1'!V9+'C1'!X9+'C1'!Z9+'C1'!AB9-(D6*10)</f>
        <v>5000</v>
      </c>
      <c r="AA6" s="156">
        <f>'C1'!J9+'C1'!L9+'C1'!N9+'C1'!P9+'C1'!R9+'C1'!T9+'C1'!V9+'C1'!X9+'C1'!Z9+'C1'!AB9+'C1'!AD9-(D6*11)</f>
        <v>33500</v>
      </c>
      <c r="AB6" s="156">
        <f>'C1'!J9+'C1'!L9+'C1'!N9+'C1'!P9+'C1'!R9+'C1'!T9+'C1'!V9+'C1'!X9+'C1'!Z9+'C1'!AB9+'C1'!AD9+'C1'!AF9-(D6*12)</f>
        <v>0</v>
      </c>
      <c r="AC6" s="134"/>
      <c r="AD6" s="159">
        <f t="shared" ref="AD6:AD14" si="4">D6*12</f>
        <v>738000</v>
      </c>
      <c r="AE6" s="159">
        <f>'C1'!AP9</f>
        <v>738000</v>
      </c>
      <c r="AF6" s="131"/>
    </row>
    <row r="7">
      <c r="A7" s="152">
        <v>2.0</v>
      </c>
      <c r="B7" s="134" t="str">
        <f>'C1'!C10</f>
        <v>ZAPATA PIEDRAHITA RUBIELA</v>
      </c>
      <c r="C7" s="153">
        <f>'C1'!E10</f>
        <v>500000</v>
      </c>
      <c r="D7" s="153">
        <f>'C1'!D10</f>
        <v>47500</v>
      </c>
      <c r="E7" s="154">
        <f>'C1'!B10</f>
        <v>43028198</v>
      </c>
      <c r="F7" s="155">
        <f t="shared" si="1"/>
        <v>570000</v>
      </c>
      <c r="G7" s="156">
        <f t="shared" si="2"/>
        <v>570000</v>
      </c>
      <c r="H7" s="134"/>
      <c r="I7" s="138">
        <f t="shared" si="3"/>
        <v>0</v>
      </c>
      <c r="J7" s="134"/>
      <c r="K7" s="155">
        <f>IF('C1'!F10*F$1&lt;G7,'C1'!F10*F$1,+G7)</f>
        <v>507000</v>
      </c>
      <c r="L7" s="155">
        <f>IF('C1'!F10*F$1+1000*F$1&lt;G7,1000*F$1,+G7-K7)</f>
        <v>12000</v>
      </c>
      <c r="M7" s="155">
        <f>IF('C1'!F10*F$1+1000*F$1+'C1'!G10*F$1&lt;G7,IF(CEILING('C1'!G10*F$1,500)&gt;C7/10,C7/10,CEILING('C1'!G10*F$1,500)),G7-K7-L7)</f>
        <v>50000</v>
      </c>
      <c r="N7" s="155">
        <f>IF('C1'!F10*F$1+1000*F$1+'C1'!G9*F$1+'C1'!H9*F$1&lt;G7,+G7-K7-L7-M7,+G7-K7-L7-M7)</f>
        <v>1000</v>
      </c>
      <c r="O7" s="166"/>
      <c r="P7" s="154">
        <f>'C1'!B10</f>
        <v>43028198</v>
      </c>
      <c r="Q7" s="159">
        <f>'C1'!J10-D7</f>
        <v>2500</v>
      </c>
      <c r="R7" s="156">
        <f>'C1'!J10+'C1'!L10-(D7*2)</f>
        <v>5000</v>
      </c>
      <c r="S7" s="156">
        <f>'C1'!J10+'C1'!L10+'C1'!N10-(D7*3)</f>
        <v>7500</v>
      </c>
      <c r="T7" s="156">
        <f>'C1'!J10+'C1'!L10+'C1'!N10+'C1'!P10-(D7*4)</f>
        <v>-20000</v>
      </c>
      <c r="U7" s="156">
        <f>'C1'!J10+'C1'!L10+'C1'!N10+'C1'!P10+'C1'!R10-(D7*5)</f>
        <v>-17500</v>
      </c>
      <c r="V7" s="156">
        <f>'C1'!J10+'C1'!L10+'C1'!N10+'C1'!P10+'C1'!R10+'C1'!T10-(D7*6)</f>
        <v>-65000</v>
      </c>
      <c r="W7" s="156">
        <f>'C1'!J10+'C1'!L10+'C1'!N10+'C1'!P10+'C1'!R10+'C1'!T10+'C1'!V10-(D7*7)</f>
        <v>-72500</v>
      </c>
      <c r="X7" s="156">
        <f>'C1'!J10+'C1'!L10+'C1'!N10+'C1'!P10+'C1'!R10+'C1'!T10+'C1'!V10+'C1'!X10-(D7*8)</f>
        <v>-90000</v>
      </c>
      <c r="Y7" s="156">
        <f>'C1'!J10+'C1'!L10+'C1'!N10+'C1'!P10+'C1'!R10+'C1'!T10+'C1'!V10+'C1'!X10+'C1'!Z10-(D7*9)</f>
        <v>-87500</v>
      </c>
      <c r="Z7" s="156">
        <f>'C1'!J10+'C1'!L10+'C1'!N10+'C1'!P10+'C1'!R10+'C1'!T10+'C1'!V10+'C1'!X10+'C1'!Z10+'C1'!AB10-(D7*10)</f>
        <v>-85000</v>
      </c>
      <c r="AA7" s="156">
        <f>'C1'!J10+'C1'!L10+'C1'!N10+'C1'!P10+'C1'!R10+'C1'!T10+'C1'!V10+'C1'!X10+'C1'!Z10+'C1'!AB10+'C1'!AD10-(D7*11)</f>
        <v>-82500</v>
      </c>
      <c r="AB7" s="156">
        <f>'C1'!J10+'C1'!L10+'C1'!N10+'C1'!P10+'C1'!R10+'C1'!T10+'C1'!V10+'C1'!X10+'C1'!Z10+'C1'!AB10+'C1'!AD10+'C1'!AF10-(D7*12)</f>
        <v>0</v>
      </c>
      <c r="AC7" s="134"/>
      <c r="AD7" s="159">
        <f t="shared" si="4"/>
        <v>570000</v>
      </c>
      <c r="AE7" s="159">
        <f>'C1'!AP10</f>
        <v>570000</v>
      </c>
      <c r="AF7" s="131"/>
    </row>
    <row r="8">
      <c r="A8" s="152">
        <v>3.0</v>
      </c>
      <c r="B8" s="134" t="str">
        <f>'C1'!C11</f>
        <v>CARDONA SANCHEZ LUZ MARINA</v>
      </c>
      <c r="C8" s="153">
        <f>'C1'!E11</f>
        <v>350000</v>
      </c>
      <c r="D8" s="153">
        <f>'C1'!D11</f>
        <v>34000</v>
      </c>
      <c r="E8" s="154">
        <f>'C1'!B11</f>
        <v>43563997</v>
      </c>
      <c r="F8" s="155">
        <f t="shared" si="1"/>
        <v>408000</v>
      </c>
      <c r="G8" s="156">
        <f t="shared" si="2"/>
        <v>408000</v>
      </c>
      <c r="H8" s="134"/>
      <c r="I8" s="157">
        <f t="shared" si="3"/>
        <v>0</v>
      </c>
      <c r="J8" s="134"/>
      <c r="K8" s="155">
        <f>IF('C1'!F11*F$1&lt;G8,'C1'!F11*F$1,+G8)</f>
        <v>355200</v>
      </c>
      <c r="L8" s="155">
        <f>IF('C1'!F11*F$1+1000*F$1&lt;G8,1000*F$1,+G8-K8)</f>
        <v>12000</v>
      </c>
      <c r="M8" s="155">
        <f>IF('C1'!F11*F$1+1000*F$1+'C1'!G11*F$1&lt;G8,IF(CEILING('C1'!G11*F$1,500)&gt;C8/10,C8/10,CEILING('C1'!G11*F$1,500)),G8-K8-L8)</f>
        <v>35000</v>
      </c>
      <c r="N8" s="155">
        <f>IF('C1'!F11*F$1+1000*F$1+'C1'!G10*F$1+'C1'!H10*F$1&lt;G8,+G8-K8-L8-M8,+G8-K8-L8-M8)</f>
        <v>5800</v>
      </c>
      <c r="O8" s="166"/>
      <c r="P8" s="154">
        <f>'C1'!B11</f>
        <v>43563997</v>
      </c>
      <c r="Q8" s="159">
        <f>'C1'!J11-D8</f>
        <v>-22000</v>
      </c>
      <c r="R8" s="156">
        <f>'C1'!J11+'C1'!L11-(D8*2)</f>
        <v>-56000</v>
      </c>
      <c r="S8" s="156">
        <f>'C1'!J11+'C1'!L11+'C1'!N11-(D8*3)</f>
        <v>-60000</v>
      </c>
      <c r="T8" s="156">
        <f>'C1'!J11+'C1'!L11+'C1'!N11+'C1'!P11-(D8*4)</f>
        <v>-94000</v>
      </c>
      <c r="U8" s="156">
        <f>'C1'!J11+'C1'!L11+'C1'!N11+'C1'!P11+'C1'!R11-(D8*5)</f>
        <v>-88000</v>
      </c>
      <c r="V8" s="156">
        <f>'C1'!J11+'C1'!L11+'C1'!N11+'C1'!P11+'C1'!R11+'C1'!T11-(D8*6)</f>
        <v>-122000</v>
      </c>
      <c r="W8" s="156">
        <f>'C1'!J11+'C1'!L11+'C1'!N11+'C1'!P11+'C1'!R11+'C1'!T11+'C1'!V11-(D8*7)</f>
        <v>-86000</v>
      </c>
      <c r="X8" s="156">
        <f>'C1'!J11+'C1'!L11+'C1'!N11+'C1'!P11+'C1'!R11+'C1'!T11+'C1'!V11+'C1'!X11-(D8*8)</f>
        <v>-64000</v>
      </c>
      <c r="Y8" s="156">
        <f>'C1'!J11+'C1'!L11+'C1'!N11+'C1'!P11+'C1'!R11+'C1'!T11+'C1'!V11+'C1'!X11+'C1'!Z11-(D8*9)</f>
        <v>-58000</v>
      </c>
      <c r="Z8" s="156">
        <f>'C1'!J11+'C1'!L11+'C1'!N11+'C1'!P11+'C1'!R11+'C1'!T11+'C1'!V11+'C1'!X11+'C1'!Z11+'C1'!AB11-(D8*10)</f>
        <v>-57000</v>
      </c>
      <c r="AA8" s="156">
        <f>'C1'!J11+'C1'!L11+'C1'!N11+'C1'!P11+'C1'!R11+'C1'!T11+'C1'!V11+'C1'!X11+'C1'!Z11+'C1'!AB11+'C1'!AD11-(D8*11)</f>
        <v>-56000</v>
      </c>
      <c r="AB8" s="156">
        <f>'C1'!J11+'C1'!L11+'C1'!N11+'C1'!P11+'C1'!R11+'C1'!T11+'C1'!V11+'C1'!X11+'C1'!Z11+'C1'!AB11+'C1'!AD11+'C1'!AF11-(D8*12)</f>
        <v>0</v>
      </c>
      <c r="AC8" s="134"/>
      <c r="AD8" s="159">
        <f t="shared" si="4"/>
        <v>408000</v>
      </c>
      <c r="AE8" s="159">
        <f>'C1'!AP11</f>
        <v>408000</v>
      </c>
      <c r="AF8" s="131"/>
    </row>
    <row r="9">
      <c r="A9" s="152">
        <v>4.0</v>
      </c>
      <c r="B9" s="134" t="str">
        <f>'C1'!C12</f>
        <v>NARANJO FLOREZ LUZ AIDE</v>
      </c>
      <c r="C9" s="153">
        <f>'C1'!E12</f>
        <v>450000</v>
      </c>
      <c r="D9" s="153">
        <f>'C1'!D12</f>
        <v>43000</v>
      </c>
      <c r="E9" s="154">
        <f>'C1'!B12</f>
        <v>43602962</v>
      </c>
      <c r="F9" s="155">
        <f t="shared" si="1"/>
        <v>516000</v>
      </c>
      <c r="G9" s="156">
        <f t="shared" si="2"/>
        <v>516000</v>
      </c>
      <c r="H9" s="134"/>
      <c r="I9" s="138">
        <f t="shared" si="3"/>
        <v>0</v>
      </c>
      <c r="J9" s="134"/>
      <c r="K9" s="155">
        <f>IF('C1'!F12*F$1&lt;G9,'C1'!F12*F$1,+G9)</f>
        <v>456600</v>
      </c>
      <c r="L9" s="155">
        <f>IF('C1'!F12*F$1+1000*F$1&lt;G9,1000*F$1,+G9-K9)</f>
        <v>12000</v>
      </c>
      <c r="M9" s="155">
        <f>IF('C1'!F12*F$1+1000*F$1+'C1'!G12*F$1&lt;G9,IF(CEILING('C1'!G12*F$1,500)&gt;C9/10,C9/10,CEILING('C1'!G12*F$1,500)),G9-K9-L9)</f>
        <v>45000</v>
      </c>
      <c r="N9" s="155">
        <f>IF('C1'!F12*F$1+1000*F$1+'C1'!G11*F$1+'C1'!H11*F$1&lt;G9,+G9-K9-L9-M9,+G9-K9-L9-M9)</f>
        <v>2400</v>
      </c>
      <c r="O9" s="166"/>
      <c r="P9" s="154">
        <f>'C1'!B12</f>
        <v>43602962</v>
      </c>
      <c r="Q9" s="159">
        <f>'C1'!J12-D9</f>
        <v>7000</v>
      </c>
      <c r="R9" s="156">
        <f>'C1'!J12+'C1'!L12-(D9*2)</f>
        <v>14000</v>
      </c>
      <c r="S9" s="156">
        <f>'C1'!J12+'C1'!L12+'C1'!N12-(D9*3)</f>
        <v>21000</v>
      </c>
      <c r="T9" s="156">
        <f>'C1'!J12+'C1'!L12+'C1'!N12+'C1'!P12-(D9*4)</f>
        <v>28000</v>
      </c>
      <c r="U9" s="156">
        <f>'C1'!J12+'C1'!L12+'C1'!N12+'C1'!P12+'C1'!R12-(D9*5)</f>
        <v>35000</v>
      </c>
      <c r="V9" s="156">
        <f>'C1'!J12+'C1'!L12+'C1'!N12+'C1'!P12+'C1'!R12+'C1'!T12-(D9*6)</f>
        <v>12000</v>
      </c>
      <c r="W9" s="156">
        <f>'C1'!J12+'C1'!L12+'C1'!N12+'C1'!P12+'C1'!R12+'C1'!T12+'C1'!V12-(D9*7)</f>
        <v>-31000</v>
      </c>
      <c r="X9" s="156">
        <f>'C1'!J12+'C1'!L12+'C1'!N12+'C1'!P12+'C1'!R12+'C1'!T12+'C1'!V12+'C1'!X12-(D9*8)</f>
        <v>-44000</v>
      </c>
      <c r="Y9" s="156">
        <f>'C1'!J12+'C1'!L12+'C1'!N12+'C1'!P12+'C1'!R12+'C1'!T12+'C1'!V12+'C1'!X12+'C1'!Z12-(D9*9)</f>
        <v>-47000</v>
      </c>
      <c r="Z9" s="156">
        <f>'C1'!J12+'C1'!L12+'C1'!N12+'C1'!P12+'C1'!R12+'C1'!T12+'C1'!V12+'C1'!X12+'C1'!Z12+'C1'!AB12-(D9*10)</f>
        <v>-40000</v>
      </c>
      <c r="AA9" s="156">
        <f>'C1'!J12+'C1'!L12+'C1'!N12+'C1'!P12+'C1'!R12+'C1'!T12+'C1'!V12+'C1'!X12+'C1'!Z12+'C1'!AB12+'C1'!AD12-(D9*11)</f>
        <v>-33000</v>
      </c>
      <c r="AB9" s="156">
        <f>'C1'!J12+'C1'!L12+'C1'!N12+'C1'!P12+'C1'!R12+'C1'!T12+'C1'!V12+'C1'!X12+'C1'!Z12+'C1'!AB12+'C1'!AD12+'C1'!AF12-(D9*12)</f>
        <v>0</v>
      </c>
      <c r="AC9" s="134"/>
      <c r="AD9" s="159">
        <f t="shared" si="4"/>
        <v>516000</v>
      </c>
      <c r="AE9" s="159">
        <f>'C1'!AP12</f>
        <v>516000</v>
      </c>
      <c r="AF9" s="131"/>
    </row>
    <row r="10">
      <c r="A10" s="152">
        <v>5.0</v>
      </c>
      <c r="B10" s="134" t="str">
        <f>'C1'!C13</f>
        <v>BEDOYA ARBOLEDA JOSE ALBEIRO</v>
      </c>
      <c r="C10" s="153">
        <f>'C1'!E13</f>
        <v>500000</v>
      </c>
      <c r="D10" s="153">
        <f>'C1'!D13</f>
        <v>47500</v>
      </c>
      <c r="E10" s="154">
        <f>'C1'!B13</f>
        <v>8036979</v>
      </c>
      <c r="F10" s="155">
        <f t="shared" si="1"/>
        <v>570000</v>
      </c>
      <c r="G10" s="156">
        <f t="shared" si="2"/>
        <v>570000</v>
      </c>
      <c r="H10" s="134"/>
      <c r="I10" s="138">
        <f t="shared" si="3"/>
        <v>0</v>
      </c>
      <c r="J10" s="134"/>
      <c r="K10" s="155">
        <f>IF('C1'!F13*F$1&lt;G10,'C1'!F13*F$1,+G10)</f>
        <v>507000</v>
      </c>
      <c r="L10" s="155">
        <f>IF('C1'!F13*F$1+1000*F$1&lt;G10,1000*F$1,+G10-K10)</f>
        <v>12000</v>
      </c>
      <c r="M10" s="155">
        <f>IF('C1'!F13*F$1+1000*F$1+'C1'!G13*F$1&lt;G10,IF(CEILING('C1'!G13*F$1,500)&gt;C10/10,C10/10,CEILING('C1'!G13*F$1,500)),G10-K10-L10)</f>
        <v>50000</v>
      </c>
      <c r="N10" s="155">
        <f>IF('C1'!F13*F$1+1000*F$1+'C1'!G12*F$1+'C1'!H12*F$1&lt;G10,+G10-K10-L10-M10,+G10-K10-L10-M10)</f>
        <v>1000</v>
      </c>
      <c r="O10" s="166"/>
      <c r="P10" s="154">
        <f>'C1'!B13</f>
        <v>8036979</v>
      </c>
      <c r="Q10" s="159">
        <f>'C1'!J13-D10</f>
        <v>2500</v>
      </c>
      <c r="R10" s="156">
        <f>'C1'!J13+'C1'!L13-(D10*2)</f>
        <v>5000</v>
      </c>
      <c r="S10" s="156">
        <f>'C1'!J13+'C1'!L13+'C1'!N13-(D10*3)</f>
        <v>7500</v>
      </c>
      <c r="T10" s="156">
        <f>'C1'!J13+'C1'!L13+'C1'!N13+'C1'!P13-(D10*4)</f>
        <v>10000</v>
      </c>
      <c r="U10" s="156">
        <f>'C1'!J13+'C1'!L13+'C1'!N13+'C1'!P13+'C1'!R13-(D10*5)</f>
        <v>12500</v>
      </c>
      <c r="V10" s="156">
        <f>'C1'!J13+'C1'!L13+'C1'!N13+'C1'!P13+'C1'!R13+'C1'!T13-(D10*6)</f>
        <v>15000</v>
      </c>
      <c r="W10" s="156">
        <f>'C1'!J13+'C1'!L13+'C1'!N13+'C1'!P13+'C1'!R13+'C1'!T13+'C1'!V13-(D10*7)</f>
        <v>17500</v>
      </c>
      <c r="X10" s="156">
        <f>'C1'!J13+'C1'!L13+'C1'!N13+'C1'!P13+'C1'!R13+'C1'!T13+'C1'!V13+'C1'!X13-(D10*8)</f>
        <v>20000</v>
      </c>
      <c r="Y10" s="156">
        <f>'C1'!J13+'C1'!L13+'C1'!N13+'C1'!P13+'C1'!R13+'C1'!T13+'C1'!V13+'C1'!X13+'C1'!Z13-(D10*9)</f>
        <v>22500</v>
      </c>
      <c r="Z10" s="156">
        <f>'C1'!J13+'C1'!L13+'C1'!N13+'C1'!P13+'C1'!R13+'C1'!T13+'C1'!V13+'C1'!X13+'C1'!Z13+'C1'!AB13-(D10*10)</f>
        <v>25000</v>
      </c>
      <c r="AA10" s="156">
        <f>'C1'!J13+'C1'!L13+'C1'!N13+'C1'!P13+'C1'!R13+'C1'!T13+'C1'!V13+'C1'!X13+'C1'!Z13+'C1'!AB13+'C1'!AD13-(D10*11)</f>
        <v>27500</v>
      </c>
      <c r="AB10" s="156">
        <f>'C1'!J13+'C1'!L13+'C1'!N13+'C1'!P13+'C1'!R13+'C1'!T13+'C1'!V13+'C1'!X13+'C1'!Z13+'C1'!AB13+'C1'!AD13+'C1'!AF13-(D10*12)</f>
        <v>0</v>
      </c>
      <c r="AC10" s="134"/>
      <c r="AD10" s="159">
        <f t="shared" si="4"/>
        <v>570000</v>
      </c>
      <c r="AE10" s="159">
        <f>'C1'!AP13</f>
        <v>570000</v>
      </c>
      <c r="AF10" s="131"/>
    </row>
    <row r="11">
      <c r="A11" s="152">
        <v>6.0</v>
      </c>
      <c r="B11" s="134" t="str">
        <f>'C1'!C14</f>
        <v>ARBELAEZ PEREZ PIEDAD DE JESUS</v>
      </c>
      <c r="C11" s="153">
        <f>'C1'!E14</f>
        <v>600000</v>
      </c>
      <c r="D11" s="153">
        <f>'C1'!D14</f>
        <v>57000</v>
      </c>
      <c r="E11" s="154">
        <f>'C1'!B14</f>
        <v>43701799</v>
      </c>
      <c r="F11" s="155">
        <f t="shared" si="1"/>
        <v>684000</v>
      </c>
      <c r="G11" s="156">
        <f t="shared" si="2"/>
        <v>684000</v>
      </c>
      <c r="H11" s="134"/>
      <c r="I11" s="157">
        <f t="shared" si="3"/>
        <v>0</v>
      </c>
      <c r="J11" s="134"/>
      <c r="K11" s="155">
        <f>IF('C1'!F14*F$1&lt;G11,'C1'!F14*F$1,+G11)</f>
        <v>608400</v>
      </c>
      <c r="L11" s="155">
        <f>IF('C1'!F14*F$1+1000*F$1&lt;G11,1000*F$1,+G11-K11)</f>
        <v>12000</v>
      </c>
      <c r="M11" s="155">
        <f>IF('C1'!F14*F$1+1000*F$1+'C1'!G14*F$1&lt;G11,IF(CEILING('C1'!G14*F$1,500)&gt;C11/10,C11/10,CEILING('C1'!G14*F$1,500)),G11-K11-L11)</f>
        <v>60000</v>
      </c>
      <c r="N11" s="155">
        <f>IF('C1'!F14*F$1+1000*F$1+'C1'!G13*F$1+'C1'!H13*F$1&lt;G11,+G11-K11-L11-M11,+G11-K11-L11-M11)</f>
        <v>3600</v>
      </c>
      <c r="O11" s="166"/>
      <c r="P11" s="154">
        <f>'C1'!B14</f>
        <v>43701799</v>
      </c>
      <c r="Q11" s="159">
        <f>'C1'!J14-D11</f>
        <v>-2000</v>
      </c>
      <c r="R11" s="156">
        <f>'C1'!J14+'C1'!L14-(D11*2)</f>
        <v>0</v>
      </c>
      <c r="S11" s="156">
        <f>'C1'!J14+'C1'!L14+'C1'!N14-(D11*3)</f>
        <v>0</v>
      </c>
      <c r="T11" s="156">
        <f>'C1'!J14+'C1'!L14+'C1'!N14+'C1'!P14-(D11*4)</f>
        <v>0</v>
      </c>
      <c r="U11" s="156">
        <f>'C1'!J14+'C1'!L14+'C1'!N14+'C1'!P14+'C1'!R14-(D11*5)</f>
        <v>0</v>
      </c>
      <c r="V11" s="156">
        <f>'C1'!J14+'C1'!L14+'C1'!N14+'C1'!P14+'C1'!R14+'C1'!T14-(D11*6)</f>
        <v>0</v>
      </c>
      <c r="W11" s="156">
        <f>'C1'!J14+'C1'!L14+'C1'!N14+'C1'!P14+'C1'!R14+'C1'!T14+'C1'!V14-(D11*7)</f>
        <v>0</v>
      </c>
      <c r="X11" s="156">
        <f>'C1'!J14+'C1'!L14+'C1'!N14+'C1'!P14+'C1'!R14+'C1'!T14+'C1'!V14+'C1'!X14-(D11*8)</f>
        <v>0</v>
      </c>
      <c r="Y11" s="156">
        <f>'C1'!J14+'C1'!L14+'C1'!N14+'C1'!P14+'C1'!R14+'C1'!T14+'C1'!V14+'C1'!X14+'C1'!Z14-(D11*9)</f>
        <v>0</v>
      </c>
      <c r="Z11" s="156">
        <f>'C1'!J14+'C1'!L14+'C1'!N14+'C1'!P14+'C1'!R14+'C1'!T14+'C1'!V14+'C1'!X14+'C1'!Z14+'C1'!AB14-(D11*10)</f>
        <v>0</v>
      </c>
      <c r="AA11" s="156">
        <f>'C1'!J14+'C1'!L14+'C1'!N14+'C1'!P14+'C1'!R14+'C1'!T14+'C1'!V14+'C1'!X14+'C1'!Z14+'C1'!AB14+'C1'!AD14-(D11*11)</f>
        <v>0</v>
      </c>
      <c r="AB11" s="156">
        <f>'C1'!J14+'C1'!L14+'C1'!N14+'C1'!P14+'C1'!R14+'C1'!T14+'C1'!V14+'C1'!X14+'C1'!Z14+'C1'!AB14+'C1'!AD14+'C1'!AF14-(D11*12)</f>
        <v>0</v>
      </c>
      <c r="AC11" s="134"/>
      <c r="AD11" s="159">
        <f t="shared" si="4"/>
        <v>684000</v>
      </c>
      <c r="AE11" s="159">
        <f>'C1'!AP14</f>
        <v>684000</v>
      </c>
      <c r="AF11" s="131"/>
    </row>
    <row r="12">
      <c r="A12" s="152">
        <v>7.0</v>
      </c>
      <c r="B12" s="134" t="str">
        <f>'C1'!C15</f>
        <v/>
      </c>
      <c r="C12" s="153" t="str">
        <f>'C1'!E15</f>
        <v/>
      </c>
      <c r="D12" s="153" t="str">
        <f>'C1'!D15</f>
        <v/>
      </c>
      <c r="E12" s="154" t="str">
        <f>'C1'!B15</f>
        <v/>
      </c>
      <c r="F12" s="155">
        <f t="shared" si="1"/>
        <v>0</v>
      </c>
      <c r="G12" s="156">
        <f t="shared" si="2"/>
        <v>0</v>
      </c>
      <c r="H12" s="134"/>
      <c r="I12" s="157">
        <f t="shared" si="3"/>
        <v>0</v>
      </c>
      <c r="J12" s="134"/>
      <c r="K12" s="155">
        <f>IF('C1'!F15*F$1&lt;G12,'C1'!F15*F$1,+G12)</f>
        <v>0</v>
      </c>
      <c r="L12" s="155">
        <f>IF('C1'!F15*F$1+1000*F$1&lt;G12,1000*F$1,+G12-K12)</f>
        <v>0</v>
      </c>
      <c r="M12" s="155">
        <f>IF('C1'!F15*F$1+1000*F$1+'C1'!G15*F$1&lt;G12,IF(CEILING('C1'!G15*F$1,500)&gt;C12/10,C12/10,CEILING('C1'!G15*F$1,500)),G12-K12-L12)</f>
        <v>0</v>
      </c>
      <c r="N12" s="155">
        <f>IF('C1'!F15*F$1+1000*F$1+'C1'!G14*F$1+'C1'!H14*F$1&lt;G12,+G12-K12-L12-M12,+G12-K12-L12-M12)</f>
        <v>0</v>
      </c>
      <c r="O12" s="166"/>
      <c r="P12" s="154" t="str">
        <f>'C1'!B15</f>
        <v/>
      </c>
      <c r="Q12" s="159">
        <f>'C1'!J15-D12</f>
        <v>0</v>
      </c>
      <c r="R12" s="156">
        <f>'C1'!J15+'C1'!L15-(D12*2)</f>
        <v>0</v>
      </c>
      <c r="S12" s="156">
        <f>'C1'!J15+'C1'!L15+'C1'!N15-(D12*3)</f>
        <v>0</v>
      </c>
      <c r="T12" s="156">
        <f>'C1'!J15+'C1'!L15+'C1'!N15+'C1'!P15-(D12*4)</f>
        <v>0</v>
      </c>
      <c r="U12" s="156">
        <f>'C1'!J15+'C1'!L15+'C1'!N15+'C1'!P15+'C1'!R15-(D12*5)</f>
        <v>0</v>
      </c>
      <c r="V12" s="156">
        <f>'C1'!J15+'C1'!L15+'C1'!N15+'C1'!P15+'C1'!R15+'C1'!T15-(D12*6)</f>
        <v>0</v>
      </c>
      <c r="W12" s="156">
        <f>'C1'!J15+'C1'!L15+'C1'!N15+'C1'!P15+'C1'!R15+'C1'!T15+'C1'!V15-(D12*7)</f>
        <v>0</v>
      </c>
      <c r="X12" s="156">
        <f>'C1'!J15+'C1'!L15+'C1'!N15+'C1'!P15+'C1'!R15+'C1'!T15+'C1'!V15+'C1'!X15-(D12*8)</f>
        <v>0</v>
      </c>
      <c r="Y12" s="156">
        <f>'C1'!J15+'C1'!L15+'C1'!N15+'C1'!P15+'C1'!R15+'C1'!T15+'C1'!V15+'C1'!X15+'C1'!Z15-(D12*9)</f>
        <v>0</v>
      </c>
      <c r="Z12" s="156">
        <f>'C1'!J15+'C1'!L15+'C1'!N15+'C1'!P15+'C1'!R15+'C1'!T15+'C1'!V15+'C1'!X15+'C1'!Z15+'C1'!AB15-(D12*10)</f>
        <v>0</v>
      </c>
      <c r="AA12" s="156">
        <f>'C1'!J15+'C1'!L15+'C1'!N15+'C1'!P15+'C1'!R15+'C1'!T15+'C1'!V15+'C1'!X15+'C1'!Z15+'C1'!AB15+'C1'!AD15-(D12*11)</f>
        <v>0</v>
      </c>
      <c r="AB12" s="156">
        <f>'C1'!J15+'C1'!L15+'C1'!N15+'C1'!P15+'C1'!R15+'C1'!T15+'C1'!V15+'C1'!X15+'C1'!Z15+'C1'!AB15+'C1'!AD15+'C1'!AF15-(D12*12)</f>
        <v>0</v>
      </c>
      <c r="AC12" s="134"/>
      <c r="AD12" s="159">
        <f t="shared" si="4"/>
        <v>0</v>
      </c>
      <c r="AE12" s="159">
        <f>'C1'!AP15</f>
        <v>0</v>
      </c>
      <c r="AF12" s="131"/>
    </row>
    <row r="13">
      <c r="A13" s="152">
        <v>8.0</v>
      </c>
      <c r="B13" s="134" t="str">
        <f>'C1'!C16</f>
        <v/>
      </c>
      <c r="C13" s="153" t="str">
        <f>'C1'!E16</f>
        <v/>
      </c>
      <c r="D13" s="153" t="str">
        <f>'C1'!D16</f>
        <v/>
      </c>
      <c r="E13" s="154" t="str">
        <f>'C1'!B16</f>
        <v/>
      </c>
      <c r="F13" s="155">
        <f t="shared" si="1"/>
        <v>0</v>
      </c>
      <c r="G13" s="195">
        <f>IF(F13&gt;0,(VLOOKUP(E13,P13:AB49,F$1+1,FALSE)+D13*F$1),0)</f>
        <v>0</v>
      </c>
      <c r="H13" s="134"/>
      <c r="I13" s="157">
        <f t="shared" si="3"/>
        <v>0</v>
      </c>
      <c r="J13" s="134"/>
      <c r="K13" s="155">
        <f>IF('C1'!F16*F$1&lt;G13,'C1'!F16*F$1,+G13)</f>
        <v>0</v>
      </c>
      <c r="L13" s="155">
        <f>IF('C1'!F16*F$1+1000*F$1&lt;G13,1000*F$1,+G13-K13)</f>
        <v>0</v>
      </c>
      <c r="M13" s="155">
        <f>IF('C1'!F16*F$1+1000*F$1+'C1'!G16*F$1&lt;G13,IF(CEILING('C1'!G16*F$1,500)&gt;C13/10,C13/10,CEILING('C1'!G16*F$1,500)),G13-K13-L13)</f>
        <v>0</v>
      </c>
      <c r="N13" s="155">
        <f>IF('C1'!F16*F$1+1000*F$1+'C1'!G15*F$1+'C1'!H15*F$1&lt;G13,+G13-K13-L13-M13,+G13-K13-L13-M13)</f>
        <v>0</v>
      </c>
      <c r="O13" s="166"/>
      <c r="P13" s="154" t="str">
        <f>'C1'!B16</f>
        <v/>
      </c>
      <c r="Q13" s="159">
        <f>'C1'!J16-D13</f>
        <v>0</v>
      </c>
      <c r="R13" s="156">
        <f>'C1'!J16+'C1'!L16-(D13*2)</f>
        <v>0</v>
      </c>
      <c r="S13" s="156">
        <f>'C1'!J16+'C1'!L16+'C1'!N16-(D13*3)</f>
        <v>0</v>
      </c>
      <c r="T13" s="156">
        <f>'C1'!J16+'C1'!L16+'C1'!N16+'C1'!P16-(D13*4)</f>
        <v>0</v>
      </c>
      <c r="U13" s="156">
        <f>'C1'!J16+'C1'!L16+'C1'!N16+'C1'!P16+'C1'!R16-(D13*5)</f>
        <v>0</v>
      </c>
      <c r="V13" s="156">
        <f>'C1'!J16+'C1'!L16+'C1'!N16+'C1'!P16+'C1'!R16+'C1'!T16-(D13*6)</f>
        <v>0</v>
      </c>
      <c r="W13" s="156">
        <f>'C1'!J16+'C1'!L16+'C1'!N16+'C1'!P16+'C1'!R16+'C1'!T16+'C1'!V16-(D13*7)</f>
        <v>0</v>
      </c>
      <c r="X13" s="156">
        <f>'C1'!J16+'C1'!L16+'C1'!N16+'C1'!P16+'C1'!R16+'C1'!T16+'C1'!V16+'C1'!X16-(D13*8)</f>
        <v>0</v>
      </c>
      <c r="Y13" s="156">
        <f>'C1'!J16+'C1'!L16+'C1'!N16+'C1'!P16+'C1'!R16+'C1'!T16+'C1'!V16+'C1'!X16+'C1'!Z16-(D13*9)</f>
        <v>0</v>
      </c>
      <c r="Z13" s="156">
        <f>'C1'!J16+'C1'!L16+'C1'!N16+'C1'!P16+'C1'!R16+'C1'!T16+'C1'!V16+'C1'!X16+'C1'!Z16+'C1'!AB16-(D13*10)</f>
        <v>0</v>
      </c>
      <c r="AA13" s="156">
        <f>'C1'!J16+'C1'!L16+'C1'!N16+'C1'!P16+'C1'!R16+'C1'!T16+'C1'!V16+'C1'!X16+'C1'!Z16+'C1'!AB16+'C1'!AD16-(D13*11)</f>
        <v>0</v>
      </c>
      <c r="AB13" s="156">
        <f>'C1'!J16+'C1'!L16+'C1'!N16+'C1'!P16+'C1'!R16+'C1'!T16+'C1'!V16+'C1'!X16+'C1'!Z16+'C1'!AB16+'C1'!AD16+'C1'!AF16-(D13*12)</f>
        <v>0</v>
      </c>
      <c r="AC13" s="134"/>
      <c r="AD13" s="159">
        <f t="shared" si="4"/>
        <v>0</v>
      </c>
      <c r="AE13" s="159">
        <f>'C1'!AP16</f>
        <v>0</v>
      </c>
      <c r="AF13" s="131"/>
    </row>
    <row r="14">
      <c r="A14" s="152">
        <v>9.0</v>
      </c>
      <c r="B14" s="134" t="str">
        <f>'C1'!C17</f>
        <v/>
      </c>
      <c r="C14" s="153" t="str">
        <f>'C1'!E17</f>
        <v/>
      </c>
      <c r="D14" s="153" t="str">
        <f>'C1'!D17</f>
        <v/>
      </c>
      <c r="E14" s="154" t="str">
        <f>'C1'!B17</f>
        <v/>
      </c>
      <c r="F14" s="155">
        <f t="shared" si="1"/>
        <v>0</v>
      </c>
      <c r="G14" s="195">
        <f>IF(F14&gt;0,(VLOOKUP(E14,P14:AB49,F$1+1,FALSE)+D14*F$1),0)</f>
        <v>0</v>
      </c>
      <c r="H14" s="134"/>
      <c r="I14" s="157">
        <f t="shared" si="3"/>
        <v>0</v>
      </c>
      <c r="J14" s="134"/>
      <c r="K14" s="155">
        <f>IF('C1'!F17*F$1&lt;G14,'C1'!F17*F$1,+G14)</f>
        <v>0</v>
      </c>
      <c r="L14" s="155">
        <f>IF('C1'!F17*F$1+1000*F$1&lt;G14,1000*F$1,+G14-K14)</f>
        <v>0</v>
      </c>
      <c r="M14" s="155">
        <f>IF('C1'!F17*F$1+1000*F$1+'C1'!G17*F$1&lt;G14,IF(CEILING('C1'!G17*F$1,500)&gt;C14/10,C14/10,CEILING('C1'!G17*F$1,500)),G14-K14-L14)</f>
        <v>0</v>
      </c>
      <c r="N14" s="155">
        <f>IF('C1'!F17*F$1+1000*F$1+'C1'!G16*F$1+'C1'!H16*F$1&lt;G14,+G14-K14-L14-M14,+G14-K14-L14-M14)</f>
        <v>0</v>
      </c>
      <c r="O14" s="166"/>
      <c r="P14" s="154" t="str">
        <f>'C1'!B17</f>
        <v/>
      </c>
      <c r="Q14" s="159">
        <f>'C1'!J17-D14</f>
        <v>0</v>
      </c>
      <c r="R14" s="156">
        <f>'C1'!J17+'C1'!L17-(D14*2)</f>
        <v>0</v>
      </c>
      <c r="S14" s="156">
        <f>'C1'!J17+'C1'!L17+'C1'!N17-(D14*3)</f>
        <v>0</v>
      </c>
      <c r="T14" s="156">
        <f>'C1'!J17+'C1'!L17+'C1'!N17+'C1'!P17-(D14*4)</f>
        <v>0</v>
      </c>
      <c r="U14" s="156">
        <f>'C1'!J17+'C1'!L17+'C1'!N17+'C1'!P17+'C1'!R17-(D14*5)</f>
        <v>0</v>
      </c>
      <c r="V14" s="156">
        <f>'C1'!J17+'C1'!L17+'C1'!N17+'C1'!P17+'C1'!R17+'C1'!T17-(D14*6)</f>
        <v>0</v>
      </c>
      <c r="W14" s="156">
        <f>'C1'!J17+'C1'!L17+'C1'!N17+'C1'!P17+'C1'!R17+'C1'!T17+'C1'!V17-(D14*7)</f>
        <v>0</v>
      </c>
      <c r="X14" s="156">
        <f>'C1'!J17+'C1'!L17+'C1'!N17+'C1'!P17+'C1'!R17+'C1'!T17+'C1'!V17+'C1'!X17-(D14*8)</f>
        <v>0</v>
      </c>
      <c r="Y14" s="156">
        <f>'C1'!J17+'C1'!L17+'C1'!N17+'C1'!P17+'C1'!R17+'C1'!T17+'C1'!V17+'C1'!X17+'C1'!Z17-(D14*9)</f>
        <v>0</v>
      </c>
      <c r="Z14" s="156">
        <f>'C1'!J17+'C1'!L17+'C1'!N17+'C1'!P17+'C1'!R17+'C1'!T17+'C1'!V17+'C1'!X17+'C1'!Z17+'C1'!AB17-(D14*10)</f>
        <v>0</v>
      </c>
      <c r="AA14" s="156">
        <f>'C1'!J17+'C1'!L17+'C1'!N17+'C1'!P17+'C1'!R17+'C1'!T17+'C1'!V17+'C1'!X17+'C1'!Z17+'C1'!AB17+'C1'!AD17-(D14*11)</f>
        <v>0</v>
      </c>
      <c r="AB14" s="156">
        <f>'C1'!J17+'C1'!L17+'C1'!N17+'C1'!P17+'C1'!R17+'C1'!T17+'C1'!V17+'C1'!X17+'C1'!Z17+'C1'!AB17+'C1'!AD17+'C1'!AF17-(D14*12)</f>
        <v>0</v>
      </c>
      <c r="AC14" s="134"/>
      <c r="AD14" s="159">
        <f t="shared" si="4"/>
        <v>0</v>
      </c>
      <c r="AE14" s="159">
        <f>'C1'!AP17</f>
        <v>0</v>
      </c>
      <c r="AF14" s="131"/>
    </row>
    <row r="15">
      <c r="A15" s="200"/>
      <c r="B15" s="146" t="s">
        <v>91</v>
      </c>
      <c r="C15" s="153" t="str">
        <f>'C1'!E18</f>
        <v/>
      </c>
      <c r="D15" s="134"/>
      <c r="E15" s="154"/>
      <c r="F15" s="155">
        <f t="shared" si="1"/>
        <v>0</v>
      </c>
      <c r="G15" s="195">
        <f>IF(F15&gt;0,(VLOOKUP(E15,P15:AB49,F$1+1,FALSE)+D15*F$1),0)</f>
        <v>0</v>
      </c>
      <c r="H15" s="134"/>
      <c r="I15" s="134"/>
      <c r="J15" s="134"/>
      <c r="K15" s="155"/>
      <c r="L15" s="155"/>
      <c r="M15" s="155">
        <f>IF('C1'!F18*F$1+1000*F$1+'C1'!G18*F$1&lt;G15,IF(CEILING('C1'!G18*F$1,500)&gt;C15/10,C15/10,CEILING('C1'!G18*F$1,500)),G15-K15-L15)</f>
        <v>0</v>
      </c>
      <c r="N15" s="155">
        <f>IF('C1'!F18*F$1+1000*F$1+'C1'!G17*F$1+'C1'!H17*F$1&lt;G15,+G15-K15-L15-M15,+G15-K15-L15-M15)</f>
        <v>0</v>
      </c>
      <c r="O15" s="166"/>
      <c r="P15" s="154" t="str">
        <f>'C1'!B18</f>
        <v/>
      </c>
      <c r="Q15" s="134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134"/>
      <c r="AD15" s="134"/>
      <c r="AE15" s="134"/>
      <c r="AF15" s="131"/>
    </row>
    <row r="16">
      <c r="A16" s="152">
        <v>1.0</v>
      </c>
      <c r="B16" s="134" t="str">
        <f>'C1'!C19</f>
        <v>MORENO MANCO BEATRIZ ELENA</v>
      </c>
      <c r="C16" s="153">
        <f>'C1'!E19</f>
        <v>1050000</v>
      </c>
      <c r="D16" s="153">
        <f>'C1'!D19</f>
        <v>98500</v>
      </c>
      <c r="E16" s="154">
        <f>'C1'!B19</f>
        <v>43508927</v>
      </c>
      <c r="F16" s="155">
        <f t="shared" si="1"/>
        <v>1182000</v>
      </c>
      <c r="G16" s="156">
        <f>IF(F16&gt;0,(VLOOKUP(E16,P16:AB49,F$1+1,FALSE)+D16*F$1),0)</f>
        <v>1182000</v>
      </c>
      <c r="H16" s="134"/>
      <c r="I16" s="138">
        <f t="shared" ref="I16:I24" si="5">IF(F16-G16&gt;0,+F16-G16,0)</f>
        <v>0</v>
      </c>
      <c r="J16" s="134"/>
      <c r="K16" s="155">
        <f>IF('C1'!F19*F$1&lt;G16,'C1'!F19*F$1,+G16)</f>
        <v>1065000</v>
      </c>
      <c r="L16" s="155">
        <f>IF('C1'!F19*F$1+1000*F$1&lt;G16,1000*F$1,+G16-K16)</f>
        <v>12000</v>
      </c>
      <c r="M16" s="155">
        <f>IF('C1'!F19*F$1+1000*F$1+'C1'!G19*F$1&lt;G16,IF(CEILING('C1'!G19*F$1,500)&gt;C16/10,C16/10,CEILING('C1'!G19*F$1,500)),G16-K16-L16)</f>
        <v>105000</v>
      </c>
      <c r="N16" s="155">
        <f>IF('C1'!F19*F$1+1000*F$1+'C1'!G18*F$1+'C1'!H18*F$1&lt;G16,+G16-K16-L16-M16,+G16-K16-L16-M16)</f>
        <v>0</v>
      </c>
      <c r="O16" s="166"/>
      <c r="P16" s="154">
        <f>'C1'!B19</f>
        <v>43508927</v>
      </c>
      <c r="Q16" s="159">
        <f>'C1'!J19-D16</f>
        <v>0</v>
      </c>
      <c r="R16" s="156">
        <f>'C1'!J19+'C1'!L19-(D16*2)</f>
        <v>0</v>
      </c>
      <c r="S16" s="156">
        <f>'C1'!J19+'C1'!L19+'C1'!N19-(D16*3)</f>
        <v>0</v>
      </c>
      <c r="T16" s="156">
        <f>'C1'!J19+'C1'!L19+'C1'!N19+'C1'!P19-(D16*4)</f>
        <v>0</v>
      </c>
      <c r="U16" s="156">
        <f>'C1'!J19+'C1'!L19+'C1'!N19+'C1'!P19+'C1'!R19-(D16*5)</f>
        <v>0</v>
      </c>
      <c r="V16" s="156">
        <f>'C1'!J19+'C1'!L19+'C1'!N19+'C1'!P19+'C1'!R19+'C1'!T19-(D16*6)</f>
        <v>0</v>
      </c>
      <c r="W16" s="156">
        <f>'C1'!J19+'C1'!L19+'C1'!N19+'C1'!P19+'C1'!R19+'C1'!T19+'C1'!V19-(D16*7)</f>
        <v>0</v>
      </c>
      <c r="X16" s="156">
        <f>'C1'!J19+'C1'!L19+'C1'!N19+'C1'!P19+'C1'!R19+'C1'!T19+'C1'!V19+'C1'!X19-(D16*8)</f>
        <v>0</v>
      </c>
      <c r="Y16" s="156">
        <f>'C1'!J19+'C1'!L19+'C1'!N19+'C1'!P19+'C1'!R19+'C1'!T19+'C1'!V19+'C1'!X19+'C1'!Z19-(D16*9)</f>
        <v>0</v>
      </c>
      <c r="Z16" s="156">
        <f>'C1'!J19+'C1'!L19+'C1'!N19+'C1'!P19+'C1'!R19+'C1'!T19+'C1'!V19+'C1'!X19+'C1'!Z19+'C1'!AB19-(D16*10)</f>
        <v>0</v>
      </c>
      <c r="AA16" s="156">
        <f>'C1'!J19+'C1'!L19+'C1'!N19+'C1'!P19+'C1'!R19+'C1'!T19+'C1'!V19+'C1'!X19+'C1'!Z19+'C1'!AB19+'C1'!AD19-(D16*11)</f>
        <v>0</v>
      </c>
      <c r="AB16" s="156">
        <f>'C1'!J19+'C1'!L19+'C1'!N19+'C1'!P19+'C1'!R19+'C1'!T19+'C1'!V19+'C1'!X19+'C1'!Z19+'C1'!AB19+'C1'!AD19+'C1'!AF19-(D16*12)</f>
        <v>0</v>
      </c>
      <c r="AC16" s="134"/>
      <c r="AD16" s="159">
        <f t="shared" ref="AD16:AD24" si="6">D16*12</f>
        <v>1182000</v>
      </c>
      <c r="AE16" s="159">
        <f>'C1'!AP19</f>
        <v>1182000</v>
      </c>
      <c r="AF16" s="131"/>
    </row>
    <row r="17">
      <c r="A17" s="152">
        <v>2.0</v>
      </c>
      <c r="B17" s="134" t="str">
        <f>'C1'!C20</f>
        <v>MORA CALLEJAS GLORIA MARLENY</v>
      </c>
      <c r="C17" s="153">
        <f>'C1'!E20</f>
        <v>300000</v>
      </c>
      <c r="D17" s="153">
        <f>'C1'!D20</f>
        <v>29000</v>
      </c>
      <c r="E17" s="154">
        <f>'C1'!B20</f>
        <v>42993806</v>
      </c>
      <c r="F17" s="155">
        <f t="shared" si="1"/>
        <v>348000</v>
      </c>
      <c r="G17" s="156">
        <f>IF(F17&gt;0,(VLOOKUP(E17,P17:AB49,F$1+1,FALSE)+D17*F$1),0)</f>
        <v>384000</v>
      </c>
      <c r="H17" s="134"/>
      <c r="I17" s="157">
        <f t="shared" si="5"/>
        <v>0</v>
      </c>
      <c r="J17" s="134"/>
      <c r="K17" s="155">
        <f>IF('C1'!F20*F$1&lt;G17,'C1'!F20*F$1,+G17)</f>
        <v>304200</v>
      </c>
      <c r="L17" s="155">
        <f>IF('C1'!F20*F$1+1000*F$1&lt;G17,1000*F$1,+G17-K17)</f>
        <v>12000</v>
      </c>
      <c r="M17" s="155">
        <f>IF('C1'!F20*F$1+1000*F$1+'C1'!G20*F$1&lt;G17,IF(CEILING('C1'!G20*F$1,500)&gt;C17/10,C17/10,CEILING('C1'!G20*F$1,500)),G17-K17-L17)</f>
        <v>30000</v>
      </c>
      <c r="N17" s="155">
        <f>IF('C1'!F20*F$1+1000*F$1+'C1'!G19*F$1+'C1'!H19*F$1&lt;G17,+G17-K17-L17-M17,+G17-K17-L17-M17)</f>
        <v>37800</v>
      </c>
      <c r="O17" s="166"/>
      <c r="P17" s="154">
        <f>'C1'!B20</f>
        <v>42993806</v>
      </c>
      <c r="Q17" s="159">
        <f>'C1'!J20-D17</f>
        <v>1000</v>
      </c>
      <c r="R17" s="156">
        <f>'C1'!J20+'C1'!L20-(D17*2)</f>
        <v>-28000</v>
      </c>
      <c r="S17" s="156">
        <f>'C1'!J20+'C1'!L20+'C1'!N20-(D17*3)</f>
        <v>-7000</v>
      </c>
      <c r="T17" s="156">
        <f>'C1'!J20+'C1'!L20+'C1'!N20+'C1'!P20-(D17*4)</f>
        <v>4000</v>
      </c>
      <c r="U17" s="156">
        <f>'C1'!J20+'C1'!L20+'C1'!N20+'C1'!P20+'C1'!R20-(D17*5)</f>
        <v>15000</v>
      </c>
      <c r="V17" s="156">
        <f>'C1'!J20+'C1'!L20+'C1'!N20+'C1'!P20+'C1'!R20+'C1'!T20-(D17*6)</f>
        <v>26000</v>
      </c>
      <c r="W17" s="156">
        <f>'C1'!J20+'C1'!L20+'C1'!N20+'C1'!P20+'C1'!R20+'C1'!T20+'C1'!V20-(D17*7)</f>
        <v>37000</v>
      </c>
      <c r="X17" s="156">
        <f>'C1'!J20+'C1'!L20+'C1'!N20+'C1'!P20+'C1'!R20+'C1'!T20+'C1'!V20+'C1'!X20-(D17*8)</f>
        <v>8000</v>
      </c>
      <c r="Y17" s="156">
        <f>'C1'!J20+'C1'!L20+'C1'!N20+'C1'!P20+'C1'!R20+'C1'!T20+'C1'!V20+'C1'!X20+'C1'!Z20-(D17*9)</f>
        <v>33000</v>
      </c>
      <c r="Z17" s="156">
        <f>'C1'!J20+'C1'!L20+'C1'!N20+'C1'!P20+'C1'!R20+'C1'!T20+'C1'!V20+'C1'!X20+'C1'!Z20+'C1'!AB20-(D17*10)</f>
        <v>44000</v>
      </c>
      <c r="AA17" s="156">
        <f>'C1'!J20+'C1'!L20+'C1'!N20+'C1'!P20+'C1'!R20+'C1'!T20+'C1'!V20+'C1'!X20+'C1'!Z20+'C1'!AB20+'C1'!AD20-(D17*11)</f>
        <v>45000</v>
      </c>
      <c r="AB17" s="156">
        <f>'C1'!J20+'C1'!L20+'C1'!N20+'C1'!P20+'C1'!R20+'C1'!T20+'C1'!V20+'C1'!X20+'C1'!Z20+'C1'!AB20+'C1'!AD20+'C1'!AF20-(D17*12)</f>
        <v>36000</v>
      </c>
      <c r="AC17" s="134"/>
      <c r="AD17" s="159">
        <f t="shared" si="6"/>
        <v>348000</v>
      </c>
      <c r="AE17" s="159">
        <f>'C1'!AP20</f>
        <v>384000</v>
      </c>
      <c r="AF17" s="131"/>
    </row>
    <row r="18">
      <c r="A18" s="152">
        <v>3.0</v>
      </c>
      <c r="B18" s="134" t="str">
        <f>'C1'!C21</f>
        <v>SERNA VELEZ OLMEDO DE JESUS</v>
      </c>
      <c r="C18" s="153">
        <f>'C1'!E21</f>
        <v>600000</v>
      </c>
      <c r="D18" s="153">
        <f>'C1'!D21</f>
        <v>57000</v>
      </c>
      <c r="E18" s="154">
        <f>'C1'!B21</f>
        <v>8353534</v>
      </c>
      <c r="F18" s="155">
        <f t="shared" si="1"/>
        <v>684000</v>
      </c>
      <c r="G18" s="156">
        <f>IF(F18&gt;0,(VLOOKUP(E18,P18:AB49,F$1+1,FALSE)+D18*F$1),0)</f>
        <v>780000</v>
      </c>
      <c r="H18" s="134"/>
      <c r="I18" s="138">
        <f t="shared" si="5"/>
        <v>0</v>
      </c>
      <c r="J18" s="134"/>
      <c r="K18" s="155">
        <f>IF('C1'!F21*F$1&lt;G18,'C1'!F21*F$1,+G18)</f>
        <v>608400</v>
      </c>
      <c r="L18" s="155">
        <f>IF('C1'!F21*F$1+1000*F$1&lt;G18,1000*F$1,+G18-K18)</f>
        <v>12000</v>
      </c>
      <c r="M18" s="155">
        <f>IF('C1'!F21*F$1+1000*F$1+'C1'!G21*F$1&lt;G18,IF(CEILING('C1'!G21*F$1,500)&gt;C18/10,C18/10,CEILING('C1'!G21*F$1,500)),G18-K18-L18)</f>
        <v>60000</v>
      </c>
      <c r="N18" s="155">
        <f>IF('C1'!F21*F$1+1000*F$1+'C1'!G20*F$1+'C1'!H20*F$1&lt;G18,+G18-K18-L18-M18,+G18-K18-L18-M18)</f>
        <v>99600</v>
      </c>
      <c r="O18" s="166"/>
      <c r="P18" s="154">
        <f>'C1'!B21</f>
        <v>8353534</v>
      </c>
      <c r="Q18" s="159">
        <f>'C1'!J21-D18</f>
        <v>8000</v>
      </c>
      <c r="R18" s="156">
        <f>'C1'!J21+'C1'!L21-(D18*2)</f>
        <v>16000</v>
      </c>
      <c r="S18" s="156">
        <f>'C1'!J21+'C1'!L21+'C1'!N21-(D18*3)</f>
        <v>24000</v>
      </c>
      <c r="T18" s="156">
        <f>'C1'!J21+'C1'!L21+'C1'!N21+'C1'!P21-(D18*4)</f>
        <v>32000</v>
      </c>
      <c r="U18" s="156">
        <f>'C1'!J21+'C1'!L21+'C1'!N21+'C1'!P21+'C1'!R21-(D18*5)</f>
        <v>40000</v>
      </c>
      <c r="V18" s="156">
        <f>'C1'!J21+'C1'!L21+'C1'!N21+'C1'!P21+'C1'!R21+'C1'!T21-(D18*6)</f>
        <v>48000</v>
      </c>
      <c r="W18" s="156">
        <f>'C1'!J21+'C1'!L21+'C1'!N21+'C1'!P21+'C1'!R21+'C1'!T21+'C1'!V21-(D18*7)</f>
        <v>56000</v>
      </c>
      <c r="X18" s="156">
        <f>'C1'!J21+'C1'!L21+'C1'!N21+'C1'!P21+'C1'!R21+'C1'!T21+'C1'!V21+'C1'!X21-(D18*8)</f>
        <v>64000</v>
      </c>
      <c r="Y18" s="156">
        <f>'C1'!J21+'C1'!L21+'C1'!N21+'C1'!P21+'C1'!R21+'C1'!T21+'C1'!V21+'C1'!X21+'C1'!Z21-(D18*9)</f>
        <v>72000</v>
      </c>
      <c r="Z18" s="156">
        <f>'C1'!J21+'C1'!L21+'C1'!N21+'C1'!P21+'C1'!R21+'C1'!T21+'C1'!V21+'C1'!X21+'C1'!Z21+'C1'!AB21-(D18*10)</f>
        <v>80000</v>
      </c>
      <c r="AA18" s="156">
        <f>'C1'!J21+'C1'!L21+'C1'!N21+'C1'!P21+'C1'!R21+'C1'!T21+'C1'!V21+'C1'!X21+'C1'!Z21+'C1'!AB21+'C1'!AD21-(D18*11)</f>
        <v>88000</v>
      </c>
      <c r="AB18" s="156">
        <f>'C1'!J21+'C1'!L21+'C1'!N21+'C1'!P21+'C1'!R21+'C1'!T21+'C1'!V21+'C1'!X21+'C1'!Z21+'C1'!AB21+'C1'!AD21+'C1'!AF21-(D18*12)</f>
        <v>96000</v>
      </c>
      <c r="AC18" s="134"/>
      <c r="AD18" s="159">
        <f t="shared" si="6"/>
        <v>684000</v>
      </c>
      <c r="AE18" s="159">
        <f>'C1'!AP21</f>
        <v>780000</v>
      </c>
      <c r="AF18" s="131"/>
    </row>
    <row r="19">
      <c r="A19" s="152">
        <v>4.0</v>
      </c>
      <c r="B19" s="134" t="str">
        <f>'C1'!C22</f>
        <v>HERNANDEZ CONTRERAS NUDIS MARIA</v>
      </c>
      <c r="C19" s="153">
        <f>'C1'!E22</f>
        <v>150000</v>
      </c>
      <c r="D19" s="153">
        <f>'C1'!D22</f>
        <v>15000</v>
      </c>
      <c r="E19" s="154">
        <f>'C1'!B22</f>
        <v>64726166</v>
      </c>
      <c r="F19" s="155">
        <f t="shared" si="1"/>
        <v>180000</v>
      </c>
      <c r="G19" s="156">
        <f>IF(F19&gt;0,(VLOOKUP(E19,P19:AB49,F$1+1,FALSE)+D19*F$1),0)</f>
        <v>180000</v>
      </c>
      <c r="H19" s="134"/>
      <c r="I19" s="157">
        <f t="shared" si="5"/>
        <v>0</v>
      </c>
      <c r="J19" s="134"/>
      <c r="K19" s="155">
        <f>IF('C1'!F22*F$1&lt;G19,'C1'!F22*F$1,+G19)</f>
        <v>152400</v>
      </c>
      <c r="L19" s="155">
        <f>IF('C1'!F22*F$1+1000*F$1&lt;G19,1000*F$1,+G19-K19)</f>
        <v>12000</v>
      </c>
      <c r="M19" s="155">
        <f>IF('C1'!F22*F$1+1000*F$1+'C1'!G22*F$1&lt;G19,IF(CEILING('C1'!G22*F$1,500)&gt;C19/10,C19/10,CEILING('C1'!G22*F$1,500)),G19-K19-L19)</f>
        <v>15000</v>
      </c>
      <c r="N19" s="155">
        <f>IF('C1'!F22*F$1+1000*F$1+'C1'!G21*F$1+'C1'!H21*F$1&lt;G19,+G19-K19-L19-M19,+G19-K19-L19-M19)</f>
        <v>600</v>
      </c>
      <c r="O19" s="166"/>
      <c r="P19" s="154">
        <f>'C1'!B22</f>
        <v>64726166</v>
      </c>
      <c r="Q19" s="159">
        <f>'C1'!J22-D19</f>
        <v>0</v>
      </c>
      <c r="R19" s="156">
        <f>'C1'!J22+'C1'!L22-(D19*2)</f>
        <v>0</v>
      </c>
      <c r="S19" s="156">
        <f>'C1'!J22+'C1'!L22+'C1'!N22-(D19*3)</f>
        <v>-15000</v>
      </c>
      <c r="T19" s="156">
        <f>'C1'!J22+'C1'!L22+'C1'!N22+'C1'!P22-(D19*4)</f>
        <v>0</v>
      </c>
      <c r="U19" s="156">
        <f>'C1'!J22+'C1'!L22+'C1'!N22+'C1'!P22+'C1'!R22-(D19*5)</f>
        <v>-15000</v>
      </c>
      <c r="V19" s="156">
        <f>'C1'!J22+'C1'!L22+'C1'!N22+'C1'!P22+'C1'!R22+'C1'!T22-(D19*6)</f>
        <v>0</v>
      </c>
      <c r="W19" s="156">
        <f>'C1'!J22+'C1'!L22+'C1'!N22+'C1'!P22+'C1'!R22+'C1'!T22+'C1'!V22-(D19*7)</f>
        <v>0</v>
      </c>
      <c r="X19" s="156">
        <f>'C1'!J22+'C1'!L22+'C1'!N22+'C1'!P22+'C1'!R22+'C1'!T22+'C1'!V22+'C1'!X22-(D19*8)</f>
        <v>-15000</v>
      </c>
      <c r="Y19" s="156">
        <f>'C1'!J22+'C1'!L22+'C1'!N22+'C1'!P22+'C1'!R22+'C1'!T22+'C1'!V22+'C1'!X22+'C1'!Z22-(D19*9)</f>
        <v>0</v>
      </c>
      <c r="Z19" s="156">
        <f>'C1'!J22+'C1'!L22+'C1'!N22+'C1'!P22+'C1'!R22+'C1'!T22+'C1'!V22+'C1'!X22+'C1'!Z22+'C1'!AB22-(D19*10)</f>
        <v>0</v>
      </c>
      <c r="AA19" s="156">
        <f>'C1'!J22+'C1'!L22+'C1'!N22+'C1'!P22+'C1'!R22+'C1'!T22+'C1'!V22+'C1'!X22+'C1'!Z22+'C1'!AB22+'C1'!AD22-(D19*11)</f>
        <v>0</v>
      </c>
      <c r="AB19" s="156">
        <f>'C1'!J22+'C1'!L22+'C1'!N22+'C1'!P22+'C1'!R22+'C1'!T22+'C1'!V22+'C1'!X22+'C1'!Z22+'C1'!AB22+'C1'!AD22+'C1'!AF22-(D19*12)</f>
        <v>0</v>
      </c>
      <c r="AC19" s="134"/>
      <c r="AD19" s="159">
        <f t="shared" si="6"/>
        <v>180000</v>
      </c>
      <c r="AE19" s="159">
        <f>'C1'!AP22</f>
        <v>180000</v>
      </c>
      <c r="AF19" s="131"/>
    </row>
    <row r="20">
      <c r="A20" s="152">
        <v>5.0</v>
      </c>
      <c r="B20" s="134" t="str">
        <f>'C1'!C23</f>
        <v>ARENAS DE DURANGO NOHEMY DEL SOCORRO</v>
      </c>
      <c r="C20" s="153">
        <f>'C1'!E23</f>
        <v>100000</v>
      </c>
      <c r="D20" s="153">
        <f>'C1'!D23</f>
        <v>10500</v>
      </c>
      <c r="E20" s="154">
        <f>'C1'!B23</f>
        <v>21742568</v>
      </c>
      <c r="F20" s="155">
        <f t="shared" si="1"/>
        <v>126000</v>
      </c>
      <c r="G20" s="156">
        <f>IF(F20&gt;0,(VLOOKUP(E20,P20:AB49,F$1+1,FALSE)+D20*F$1),0)</f>
        <v>126000</v>
      </c>
      <c r="H20" s="134"/>
      <c r="I20" s="157">
        <f t="shared" si="5"/>
        <v>0</v>
      </c>
      <c r="J20" s="134"/>
      <c r="K20" s="155">
        <f>IF('C1'!F23*F$1&lt;G20,'C1'!F23*F$1,+G20)</f>
        <v>101400</v>
      </c>
      <c r="L20" s="155">
        <f>IF('C1'!F23*F$1+1000*F$1&lt;G20,1000*F$1,+G20-K20)</f>
        <v>12000</v>
      </c>
      <c r="M20" s="155">
        <f>IF('C1'!F23*F$1+1000*F$1+'C1'!G23*F$1&lt;G20,IF(CEILING('C1'!G23*F$1,500)&gt;C20/10,C20/10,CEILING('C1'!G23*F$1,500)),G20-K20-L20)</f>
        <v>10000</v>
      </c>
      <c r="N20" s="155">
        <f>IF('C1'!F23*F$1+1000*F$1+'C1'!G22*F$1+'C1'!H22*F$1&lt;G20,+G20-K20-L20-M20,+G20-K20-L20-M20)</f>
        <v>2600</v>
      </c>
      <c r="O20" s="166"/>
      <c r="P20" s="154">
        <f>'C1'!B23</f>
        <v>21742568</v>
      </c>
      <c r="Q20" s="159">
        <f>'C1'!J23-D20</f>
        <v>-500</v>
      </c>
      <c r="R20" s="156">
        <f>'C1'!J23+'C1'!L23-(D20*2)</f>
        <v>-11000</v>
      </c>
      <c r="S20" s="156">
        <f>'C1'!J23+'C1'!L23+'C1'!N23-(D20*3)</f>
        <v>-21500</v>
      </c>
      <c r="T20" s="156">
        <f>'C1'!J23+'C1'!L23+'C1'!N23+'C1'!P23-(D20*4)</f>
        <v>-32000</v>
      </c>
      <c r="U20" s="156">
        <f>'C1'!J23+'C1'!L23+'C1'!N23+'C1'!P23+'C1'!R23-(D20*5)</f>
        <v>-42500</v>
      </c>
      <c r="V20" s="156">
        <f>'C1'!J23+'C1'!L23+'C1'!N23+'C1'!P23+'C1'!R23+'C1'!T23-(D20*6)</f>
        <v>-33000</v>
      </c>
      <c r="W20" s="156">
        <f>'C1'!J23+'C1'!L23+'C1'!N23+'C1'!P23+'C1'!R23+'C1'!T23+'C1'!V23-(D20*7)</f>
        <v>-43500</v>
      </c>
      <c r="X20" s="156">
        <f>'C1'!J23+'C1'!L23+'C1'!N23+'C1'!P23+'C1'!R23+'C1'!T23+'C1'!V23+'C1'!X23-(D20*8)</f>
        <v>-44000</v>
      </c>
      <c r="Y20" s="156">
        <f>'C1'!J23+'C1'!L23+'C1'!N23+'C1'!P23+'C1'!R23+'C1'!T23+'C1'!V23+'C1'!X23+'C1'!Z23-(D20*9)</f>
        <v>-44500</v>
      </c>
      <c r="Z20" s="156">
        <f>'C1'!J23+'C1'!L23+'C1'!N23+'C1'!P23+'C1'!R23+'C1'!T23+'C1'!V23+'C1'!X23+'C1'!Z23+'C1'!AB23-(D20*10)</f>
        <v>-55000</v>
      </c>
      <c r="AA20" s="156">
        <f>'C1'!J23+'C1'!L23+'C1'!N23+'C1'!P23+'C1'!R23+'C1'!T23+'C1'!V23+'C1'!X23+'C1'!Z23+'C1'!AB23+'C1'!AD23-(D20*11)</f>
        <v>-65500</v>
      </c>
      <c r="AB20" s="156">
        <f>'C1'!J23+'C1'!L23+'C1'!N23+'C1'!P23+'C1'!R23+'C1'!T23+'C1'!V23+'C1'!X23+'C1'!Z23+'C1'!AB23+'C1'!AD23+'C1'!AF23-(D20*12)</f>
        <v>0</v>
      </c>
      <c r="AC20" s="134"/>
      <c r="AD20" s="159">
        <f t="shared" si="6"/>
        <v>126000</v>
      </c>
      <c r="AE20" s="159">
        <f>'C1'!AP23</f>
        <v>126000</v>
      </c>
      <c r="AF20" s="131"/>
    </row>
    <row r="21">
      <c r="A21" s="152">
        <v>6.0</v>
      </c>
      <c r="B21" s="134" t="str">
        <f>'C1'!C24</f>
        <v>SERNA GALLEGO DINA LUZ</v>
      </c>
      <c r="C21" s="153">
        <f>'C1'!E24</f>
        <v>200000</v>
      </c>
      <c r="D21" s="153">
        <f>'C1'!D24</f>
        <v>20000</v>
      </c>
      <c r="E21" s="154">
        <f>'C1'!B24</f>
        <v>1152437249</v>
      </c>
      <c r="F21" s="155">
        <f t="shared" si="1"/>
        <v>240000</v>
      </c>
      <c r="G21" s="156">
        <f>IF(F21&gt;0,(VLOOKUP(E21,P21:AB49,F$1+1,FALSE)+D21*F$1),0)</f>
        <v>241000</v>
      </c>
      <c r="H21" s="134"/>
      <c r="I21" s="157">
        <f t="shared" si="5"/>
        <v>0</v>
      </c>
      <c r="J21" s="134"/>
      <c r="K21" s="155">
        <f>IF('C1'!F24*F$1&lt;G21,'C1'!F24*F$1,+G21)</f>
        <v>202800</v>
      </c>
      <c r="L21" s="155">
        <f>IF('C1'!F24*F$1+1000*F$1&lt;G21,1000*F$1,+G21-K21)</f>
        <v>12000</v>
      </c>
      <c r="M21" s="155">
        <f>IF('C1'!F24*F$1+1000*F$1+'C1'!G24*F$1&lt;G21,IF(CEILING('C1'!G24*F$1,500)&gt;C21/10,C21/10,CEILING('C1'!G24*F$1,500)),G21-K21-L21)</f>
        <v>20000</v>
      </c>
      <c r="N21" s="155">
        <f>IF('C1'!F24*F$1+1000*F$1+'C1'!G23*F$1+'C1'!H23*F$1&lt;G21,+G21-K21-L21-M21,+G21-K21-L21-M21)</f>
        <v>6200</v>
      </c>
      <c r="O21" s="166"/>
      <c r="P21" s="154">
        <f>'C1'!B24</f>
        <v>1152437249</v>
      </c>
      <c r="Q21" s="159">
        <f>'C1'!J24-D21</f>
        <v>0</v>
      </c>
      <c r="R21" s="156">
        <f>'C1'!J24+'C1'!L24-(D21*2)</f>
        <v>0</v>
      </c>
      <c r="S21" s="156">
        <f>'C1'!J24+'C1'!L24+'C1'!N24-(D21*3)</f>
        <v>0</v>
      </c>
      <c r="T21" s="156">
        <f>'C1'!J24+'C1'!L24+'C1'!N24+'C1'!P24-(D21*4)</f>
        <v>-20000</v>
      </c>
      <c r="U21" s="156">
        <f>'C1'!J24+'C1'!L24+'C1'!N24+'C1'!P24+'C1'!R24-(D21*5)</f>
        <v>-20000</v>
      </c>
      <c r="V21" s="156">
        <f>'C1'!J24+'C1'!L24+'C1'!N24+'C1'!P24+'C1'!R24+'C1'!T24-(D21*6)</f>
        <v>-15000</v>
      </c>
      <c r="W21" s="156">
        <f>'C1'!J24+'C1'!L24+'C1'!N24+'C1'!P24+'C1'!R24+'C1'!T24+'C1'!V24-(D21*7)</f>
        <v>-9000</v>
      </c>
      <c r="X21" s="156">
        <f>'C1'!J24+'C1'!L24+'C1'!N24+'C1'!P24+'C1'!R24+'C1'!T24+'C1'!V24+'C1'!X24-(D21*8)</f>
        <v>-9000</v>
      </c>
      <c r="Y21" s="156">
        <f>'C1'!J24+'C1'!L24+'C1'!N24+'C1'!P24+'C1'!R24+'C1'!T24+'C1'!V24+'C1'!X24+'C1'!Z24-(D21*9)</f>
        <v>-9000</v>
      </c>
      <c r="Z21" s="156">
        <f>'C1'!J24+'C1'!L24+'C1'!N24+'C1'!P24+'C1'!R24+'C1'!T24+'C1'!V24+'C1'!X24+'C1'!Z24+'C1'!AB24-(D21*10)</f>
        <v>-4000</v>
      </c>
      <c r="AA21" s="156">
        <f>'C1'!J24+'C1'!L24+'C1'!N24+'C1'!P24+'C1'!R24+'C1'!T24+'C1'!V24+'C1'!X24+'C1'!Z24+'C1'!AB24+'C1'!AD24-(D21*11)</f>
        <v>1000</v>
      </c>
      <c r="AB21" s="156">
        <f>'C1'!J24+'C1'!L24+'C1'!N24+'C1'!P24+'C1'!R24+'C1'!T24+'C1'!V24+'C1'!X24+'C1'!Z24+'C1'!AB24+'C1'!AD24+'C1'!AF24-(D21*12)</f>
        <v>1000</v>
      </c>
      <c r="AC21" s="134"/>
      <c r="AD21" s="159">
        <f t="shared" si="6"/>
        <v>240000</v>
      </c>
      <c r="AE21" s="159">
        <f>'C1'!AP24</f>
        <v>241000</v>
      </c>
      <c r="AF21" s="131"/>
    </row>
    <row r="22">
      <c r="A22" s="152">
        <v>7.0</v>
      </c>
      <c r="B22" s="134" t="str">
        <f>'C1'!C25</f>
        <v>GALLEGO DURANGO ESTEFANY</v>
      </c>
      <c r="C22" s="153">
        <f>'C1'!E25</f>
        <v>300000</v>
      </c>
      <c r="D22" s="153">
        <f>'C1'!D25</f>
        <v>29000</v>
      </c>
      <c r="E22" s="154">
        <f>'C1'!B25</f>
        <v>1017218171</v>
      </c>
      <c r="F22" s="155">
        <f t="shared" si="1"/>
        <v>348000</v>
      </c>
      <c r="G22" s="156">
        <f>IF(F22&gt;0,(VLOOKUP(E22,P22:AB49,F$1+1,FALSE)+D22*F$1),0)</f>
        <v>348000</v>
      </c>
      <c r="H22" s="134"/>
      <c r="I22" s="157">
        <f t="shared" si="5"/>
        <v>0</v>
      </c>
      <c r="J22" s="134"/>
      <c r="K22" s="155">
        <f>IF('C1'!F25*F$1&lt;G22,'C1'!F25*F$1,+G22)</f>
        <v>304200</v>
      </c>
      <c r="L22" s="155">
        <f>IF('C1'!F25*F$1+1000*F$1&lt;G22,1000*F$1,+G22-K22)</f>
        <v>12000</v>
      </c>
      <c r="M22" s="155">
        <f>IF('C1'!F25*F$1+1000*F$1+'C1'!G25*F$1&lt;G22,IF(CEILING('C1'!G25*F$1,500)&gt;C22/10,C22/10,CEILING('C1'!G25*F$1,500)),G22-K22-L22)</f>
        <v>30000</v>
      </c>
      <c r="N22" s="155">
        <f>IF('C1'!F25*F$1+1000*F$1+'C1'!G24*F$1+'C1'!H24*F$1&lt;G22,+G22-K22-L22-M22,+G22-K22-L22-M22)</f>
        <v>1800</v>
      </c>
      <c r="O22" s="166"/>
      <c r="P22" s="154">
        <f>'C1'!B25</f>
        <v>1017218171</v>
      </c>
      <c r="Q22" s="159">
        <f>'C1'!J25-D22</f>
        <v>1000</v>
      </c>
      <c r="R22" s="156">
        <f>'C1'!J25+'C1'!L25-(D22*2)</f>
        <v>-28000</v>
      </c>
      <c r="S22" s="156">
        <f>'C1'!J25+'C1'!L25+'C1'!N25-(D22*3)</f>
        <v>-17000</v>
      </c>
      <c r="T22" s="156">
        <f>'C1'!J25+'C1'!L25+'C1'!N25+'C1'!P25-(D22*4)</f>
        <v>-26000</v>
      </c>
      <c r="U22" s="156">
        <f>'C1'!J25+'C1'!L25+'C1'!N25+'C1'!P25+'C1'!R25-(D22*5)</f>
        <v>-55000</v>
      </c>
      <c r="V22" s="156">
        <f>'C1'!J25+'C1'!L25+'C1'!N25+'C1'!P25+'C1'!R25+'C1'!T25-(D22*6)</f>
        <v>-54000</v>
      </c>
      <c r="W22" s="156">
        <f>'C1'!J25+'C1'!L25+'C1'!N25+'C1'!P25+'C1'!R25+'C1'!T25+'C1'!V25-(D22*7)</f>
        <v>-83000</v>
      </c>
      <c r="X22" s="156">
        <f>'C1'!J25+'C1'!L25+'C1'!N25+'C1'!P25+'C1'!R25+'C1'!T25+'C1'!V25+'C1'!X25-(D22*8)</f>
        <v>-102000</v>
      </c>
      <c r="Y22" s="156">
        <f>'C1'!J25+'C1'!L25+'C1'!N25+'C1'!P25+'C1'!R25+'C1'!T25+'C1'!V25+'C1'!X25+'C1'!Z25-(D22*9)</f>
        <v>-131000</v>
      </c>
      <c r="Z22" s="156">
        <f>'C1'!J25+'C1'!L25+'C1'!N25+'C1'!P25+'C1'!R25+'C1'!T25+'C1'!V25+'C1'!X25+'C1'!Z25+'C1'!AB25-(D22*10)</f>
        <v>-160000</v>
      </c>
      <c r="AA22" s="156">
        <f>'C1'!J25+'C1'!L25+'C1'!N25+'C1'!P25+'C1'!R25+'C1'!T25+'C1'!V25+'C1'!X25+'C1'!Z25+'C1'!AB25+'C1'!AD25-(D22*11)</f>
        <v>-169000</v>
      </c>
      <c r="AB22" s="156">
        <f>'C1'!J25+'C1'!L25+'C1'!N25+'C1'!P25+'C1'!R25+'C1'!T25+'C1'!V25+'C1'!X25+'C1'!Z25+'C1'!AB25+'C1'!AD25+'C1'!AF25-(D22*12)</f>
        <v>0</v>
      </c>
      <c r="AC22" s="134"/>
      <c r="AD22" s="159">
        <f t="shared" si="6"/>
        <v>348000</v>
      </c>
      <c r="AE22" s="159">
        <f>'C1'!AP25</f>
        <v>348000</v>
      </c>
      <c r="AF22" s="131"/>
    </row>
    <row r="23">
      <c r="A23" s="152">
        <v>8.0</v>
      </c>
      <c r="B23" s="134" t="str">
        <f>'C1'!C26</f>
        <v/>
      </c>
      <c r="C23" s="153" t="str">
        <f>'C1'!E26</f>
        <v/>
      </c>
      <c r="D23" s="153" t="str">
        <f>'C1'!D26</f>
        <v/>
      </c>
      <c r="E23" s="154" t="str">
        <f>'C1'!B26</f>
        <v/>
      </c>
      <c r="F23" s="155">
        <f t="shared" si="1"/>
        <v>0</v>
      </c>
      <c r="G23" s="195">
        <f>IF(F23&gt;0,(VLOOKUP(E23,P23:AB49,F$1+1,FALSE)+D23*F$1),0)</f>
        <v>0</v>
      </c>
      <c r="H23" s="134"/>
      <c r="I23" s="157">
        <f t="shared" si="5"/>
        <v>0</v>
      </c>
      <c r="J23" s="134"/>
      <c r="K23" s="155">
        <f>IF('C1'!F26*F$1&lt;G23,'C1'!F26*F$1,+G23)</f>
        <v>0</v>
      </c>
      <c r="L23" s="155">
        <f>IF('C1'!F26*F$1+1000*F$1&lt;G23,1000*F$1,+G23-K23)</f>
        <v>0</v>
      </c>
      <c r="M23" s="155">
        <f>IF('C1'!F26*F$1+1000*F$1+'C1'!G26*F$1&lt;G23,IF(CEILING('C1'!G26*F$1,500)&gt;C23/10,C23/10,CEILING('C1'!G26*F$1,500)),G23-K23-L23)</f>
        <v>0</v>
      </c>
      <c r="N23" s="155">
        <f>IF('C1'!F26*F$1+1000*F$1+'C1'!G25*F$1+'C1'!H25*F$1&lt;G23,+G23-K23-L23-M23,+G23-K23-L23-M23)</f>
        <v>0</v>
      </c>
      <c r="O23" s="166"/>
      <c r="P23" s="154" t="str">
        <f>'C1'!B26</f>
        <v/>
      </c>
      <c r="Q23" s="159">
        <f>'C1'!J26-D23</f>
        <v>0</v>
      </c>
      <c r="R23" s="156">
        <f>'C1'!J26+'C1'!L26-(D23*2)</f>
        <v>0</v>
      </c>
      <c r="S23" s="156">
        <f>'C1'!J26+'C1'!L26+'C1'!N26-(D23*3)</f>
        <v>0</v>
      </c>
      <c r="T23" s="156">
        <f>'C1'!J26+'C1'!L26+'C1'!N26+'C1'!P26-(D23*4)</f>
        <v>0</v>
      </c>
      <c r="U23" s="156">
        <f>'C1'!J26+'C1'!L26+'C1'!N26+'C1'!P26+'C1'!R26-(D23*5)</f>
        <v>0</v>
      </c>
      <c r="V23" s="156">
        <f>'C1'!J26+'C1'!L26+'C1'!N26+'C1'!P26+'C1'!R26+'C1'!T26-(D23*6)</f>
        <v>0</v>
      </c>
      <c r="W23" s="156">
        <f>'C1'!J26+'C1'!L26+'C1'!N26+'C1'!P26+'C1'!R26+'C1'!T26+'C1'!V26-(D23*7)</f>
        <v>0</v>
      </c>
      <c r="X23" s="156">
        <f>'C1'!J26+'C1'!L26+'C1'!N26+'C1'!P26+'C1'!R26+'C1'!T26+'C1'!V26+'C1'!X26-(D23*8)</f>
        <v>0</v>
      </c>
      <c r="Y23" s="156">
        <f>'C1'!J26+'C1'!L26+'C1'!N26+'C1'!P26+'C1'!R26+'C1'!T26+'C1'!V26+'C1'!X26+'C1'!Z26-(D23*9)</f>
        <v>0</v>
      </c>
      <c r="Z23" s="156">
        <f>'C1'!J26+'C1'!L26+'C1'!N26+'C1'!P26+'C1'!R26+'C1'!T26+'C1'!V26+'C1'!X26+'C1'!Z26+'C1'!AB26-(D23*10)</f>
        <v>0</v>
      </c>
      <c r="AA23" s="156">
        <f>'C1'!J26+'C1'!L26+'C1'!N26+'C1'!P26+'C1'!R26+'C1'!T26+'C1'!V26+'C1'!X26+'C1'!Z26+'C1'!AB26+'C1'!AD26-(D23*11)</f>
        <v>0</v>
      </c>
      <c r="AB23" s="156">
        <f>'C1'!J26+'C1'!L26+'C1'!N26+'C1'!P26+'C1'!R26+'C1'!T26+'C1'!V26+'C1'!X26+'C1'!Z26+'C1'!AB26+'C1'!AD26+'C1'!AF26-(D23*12)</f>
        <v>0</v>
      </c>
      <c r="AC23" s="134"/>
      <c r="AD23" s="159">
        <f t="shared" si="6"/>
        <v>0</v>
      </c>
      <c r="AE23" s="159">
        <f>'C1'!AP26</f>
        <v>0</v>
      </c>
      <c r="AF23" s="131"/>
    </row>
    <row r="24">
      <c r="A24" s="152">
        <v>9.0</v>
      </c>
      <c r="B24" s="134" t="str">
        <f>'C1'!C27</f>
        <v/>
      </c>
      <c r="C24" s="153" t="str">
        <f>'C1'!E27</f>
        <v/>
      </c>
      <c r="D24" s="153" t="str">
        <f>'C1'!D27</f>
        <v/>
      </c>
      <c r="E24" s="154" t="str">
        <f>'C1'!B27</f>
        <v/>
      </c>
      <c r="F24" s="155">
        <f t="shared" si="1"/>
        <v>0</v>
      </c>
      <c r="G24" s="195">
        <f>IF(F24&gt;0,(VLOOKUP(E24,P24:AB49,F$1+1,FALSE)+D24*F$1),0)</f>
        <v>0</v>
      </c>
      <c r="H24" s="134"/>
      <c r="I24" s="157">
        <f t="shared" si="5"/>
        <v>0</v>
      </c>
      <c r="J24" s="134"/>
      <c r="K24" s="155">
        <f>IF('C1'!F27*F$1&lt;G24,'C1'!F27*F$1,+G24)</f>
        <v>0</v>
      </c>
      <c r="L24" s="155">
        <f>IF('C1'!F27*F$1+1000*F$1&lt;G24,1000*F$1,+G24-K24)</f>
        <v>0</v>
      </c>
      <c r="M24" s="155">
        <f>IF('C1'!F27*F$1+1000*F$1+'C1'!G27*F$1&lt;G24,IF(CEILING('C1'!G27*F$1,500)&gt;C24/10,C24/10,CEILING('C1'!G27*F$1,500)),G24-K24-L24)</f>
        <v>0</v>
      </c>
      <c r="N24" s="155">
        <f>IF('C1'!F27*F$1+1000*F$1+'C1'!G26*F$1+'C1'!H26*F$1&lt;G24,+G24-K24-L24-M24,+G24-K24-L24-M24)</f>
        <v>0</v>
      </c>
      <c r="O24" s="166"/>
      <c r="P24" s="154" t="str">
        <f>'C1'!B27</f>
        <v/>
      </c>
      <c r="Q24" s="159">
        <f>'C1'!J27-D24</f>
        <v>0</v>
      </c>
      <c r="R24" s="156">
        <f>'C1'!J27+'C1'!L27-(D24*2)</f>
        <v>0</v>
      </c>
      <c r="S24" s="156">
        <f>'C1'!J27+'C1'!L27+'C1'!N27-(D24*3)</f>
        <v>0</v>
      </c>
      <c r="T24" s="156">
        <f>'C1'!J27+'C1'!L27+'C1'!N27+'C1'!P27-(D24*4)</f>
        <v>0</v>
      </c>
      <c r="U24" s="156">
        <f>'C1'!J27+'C1'!L27+'C1'!N27+'C1'!P27+'C1'!R27-(D24*5)</f>
        <v>0</v>
      </c>
      <c r="V24" s="156">
        <f>'C1'!J27+'C1'!L27+'C1'!N27+'C1'!P27+'C1'!R27+'C1'!T27-(D24*6)</f>
        <v>0</v>
      </c>
      <c r="W24" s="156">
        <f>'C1'!J27+'C1'!L27+'C1'!N27+'C1'!P27+'C1'!R27+'C1'!T27+'C1'!V27-(D24*7)</f>
        <v>0</v>
      </c>
      <c r="X24" s="156">
        <f>'C1'!J27+'C1'!L27+'C1'!N27+'C1'!P27+'C1'!R27+'C1'!T27+'C1'!V27+'C1'!X27-(D24*8)</f>
        <v>0</v>
      </c>
      <c r="Y24" s="156">
        <f>'C1'!J27+'C1'!L27+'C1'!N27+'C1'!P27+'C1'!R27+'C1'!T27+'C1'!V27+'C1'!X27+'C1'!Z27-(D24*9)</f>
        <v>0</v>
      </c>
      <c r="Z24" s="156">
        <f>'C1'!J27+'C1'!L27+'C1'!N27+'C1'!P27+'C1'!R27+'C1'!T27+'C1'!V27+'C1'!X27+'C1'!Z27+'C1'!AB27-(D24*10)</f>
        <v>0</v>
      </c>
      <c r="AA24" s="156">
        <f>'C1'!J27+'C1'!L27+'C1'!N27+'C1'!P27+'C1'!R27+'C1'!T27+'C1'!V27+'C1'!X27+'C1'!Z27+'C1'!AB27+'C1'!AD27-(D24*11)</f>
        <v>0</v>
      </c>
      <c r="AB24" s="156">
        <f>'C1'!J27+'C1'!L27+'C1'!N27+'C1'!P27+'C1'!R27+'C1'!T27+'C1'!V27+'C1'!X27+'C1'!Z27+'C1'!AB27+'C1'!AD27+'C1'!AF27-(D24*12)</f>
        <v>0</v>
      </c>
      <c r="AC24" s="134"/>
      <c r="AD24" s="159">
        <f t="shared" si="6"/>
        <v>0</v>
      </c>
      <c r="AE24" s="159">
        <f>'C1'!AP27</f>
        <v>0</v>
      </c>
      <c r="AF24" s="131"/>
    </row>
    <row r="25">
      <c r="A25" s="200"/>
      <c r="B25" s="146" t="s">
        <v>91</v>
      </c>
      <c r="C25" s="153" t="str">
        <f>'C1'!E28</f>
        <v/>
      </c>
      <c r="D25" s="134"/>
      <c r="E25" s="154"/>
      <c r="F25" s="155">
        <f t="shared" si="1"/>
        <v>0</v>
      </c>
      <c r="G25" s="195">
        <f>IF(F25&gt;0,(VLOOKUP(E25,P25:AB49,F$1+1,FALSE)+D25*F$1),0)</f>
        <v>0</v>
      </c>
      <c r="H25" s="134"/>
      <c r="I25" s="134"/>
      <c r="J25" s="134"/>
      <c r="K25" s="155"/>
      <c r="L25" s="155"/>
      <c r="M25" s="155">
        <f>IF('C1'!F28*F$1+1000*F$1+'C1'!G28*F$1&lt;G25,IF(CEILING('C1'!G28*F$1,500)&gt;C25/10,C25/10,CEILING('C1'!G28*F$1,500)),G25-K25-L25)</f>
        <v>0</v>
      </c>
      <c r="N25" s="155">
        <f>IF('C1'!F28*F$1+1000*F$1+'C1'!G27*F$1+'C1'!H27*F$1&lt;G25,+G25-K25-L25-M25,+G25-K25-L25-M25)</f>
        <v>0</v>
      </c>
      <c r="O25" s="166"/>
      <c r="P25" s="154" t="str">
        <f>'C1'!B28</f>
        <v/>
      </c>
      <c r="Q25" s="134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134"/>
      <c r="AD25" s="134"/>
      <c r="AE25" s="134"/>
      <c r="AF25" s="131"/>
    </row>
    <row r="26">
      <c r="A26" s="152">
        <v>1.0</v>
      </c>
      <c r="B26" s="134" t="str">
        <f>'C1'!C29</f>
        <v>RAMIREZ MORALES ARGELIA</v>
      </c>
      <c r="C26" s="153">
        <f>'C1'!E29</f>
        <v>600000</v>
      </c>
      <c r="D26" s="153">
        <f>'C1'!D29</f>
        <v>57000</v>
      </c>
      <c r="E26" s="154">
        <f>'C1'!B29</f>
        <v>24932499</v>
      </c>
      <c r="F26" s="155">
        <f t="shared" si="1"/>
        <v>684000</v>
      </c>
      <c r="G26" s="156">
        <f>IF(F26&gt;0,(VLOOKUP(E26,P26:AB49,F$1+1,FALSE)+D26*F$1),0)</f>
        <v>684000</v>
      </c>
      <c r="H26" s="134"/>
      <c r="I26" s="157">
        <f t="shared" ref="I26:I42" si="7">IF(F26-G26&gt;0,+F26-G26,0)</f>
        <v>0</v>
      </c>
      <c r="J26" s="134"/>
      <c r="K26" s="155">
        <f>IF('C1'!F29*F$1&lt;G26,'C1'!F29*F$1,+G26)</f>
        <v>608400</v>
      </c>
      <c r="L26" s="155">
        <f>IF('C1'!F29*F$1+1000*F$1&lt;G26,1000*F$1,+G26-K26)</f>
        <v>12000</v>
      </c>
      <c r="M26" s="155">
        <f>IF('C1'!F29*F$1+1000*F$1+'C1'!G29*F$1&lt;G26,IF(CEILING('C1'!G29*F$1,500)&gt;C26/10,C26/10,CEILING('C1'!G29*F$1,500)),G26-K26-L26)</f>
        <v>60000</v>
      </c>
      <c r="N26" s="155">
        <f>IF('C1'!F29*F$1+1000*F$1+'C1'!G28*F$1+'C1'!H28*F$1&lt;G26,+G26-K26-L26-M26,+G26-K26-L26-M26)</f>
        <v>3600</v>
      </c>
      <c r="O26" s="166"/>
      <c r="P26" s="154">
        <f>'C1'!B29</f>
        <v>24932499</v>
      </c>
      <c r="Q26" s="159">
        <f>'C1'!J29-D26</f>
        <v>3000</v>
      </c>
      <c r="R26" s="156">
        <f>'C1'!J29+'C1'!L29-(D26*2)</f>
        <v>-4000</v>
      </c>
      <c r="S26" s="156">
        <f>'C1'!J29+'C1'!L29+'C1'!N29-(D26*3)</f>
        <v>9000</v>
      </c>
      <c r="T26" s="156">
        <f>'C1'!J29+'C1'!L29+'C1'!N29+'C1'!P29-(D26*4)</f>
        <v>22000</v>
      </c>
      <c r="U26" s="156">
        <f>'C1'!J29+'C1'!L29+'C1'!N29+'C1'!P29+'C1'!R29-(D26*5)</f>
        <v>15000</v>
      </c>
      <c r="V26" s="156">
        <f>'C1'!J29+'C1'!L29+'C1'!N29+'C1'!P29+'C1'!R29+'C1'!T29-(D26*6)</f>
        <v>8000</v>
      </c>
      <c r="W26" s="156">
        <f>'C1'!J29+'C1'!L29+'C1'!N29+'C1'!P29+'C1'!R29+'C1'!T29+'C1'!V29-(D26*7)</f>
        <v>-49000</v>
      </c>
      <c r="X26" s="156">
        <f>'C1'!J29+'C1'!L29+'C1'!N29+'C1'!P29+'C1'!R29+'C1'!T29+'C1'!V29+'C1'!X29-(D26*8)</f>
        <v>-56000</v>
      </c>
      <c r="Y26" s="156">
        <f>'C1'!J29+'C1'!L29+'C1'!N29+'C1'!P29+'C1'!R29+'C1'!T29+'C1'!V29+'C1'!X29+'C1'!Z29-(D26*9)</f>
        <v>-113000</v>
      </c>
      <c r="Z26" s="156">
        <f>'C1'!J29+'C1'!L29+'C1'!N29+'C1'!P29+'C1'!R29+'C1'!T29+'C1'!V29+'C1'!X29+'C1'!Z29+'C1'!AB29-(D26*10)</f>
        <v>-60000</v>
      </c>
      <c r="AA26" s="156">
        <f>'C1'!J29+'C1'!L29+'C1'!N29+'C1'!P29+'C1'!R29+'C1'!T29+'C1'!V29+'C1'!X29+'C1'!Z29+'C1'!AB29+'C1'!AD29-(D26*11)</f>
        <v>-17000</v>
      </c>
      <c r="AB26" s="156">
        <f>'C1'!J29+'C1'!L29+'C1'!N29+'C1'!P29+'C1'!R29+'C1'!T29+'C1'!V29+'C1'!X29+'C1'!Z29+'C1'!AB29+'C1'!AD29+'C1'!AF29-(D26*12)</f>
        <v>0</v>
      </c>
      <c r="AC26" s="134"/>
      <c r="AD26" s="159">
        <f t="shared" ref="AD26:AD33" si="8">D26*12</f>
        <v>684000</v>
      </c>
      <c r="AE26" s="159">
        <f>'C1'!AP29</f>
        <v>684000</v>
      </c>
      <c r="AF26" s="131"/>
    </row>
    <row r="27">
      <c r="A27" s="152">
        <v>2.0</v>
      </c>
      <c r="B27" s="134" t="str">
        <f>'C1'!C30</f>
        <v>HIGUITA HIDALGO LUZ MARINA</v>
      </c>
      <c r="C27" s="153">
        <f>'C1'!E30</f>
        <v>350000</v>
      </c>
      <c r="D27" s="153">
        <f>'C1'!D30</f>
        <v>34000</v>
      </c>
      <c r="E27" s="154">
        <f>'C1'!B30</f>
        <v>43046963</v>
      </c>
      <c r="F27" s="155">
        <f t="shared" si="1"/>
        <v>408000</v>
      </c>
      <c r="G27" s="156">
        <f>IF(F27&gt;0,(VLOOKUP(E27,P27:AB49,F$1+1,FALSE)+D27*F$1),0)</f>
        <v>434000</v>
      </c>
      <c r="H27" s="134"/>
      <c r="I27" s="157">
        <f t="shared" si="7"/>
        <v>0</v>
      </c>
      <c r="J27" s="134"/>
      <c r="K27" s="155">
        <f>IF('C1'!F30*F$1&lt;G27,'C1'!F30*F$1,+G27)</f>
        <v>355200</v>
      </c>
      <c r="L27" s="155">
        <f>IF('C1'!F30*F$1+1000*F$1&lt;G27,1000*F$1,+G27-K27)</f>
        <v>12000</v>
      </c>
      <c r="M27" s="155">
        <f>IF('C1'!F30*F$1+1000*F$1+'C1'!G30*F$1&lt;G27,IF(CEILING('C1'!G30*F$1,500)&gt;C27/10,C27/10,CEILING('C1'!G30*F$1,500)),G27-K27-L27)</f>
        <v>35000</v>
      </c>
      <c r="N27" s="155">
        <f>IF('C1'!F30*F$1+1000*F$1+'C1'!G29*F$1+'C1'!H29*F$1&lt;G27,+G27-K27-L27-M27,+G27-K27-L27-M27)</f>
        <v>31800</v>
      </c>
      <c r="O27" s="166"/>
      <c r="P27" s="154">
        <f>'C1'!B30</f>
        <v>43046963</v>
      </c>
      <c r="Q27" s="159">
        <f>'C1'!J30-D27</f>
        <v>-9000</v>
      </c>
      <c r="R27" s="156">
        <f>'C1'!J30+'C1'!L30-(D27*2)</f>
        <v>27000</v>
      </c>
      <c r="S27" s="156">
        <f>'C1'!J30+'C1'!L30+'C1'!N30-(D27*3)</f>
        <v>-7000</v>
      </c>
      <c r="T27" s="156">
        <f>'C1'!J30+'C1'!L30+'C1'!N30+'C1'!P30-(D27*4)</f>
        <v>-6000</v>
      </c>
      <c r="U27" s="156">
        <f>'C1'!J30+'C1'!L30+'C1'!N30+'C1'!P30+'C1'!R30-(D27*5)</f>
        <v>0</v>
      </c>
      <c r="V27" s="156">
        <f>'C1'!J30+'C1'!L30+'C1'!N30+'C1'!P30+'C1'!R30+'C1'!T30-(D27*6)</f>
        <v>6000</v>
      </c>
      <c r="W27" s="156">
        <f>'C1'!J30+'C1'!L30+'C1'!N30+'C1'!P30+'C1'!R30+'C1'!T30+'C1'!V30-(D27*7)</f>
        <v>12000</v>
      </c>
      <c r="X27" s="156">
        <f>'C1'!J30+'C1'!L30+'C1'!N30+'C1'!P30+'C1'!R30+'C1'!T30+'C1'!V30+'C1'!X30-(D27*8)</f>
        <v>13000</v>
      </c>
      <c r="Y27" s="156">
        <f>'C1'!J30+'C1'!L30+'C1'!N30+'C1'!P30+'C1'!R30+'C1'!T30+'C1'!V30+'C1'!X30+'C1'!Z30-(D27*9)</f>
        <v>14000</v>
      </c>
      <c r="Z27" s="156">
        <f>'C1'!J30+'C1'!L30+'C1'!N30+'C1'!P30+'C1'!R30+'C1'!T30+'C1'!V30+'C1'!X30+'C1'!Z30+'C1'!AB30-(D27*10)</f>
        <v>30000</v>
      </c>
      <c r="AA27" s="156">
        <f>'C1'!J30+'C1'!L30+'C1'!N30+'C1'!P30+'C1'!R30+'C1'!T30+'C1'!V30+'C1'!X30+'C1'!Z30+'C1'!AB30+'C1'!AD30-(D27*11)</f>
        <v>30000</v>
      </c>
      <c r="AB27" s="156">
        <f>'C1'!J30+'C1'!L30+'C1'!N30+'C1'!P30+'C1'!R30+'C1'!T30+'C1'!V30+'C1'!X30+'C1'!Z30+'C1'!AB30+'C1'!AD30+'C1'!AF30-(D27*12)</f>
        <v>26000</v>
      </c>
      <c r="AC27" s="134"/>
      <c r="AD27" s="159">
        <f t="shared" si="8"/>
        <v>408000</v>
      </c>
      <c r="AE27" s="159">
        <f>'C1'!AP30</f>
        <v>434000</v>
      </c>
      <c r="AF27" s="131"/>
    </row>
    <row r="28">
      <c r="A28" s="152">
        <v>3.0</v>
      </c>
      <c r="B28" s="134" t="str">
        <f>'C1'!C31</f>
        <v>BETANCUR MONCADA LILIAN DELSOCORRO</v>
      </c>
      <c r="C28" s="153">
        <f>'C1'!E31</f>
        <v>450000</v>
      </c>
      <c r="D28" s="153">
        <f>'C1'!D31</f>
        <v>43000</v>
      </c>
      <c r="E28" s="154">
        <f>'C1'!B31</f>
        <v>43540392</v>
      </c>
      <c r="F28" s="155">
        <f t="shared" si="1"/>
        <v>516000</v>
      </c>
      <c r="G28" s="156">
        <f>IF(F28&gt;0,(VLOOKUP(E28,P28:AB49,F$1+1,FALSE)+D28*F$1),0)</f>
        <v>530000</v>
      </c>
      <c r="H28" s="134"/>
      <c r="I28" s="157">
        <f t="shared" si="7"/>
        <v>0</v>
      </c>
      <c r="J28" s="134"/>
      <c r="K28" s="155">
        <f>IF('C1'!F31*F$1&lt;G28,'C1'!F31*F$1,+G28)</f>
        <v>456600</v>
      </c>
      <c r="L28" s="155">
        <f>IF('C1'!F31*F$1+1000*F$1&lt;G28,1000*F$1,+G28-K28)</f>
        <v>12000</v>
      </c>
      <c r="M28" s="155">
        <f>IF('C1'!F31*F$1+1000*F$1+'C1'!G31*F$1&lt;G28,IF(CEILING('C1'!G31*F$1,500)&gt;C28/10,C28/10,CEILING('C1'!G31*F$1,500)),G28-K28-L28)</f>
        <v>45000</v>
      </c>
      <c r="N28" s="155">
        <f>IF('C1'!F31*F$1+1000*F$1+'C1'!G30*F$1+'C1'!H30*F$1&lt;G28,+G28-K28-L28-M28,+G28-K28-L28-M28)</f>
        <v>16400</v>
      </c>
      <c r="O28" s="166"/>
      <c r="P28" s="154">
        <f>'C1'!B31</f>
        <v>43540392</v>
      </c>
      <c r="Q28" s="159">
        <f>'C1'!J31-D28</f>
        <v>7000</v>
      </c>
      <c r="R28" s="156">
        <f>'C1'!J31+'C1'!L31-(D28*2)</f>
        <v>24000</v>
      </c>
      <c r="S28" s="156">
        <f>'C1'!J31+'C1'!L31+'C1'!N31-(D28*3)</f>
        <v>31000</v>
      </c>
      <c r="T28" s="156">
        <f>'C1'!J31+'C1'!L31+'C1'!N31+'C1'!P31-(D28*4)</f>
        <v>28000</v>
      </c>
      <c r="U28" s="156">
        <f>'C1'!J31+'C1'!L31+'C1'!N31+'C1'!P31+'C1'!R31-(D28*5)</f>
        <v>-15000</v>
      </c>
      <c r="V28" s="156">
        <f>'C1'!J31+'C1'!L31+'C1'!N31+'C1'!P31+'C1'!R31+'C1'!T31-(D28*6)</f>
        <v>42000</v>
      </c>
      <c r="W28" s="156">
        <f>'C1'!J31+'C1'!L31+'C1'!N31+'C1'!P31+'C1'!R31+'C1'!T31+'C1'!V31-(D28*7)</f>
        <v>49000</v>
      </c>
      <c r="X28" s="156">
        <f>'C1'!J31+'C1'!L31+'C1'!N31+'C1'!P31+'C1'!R31+'C1'!T31+'C1'!V31+'C1'!X31-(D28*8)</f>
        <v>56000</v>
      </c>
      <c r="Y28" s="156">
        <f>'C1'!J31+'C1'!L31+'C1'!N31+'C1'!P31+'C1'!R31+'C1'!T31+'C1'!V31+'C1'!X31+'C1'!Z31-(D28*9)</f>
        <v>63000</v>
      </c>
      <c r="Z28" s="156">
        <f>'C1'!J31+'C1'!L31+'C1'!N31+'C1'!P31+'C1'!R31+'C1'!T31+'C1'!V31+'C1'!X31+'C1'!Z31+'C1'!AB31-(D28*10)</f>
        <v>20000</v>
      </c>
      <c r="AA28" s="156">
        <f>'C1'!J31+'C1'!L31+'C1'!N31+'C1'!P31+'C1'!R31+'C1'!T31+'C1'!V31+'C1'!X31+'C1'!Z31+'C1'!AB31+'C1'!AD31-(D28*11)</f>
        <v>27000</v>
      </c>
      <c r="AB28" s="156">
        <f>'C1'!J31+'C1'!L31+'C1'!N31+'C1'!P31+'C1'!R31+'C1'!T31+'C1'!V31+'C1'!X31+'C1'!Z31+'C1'!AB31+'C1'!AD31+'C1'!AF31-(D28*12)</f>
        <v>14000</v>
      </c>
      <c r="AC28" s="134"/>
      <c r="AD28" s="159">
        <f t="shared" si="8"/>
        <v>516000</v>
      </c>
      <c r="AE28" s="159">
        <f>'C1'!AP31</f>
        <v>530000</v>
      </c>
      <c r="AF28" s="131"/>
    </row>
    <row r="29">
      <c r="A29" s="152">
        <v>4.0</v>
      </c>
      <c r="B29" s="134" t="str">
        <f>'C1'!C32</f>
        <v>ZAPATA LAVERDE GUSTAVO DE JESUS</v>
      </c>
      <c r="C29" s="153">
        <f>'C1'!E32</f>
        <v>150000</v>
      </c>
      <c r="D29" s="153">
        <f>'C1'!D32</f>
        <v>15000</v>
      </c>
      <c r="E29" s="154">
        <f>'C1'!B32</f>
        <v>3602204</v>
      </c>
      <c r="F29" s="155">
        <f t="shared" si="1"/>
        <v>180000</v>
      </c>
      <c r="G29" s="156">
        <f>IF(F29&gt;0,(VLOOKUP(E29,P29:AB49,F$1+1,FALSE)+D29*F$1),0)</f>
        <v>180000</v>
      </c>
      <c r="H29" s="134"/>
      <c r="I29" s="157">
        <f t="shared" si="7"/>
        <v>0</v>
      </c>
      <c r="J29" s="134"/>
      <c r="K29" s="155">
        <f>IF('C1'!F32*F$1&lt;G29,'C1'!F32*F$1,+G29)</f>
        <v>152400</v>
      </c>
      <c r="L29" s="155">
        <f>IF('C1'!F32*F$1+1000*F$1&lt;G29,1000*F$1,+G29-K29)</f>
        <v>12000</v>
      </c>
      <c r="M29" s="155">
        <f>IF('C1'!F32*F$1+1000*F$1+'C1'!G32*F$1&lt;G29,IF(CEILING('C1'!G32*F$1,500)&gt;C29/10,C29/10,CEILING('C1'!G32*F$1,500)),G29-K29-L29)</f>
        <v>15000</v>
      </c>
      <c r="N29" s="155">
        <f>IF('C1'!F32*F$1+1000*F$1+'C1'!G31*F$1+'C1'!H31*F$1&lt;G29,+G29-K29-L29-M29,+G29-K29-L29-M29)</f>
        <v>600</v>
      </c>
      <c r="O29" s="166"/>
      <c r="P29" s="154">
        <f>'C1'!B32</f>
        <v>3602204</v>
      </c>
      <c r="Q29" s="159">
        <f>'C1'!J32-D29</f>
        <v>5000</v>
      </c>
      <c r="R29" s="156">
        <f>'C1'!J32+'C1'!L32-(D29*2)</f>
        <v>10000</v>
      </c>
      <c r="S29" s="156">
        <f>'C1'!J32+'C1'!L32+'C1'!N32-(D29*3)</f>
        <v>10000</v>
      </c>
      <c r="T29" s="156">
        <f>'C1'!J32+'C1'!L32+'C1'!N32+'C1'!P32-(D29*4)</f>
        <v>15000</v>
      </c>
      <c r="U29" s="156">
        <f>'C1'!J32+'C1'!L32+'C1'!N32+'C1'!P32+'C1'!R32-(D29*5)</f>
        <v>15000</v>
      </c>
      <c r="V29" s="156">
        <f>'C1'!J32+'C1'!L32+'C1'!N32+'C1'!P32+'C1'!R32+'C1'!T32-(D29*6)</f>
        <v>15000</v>
      </c>
      <c r="W29" s="156">
        <f>'C1'!J32+'C1'!L32+'C1'!N32+'C1'!P32+'C1'!R32+'C1'!T32+'C1'!V32-(D29*7)</f>
        <v>15000</v>
      </c>
      <c r="X29" s="156">
        <f>'C1'!J32+'C1'!L32+'C1'!N32+'C1'!P32+'C1'!R32+'C1'!T32+'C1'!V32+'C1'!X32-(D29*8)</f>
        <v>15000</v>
      </c>
      <c r="Y29" s="156">
        <f>'C1'!J32+'C1'!L32+'C1'!N32+'C1'!P32+'C1'!R32+'C1'!T32+'C1'!V32+'C1'!X32+'C1'!Z32-(D29*9)</f>
        <v>0</v>
      </c>
      <c r="Z29" s="156">
        <f>'C1'!J32+'C1'!L32+'C1'!N32+'C1'!P32+'C1'!R32+'C1'!T32+'C1'!V32+'C1'!X32+'C1'!Z32+'C1'!AB32-(D29*10)</f>
        <v>-5000</v>
      </c>
      <c r="AA29" s="156">
        <f>'C1'!J32+'C1'!L32+'C1'!N32+'C1'!P32+'C1'!R32+'C1'!T32+'C1'!V32+'C1'!X32+'C1'!Z32+'C1'!AB32+'C1'!AD32-(D29*11)</f>
        <v>-10000</v>
      </c>
      <c r="AB29" s="156">
        <f>'C1'!J32+'C1'!L32+'C1'!N32+'C1'!P32+'C1'!R32+'C1'!T32+'C1'!V32+'C1'!X32+'C1'!Z32+'C1'!AB32+'C1'!AD32+'C1'!AF32-(D29*12)</f>
        <v>0</v>
      </c>
      <c r="AC29" s="134"/>
      <c r="AD29" s="159">
        <f t="shared" si="8"/>
        <v>180000</v>
      </c>
      <c r="AE29" s="159">
        <f>'C1'!AP32</f>
        <v>180000</v>
      </c>
      <c r="AF29" s="131"/>
    </row>
    <row r="30">
      <c r="A30" s="152">
        <v>5.0</v>
      </c>
      <c r="B30" s="134" t="str">
        <f>'C1'!C33</f>
        <v>RUIZ ZAPATA MARYI CATALINA</v>
      </c>
      <c r="C30" s="153">
        <f>'C1'!E33</f>
        <v>100000</v>
      </c>
      <c r="D30" s="153">
        <f>'C1'!D33</f>
        <v>10500</v>
      </c>
      <c r="E30" s="154">
        <f>'C1'!B33</f>
        <v>43868478</v>
      </c>
      <c r="F30" s="155">
        <f t="shared" si="1"/>
        <v>126000</v>
      </c>
      <c r="G30" s="156">
        <f>IF(F30&gt;0,(VLOOKUP(E30,P30:AB49,F$1+1,FALSE)+D30*F$1),0)</f>
        <v>126000</v>
      </c>
      <c r="H30" s="134"/>
      <c r="I30" s="157">
        <f t="shared" si="7"/>
        <v>0</v>
      </c>
      <c r="J30" s="134"/>
      <c r="K30" s="155">
        <f>IF('C1'!F33*F$1&lt;G30,'C1'!F33*F$1,+G30)</f>
        <v>101400</v>
      </c>
      <c r="L30" s="155">
        <f>IF('C1'!F33*F$1+1000*F$1&lt;G30,1000*F$1,+G30-K30)</f>
        <v>12000</v>
      </c>
      <c r="M30" s="155">
        <f>IF('C1'!F33*F$1+1000*F$1+'C1'!G33*F$1&lt;G30,IF(CEILING('C1'!G33*F$1,500)&gt;C30/10,C30/10,CEILING('C1'!G33*F$1,500)),G30-K30-L30)</f>
        <v>10000</v>
      </c>
      <c r="N30" s="155">
        <f>IF('C1'!F33*F$1+1000*F$1+'C1'!G32*F$1+'C1'!H32*F$1&lt;G30,+G30-K30-L30-M30,+G30-K30-L30-M30)</f>
        <v>2600</v>
      </c>
      <c r="O30" s="166"/>
      <c r="P30" s="154">
        <f>'C1'!B33</f>
        <v>43868478</v>
      </c>
      <c r="Q30" s="159">
        <f>'C1'!J33-D30</f>
        <v>9500</v>
      </c>
      <c r="R30" s="156">
        <f>'C1'!J33+'C1'!L33-(D30*2)</f>
        <v>9000</v>
      </c>
      <c r="S30" s="156">
        <f>'C1'!J33+'C1'!L33+'C1'!N33-(D30*3)</f>
        <v>9000</v>
      </c>
      <c r="T30" s="156">
        <f>'C1'!J33+'C1'!L33+'C1'!N33+'C1'!P33-(D30*4)</f>
        <v>9000</v>
      </c>
      <c r="U30" s="156">
        <f>'C1'!J33+'C1'!L33+'C1'!N33+'C1'!P33+'C1'!R33-(D30*5)</f>
        <v>8500</v>
      </c>
      <c r="V30" s="156">
        <f>'C1'!J33+'C1'!L33+'C1'!N33+'C1'!P33+'C1'!R33+'C1'!T33-(D30*6)</f>
        <v>-2000</v>
      </c>
      <c r="W30" s="156">
        <f>'C1'!J33+'C1'!L33+'C1'!N33+'C1'!P33+'C1'!R33+'C1'!T33+'C1'!V33-(D30*7)</f>
        <v>2500</v>
      </c>
      <c r="X30" s="156">
        <f>'C1'!J33+'C1'!L33+'C1'!N33+'C1'!P33+'C1'!R33+'C1'!T33+'C1'!V33+'C1'!X33-(D30*8)</f>
        <v>-8000</v>
      </c>
      <c r="Y30" s="156">
        <f>'C1'!J33+'C1'!L33+'C1'!N33+'C1'!P33+'C1'!R33+'C1'!T33+'C1'!V33+'C1'!X33+'C1'!Z33-(D30*9)</f>
        <v>-18500</v>
      </c>
      <c r="Z30" s="156">
        <f>'C1'!J33+'C1'!L33+'C1'!N33+'C1'!P33+'C1'!R33+'C1'!T33+'C1'!V33+'C1'!X33+'C1'!Z33+'C1'!AB33-(D30*10)</f>
        <v>-19000</v>
      </c>
      <c r="AA30" s="156">
        <f>'C1'!J33+'C1'!L33+'C1'!N33+'C1'!P33+'C1'!R33+'C1'!T33+'C1'!V33+'C1'!X33+'C1'!Z33+'C1'!AB33+'C1'!AD33-(D30*11)</f>
        <v>-29500</v>
      </c>
      <c r="AB30" s="156">
        <f>'C1'!J33+'C1'!L33+'C1'!N33+'C1'!P33+'C1'!R33+'C1'!T33+'C1'!V33+'C1'!X33+'C1'!Z33+'C1'!AB33+'C1'!AD33+'C1'!AF33-(D30*12)</f>
        <v>0</v>
      </c>
      <c r="AC30" s="134"/>
      <c r="AD30" s="159">
        <f t="shared" si="8"/>
        <v>126000</v>
      </c>
      <c r="AE30" s="159">
        <f>'C1'!AP33</f>
        <v>126000</v>
      </c>
      <c r="AF30" s="131"/>
    </row>
    <row r="31">
      <c r="A31" s="152">
        <v>6.0</v>
      </c>
      <c r="B31" s="134" t="str">
        <f>'C1'!C34</f>
        <v/>
      </c>
      <c r="C31" s="153" t="str">
        <f>'C1'!E34</f>
        <v/>
      </c>
      <c r="D31" s="153" t="str">
        <f>'C1'!D34</f>
        <v/>
      </c>
      <c r="E31" s="154" t="str">
        <f>'C1'!B34</f>
        <v/>
      </c>
      <c r="F31" s="155">
        <f t="shared" si="1"/>
        <v>0</v>
      </c>
      <c r="G31" s="195">
        <f>IF(F31&gt;0,(VLOOKUP(E31,P31:AB49,F$1+1,FALSE)+D31*F$1),0)</f>
        <v>0</v>
      </c>
      <c r="H31" s="134"/>
      <c r="I31" s="157">
        <f t="shared" si="7"/>
        <v>0</v>
      </c>
      <c r="J31" s="134"/>
      <c r="K31" s="155">
        <f>IF('C1'!F34*F$1&lt;G31,'C1'!F34*F$1,+G31)</f>
        <v>0</v>
      </c>
      <c r="L31" s="155">
        <f>IF('C1'!F34*F$1+1000*F$1&lt;G31,1000*F$1,+G31-K31)</f>
        <v>0</v>
      </c>
      <c r="M31" s="155">
        <f>IF('C1'!F34*F$1+1000*F$1+'C1'!G34*F$1&lt;G31,IF(CEILING('C1'!G34*F$1,500)&gt;C31/10,C31/10,CEILING('C1'!G34*F$1,500)),G31-K31-L31)</f>
        <v>0</v>
      </c>
      <c r="N31" s="155">
        <f>IF('C1'!F34*F$1+1000*F$1+'C1'!G33*F$1+'C1'!H33*F$1&lt;G31,+G31-K31-L31-M31,+G31-K31-L31-M31)</f>
        <v>0</v>
      </c>
      <c r="O31" s="166"/>
      <c r="P31" s="154" t="str">
        <f>'C1'!B34</f>
        <v/>
      </c>
      <c r="Q31" s="159">
        <f>'C1'!J34-D31</f>
        <v>0</v>
      </c>
      <c r="R31" s="156">
        <f>'C1'!J34+'C1'!L34-(D31*2)</f>
        <v>0</v>
      </c>
      <c r="S31" s="156">
        <f>'C1'!J34+'C1'!L34+'C1'!N34-(D31*3)</f>
        <v>0</v>
      </c>
      <c r="T31" s="156">
        <f>'C1'!J34+'C1'!L34+'C1'!N34+'C1'!P34-(D31*4)</f>
        <v>0</v>
      </c>
      <c r="U31" s="156">
        <f>'C1'!J34+'C1'!L34+'C1'!N34+'C1'!P34+'C1'!R34-(D31*5)</f>
        <v>0</v>
      </c>
      <c r="V31" s="156">
        <f>'C1'!J34+'C1'!L34+'C1'!N34+'C1'!P34+'C1'!R34+'C1'!T34-(D31*6)</f>
        <v>0</v>
      </c>
      <c r="W31" s="156">
        <f>'C1'!J34+'C1'!L34+'C1'!N34+'C1'!P34+'C1'!R34+'C1'!T34+'C1'!V34-(D31*7)</f>
        <v>0</v>
      </c>
      <c r="X31" s="156">
        <f>'C1'!J34+'C1'!L34+'C1'!N34+'C1'!P34+'C1'!R34+'C1'!T34+'C1'!V34+'C1'!X34-(D31*8)</f>
        <v>0</v>
      </c>
      <c r="Y31" s="156">
        <f>'C1'!J34+'C1'!L34+'C1'!N34+'C1'!P34+'C1'!R34+'C1'!T34+'C1'!V34+'C1'!X34+'C1'!Z34-(D31*9)</f>
        <v>0</v>
      </c>
      <c r="Z31" s="156">
        <f>'C1'!J34+'C1'!L34+'C1'!N34+'C1'!P34+'C1'!R34+'C1'!T34+'C1'!V34+'C1'!X34+'C1'!Z34+'C1'!AB34-(D31*10)</f>
        <v>0</v>
      </c>
      <c r="AA31" s="156">
        <f>'C1'!J34+'C1'!L34+'C1'!N34+'C1'!P34+'C1'!R34+'C1'!T34+'C1'!V34+'C1'!X34+'C1'!Z34+'C1'!AB34+'C1'!AD34-(D31*11)</f>
        <v>0</v>
      </c>
      <c r="AB31" s="156">
        <f>'C1'!J34+'C1'!L34+'C1'!N34+'C1'!P34+'C1'!R34+'C1'!T34+'C1'!V34+'C1'!X34+'C1'!Z34+'C1'!AB34+'C1'!AD34+'C1'!AF34-(D31*12)</f>
        <v>0</v>
      </c>
      <c r="AC31" s="134"/>
      <c r="AD31" s="159">
        <f t="shared" si="8"/>
        <v>0</v>
      </c>
      <c r="AE31" s="159">
        <f>'C1'!AP34</f>
        <v>0</v>
      </c>
      <c r="AF31" s="131"/>
    </row>
    <row r="32">
      <c r="A32" s="152">
        <v>7.0</v>
      </c>
      <c r="B32" s="134" t="str">
        <f>'C1'!C35</f>
        <v/>
      </c>
      <c r="C32" s="153" t="str">
        <f>'C1'!E35</f>
        <v/>
      </c>
      <c r="D32" s="153" t="str">
        <f>'C1'!D35</f>
        <v/>
      </c>
      <c r="E32" s="154" t="str">
        <f>'C1'!B35</f>
        <v/>
      </c>
      <c r="F32" s="155">
        <f t="shared" si="1"/>
        <v>0</v>
      </c>
      <c r="G32" s="195">
        <f>IF(F32&gt;0,(VLOOKUP(E32,P32:AB49,F$1+1,FALSE)+D32*F$1),0)</f>
        <v>0</v>
      </c>
      <c r="H32" s="134"/>
      <c r="I32" s="157">
        <f t="shared" si="7"/>
        <v>0</v>
      </c>
      <c r="J32" s="134"/>
      <c r="K32" s="155">
        <f>IF('C1'!F35*F$1&lt;G32,'C1'!F35*F$1,+G32)</f>
        <v>0</v>
      </c>
      <c r="L32" s="155">
        <f>IF('C1'!F35*F$1+1000*F$1&lt;G32,1000*F$1,+G32-K32)</f>
        <v>0</v>
      </c>
      <c r="M32" s="155">
        <f>IF('C1'!F35*F$1+1000*F$1+'C1'!G35*F$1&lt;G32,IF(CEILING('C1'!G35*F$1,500)&gt;C32/10,C32/10,CEILING('C1'!G35*F$1,500)),G32-K32-L32)</f>
        <v>0</v>
      </c>
      <c r="N32" s="155">
        <f>IF('C1'!F35*F$1+1000*F$1+'C1'!G34*F$1+'C1'!H34*F$1&lt;G32,+G32-K32-L32-M32,+G32-K32-L32-M32)</f>
        <v>0</v>
      </c>
      <c r="O32" s="166"/>
      <c r="P32" s="154" t="str">
        <f>'C1'!B35</f>
        <v/>
      </c>
      <c r="Q32" s="159">
        <f>'C1'!J35-D32</f>
        <v>0</v>
      </c>
      <c r="R32" s="156">
        <f>'C1'!J35+'C1'!L35-(D32*2)</f>
        <v>0</v>
      </c>
      <c r="S32" s="156">
        <f>'C1'!J35+'C1'!L35+'C1'!N35-(D32*3)</f>
        <v>0</v>
      </c>
      <c r="T32" s="156">
        <f>'C1'!J35+'C1'!L35+'C1'!N35+'C1'!P35-(D32*4)</f>
        <v>0</v>
      </c>
      <c r="U32" s="156">
        <f>'C1'!J35+'C1'!L35+'C1'!N35+'C1'!P35+'C1'!R35-(D32*5)</f>
        <v>0</v>
      </c>
      <c r="V32" s="156">
        <f>'C1'!J35+'C1'!L35+'C1'!N35+'C1'!P35+'C1'!R35+'C1'!T35-(D32*6)</f>
        <v>0</v>
      </c>
      <c r="W32" s="156">
        <f>'C1'!J35+'C1'!L35+'C1'!N35+'C1'!P35+'C1'!R35+'C1'!T35+'C1'!V35-(D32*7)</f>
        <v>0</v>
      </c>
      <c r="X32" s="156">
        <f>'C1'!J35+'C1'!L35+'C1'!N35+'C1'!P35+'C1'!R35+'C1'!T35+'C1'!V35+'C1'!X35-(D32*8)</f>
        <v>0</v>
      </c>
      <c r="Y32" s="156">
        <f>'C1'!J35+'C1'!L35+'C1'!N35+'C1'!P35+'C1'!R35+'C1'!T35+'C1'!V35+'C1'!X35+'C1'!Z35-(D32*9)</f>
        <v>0</v>
      </c>
      <c r="Z32" s="156">
        <f>'C1'!J35+'C1'!L35+'C1'!N35+'C1'!P35+'C1'!R35+'C1'!T35+'C1'!V35+'C1'!X35+'C1'!Z35+'C1'!AB35-(D32*10)</f>
        <v>0</v>
      </c>
      <c r="AA32" s="156">
        <f>'C1'!J35+'C1'!L35+'C1'!N35+'C1'!P35+'C1'!R35+'C1'!T35+'C1'!V35+'C1'!X35+'C1'!Z35+'C1'!AB35+'C1'!AD35-(D32*11)</f>
        <v>0</v>
      </c>
      <c r="AB32" s="156">
        <f>'C1'!J35+'C1'!L35+'C1'!N35+'C1'!P35+'C1'!R35+'C1'!T35+'C1'!V35+'C1'!X35+'C1'!Z35+'C1'!AB35+'C1'!AD35+'C1'!AF35-(D32*12)</f>
        <v>0</v>
      </c>
      <c r="AC32" s="134"/>
      <c r="AD32" s="159">
        <f t="shared" si="8"/>
        <v>0</v>
      </c>
      <c r="AE32" s="159">
        <f>'C1'!AP35</f>
        <v>0</v>
      </c>
      <c r="AF32" s="131"/>
    </row>
    <row r="33">
      <c r="A33" s="152">
        <v>8.0</v>
      </c>
      <c r="B33" s="134" t="str">
        <f>'C1'!C36</f>
        <v/>
      </c>
      <c r="C33" s="153" t="str">
        <f>'C1'!E36</f>
        <v/>
      </c>
      <c r="D33" s="153" t="str">
        <f>'C1'!D36</f>
        <v/>
      </c>
      <c r="E33" s="154" t="str">
        <f>'C1'!B36</f>
        <v/>
      </c>
      <c r="F33" s="155">
        <f t="shared" si="1"/>
        <v>0</v>
      </c>
      <c r="G33" s="195">
        <f>IF(F33&gt;0,(VLOOKUP(E33,P33:AB49,F$1+1,FALSE)+D33*F$1),0)</f>
        <v>0</v>
      </c>
      <c r="H33" s="134"/>
      <c r="I33" s="157">
        <f t="shared" si="7"/>
        <v>0</v>
      </c>
      <c r="J33" s="134"/>
      <c r="K33" s="155">
        <f>IF('C1'!F36*F$1&lt;G33,'C1'!F36*F$1,+G33)</f>
        <v>0</v>
      </c>
      <c r="L33" s="155">
        <f>IF('C1'!F36*F$1+1000*F$1&lt;G33,1000*F$1,+G33-K33)</f>
        <v>0</v>
      </c>
      <c r="M33" s="155">
        <f>IF('C1'!F36*F$1+1000*F$1+'C1'!G36*F$1&lt;G33,IF(CEILING('C1'!G36*F$1,500)&gt;C33/10,C33/10,CEILING('C1'!G36*F$1,500)),G33-K33-L33)</f>
        <v>0</v>
      </c>
      <c r="N33" s="155">
        <f>IF('C1'!F36*F$1+1000*F$1+'C1'!G35*F$1+'C1'!H35*F$1&lt;G33,+G33-K33-L33-M33,+G33-K33-L33-M33)</f>
        <v>0</v>
      </c>
      <c r="O33" s="166"/>
      <c r="P33" s="154" t="str">
        <f>'C1'!B36</f>
        <v/>
      </c>
      <c r="Q33" s="159">
        <f>'C1'!J36-D33</f>
        <v>0</v>
      </c>
      <c r="R33" s="156">
        <f>'C1'!J36+'C1'!L36-(D33*2)</f>
        <v>0</v>
      </c>
      <c r="S33" s="156">
        <f>'C1'!J36+'C1'!L36+'C1'!N36-(D33*3)</f>
        <v>0</v>
      </c>
      <c r="T33" s="156">
        <f>'C1'!J36+'C1'!L36+'C1'!N36+'C1'!P36-(D33*4)</f>
        <v>0</v>
      </c>
      <c r="U33" s="156">
        <f>'C1'!J36+'C1'!L36+'C1'!N36+'C1'!P36+'C1'!R36-(D33*5)</f>
        <v>0</v>
      </c>
      <c r="V33" s="156">
        <f>'C1'!J36+'C1'!L36+'C1'!N36+'C1'!P36+'C1'!R36+'C1'!T36-(D33*6)</f>
        <v>0</v>
      </c>
      <c r="W33" s="156">
        <f>'C1'!J36+'C1'!L36+'C1'!N36+'C1'!P36+'C1'!R36+'C1'!T36+'C1'!V36-(D33*7)</f>
        <v>0</v>
      </c>
      <c r="X33" s="156">
        <f>'C1'!J36+'C1'!L36+'C1'!N36+'C1'!P36+'C1'!R36+'C1'!T36+'C1'!V36+'C1'!X36-(D33*8)</f>
        <v>0</v>
      </c>
      <c r="Y33" s="156">
        <f>'C1'!J36+'C1'!L36+'C1'!N36+'C1'!P36+'C1'!R36+'C1'!T36+'C1'!V36+'C1'!X36+'C1'!Z36-(D33*9)</f>
        <v>0</v>
      </c>
      <c r="Z33" s="156">
        <f>'C1'!J36+'C1'!L36+'C1'!N36+'C1'!P36+'C1'!R36+'C1'!T36+'C1'!V36+'C1'!X36+'C1'!Z36+'C1'!AB36-(D33*10)</f>
        <v>0</v>
      </c>
      <c r="AA33" s="156">
        <f>'C1'!J36+'C1'!L36+'C1'!N36+'C1'!P36+'C1'!R36+'C1'!T36+'C1'!V36+'C1'!X36+'C1'!Z36+'C1'!AB36+'C1'!AD36-(D33*11)</f>
        <v>0</v>
      </c>
      <c r="AB33" s="156">
        <f>'C1'!J36+'C1'!L36+'C1'!N36+'C1'!P36+'C1'!R36+'C1'!T36+'C1'!V36+'C1'!X36+'C1'!Z36+'C1'!AB36+'C1'!AD36+'C1'!AF36-(D33*12)</f>
        <v>0</v>
      </c>
      <c r="AC33" s="153"/>
      <c r="AD33" s="159">
        <f t="shared" si="8"/>
        <v>0</v>
      </c>
      <c r="AE33" s="159">
        <f>'C1'!AP36</f>
        <v>0</v>
      </c>
      <c r="AF33" s="131"/>
    </row>
    <row r="34">
      <c r="A34" s="200"/>
      <c r="B34" s="146" t="s">
        <v>91</v>
      </c>
      <c r="C34" s="153" t="str">
        <f>'C1'!E37</f>
        <v/>
      </c>
      <c r="D34" s="134"/>
      <c r="E34" s="154"/>
      <c r="F34" s="155">
        <f t="shared" si="1"/>
        <v>0</v>
      </c>
      <c r="G34" s="195">
        <f>IF(F34&gt;0,(VLOOKUP(E34,P34:AB49,F$1+1,FALSE)+D34*F$1),0)</f>
        <v>0</v>
      </c>
      <c r="H34" s="134"/>
      <c r="I34" s="157">
        <f t="shared" si="7"/>
        <v>0</v>
      </c>
      <c r="J34" s="134"/>
      <c r="K34" s="155">
        <f>IF('C1'!F37*F$1&lt;G34,'C1'!F37*F$1,+G34)</f>
        <v>0</v>
      </c>
      <c r="L34" s="155">
        <f>IF('C1'!F37*F$1+1000*F$1&lt;G34,1000*F$1,+G34-K34)</f>
        <v>0</v>
      </c>
      <c r="M34" s="155">
        <f>IF('C1'!F37*F$1+1000*F$1+'C1'!G37*F$1&lt;G34,IF(CEILING('C1'!G37*F$1,500)&gt;C34/10,C34/10,CEILING('C1'!G37*F$1,500)),G34-K34-L34)</f>
        <v>0</v>
      </c>
      <c r="N34" s="155">
        <f>IF('C1'!F37*F$1+1000*F$1+'C1'!G36*F$1+'C1'!H36*F$1&lt;G34,+G34-K34-L34-M34,+G34-K34-L34-M34)</f>
        <v>0</v>
      </c>
      <c r="O34" s="166"/>
      <c r="P34" s="154" t="str">
        <f>'C1'!B37</f>
        <v/>
      </c>
      <c r="Q34" s="153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153"/>
      <c r="AD34" s="153"/>
      <c r="AE34" s="153"/>
      <c r="AF34" s="131"/>
    </row>
    <row r="35">
      <c r="A35" s="152">
        <v>1.0</v>
      </c>
      <c r="B35" s="134" t="str">
        <f>'C1'!C38</f>
        <v>DIAZ MARIA YOLANDA</v>
      </c>
      <c r="C35" s="153">
        <f>'C1'!E38</f>
        <v>550000</v>
      </c>
      <c r="D35" s="153">
        <f>'C1'!D38</f>
        <v>52500</v>
      </c>
      <c r="E35" s="154">
        <f>'C1'!B38</f>
        <v>43494317</v>
      </c>
      <c r="F35" s="155">
        <f t="shared" si="1"/>
        <v>630000</v>
      </c>
      <c r="G35" s="156">
        <f>IF(F35&gt;0,(VLOOKUP(E35,P35:AB49,F$1+1,FALSE)+D35*F$1),0)</f>
        <v>630000</v>
      </c>
      <c r="H35" s="134"/>
      <c r="I35" s="157">
        <f t="shared" si="7"/>
        <v>0</v>
      </c>
      <c r="J35" s="134"/>
      <c r="K35" s="155">
        <f>IF('C1'!F38*F$1&lt;G35,'C1'!F38*F$1,+G35)</f>
        <v>558000</v>
      </c>
      <c r="L35" s="155">
        <f>IF('C1'!F38*F$1+1000*F$1&lt;G35,1000*F$1,+G35-K35)</f>
        <v>12000</v>
      </c>
      <c r="M35" s="155">
        <f>IF('C1'!F38*F$1+1000*F$1+'C1'!G38*F$1&lt;G35,IF(CEILING('C1'!G38*F$1,500)&gt;C35/10,C35/10,CEILING('C1'!G38*F$1,500)),G35-K35-L35)</f>
        <v>55000</v>
      </c>
      <c r="N35" s="155">
        <f>IF('C1'!F38*F$1+1000*F$1+'C1'!G37*F$1+'C1'!H37*F$1&lt;G35,+G35-K35-L35-M35,+G35-K35-L35-M35)</f>
        <v>5000</v>
      </c>
      <c r="O35" s="166"/>
      <c r="P35" s="154">
        <f>'C1'!B38</f>
        <v>43494317</v>
      </c>
      <c r="Q35" s="159">
        <f>'C1'!J38-D35</f>
        <v>500</v>
      </c>
      <c r="R35" s="156">
        <f>'C1'!J38+'C1'!L38-(D35*2)</f>
        <v>1000</v>
      </c>
      <c r="S35" s="156">
        <f>'C1'!J38+'C1'!L38+'C1'!N38-(D35*3)</f>
        <v>1000</v>
      </c>
      <c r="T35" s="156">
        <f>'C1'!J38+'C1'!L38+'C1'!N38+'C1'!P38-(D35*4)</f>
        <v>1000</v>
      </c>
      <c r="U35" s="156">
        <f>'C1'!J38+'C1'!L38+'C1'!N38+'C1'!P38+'C1'!R38-(D35*5)</f>
        <v>1000</v>
      </c>
      <c r="V35" s="156">
        <f>'C1'!J38+'C1'!L38+'C1'!N38+'C1'!P38+'C1'!R38+'C1'!T38-(D35*6)</f>
        <v>1500</v>
      </c>
      <c r="W35" s="156">
        <f>'C1'!J38+'C1'!L38+'C1'!N38+'C1'!P38+'C1'!R38+'C1'!T38+'C1'!V38-(D35*7)</f>
        <v>2500</v>
      </c>
      <c r="X35" s="156">
        <f>'C1'!J38+'C1'!L38+'C1'!N38+'C1'!P38+'C1'!R38+'C1'!T38+'C1'!V38+'C1'!X38-(D35*8)</f>
        <v>0</v>
      </c>
      <c r="Y35" s="156">
        <f>'C1'!J38+'C1'!L38+'C1'!N38+'C1'!P38+'C1'!R38+'C1'!T38+'C1'!V38+'C1'!X38+'C1'!Z38-(D35*9)</f>
        <v>-2500</v>
      </c>
      <c r="Z35" s="156">
        <f>'C1'!J38+'C1'!L38+'C1'!N38+'C1'!P38+'C1'!R38+'C1'!T38+'C1'!V38+'C1'!X38+'C1'!Z38+'C1'!AB38-(D35*10)</f>
        <v>-2000</v>
      </c>
      <c r="AA35" s="156">
        <f>'C1'!J38+'C1'!L38+'C1'!N38+'C1'!P38+'C1'!R38+'C1'!T38+'C1'!V38+'C1'!X38+'C1'!Z38+'C1'!AB38+'C1'!AD38-(D35*11)</f>
        <v>-2500</v>
      </c>
      <c r="AB35" s="156">
        <f>'C1'!J38+'C1'!L38+'C1'!N38+'C1'!P38+'C1'!R38+'C1'!T38+'C1'!V38+'C1'!X38+'C1'!Z38+'C1'!AB38+'C1'!AD38+'C1'!AF38-(D35*12)</f>
        <v>0</v>
      </c>
      <c r="AC35" s="153"/>
      <c r="AD35" s="159">
        <f t="shared" ref="AD35:AD52" si="9">D35*12</f>
        <v>630000</v>
      </c>
      <c r="AE35" s="159">
        <f>'C1'!AP38</f>
        <v>630000</v>
      </c>
      <c r="AF35" s="131"/>
    </row>
    <row r="36">
      <c r="A36" s="152">
        <v>2.0</v>
      </c>
      <c r="B36" s="134" t="str">
        <f>'C1'!C39</f>
        <v>GAÑAN JARAMILLO CLAUDIA MARCELA</v>
      </c>
      <c r="C36" s="153">
        <f>'C1'!E39</f>
        <v>500000</v>
      </c>
      <c r="D36" s="153">
        <f>'C1'!D39</f>
        <v>47500</v>
      </c>
      <c r="E36" s="154">
        <f>'C1'!B39</f>
        <v>43189241</v>
      </c>
      <c r="F36" s="155">
        <f t="shared" si="1"/>
        <v>570000</v>
      </c>
      <c r="G36" s="156">
        <f>IF(F36&gt;0,(VLOOKUP(E36,P36:AB49,F$1+1,FALSE)+D36*F$1),0)</f>
        <v>570000</v>
      </c>
      <c r="H36" s="134"/>
      <c r="I36" s="157">
        <f t="shared" si="7"/>
        <v>0</v>
      </c>
      <c r="J36" s="134"/>
      <c r="K36" s="155">
        <f>IF('C1'!F39*F$1&lt;G36,'C1'!F39*F$1,+G36)</f>
        <v>507000</v>
      </c>
      <c r="L36" s="155">
        <f>IF('C1'!F39*F$1+1000*F$1&lt;G36,1000*F$1,+G36-K36)</f>
        <v>12000</v>
      </c>
      <c r="M36" s="155">
        <f>IF('C1'!F39*F$1+1000*F$1+'C1'!G39*F$1&lt;G36,IF(CEILING('C1'!G39*F$1,500)&gt;C36/10,C36/10,CEILING('C1'!G39*F$1,500)),G36-K36-L36)</f>
        <v>50000</v>
      </c>
      <c r="N36" s="155">
        <f>IF('C1'!F39*F$1+1000*F$1+'C1'!G38*F$1+'C1'!H38*F$1&lt;G36,+G36-K36-L36-M36,+G36-K36-L36-M36)</f>
        <v>1000</v>
      </c>
      <c r="O36" s="166"/>
      <c r="P36" s="154">
        <f>'C1'!B39</f>
        <v>43189241</v>
      </c>
      <c r="Q36" s="159">
        <f>'C1'!J39-D36</f>
        <v>2500</v>
      </c>
      <c r="R36" s="156">
        <f>'C1'!J39+'C1'!L39-(D36*2)</f>
        <v>-45000</v>
      </c>
      <c r="S36" s="156">
        <f>'C1'!J39+'C1'!L39+'C1'!N39-(D36*3)</f>
        <v>-42500</v>
      </c>
      <c r="T36" s="156">
        <f>'C1'!J39+'C1'!L39+'C1'!N39+'C1'!P39-(D36*4)</f>
        <v>-30000</v>
      </c>
      <c r="U36" s="156">
        <f>'C1'!J39+'C1'!L39+'C1'!N39+'C1'!P39+'C1'!R39-(D36*5)</f>
        <v>-27500</v>
      </c>
      <c r="V36" s="156">
        <f>'C1'!J39+'C1'!L39+'C1'!N39+'C1'!P39+'C1'!R39+'C1'!T39-(D36*6)</f>
        <v>-25000</v>
      </c>
      <c r="W36" s="156">
        <f>'C1'!J39+'C1'!L39+'C1'!N39+'C1'!P39+'C1'!R39+'C1'!T39+'C1'!V39-(D36*7)</f>
        <v>-22500</v>
      </c>
      <c r="X36" s="156">
        <f>'C1'!J39+'C1'!L39+'C1'!N39+'C1'!P39+'C1'!R39+'C1'!T39+'C1'!V39+'C1'!X39-(D36*8)</f>
        <v>-20000</v>
      </c>
      <c r="Y36" s="156">
        <f>'C1'!J39+'C1'!L39+'C1'!N39+'C1'!P39+'C1'!R39+'C1'!T39+'C1'!V39+'C1'!X39+'C1'!Z39-(D36*9)</f>
        <v>-17500</v>
      </c>
      <c r="Z36" s="156">
        <f>'C1'!J39+'C1'!L39+'C1'!N39+'C1'!P39+'C1'!R39+'C1'!T39+'C1'!V39+'C1'!X39+'C1'!Z39+'C1'!AB39-(D36*10)</f>
        <v>-15000</v>
      </c>
      <c r="AA36" s="156">
        <f>'C1'!J39+'C1'!L39+'C1'!N39+'C1'!P39+'C1'!R39+'C1'!T39+'C1'!V39+'C1'!X39+'C1'!Z39+'C1'!AB39+'C1'!AD39-(D36*11)</f>
        <v>-2500</v>
      </c>
      <c r="AB36" s="156">
        <f>'C1'!J39+'C1'!L39+'C1'!N39+'C1'!P39+'C1'!R39+'C1'!T39+'C1'!V39+'C1'!X39+'C1'!Z39+'C1'!AB39+'C1'!AD39+'C1'!AF39-(D36*12)</f>
        <v>0</v>
      </c>
      <c r="AC36" s="153"/>
      <c r="AD36" s="159">
        <f t="shared" si="9"/>
        <v>570000</v>
      </c>
      <c r="AE36" s="159">
        <f>'C1'!AP39</f>
        <v>570000</v>
      </c>
      <c r="AF36" s="131"/>
    </row>
    <row r="37">
      <c r="A37" s="152">
        <v>3.0</v>
      </c>
      <c r="B37" s="134" t="str">
        <f>'C1'!C40</f>
        <v>CASTAÑO RAMIREZ MARCO TULIO</v>
      </c>
      <c r="C37" s="153">
        <f>'C1'!E40</f>
        <v>1200000</v>
      </c>
      <c r="D37" s="153">
        <f>'C1'!D40</f>
        <v>112500</v>
      </c>
      <c r="E37" s="154">
        <f>'C1'!B40</f>
        <v>71731999</v>
      </c>
      <c r="F37" s="155">
        <f t="shared" si="1"/>
        <v>1350000</v>
      </c>
      <c r="G37" s="156">
        <f>IF(F37&gt;0,(VLOOKUP(E37,P37:AB49,F$1+1,FALSE)+D37*F$1),0)</f>
        <v>1474000</v>
      </c>
      <c r="H37" s="134"/>
      <c r="I37" s="157">
        <f t="shared" si="7"/>
        <v>0</v>
      </c>
      <c r="J37" s="134"/>
      <c r="K37" s="155">
        <f>IF('C1'!F40*F$1&lt;G37,'C1'!F40*F$1,+G37)</f>
        <v>1216800</v>
      </c>
      <c r="L37" s="155">
        <f>IF('C1'!F40*F$1+1000*F$1&lt;G37,1000*F$1,+G37-K37)</f>
        <v>12000</v>
      </c>
      <c r="M37" s="155">
        <f>IF('C1'!F40*F$1+1000*F$1+'C1'!G40*F$1&lt;G37,IF(CEILING('C1'!G40*F$1,500)&gt;C37/10,C37/10,CEILING('C1'!G40*F$1,500)),G37-K37-L37)</f>
        <v>120000</v>
      </c>
      <c r="N37" s="155">
        <f>IF('C1'!F40*F$1+1000*F$1+'C1'!G39*F$1+'C1'!H39*F$1&lt;G37,+G37-K37-L37-M37,+G37-K37-L37-M37)</f>
        <v>125200</v>
      </c>
      <c r="O37" s="166"/>
      <c r="P37" s="154">
        <f>'C1'!B40</f>
        <v>71731999</v>
      </c>
      <c r="Q37" s="159">
        <f>'C1'!J40-D37</f>
        <v>7500</v>
      </c>
      <c r="R37" s="156">
        <f>'C1'!J40+'C1'!L40-(D37*2)</f>
        <v>-5000</v>
      </c>
      <c r="S37" s="156">
        <f>'C1'!J40+'C1'!L40+'C1'!N40-(D37*3)</f>
        <v>2500</v>
      </c>
      <c r="T37" s="156">
        <f>'C1'!J40+'C1'!L40+'C1'!N40+'C1'!P40-(D37*4)</f>
        <v>20000</v>
      </c>
      <c r="U37" s="156">
        <f>'C1'!J40+'C1'!L40+'C1'!N40+'C1'!P40+'C1'!R40-(D37*5)</f>
        <v>27500</v>
      </c>
      <c r="V37" s="156">
        <f>'C1'!J40+'C1'!L40+'C1'!N40+'C1'!P40+'C1'!R40+'C1'!T40-(D37*6)</f>
        <v>35000</v>
      </c>
      <c r="W37" s="156">
        <f>'C1'!J40+'C1'!L40+'C1'!N40+'C1'!P40+'C1'!R40+'C1'!T40+'C1'!V40-(D37*7)</f>
        <v>6500</v>
      </c>
      <c r="X37" s="156">
        <f>'C1'!J40+'C1'!L40+'C1'!N40+'C1'!P40+'C1'!R40+'C1'!T40+'C1'!V40+'C1'!X40-(D37*8)</f>
        <v>14000</v>
      </c>
      <c r="Y37" s="156">
        <f>'C1'!J40+'C1'!L40+'C1'!N40+'C1'!P40+'C1'!R40+'C1'!T40+'C1'!V40+'C1'!X40+'C1'!Z40-(D37*9)</f>
        <v>21500</v>
      </c>
      <c r="Z37" s="156">
        <f>'C1'!J40+'C1'!L40+'C1'!N40+'C1'!P40+'C1'!R40+'C1'!T40+'C1'!V40+'C1'!X40+'C1'!Z40+'C1'!AB40-(D37*10)</f>
        <v>29000</v>
      </c>
      <c r="AA37" s="156">
        <f>'C1'!J40+'C1'!L40+'C1'!N40+'C1'!P40+'C1'!R40+'C1'!T40+'C1'!V40+'C1'!X40+'C1'!Z40+'C1'!AB40+'C1'!AD40-(D37*11)</f>
        <v>36500</v>
      </c>
      <c r="AB37" s="156">
        <f>'C1'!J40+'C1'!L40+'C1'!N40+'C1'!P40+'C1'!R40+'C1'!T40+'C1'!V40+'C1'!X40+'C1'!Z40+'C1'!AB40+'C1'!AD40+'C1'!AF40-(D37*12)</f>
        <v>124000</v>
      </c>
      <c r="AC37" s="153"/>
      <c r="AD37" s="159">
        <f t="shared" si="9"/>
        <v>1350000</v>
      </c>
      <c r="AE37" s="159">
        <f>'C1'!AP40</f>
        <v>1474000</v>
      </c>
      <c r="AF37" s="131"/>
    </row>
    <row r="38">
      <c r="A38" s="152">
        <v>4.0</v>
      </c>
      <c r="B38" s="134" t="str">
        <f>'C1'!C41</f>
        <v>VELASQUEZ ALVAREZ ALEJANDRO</v>
      </c>
      <c r="C38" s="153">
        <f>'C1'!E41</f>
        <v>500000</v>
      </c>
      <c r="D38" s="153">
        <f>'C1'!D41</f>
        <v>47500</v>
      </c>
      <c r="E38" s="154">
        <f>'C1'!B41</f>
        <v>71587962</v>
      </c>
      <c r="F38" s="155">
        <f t="shared" si="1"/>
        <v>570000</v>
      </c>
      <c r="G38" s="195" t="str">
        <f>IF(F38&gt;0,(VLOOKUP(E38,P38:AB49,F$1+1,FALSE)+D38*F$1),0)</f>
        <v>#VALUE!</v>
      </c>
      <c r="H38" s="134"/>
      <c r="I38" s="157" t="str">
        <f t="shared" si="7"/>
        <v>#VALUE!</v>
      </c>
      <c r="J38" s="134"/>
      <c r="K38" s="155" t="str">
        <f>IF('C1'!F41*F$1&lt;G38,'C1'!F41*F$1,+G38)</f>
        <v>#VALUE!</v>
      </c>
      <c r="L38" s="155" t="str">
        <f>IF('C1'!F41*F$1+1000*F$1&lt;G38,1000*F$1,+G38-K38)</f>
        <v>#VALUE!</v>
      </c>
      <c r="M38" s="155" t="str">
        <f>IF('C1'!F41*F$1+1000*F$1+'C1'!G41*F$1&lt;G38,IF(CEILING('C1'!G41*F$1,500)&gt;C38/10,C38/10,CEILING('C1'!G41*F$1,500)),G38-K38-L38)</f>
        <v>#VALUE!</v>
      </c>
      <c r="N38" s="155" t="str">
        <f>IF('C1'!F41*F$1+1000*F$1+'C1'!G40*F$1+'C1'!H40*F$1&lt;G38,+G38-K38-L38-M38,+G38-K38-L38-M38)</f>
        <v>#VALUE!</v>
      </c>
      <c r="O38" s="166"/>
      <c r="P38" s="154">
        <f>'C1'!B41</f>
        <v>71587962</v>
      </c>
      <c r="Q38" s="159">
        <f>'C1'!J41-D38</f>
        <v>2500</v>
      </c>
      <c r="R38" s="156">
        <f>'C1'!J41+'C1'!L41-(D38*2)</f>
        <v>5000</v>
      </c>
      <c r="S38" s="156">
        <f>'C1'!J41+'C1'!L41+'C1'!N41-(D38*3)</f>
        <v>17500</v>
      </c>
      <c r="T38" s="156">
        <f>'C1'!J41+'C1'!L41+'C1'!N41+'C1'!P41-(D38*4)</f>
        <v>20000</v>
      </c>
      <c r="U38" s="156">
        <f>'C1'!J41+'C1'!L41+'C1'!N41+'C1'!P41+'C1'!R41-(D38*5)</f>
        <v>42500</v>
      </c>
      <c r="V38" s="156">
        <f>'C1'!J41+'C1'!L41+'C1'!N41+'C1'!P41+'C1'!R41+'C1'!T41-(D38*6)</f>
        <v>45000</v>
      </c>
      <c r="W38" s="156">
        <f>'C1'!J41+'C1'!L41+'C1'!N41+'C1'!P41+'C1'!R41+'C1'!T41+'C1'!V41-(D38*7)</f>
        <v>47500</v>
      </c>
      <c r="X38" s="156">
        <f>'C1'!J41+'C1'!L41+'C1'!N41+'C1'!P41+'C1'!R41+'C1'!T41+'C1'!V41+'C1'!X41-(D38*8)</f>
        <v>50000</v>
      </c>
      <c r="Y38" s="156">
        <f>'C1'!J41+'C1'!L41+'C1'!N41+'C1'!P41+'C1'!R41+'C1'!T41+'C1'!V41+'C1'!X41+'C1'!Z41-(D38*9)</f>
        <v>42500</v>
      </c>
      <c r="Z38" s="156" t="str">
        <f>'C1'!J41+'C1'!L41+'C1'!N41+'C1'!P41+'C1'!R41+'C1'!T41+'C1'!V41+'C1'!X41+'C1'!Z41+'C1'!AB41-(D38*10)</f>
        <v>#VALUE!</v>
      </c>
      <c r="AA38" s="156" t="str">
        <f>'C1'!J41+'C1'!L41+'C1'!N41+'C1'!P41+'C1'!R41+'C1'!T41+'C1'!V41+'C1'!X41+'C1'!Z41+'C1'!AB41+'C1'!AD41-(D38*11)</f>
        <v>#VALUE!</v>
      </c>
      <c r="AB38" s="156" t="str">
        <f>'C1'!J41+'C1'!L41+'C1'!N41+'C1'!P41+'C1'!R41+'C1'!T41+'C1'!V41+'C1'!X41+'C1'!Z41+'C1'!AB41+'C1'!AD41+'C1'!AF41-(D38*12)</f>
        <v>#VALUE!</v>
      </c>
      <c r="AC38" s="153"/>
      <c r="AD38" s="159">
        <f t="shared" si="9"/>
        <v>570000</v>
      </c>
      <c r="AE38" s="159">
        <f>'C1'!AP41</f>
        <v>580000</v>
      </c>
      <c r="AF38" s="131"/>
    </row>
    <row r="39">
      <c r="A39" s="152">
        <v>5.0</v>
      </c>
      <c r="B39" s="134" t="str">
        <f>'C1'!C42</f>
        <v>GARCIA NARANJO MARILLELY</v>
      </c>
      <c r="C39" s="153">
        <f>'C1'!E42</f>
        <v>450000</v>
      </c>
      <c r="D39" s="153">
        <f>'C1'!D42</f>
        <v>43000</v>
      </c>
      <c r="E39" s="154">
        <f>'C1'!B42</f>
        <v>1152710549</v>
      </c>
      <c r="F39" s="155">
        <f t="shared" si="1"/>
        <v>516000</v>
      </c>
      <c r="G39" s="156">
        <f>IF(F39&gt;0,(VLOOKUP(E39,P39:AB49,F$1+1,FALSE)+D39*F$1),0)</f>
        <v>516000</v>
      </c>
      <c r="H39" s="134"/>
      <c r="I39" s="157">
        <f t="shared" si="7"/>
        <v>0</v>
      </c>
      <c r="J39" s="134"/>
      <c r="K39" s="155">
        <f>IF('C1'!F42*F$1&lt;G39,'C1'!F42*F$1,+G39)</f>
        <v>456600</v>
      </c>
      <c r="L39" s="155">
        <f>IF('C1'!F42*F$1+1000*F$1&lt;G39,1000*F$1,+G39-K39)</f>
        <v>12000</v>
      </c>
      <c r="M39" s="155">
        <f>IF('C1'!F42*F$1+1000*F$1+'C1'!G42*F$1&lt;G39,IF(CEILING('C1'!G42*F$1,500)&gt;C39/10,C39/10,CEILING('C1'!G42*F$1,500)),G39-K39-L39)</f>
        <v>45000</v>
      </c>
      <c r="N39" s="155">
        <f>IF('C1'!F42*F$1+1000*F$1+'C1'!G41*F$1+'C1'!H41*F$1&lt;G39,+G39-K39-L39-M39,+G39-K39-L39-M39)</f>
        <v>2400</v>
      </c>
      <c r="O39" s="166"/>
      <c r="P39" s="154">
        <f>'C1'!B42</f>
        <v>1152710549</v>
      </c>
      <c r="Q39" s="159">
        <f>'C1'!J42-D39</f>
        <v>7000</v>
      </c>
      <c r="R39" s="156">
        <f>'C1'!J42+'C1'!L42-(D39*2)</f>
        <v>14000</v>
      </c>
      <c r="S39" s="156">
        <f>'C1'!J42+'C1'!L42+'C1'!N42-(D39*3)</f>
        <v>21000</v>
      </c>
      <c r="T39" s="156">
        <f>'C1'!J42+'C1'!L42+'C1'!N42+'C1'!P42-(D39*4)</f>
        <v>28000</v>
      </c>
      <c r="U39" s="156">
        <f>'C1'!J42+'C1'!L42+'C1'!N42+'C1'!P42+'C1'!R42-(D39*5)</f>
        <v>41000</v>
      </c>
      <c r="V39" s="156">
        <f>'C1'!J42+'C1'!L42+'C1'!N42+'C1'!P42+'C1'!R42+'C1'!T42-(D39*6)</f>
        <v>18000</v>
      </c>
      <c r="W39" s="156">
        <f>'C1'!J42+'C1'!L42+'C1'!N42+'C1'!P42+'C1'!R42+'C1'!T42+'C1'!V42-(D39*7)</f>
        <v>-25000</v>
      </c>
      <c r="X39" s="156">
        <f>'C1'!J42+'C1'!L42+'C1'!N42+'C1'!P42+'C1'!R42+'C1'!T42+'C1'!V42+'C1'!X42-(D39*8)</f>
        <v>-38000</v>
      </c>
      <c r="Y39" s="156">
        <f>'C1'!J42+'C1'!L42+'C1'!N42+'C1'!P42+'C1'!R42+'C1'!T42+'C1'!V42+'C1'!X42+'C1'!Z42-(D39*9)</f>
        <v>-41000</v>
      </c>
      <c r="Z39" s="156">
        <f>'C1'!J42+'C1'!L42+'C1'!N42+'C1'!P42+'C1'!R42+'C1'!T42+'C1'!V42+'C1'!X42+'C1'!Z42+'C1'!AB42-(D39*10)</f>
        <v>-34000</v>
      </c>
      <c r="AA39" s="156">
        <f>'C1'!J42+'C1'!L42+'C1'!N42+'C1'!P42+'C1'!R42+'C1'!T42+'C1'!V42+'C1'!X42+'C1'!Z42+'C1'!AB42+'C1'!AD42-(D39*11)</f>
        <v>-27000</v>
      </c>
      <c r="AB39" s="156">
        <f>'C1'!J42+'C1'!L42+'C1'!N42+'C1'!P42+'C1'!R42+'C1'!T42+'C1'!V42+'C1'!X42+'C1'!Z42+'C1'!AB42+'C1'!AD42+'C1'!AF42-(D39*12)</f>
        <v>0</v>
      </c>
      <c r="AC39" s="153"/>
      <c r="AD39" s="159">
        <f t="shared" si="9"/>
        <v>516000</v>
      </c>
      <c r="AE39" s="159">
        <f>'C1'!AP42</f>
        <v>516000</v>
      </c>
      <c r="AF39" s="131"/>
    </row>
    <row r="40">
      <c r="A40" s="152">
        <v>6.0</v>
      </c>
      <c r="B40" s="134" t="str">
        <f>'C1'!C43</f>
        <v>RESTREPO HERNANDEZ MAGDALENA</v>
      </c>
      <c r="C40" s="153">
        <f>'C1'!E43</f>
        <v>250000</v>
      </c>
      <c r="D40" s="153">
        <f>'C1'!D43</f>
        <v>24500</v>
      </c>
      <c r="E40" s="154">
        <f>'C1'!B43</f>
        <v>43055137</v>
      </c>
      <c r="F40" s="155">
        <f t="shared" si="1"/>
        <v>294000</v>
      </c>
      <c r="G40" s="156">
        <f>IF(F40&gt;0,(VLOOKUP(E40,P40:AB49,F$1+1,FALSE)+D40*F$1),0)</f>
        <v>294500</v>
      </c>
      <c r="H40" s="134"/>
      <c r="I40" s="157">
        <f t="shared" si="7"/>
        <v>0</v>
      </c>
      <c r="J40" s="134"/>
      <c r="K40" s="155">
        <f>IF('C1'!F43*F$1&lt;G40,'C1'!F43*F$1,+G40)</f>
        <v>253800</v>
      </c>
      <c r="L40" s="155">
        <f>IF('C1'!F43*F$1+1000*F$1&lt;G40,1000*F$1,+G40-K40)</f>
        <v>12000</v>
      </c>
      <c r="M40" s="155">
        <f>IF('C1'!F43*F$1+1000*F$1+'C1'!G43*F$1&lt;G40,IF(CEILING('C1'!G43*F$1,500)&gt;C40/10,C40/10,CEILING('C1'!G43*F$1,500)),G40-K40-L40)</f>
        <v>25000</v>
      </c>
      <c r="N40" s="155">
        <f>IF('C1'!F43*F$1+1000*F$1+'C1'!G42*F$1+'C1'!H42*F$1&lt;G40,+G40-K40-L40-M40,+G40-K40-L40-M40)</f>
        <v>3700</v>
      </c>
      <c r="O40" s="166"/>
      <c r="P40" s="154">
        <f>'C1'!B43</f>
        <v>43055137</v>
      </c>
      <c r="Q40" s="159">
        <f>'C1'!J43-D40</f>
        <v>500</v>
      </c>
      <c r="R40" s="156">
        <f>'C1'!J43+'C1'!L43-(D40*2)</f>
        <v>1000</v>
      </c>
      <c r="S40" s="156">
        <f>'C1'!J43+'C1'!L43+'C1'!N43-(D40*3)</f>
        <v>1500</v>
      </c>
      <c r="T40" s="156">
        <f>'C1'!J43+'C1'!L43+'C1'!N43+'C1'!P43-(D40*4)</f>
        <v>2000</v>
      </c>
      <c r="U40" s="156">
        <f>'C1'!J43+'C1'!L43+'C1'!N43+'C1'!P43+'C1'!R43-(D40*5)</f>
        <v>2500</v>
      </c>
      <c r="V40" s="156">
        <f>'C1'!J43+'C1'!L43+'C1'!N43+'C1'!P43+'C1'!R43+'C1'!T43-(D40*6)</f>
        <v>-22000</v>
      </c>
      <c r="W40" s="156">
        <f>'C1'!J43+'C1'!L43+'C1'!N43+'C1'!P43+'C1'!R43+'C1'!T43+'C1'!V43-(D40*7)</f>
        <v>-16500</v>
      </c>
      <c r="X40" s="156">
        <f>'C1'!J43+'C1'!L43+'C1'!N43+'C1'!P43+'C1'!R43+'C1'!T43+'C1'!V43+'C1'!X43-(D40*8)</f>
        <v>-16000</v>
      </c>
      <c r="Y40" s="156">
        <f>'C1'!J43+'C1'!L43+'C1'!N43+'C1'!P43+'C1'!R43+'C1'!T43+'C1'!V43+'C1'!X43+'C1'!Z43-(D40*9)</f>
        <v>-16000</v>
      </c>
      <c r="Z40" s="156">
        <f>'C1'!J43+'C1'!L43+'C1'!N43+'C1'!P43+'C1'!R43+'C1'!T43+'C1'!V43+'C1'!X43+'C1'!Z43+'C1'!AB43-(D40*10)</f>
        <v>-10500</v>
      </c>
      <c r="AA40" s="156">
        <f>'C1'!J43+'C1'!L43+'C1'!N43+'C1'!P43+'C1'!R43+'C1'!T43+'C1'!V43+'C1'!X43+'C1'!Z43+'C1'!AB43+'C1'!AD43-(D40*11)</f>
        <v>-5000</v>
      </c>
      <c r="AB40" s="156">
        <f>'C1'!J43+'C1'!L43+'C1'!N43+'C1'!P43+'C1'!R43+'C1'!T43+'C1'!V43+'C1'!X43+'C1'!Z43+'C1'!AB43+'C1'!AD43+'C1'!AF43-(D40*12)</f>
        <v>500</v>
      </c>
      <c r="AC40" s="153"/>
      <c r="AD40" s="159">
        <f t="shared" si="9"/>
        <v>294000</v>
      </c>
      <c r="AE40" s="159">
        <f>'C1'!AP43</f>
        <v>294500</v>
      </c>
      <c r="AF40" s="131"/>
    </row>
    <row r="41">
      <c r="A41" s="152">
        <v>7.0</v>
      </c>
      <c r="B41" s="134" t="str">
        <f>'C1'!C44</f>
        <v/>
      </c>
      <c r="C41" s="153" t="str">
        <f>'C1'!E44</f>
        <v/>
      </c>
      <c r="D41" s="153" t="str">
        <f>'C1'!D44</f>
        <v/>
      </c>
      <c r="E41" s="154" t="str">
        <f>'C1'!B44</f>
        <v/>
      </c>
      <c r="F41" s="155">
        <f t="shared" si="1"/>
        <v>0</v>
      </c>
      <c r="G41" s="195">
        <f>IF(F41&gt;0,(VLOOKUP(E41,P41:AB49,F$1+1,FALSE)+D41*F$1),0)</f>
        <v>0</v>
      </c>
      <c r="H41" s="134"/>
      <c r="I41" s="157">
        <f t="shared" si="7"/>
        <v>0</v>
      </c>
      <c r="J41" s="134"/>
      <c r="K41" s="155">
        <f>IF('C1'!F44*F$1&lt;G41,'C1'!F44*F$1,+G41)</f>
        <v>0</v>
      </c>
      <c r="L41" s="155">
        <f>IF('C1'!F44*F$1+1000*F$1&lt;G41,1000*F$1,+G41-K41)</f>
        <v>0</v>
      </c>
      <c r="M41" s="155">
        <f>IF('C1'!F44*F$1+1000*F$1+'C1'!G44*F$1&lt;G41,IF(CEILING('C1'!G44*F$1,500)&gt;C41/10,C41/10,CEILING('C1'!G44*F$1,500)),G41-K41-L41)</f>
        <v>0</v>
      </c>
      <c r="N41" s="155">
        <f>IF('C1'!F44*F$1+1000*F$1+'C1'!G43*F$1+'C1'!H43*F$1&lt;G41,+G41-K41-L41-M41,+G41-K41-L41-M41)</f>
        <v>0</v>
      </c>
      <c r="O41" s="166"/>
      <c r="P41" s="154" t="str">
        <f>'C1'!B44</f>
        <v/>
      </c>
      <c r="Q41" s="159">
        <f>'C1'!J44-D41</f>
        <v>0</v>
      </c>
      <c r="R41" s="156">
        <f>'C1'!J44+'C1'!L44-(D41*2)</f>
        <v>0</v>
      </c>
      <c r="S41" s="156">
        <f>'C1'!J44+'C1'!L44+'C1'!N44-(D41*3)</f>
        <v>0</v>
      </c>
      <c r="T41" s="156">
        <f>'C1'!J44+'C1'!L44+'C1'!N44+'C1'!P44-(D41*4)</f>
        <v>0</v>
      </c>
      <c r="U41" s="156">
        <f>'C1'!J44+'C1'!L44+'C1'!N44+'C1'!P44+'C1'!R44-(D41*5)</f>
        <v>0</v>
      </c>
      <c r="V41" s="156">
        <f>'C1'!J44+'C1'!L44+'C1'!N44+'C1'!P44+'C1'!R44+'C1'!T44-(D41*6)</f>
        <v>0</v>
      </c>
      <c r="W41" s="156">
        <f>'C1'!J44+'C1'!L44+'C1'!N44+'C1'!P44+'C1'!R44+'C1'!T44+'C1'!V44-(D41*7)</f>
        <v>0</v>
      </c>
      <c r="X41" s="156">
        <f>'C1'!J44+'C1'!L44+'C1'!N44+'C1'!P44+'C1'!R44+'C1'!T44+'C1'!V44+'C1'!X44-(D41*8)</f>
        <v>0</v>
      </c>
      <c r="Y41" s="156">
        <f>'C1'!J44+'C1'!L44+'C1'!N44+'C1'!P44+'C1'!R44+'C1'!T44+'C1'!V44+'C1'!X44+'C1'!Z44-(D41*9)</f>
        <v>0</v>
      </c>
      <c r="Z41" s="156">
        <f>'C1'!J44+'C1'!L44+'C1'!N44+'C1'!P44+'C1'!R44+'C1'!T44+'C1'!V44+'C1'!X44+'C1'!Z44+'C1'!AB44-(D41*10)</f>
        <v>0</v>
      </c>
      <c r="AA41" s="156">
        <f>'C1'!J44+'C1'!L44+'C1'!N44+'C1'!P44+'C1'!R44+'C1'!T44+'C1'!V44+'C1'!X44+'C1'!Z44+'C1'!AB44+'C1'!AD44-(D41*11)</f>
        <v>0</v>
      </c>
      <c r="AB41" s="156">
        <f>'C1'!J44+'C1'!L44+'C1'!N44+'C1'!P44+'C1'!R44+'C1'!T44+'C1'!V44+'C1'!X44+'C1'!Z44+'C1'!AB44+'C1'!AD44+'C1'!AF44-(D41*12)</f>
        <v>0</v>
      </c>
      <c r="AC41" s="153"/>
      <c r="AD41" s="159">
        <f t="shared" si="9"/>
        <v>0</v>
      </c>
      <c r="AE41" s="159">
        <f>'C1'!AP44</f>
        <v>0</v>
      </c>
      <c r="AF41" s="131"/>
    </row>
    <row r="42">
      <c r="A42" s="152">
        <v>8.0</v>
      </c>
      <c r="B42" s="134" t="str">
        <f>'C1'!C45</f>
        <v/>
      </c>
      <c r="C42" s="153" t="str">
        <f>'C1'!E45</f>
        <v/>
      </c>
      <c r="D42" s="153" t="str">
        <f>'C1'!D45</f>
        <v/>
      </c>
      <c r="E42" s="154" t="str">
        <f>'C1'!B45</f>
        <v/>
      </c>
      <c r="F42" s="155">
        <f t="shared" si="1"/>
        <v>0</v>
      </c>
      <c r="G42" s="195">
        <f>IF(F42&gt;0,(VLOOKUP(E42,P42:AB49,F$1+1,FALSE)+D42*F$1),0)</f>
        <v>0</v>
      </c>
      <c r="H42" s="134"/>
      <c r="I42" s="157">
        <f t="shared" si="7"/>
        <v>0</v>
      </c>
      <c r="J42" s="134"/>
      <c r="K42" s="155">
        <f>IF('C1'!F45*F$1&lt;G42,'C1'!F45*F$1,+G42)</f>
        <v>0</v>
      </c>
      <c r="L42" s="155">
        <f>IF('C1'!F45*F$1+1000*F$1&lt;G42,1000*F$1,+G42-K42)</f>
        <v>0</v>
      </c>
      <c r="M42" s="155">
        <f>IF('C1'!F45*F$1+1000*F$1+'C1'!G45*F$1&lt;G42,IF(CEILING('C1'!G45*F$1,500)&gt;C42/10,C42/10,CEILING('C1'!G45*F$1,500)),G42-K42-L42)</f>
        <v>0</v>
      </c>
      <c r="N42" s="155">
        <f>IF('C1'!F45*F$1+1000*F$1+'C1'!G44*F$1+'C1'!H44*F$1&lt;G42,+G42-K42-L42-M42,+G42-K42-L42-M42)</f>
        <v>0</v>
      </c>
      <c r="O42" s="166"/>
      <c r="P42" s="154" t="str">
        <f>'C1'!B45</f>
        <v/>
      </c>
      <c r="Q42" s="159">
        <f>'C1'!J45-D42</f>
        <v>0</v>
      </c>
      <c r="R42" s="156">
        <f>'C1'!J45+'C1'!L45-(D42*2)</f>
        <v>0</v>
      </c>
      <c r="S42" s="156">
        <f>'C1'!J45+'C1'!L45+'C1'!N45-(D42*3)</f>
        <v>0</v>
      </c>
      <c r="T42" s="156">
        <f>'C1'!J45+'C1'!L45+'C1'!N45+'C1'!P45-(D42*4)</f>
        <v>0</v>
      </c>
      <c r="U42" s="156">
        <f>'C1'!J45+'C1'!L45+'C1'!N45+'C1'!P45+'C1'!R45-(D42*5)</f>
        <v>0</v>
      </c>
      <c r="V42" s="156">
        <f>'C1'!J45+'C1'!L45+'C1'!N45+'C1'!P45+'C1'!R45+'C1'!T45-(D42*6)</f>
        <v>0</v>
      </c>
      <c r="W42" s="156">
        <f>'C1'!J45+'C1'!L45+'C1'!N45+'C1'!P45+'C1'!R45+'C1'!T45+'C1'!V45-(D42*7)</f>
        <v>0</v>
      </c>
      <c r="X42" s="156">
        <f>'C1'!J45+'C1'!L45+'C1'!N45+'C1'!P45+'C1'!R45+'C1'!T45+'C1'!V45+'C1'!X45-(D42*8)</f>
        <v>0</v>
      </c>
      <c r="Y42" s="156">
        <f>'C1'!J45+'C1'!L45+'C1'!N45+'C1'!P45+'C1'!R45+'C1'!T45+'C1'!V45+'C1'!X45+'C1'!Z45-(D42*9)</f>
        <v>0</v>
      </c>
      <c r="Z42" s="156">
        <f>'C1'!J45+'C1'!L45+'C1'!N45+'C1'!P45+'C1'!R45+'C1'!T45+'C1'!V45+'C1'!X45+'C1'!Z45+'C1'!AB45-(D42*10)</f>
        <v>0</v>
      </c>
      <c r="AA42" s="156">
        <f>'C1'!J45+'C1'!L45+'C1'!N45+'C1'!P45+'C1'!R45+'C1'!T45+'C1'!V45+'C1'!X45+'C1'!Z45+'C1'!AB45+'C1'!AD45-(D42*11)</f>
        <v>0</v>
      </c>
      <c r="AB42" s="156">
        <f>'C1'!J45+'C1'!L45+'C1'!N45+'C1'!P45+'C1'!R45+'C1'!T45+'C1'!V45+'C1'!X45+'C1'!Z45+'C1'!AB45+'C1'!AD45+'C1'!AF45-(D42*12)</f>
        <v>0</v>
      </c>
      <c r="AC42" s="153"/>
      <c r="AD42" s="159">
        <f t="shared" si="9"/>
        <v>0</v>
      </c>
      <c r="AE42" s="159">
        <f>'C1'!AP45</f>
        <v>0</v>
      </c>
      <c r="AF42" s="131"/>
    </row>
    <row r="43">
      <c r="A43" s="200"/>
      <c r="B43" s="146" t="s">
        <v>91</v>
      </c>
      <c r="C43" s="134"/>
      <c r="D43" s="134"/>
      <c r="E43" s="154" t="str">
        <f>'C1'!B46</f>
        <v/>
      </c>
      <c r="F43" s="155"/>
      <c r="G43" s="134"/>
      <c r="H43" s="134"/>
      <c r="I43" s="134"/>
      <c r="J43" s="134"/>
      <c r="K43" s="155"/>
      <c r="L43" s="155"/>
      <c r="M43" s="155"/>
      <c r="N43" s="155"/>
      <c r="O43" s="131"/>
      <c r="P43" s="154" t="str">
        <f>'C1'!B46</f>
        <v/>
      </c>
      <c r="Q43" s="159">
        <f>'C1'!J46-D43</f>
        <v>348000</v>
      </c>
      <c r="R43" s="156">
        <f>'C1'!J46+'C1'!L46-(D43*2)</f>
        <v>626000</v>
      </c>
      <c r="S43" s="156">
        <f>'C1'!J46+'C1'!L46+'C1'!N46-(D43*3)</f>
        <v>983500</v>
      </c>
      <c r="T43" s="156">
        <f>'C1'!J46+'C1'!L46+'C1'!N46+'C1'!P46-(D43*4)</f>
        <v>1351000</v>
      </c>
      <c r="U43" s="156">
        <f>'C1'!J46+'C1'!L46+'C1'!N46+'C1'!P46+'C1'!R46-(D43*5)</f>
        <v>1724500</v>
      </c>
      <c r="V43" s="156">
        <f>'C1'!J46+'C1'!L46+'C1'!N46+'C1'!P46+'C1'!R46+'C1'!T46-(D43*6)</f>
        <v>2017500</v>
      </c>
      <c r="W43" s="156">
        <f>'C1'!J46+'C1'!L46+'C1'!N46+'C1'!P46+'C1'!R46+'C1'!T46+'C1'!V46-(D43*7)</f>
        <v>2285000</v>
      </c>
      <c r="X43" s="156">
        <f>'C1'!J46+'C1'!L46+'C1'!N46+'C1'!P46+'C1'!R46+'C1'!T46+'C1'!V46+'C1'!X46-(D43*8)</f>
        <v>2610000</v>
      </c>
      <c r="Y43" s="156">
        <f>'C1'!J46+'C1'!L46+'C1'!N46+'C1'!P46+'C1'!R46+'C1'!T46+'C1'!V46+'C1'!X46+'C1'!Z46-(D43*9)</f>
        <v>2934500</v>
      </c>
      <c r="Z43" s="156">
        <f>'C1'!J46+'C1'!L46+'C1'!N46+'C1'!P46+'C1'!R46+'C1'!T46+'C1'!V46+'C1'!X46+'C1'!Z46+'C1'!AB46-(D43*10)</f>
        <v>3237500</v>
      </c>
      <c r="AA43" s="156">
        <f>'C1'!J46+'C1'!L46+'C1'!N46+'C1'!P46+'C1'!R46+'C1'!T46+'C1'!V46+'C1'!X46+'C1'!Z46+'C1'!AB46+'C1'!AD46-(D43*11)</f>
        <v>3609500</v>
      </c>
      <c r="AB43" s="156">
        <f>'C1'!J46+'C1'!L46+'C1'!N46+'C1'!P46+'C1'!R46+'C1'!T46+'C1'!V46+'C1'!X46+'C1'!Z46+'C1'!AB46+'C1'!AD46+'C1'!AF46-(D43*12)</f>
        <v>4064500</v>
      </c>
      <c r="AC43" s="134"/>
      <c r="AD43" s="157">
        <f t="shared" si="9"/>
        <v>0</v>
      </c>
      <c r="AE43" s="159">
        <f>'C1'!AP46</f>
        <v>4064500</v>
      </c>
      <c r="AF43" s="131"/>
    </row>
    <row r="44">
      <c r="A44" s="152">
        <v>1.0</v>
      </c>
      <c r="B44" s="134" t="str">
        <f>'C1'!C47</f>
        <v>CASTRO VALLEJO DISNEY MARIA</v>
      </c>
      <c r="C44" s="153">
        <f>'C1'!E47</f>
        <v>250000</v>
      </c>
      <c r="D44" s="153">
        <f>'C1'!D47</f>
        <v>24500</v>
      </c>
      <c r="E44" s="154">
        <f>'C1'!B47</f>
        <v>1017162171</v>
      </c>
      <c r="F44" s="155">
        <f t="shared" ref="F44:F51" si="10">IF(D44&gt;0,D44*F$1,0)</f>
        <v>294000</v>
      </c>
      <c r="G44" s="156">
        <f>IF(F44&gt;0,(VLOOKUP(E44,P44:AB58,F$1+1,FALSE)+D44*F$1),0)</f>
        <v>294000</v>
      </c>
      <c r="H44" s="134"/>
      <c r="I44" s="157">
        <f t="shared" ref="I44:I51" si="11">IF(F44-G44&gt;0,+F44-G44,0)</f>
        <v>0</v>
      </c>
      <c r="J44" s="134"/>
      <c r="K44" s="155">
        <f>IF('C1'!F47*F$1&lt;G44,'C1'!F47*F$1,+G44)</f>
        <v>253800</v>
      </c>
      <c r="L44" s="155">
        <f>IF('C1'!F47*F$1+1000*F$1&lt;G44,1000*F$1,+G44-K44)</f>
        <v>12000</v>
      </c>
      <c r="M44" s="155">
        <f>IF('C1'!F47*F$1+1000*F$1+'C1'!G47*F$1&lt;G44,IF(CEILING('C1'!G47*F$1,500)&gt;C44/10,C44/10,CEILING('C1'!G47*F$1,500)),G44-K44-L44)</f>
        <v>25000</v>
      </c>
      <c r="N44" s="155">
        <f>IF('C1'!F47*F$1+1000*F$1+'C1'!G46*F$1+'C1'!H46*F$1&lt;G44,+G44-K44-L44-M44,+G44-K44-L44-M44)</f>
        <v>3200</v>
      </c>
      <c r="O44" s="166"/>
      <c r="P44" s="154">
        <f>'C1'!B47</f>
        <v>1017162171</v>
      </c>
      <c r="Q44" s="159">
        <f>'C1'!J47-D44</f>
        <v>-9500</v>
      </c>
      <c r="R44" s="156">
        <f>'C1'!J47+'C1'!L47-(D44*2)</f>
        <v>-14000</v>
      </c>
      <c r="S44" s="156">
        <f>'C1'!J47+'C1'!L47+'C1'!N47-(D44*3)</f>
        <v>-38500</v>
      </c>
      <c r="T44" s="156">
        <f>'C1'!J47+'C1'!L47+'C1'!N47+'C1'!P47-(D44*4)</f>
        <v>-33000</v>
      </c>
      <c r="U44" s="156">
        <f>'C1'!J47+'C1'!L47+'C1'!N47+'C1'!P47+'C1'!R47-(D44*5)</f>
        <v>-57500</v>
      </c>
      <c r="V44" s="156">
        <f>'C1'!J47+'C1'!L47+'C1'!N47+'C1'!P47+'C1'!R47+'C1'!T47-(D44*6)</f>
        <v>-66000</v>
      </c>
      <c r="W44" s="156">
        <f>'C1'!J47+'C1'!L47+'C1'!N47+'C1'!P47+'C1'!R47+'C1'!T47+'C1'!V47-(D44*7)</f>
        <v>-70500</v>
      </c>
      <c r="X44" s="156">
        <f>'C1'!J47+'C1'!L47+'C1'!N47+'C1'!P47+'C1'!R47+'C1'!T47+'C1'!V47+'C1'!X47-(D44*8)</f>
        <v>-75000</v>
      </c>
      <c r="Y44" s="156">
        <f>'C1'!J47+'C1'!L47+'C1'!N47+'C1'!P47+'C1'!R47+'C1'!T47+'C1'!V47+'C1'!X47+'C1'!Z47-(D44*9)</f>
        <v>-99500</v>
      </c>
      <c r="Z44" s="156">
        <f>'C1'!J47+'C1'!L47+'C1'!N47+'C1'!P47+'C1'!R47+'C1'!T47+'C1'!V47+'C1'!X47+'C1'!Z47+'C1'!AB47-(D44*10)</f>
        <v>-109000</v>
      </c>
      <c r="AA44" s="156">
        <f>'C1'!J47+'C1'!L47+'C1'!N47+'C1'!P47+'C1'!R47+'C1'!T47+'C1'!V47+'C1'!X47+'C1'!Z47+'C1'!AB47+'C1'!AD47-(D44*11)</f>
        <v>-58500</v>
      </c>
      <c r="AB44" s="156">
        <f>'C1'!J47+'C1'!L47+'C1'!N47+'C1'!P47+'C1'!R47+'C1'!T47+'C1'!V47+'C1'!X47+'C1'!Z47+'C1'!AB47+'C1'!AD47+'C1'!AF47-(D44*12)</f>
        <v>0</v>
      </c>
      <c r="AC44" s="153"/>
      <c r="AD44" s="159">
        <f t="shared" si="9"/>
        <v>294000</v>
      </c>
      <c r="AE44" s="159">
        <f>'C1'!AP47</f>
        <v>294000</v>
      </c>
      <c r="AF44" s="131"/>
    </row>
    <row r="45">
      <c r="A45" s="152">
        <v>2.0</v>
      </c>
      <c r="B45" s="134" t="str">
        <f>'C1'!C48</f>
        <v>PUERTA GUTIERREZ MARTA CECILIA</v>
      </c>
      <c r="C45" s="153">
        <f>'C1'!E48</f>
        <v>300000</v>
      </c>
      <c r="D45" s="153">
        <f>'C1'!D48</f>
        <v>29000</v>
      </c>
      <c r="E45" s="154">
        <f>'C1'!B48</f>
        <v>43505660</v>
      </c>
      <c r="F45" s="155">
        <f t="shared" si="10"/>
        <v>348000</v>
      </c>
      <c r="G45" s="156">
        <f>IF(F45&gt;0,(VLOOKUP(E45,P45:AB58,F$1+1,FALSE)+D45*F$1),0)</f>
        <v>349000</v>
      </c>
      <c r="H45" s="134"/>
      <c r="I45" s="157">
        <f t="shared" si="11"/>
        <v>0</v>
      </c>
      <c r="J45" s="134"/>
      <c r="K45" s="155">
        <f>IF('C1'!F48*F$1&lt;G45,'C1'!F48*F$1,+G45)</f>
        <v>304200</v>
      </c>
      <c r="L45" s="155">
        <f>IF('C1'!F48*F$1+1000*F$1&lt;G45,1000*F$1,+G45-K45)</f>
        <v>12000</v>
      </c>
      <c r="M45" s="155">
        <f>IF('C1'!F48*F$1+1000*F$1+'C1'!G48*F$1&lt;G45,IF(CEILING('C1'!G48*F$1,500)&gt;C45/10,C45/10,CEILING('C1'!G48*F$1,500)),G45-K45-L45)</f>
        <v>30000</v>
      </c>
      <c r="N45" s="155">
        <f>IF('C1'!F48*F$1+1000*F$1+'C1'!G47*F$1+'C1'!H47*F$1&lt;G45,+G45-K45-L45-M45,+G45-K45-L45-M45)</f>
        <v>2800</v>
      </c>
      <c r="O45" s="166"/>
      <c r="P45" s="154">
        <f>'C1'!B48</f>
        <v>43505660</v>
      </c>
      <c r="Q45" s="159">
        <f>'C1'!J48-D45</f>
        <v>6000</v>
      </c>
      <c r="R45" s="156">
        <f>'C1'!J48+'C1'!L48-(D45*2)</f>
        <v>7000</v>
      </c>
      <c r="S45" s="156">
        <f>'C1'!J48+'C1'!L48+'C1'!N48-(D45*3)</f>
        <v>8000</v>
      </c>
      <c r="T45" s="156">
        <f>'C1'!J48+'C1'!L48+'C1'!N48+'C1'!P48-(D45*4)</f>
        <v>9000</v>
      </c>
      <c r="U45" s="156">
        <f>'C1'!J48+'C1'!L48+'C1'!N48+'C1'!P48+'C1'!R48-(D45*5)</f>
        <v>0</v>
      </c>
      <c r="V45" s="156">
        <f>'C1'!J48+'C1'!L48+'C1'!N48+'C1'!P48+'C1'!R48+'C1'!T48-(D45*6)</f>
        <v>-5000</v>
      </c>
      <c r="W45" s="156">
        <f>'C1'!J48+'C1'!L48+'C1'!N48+'C1'!P48+'C1'!R48+'C1'!T48+'C1'!V48-(D45*7)</f>
        <v>-14000</v>
      </c>
      <c r="X45" s="156">
        <f>'C1'!J48+'C1'!L48+'C1'!N48+'C1'!P48+'C1'!R48+'C1'!T48+'C1'!V48+'C1'!X48-(D45*8)</f>
        <v>-13000</v>
      </c>
      <c r="Y45" s="156">
        <f>'C1'!J48+'C1'!L48+'C1'!N48+'C1'!P48+'C1'!R48+'C1'!T48+'C1'!V48+'C1'!X48+'C1'!Z48-(D45*9)</f>
        <v>-11000</v>
      </c>
      <c r="Z45" s="156">
        <f>'C1'!J48+'C1'!L48+'C1'!N48+'C1'!P48+'C1'!R48+'C1'!T48+'C1'!V48+'C1'!X48+'C1'!Z48+'C1'!AB48-(D45*10)</f>
        <v>-40000</v>
      </c>
      <c r="AA45" s="156">
        <f>'C1'!J48+'C1'!L48+'C1'!N48+'C1'!P48+'C1'!R48+'C1'!T48+'C1'!V48+'C1'!X48+'C1'!Z48+'C1'!AB48+'C1'!AD48-(D45*11)</f>
        <v>-9000</v>
      </c>
      <c r="AB45" s="156">
        <f>'C1'!J48+'C1'!L48+'C1'!N48+'C1'!P48+'C1'!R48+'C1'!T48+'C1'!V48+'C1'!X48+'C1'!Z48+'C1'!AB48+'C1'!AD48+'C1'!AF48-(D45*12)</f>
        <v>1000</v>
      </c>
      <c r="AC45" s="153"/>
      <c r="AD45" s="159">
        <f t="shared" si="9"/>
        <v>348000</v>
      </c>
      <c r="AE45" s="159">
        <f>'C1'!AP48</f>
        <v>349000</v>
      </c>
      <c r="AF45" s="131"/>
    </row>
    <row r="46">
      <c r="A46" s="152">
        <v>3.0</v>
      </c>
      <c r="B46" s="134" t="str">
        <f>'C1'!C49</f>
        <v>RUIZ MONCADA RIGOBERTO</v>
      </c>
      <c r="C46" s="153">
        <f>'C1'!E49</f>
        <v>150000</v>
      </c>
      <c r="D46" s="153">
        <f>'C1'!D49</f>
        <v>15000</v>
      </c>
      <c r="E46" s="154">
        <f>'C1'!B49</f>
        <v>10100338</v>
      </c>
      <c r="F46" s="155">
        <f t="shared" si="10"/>
        <v>180000</v>
      </c>
      <c r="G46" s="156">
        <f>IF(F46&gt;0,(VLOOKUP(E46,P46:AB58,F$1+1,FALSE)+D46*F$1),0)</f>
        <v>15000</v>
      </c>
      <c r="H46" s="134"/>
      <c r="I46" s="138">
        <f t="shared" si="11"/>
        <v>165000</v>
      </c>
      <c r="J46" s="134"/>
      <c r="K46" s="155">
        <f>IF('C1'!F49*F$1&lt;G46,'C1'!F49*F$1,+G46)</f>
        <v>15000</v>
      </c>
      <c r="L46" s="155">
        <f>IF('C1'!F49*F$1+1000*F$1&lt;G46,1000*F$1,+G46-K46)</f>
        <v>0</v>
      </c>
      <c r="M46" s="155">
        <f>IF('C1'!F49*F$1+1000*F$1+'C1'!G49*F$1&lt;G46,IF(CEILING('C1'!G49*F$1,500)&gt;C46/10,C46/10,CEILING('C1'!G49*F$1,500)),G46-K46-L46)</f>
        <v>0</v>
      </c>
      <c r="N46" s="155">
        <f>IF('C1'!F49*F$1+1000*F$1+'C1'!G48*F$1+'C1'!H48*F$1&lt;G46,+G46-K46-L46-M46,+G46-K46-L46-M46)</f>
        <v>0</v>
      </c>
      <c r="O46" s="166"/>
      <c r="P46" s="154">
        <f>'C1'!B49</f>
        <v>10100338</v>
      </c>
      <c r="Q46" s="159">
        <f>'C1'!J49-D46</f>
        <v>0</v>
      </c>
      <c r="R46" s="156">
        <f>'C1'!J49+'C1'!L49-(D46*2)</f>
        <v>-15000</v>
      </c>
      <c r="S46" s="156">
        <f>'C1'!J49+'C1'!L49+'C1'!N49-(D46*3)</f>
        <v>-30000</v>
      </c>
      <c r="T46" s="156">
        <f>'C1'!J49+'C1'!L49+'C1'!N49+'C1'!P49-(D46*4)</f>
        <v>-45000</v>
      </c>
      <c r="U46" s="156">
        <f>'C1'!J49+'C1'!L49+'C1'!N49+'C1'!P49+'C1'!R49-(D46*5)</f>
        <v>-60000</v>
      </c>
      <c r="V46" s="156">
        <f>'C1'!J49+'C1'!L49+'C1'!N49+'C1'!P49+'C1'!R49+'C1'!T49-(D46*6)</f>
        <v>-75000</v>
      </c>
      <c r="W46" s="156">
        <f>'C1'!J49+'C1'!L49+'C1'!N49+'C1'!P49+'C1'!R49+'C1'!T49+'C1'!V49-(D46*7)</f>
        <v>-90000</v>
      </c>
      <c r="X46" s="156">
        <f>'C1'!J49+'C1'!L49+'C1'!N49+'C1'!P49+'C1'!R49+'C1'!T49+'C1'!V49+'C1'!X49-(D46*8)</f>
        <v>-105000</v>
      </c>
      <c r="Y46" s="156">
        <f>'C1'!J49+'C1'!L49+'C1'!N49+'C1'!P49+'C1'!R49+'C1'!T49+'C1'!V49+'C1'!X49+'C1'!Z49-(D46*9)</f>
        <v>-120000</v>
      </c>
      <c r="Z46" s="156">
        <f>'C1'!J49+'C1'!L49+'C1'!N49+'C1'!P49+'C1'!R49+'C1'!T49+'C1'!V49+'C1'!X49+'C1'!Z49+'C1'!AB49-(D46*10)</f>
        <v>-135000</v>
      </c>
      <c r="AA46" s="156">
        <f>'C1'!J49+'C1'!L49+'C1'!N49+'C1'!P49+'C1'!R49+'C1'!T49+'C1'!V49+'C1'!X49+'C1'!Z49+'C1'!AB49+'C1'!AD49-(D46*11)</f>
        <v>-150000</v>
      </c>
      <c r="AB46" s="156">
        <f>'C1'!J49+'C1'!L49+'C1'!N49+'C1'!P49+'C1'!R49+'C1'!T49+'C1'!V49+'C1'!X49+'C1'!Z49+'C1'!AB49+'C1'!AD49+'C1'!AF49-(D46*12)</f>
        <v>-165000</v>
      </c>
      <c r="AC46" s="153"/>
      <c r="AD46" s="159">
        <f t="shared" si="9"/>
        <v>180000</v>
      </c>
      <c r="AE46" s="159">
        <f>'C1'!AP49</f>
        <v>15000</v>
      </c>
      <c r="AF46" s="131"/>
    </row>
    <row r="47">
      <c r="A47" s="152">
        <v>4.0</v>
      </c>
      <c r="B47" s="134" t="str">
        <f>'C1'!C50</f>
        <v>TORRES TORRES BLANCA MERY</v>
      </c>
      <c r="C47" s="153">
        <f>'C1'!E50</f>
        <v>150000</v>
      </c>
      <c r="D47" s="153">
        <f>'C1'!D50</f>
        <v>15000</v>
      </c>
      <c r="E47" s="154">
        <f>'C1'!B50</f>
        <v>21912139</v>
      </c>
      <c r="F47" s="155">
        <f t="shared" si="10"/>
        <v>180000</v>
      </c>
      <c r="G47" s="156">
        <f>IF(F47&gt;0,(VLOOKUP(E47,P47:AB58,F$1+1,FALSE)+D47*F$1),0)</f>
        <v>180000</v>
      </c>
      <c r="H47" s="134"/>
      <c r="I47" s="157">
        <f t="shared" si="11"/>
        <v>0</v>
      </c>
      <c r="J47" s="134"/>
      <c r="K47" s="155">
        <f>IF('C1'!F50*F$1&lt;G47,'C1'!F50*F$1,+G47)</f>
        <v>152400</v>
      </c>
      <c r="L47" s="155">
        <f>IF('C1'!F50*F$1+1000*F$1&lt;G47,1000*F$1,+G47-K47)</f>
        <v>12000</v>
      </c>
      <c r="M47" s="155">
        <f>IF('C1'!F50*F$1+1000*F$1+'C1'!G50*F$1&lt;G47,IF(CEILING('C1'!G50*F$1,500)&gt;C47/10,C47/10,CEILING('C1'!G50*F$1,500)),G47-K47-L47)</f>
        <v>15000</v>
      </c>
      <c r="N47" s="155">
        <f>IF('C1'!F50*F$1+1000*F$1+'C1'!G49*F$1+'C1'!H49*F$1&lt;G47,+G47-K47-L47-M47,+G47-K47-L47-M47)</f>
        <v>600</v>
      </c>
      <c r="O47" s="166"/>
      <c r="P47" s="154">
        <f>'C1'!B50</f>
        <v>21912139</v>
      </c>
      <c r="Q47" s="159">
        <f>'C1'!J50-D47</f>
        <v>0</v>
      </c>
      <c r="R47" s="156">
        <f>'C1'!J50+'C1'!L50-(D47*2)</f>
        <v>15000</v>
      </c>
      <c r="S47" s="156">
        <f>'C1'!J50+'C1'!L50+'C1'!N50-(D47*3)</f>
        <v>15000</v>
      </c>
      <c r="T47" s="156">
        <f>'C1'!J50+'C1'!L50+'C1'!N50+'C1'!P50-(D47*4)</f>
        <v>0</v>
      </c>
      <c r="U47" s="156">
        <f>'C1'!J50+'C1'!L50+'C1'!N50+'C1'!P50+'C1'!R50-(D47*5)</f>
        <v>0</v>
      </c>
      <c r="V47" s="156">
        <f>'C1'!J50+'C1'!L50+'C1'!N50+'C1'!P50+'C1'!R50+'C1'!T50-(D47*6)</f>
        <v>-15000</v>
      </c>
      <c r="W47" s="156">
        <f>'C1'!J50+'C1'!L50+'C1'!N50+'C1'!P50+'C1'!R50+'C1'!T50+'C1'!V50-(D47*7)</f>
        <v>0</v>
      </c>
      <c r="X47" s="156">
        <f>'C1'!J50+'C1'!L50+'C1'!N50+'C1'!P50+'C1'!R50+'C1'!T50+'C1'!V50+'C1'!X50-(D47*8)</f>
        <v>0</v>
      </c>
      <c r="Y47" s="156">
        <f>'C1'!J50+'C1'!L50+'C1'!N50+'C1'!P50+'C1'!R50+'C1'!T50+'C1'!V50+'C1'!X50+'C1'!Z50-(D47*9)</f>
        <v>0</v>
      </c>
      <c r="Z47" s="156">
        <f>'C1'!J50+'C1'!L50+'C1'!N50+'C1'!P50+'C1'!R50+'C1'!T50+'C1'!V50+'C1'!X50+'C1'!Z50+'C1'!AB50-(D47*10)</f>
        <v>0</v>
      </c>
      <c r="AA47" s="156">
        <f>'C1'!J50+'C1'!L50+'C1'!N50+'C1'!P50+'C1'!R50+'C1'!T50+'C1'!V50+'C1'!X50+'C1'!Z50+'C1'!AB50+'C1'!AD50-(D47*11)</f>
        <v>0</v>
      </c>
      <c r="AB47" s="156">
        <f>'C1'!J50+'C1'!L50+'C1'!N50+'C1'!P50+'C1'!R50+'C1'!T50+'C1'!V50+'C1'!X50+'C1'!Z50+'C1'!AB50+'C1'!AD50+'C1'!AF50-(D47*12)</f>
        <v>0</v>
      </c>
      <c r="AC47" s="153"/>
      <c r="AD47" s="159">
        <f t="shared" si="9"/>
        <v>180000</v>
      </c>
      <c r="AE47" s="159">
        <f>'C1'!AP50</f>
        <v>180000</v>
      </c>
      <c r="AF47" s="131"/>
    </row>
    <row r="48">
      <c r="A48" s="152">
        <v>5.0</v>
      </c>
      <c r="B48" s="134" t="str">
        <f>'C1'!C51</f>
        <v>RAMIREZ MUNERA MARITZA</v>
      </c>
      <c r="C48" s="153">
        <f>'C1'!E51</f>
        <v>1000000</v>
      </c>
      <c r="D48" s="153">
        <f>'C1'!D51</f>
        <v>94000</v>
      </c>
      <c r="E48" s="154">
        <f>'C1'!B51</f>
        <v>1036943604</v>
      </c>
      <c r="F48" s="155">
        <f t="shared" si="10"/>
        <v>1128000</v>
      </c>
      <c r="G48" s="156">
        <f>IF(F48&gt;0,(VLOOKUP(E48,P48:AB58,F$1+1,FALSE)+D48*F$1),0)</f>
        <v>570000</v>
      </c>
      <c r="H48" s="134"/>
      <c r="I48" s="138">
        <f t="shared" si="11"/>
        <v>558000</v>
      </c>
      <c r="J48" s="134"/>
      <c r="K48" s="155">
        <f>IF('C1'!F51*F$1&lt;G48,'C1'!F51*F$1,+G48)</f>
        <v>570000</v>
      </c>
      <c r="L48" s="155">
        <f>IF('C1'!F51*F$1+1000*F$1&lt;G48,1000*F$1,+G48-K48)</f>
        <v>0</v>
      </c>
      <c r="M48" s="155">
        <f>IF('C1'!F51*F$1+1000*F$1+'C1'!G51*F$1&lt;G48,IF(CEILING('C1'!G51*F$1,500)&gt;C48/10,C48/10,CEILING('C1'!G51*F$1,500)),G48-K48-L48)</f>
        <v>0</v>
      </c>
      <c r="N48" s="155">
        <f>IF('C1'!F51*F$1+1000*F$1+'C1'!G50*F$1+'C1'!H50*F$1&lt;G48,+G48-K48-L48-M48,+G48-K48-L48-M48)</f>
        <v>0</v>
      </c>
      <c r="O48" s="166"/>
      <c r="P48" s="154">
        <f>'C1'!B51</f>
        <v>1036943604</v>
      </c>
      <c r="Q48" s="159">
        <f>'C1'!J51-D48</f>
        <v>-94000</v>
      </c>
      <c r="R48" s="156">
        <f>'C1'!J51+'C1'!L51-(D48*2)</f>
        <v>-188000</v>
      </c>
      <c r="S48" s="156">
        <f>'C1'!J51+'C1'!L51+'C1'!N51-(D48*3)</f>
        <v>-282000</v>
      </c>
      <c r="T48" s="156">
        <f>'C1'!J51+'C1'!L51+'C1'!N51+'C1'!P51-(D48*4)</f>
        <v>-226000</v>
      </c>
      <c r="U48" s="156">
        <f>'C1'!J51+'C1'!L51+'C1'!N51+'C1'!P51+'C1'!R51-(D48*5)</f>
        <v>-320000</v>
      </c>
      <c r="V48" s="156">
        <f>'C1'!J51+'C1'!L51+'C1'!N51+'C1'!P51+'C1'!R51+'C1'!T51-(D48*6)</f>
        <v>-394000</v>
      </c>
      <c r="W48" s="156">
        <f>'C1'!J51+'C1'!L51+'C1'!N51+'C1'!P51+'C1'!R51+'C1'!T51+'C1'!V51-(D48*7)</f>
        <v>-488000</v>
      </c>
      <c r="X48" s="156">
        <f>'C1'!J51+'C1'!L51+'C1'!N51+'C1'!P51+'C1'!R51+'C1'!T51+'C1'!V51+'C1'!X51-(D48*8)</f>
        <v>-582000</v>
      </c>
      <c r="Y48" s="156">
        <f>'C1'!J51+'C1'!L51+'C1'!N51+'C1'!P51+'C1'!R51+'C1'!T51+'C1'!V51+'C1'!X51+'C1'!Z51-(D48*9)</f>
        <v>-576000</v>
      </c>
      <c r="Z48" s="156">
        <f>'C1'!J51+'C1'!L51+'C1'!N51+'C1'!P51+'C1'!R51+'C1'!T51+'C1'!V51+'C1'!X51+'C1'!Z51+'C1'!AB51-(D48*10)</f>
        <v>-670000</v>
      </c>
      <c r="AA48" s="156">
        <f>'C1'!J51+'C1'!L51+'C1'!N51+'C1'!P51+'C1'!R51+'C1'!T51+'C1'!V51+'C1'!X51+'C1'!Z51+'C1'!AB51+'C1'!AD51-(D48*11)</f>
        <v>-764000</v>
      </c>
      <c r="AB48" s="156">
        <f>'C1'!J51+'C1'!L51+'C1'!N51+'C1'!P51+'C1'!R51+'C1'!T51+'C1'!V51+'C1'!X51+'C1'!Z51+'C1'!AB51+'C1'!AD51+'C1'!AF51-(D48*12)</f>
        <v>-558000</v>
      </c>
      <c r="AC48" s="153"/>
      <c r="AD48" s="159">
        <f t="shared" si="9"/>
        <v>1128000</v>
      </c>
      <c r="AE48" s="159">
        <f>'C1'!AP51</f>
        <v>570000</v>
      </c>
      <c r="AF48" s="131"/>
    </row>
    <row r="49">
      <c r="A49" s="152">
        <v>6.0</v>
      </c>
      <c r="B49" s="134" t="str">
        <f>'C1'!C52</f>
        <v>GALEANO DE DUQUE MARIA DEL CONSUELO</v>
      </c>
      <c r="C49" s="153">
        <f>'C1'!E52</f>
        <v>350000</v>
      </c>
      <c r="D49" s="153">
        <f>'C1'!D52</f>
        <v>34000</v>
      </c>
      <c r="E49" s="154">
        <f>'C1'!B52</f>
        <v>21998341</v>
      </c>
      <c r="F49" s="155">
        <f t="shared" si="10"/>
        <v>408000</v>
      </c>
      <c r="G49" s="156">
        <f>IF(F49&gt;0,(VLOOKUP(E49,P49:AB58,F$1+1,FALSE)+D49*F$1),0)</f>
        <v>408000</v>
      </c>
      <c r="H49" s="134"/>
      <c r="I49" s="157">
        <f t="shared" si="11"/>
        <v>0</v>
      </c>
      <c r="J49" s="134"/>
      <c r="K49" s="155">
        <f>IF('C1'!F52*F$1&lt;G49,'C1'!F52*F$1,+G49)</f>
        <v>355200</v>
      </c>
      <c r="L49" s="155">
        <f>IF('C1'!F52*F$1+1000*F$1&lt;G49,1000*F$1,+G49-K49)</f>
        <v>12000</v>
      </c>
      <c r="M49" s="155">
        <f>IF('C1'!F52*F$1+1000*F$1+'C1'!G52*F$1&lt;G49,IF(CEILING('C1'!G52*F$1,500)&gt;C49/10,C49/10,CEILING('C1'!G52*F$1,500)),G49-K49-L49)</f>
        <v>35000</v>
      </c>
      <c r="N49" s="155">
        <f>IF('C1'!F52*F$1+1000*F$1+'C1'!G51*F$1+'C1'!H51*F$1&lt;G49,+G49-K49-L49-M49,+G49-K49-L49-M49)</f>
        <v>5800</v>
      </c>
      <c r="O49" s="166"/>
      <c r="P49" s="154">
        <f>'C1'!B52</f>
        <v>21998341</v>
      </c>
      <c r="Q49" s="159">
        <f>'C1'!J52-D49</f>
        <v>1000</v>
      </c>
      <c r="R49" s="156">
        <f>'C1'!J52+'C1'!L52-(D49*2)</f>
        <v>17000</v>
      </c>
      <c r="S49" s="156">
        <f>'C1'!J52+'C1'!L52+'C1'!N52-(D49*3)</f>
        <v>23000</v>
      </c>
      <c r="T49" s="156">
        <f>'C1'!J52+'C1'!L52+'C1'!N52+'C1'!P52-(D49*4)</f>
        <v>29000</v>
      </c>
      <c r="U49" s="156">
        <f>'C1'!J52+'C1'!L52+'C1'!N52+'C1'!P52+'C1'!R52-(D49*5)</f>
        <v>35000</v>
      </c>
      <c r="V49" s="156">
        <f>'C1'!J52+'C1'!L52+'C1'!N52+'C1'!P52+'C1'!R52+'C1'!T52-(D49*6)</f>
        <v>1000</v>
      </c>
      <c r="W49" s="156">
        <f>'C1'!J52+'C1'!L52+'C1'!N52+'C1'!P52+'C1'!R52+'C1'!T52+'C1'!V52-(D49*7)</f>
        <v>-33000</v>
      </c>
      <c r="X49" s="156">
        <f>'C1'!J52+'C1'!L52+'C1'!N52+'C1'!P52+'C1'!R52+'C1'!T52+'C1'!V52+'C1'!X52-(D49*8)</f>
        <v>3000</v>
      </c>
      <c r="Y49" s="156">
        <f>'C1'!J52+'C1'!L52+'C1'!N52+'C1'!P52+'C1'!R52+'C1'!T52+'C1'!V52+'C1'!X52+'C1'!Z52-(D49*9)</f>
        <v>4000</v>
      </c>
      <c r="Z49" s="156">
        <f>'C1'!J52+'C1'!L52+'C1'!N52+'C1'!P52+'C1'!R52+'C1'!T52+'C1'!V52+'C1'!X52+'C1'!Z52+'C1'!AB52-(D49*10)</f>
        <v>-30000</v>
      </c>
      <c r="AA49" s="156">
        <f>'C1'!J52+'C1'!L52+'C1'!N52+'C1'!P52+'C1'!R52+'C1'!T52+'C1'!V52+'C1'!X52+'C1'!Z52+'C1'!AB52+'C1'!AD52-(D49*11)</f>
        <v>-29000</v>
      </c>
      <c r="AB49" s="156">
        <f>'C1'!J52+'C1'!L52+'C1'!N52+'C1'!P52+'C1'!R52+'C1'!T52+'C1'!V52+'C1'!X52+'C1'!Z52+'C1'!AB52+'C1'!AD52+'C1'!AF52-(D49*12)</f>
        <v>0</v>
      </c>
      <c r="AC49" s="153"/>
      <c r="AD49" s="159">
        <f t="shared" si="9"/>
        <v>408000</v>
      </c>
      <c r="AE49" s="159">
        <f>'C1'!AP52</f>
        <v>408000</v>
      </c>
      <c r="AF49" s="131"/>
    </row>
    <row r="50">
      <c r="A50" s="152">
        <v>7.0</v>
      </c>
      <c r="B50" s="134" t="str">
        <f>'C1'!C53</f>
        <v/>
      </c>
      <c r="C50" s="153" t="str">
        <f>'C1'!E53</f>
        <v/>
      </c>
      <c r="D50" s="153" t="str">
        <f>'C1'!D53</f>
        <v/>
      </c>
      <c r="E50" s="154" t="str">
        <f>'C1'!B53</f>
        <v/>
      </c>
      <c r="F50" s="155">
        <f t="shared" si="10"/>
        <v>0</v>
      </c>
      <c r="G50" s="195">
        <f>IF(F50&gt;0,(VLOOKUP(E50,P50:AB58,F$1+1,FALSE)+D50*F$1),0)</f>
        <v>0</v>
      </c>
      <c r="H50" s="134"/>
      <c r="I50" s="157">
        <f t="shared" si="11"/>
        <v>0</v>
      </c>
      <c r="J50" s="134"/>
      <c r="K50" s="155">
        <f>IF('C1'!F53*F$1&lt;G50,'C1'!F53*F$1,+G50)</f>
        <v>0</v>
      </c>
      <c r="L50" s="155">
        <f>IF('C1'!F53*F$1+1000*F$1&lt;G50,1000*F$1,+G50-K50)</f>
        <v>0</v>
      </c>
      <c r="M50" s="155">
        <f>IF('C1'!F53*F$1+1000*F$1+'C1'!G53*F$1&lt;G50,IF(CEILING('C1'!G53*F$1,500)&gt;C50/10,C50/10,CEILING('C1'!G53*F$1,500)),G50-K50-L50)</f>
        <v>0</v>
      </c>
      <c r="N50" s="155">
        <f>IF('C1'!F53*F$1+1000*F$1+'C1'!G52*F$1+'C1'!H52*F$1&lt;G50,+G50-K50-L50-M50,+G50-K50-L50-M50)</f>
        <v>0</v>
      </c>
      <c r="O50" s="166"/>
      <c r="P50" s="154" t="str">
        <f>'C1'!B53</f>
        <v/>
      </c>
      <c r="Q50" s="159">
        <f>'C1'!J53-D50</f>
        <v>0</v>
      </c>
      <c r="R50" s="156">
        <f>'C1'!J53+'C1'!L53-(D50*2)</f>
        <v>0</v>
      </c>
      <c r="S50" s="156">
        <f>'C1'!J53+'C1'!L53+'C1'!N53-(D50*3)</f>
        <v>0</v>
      </c>
      <c r="T50" s="156">
        <f>'C1'!J53+'C1'!L53+'C1'!N53+'C1'!P53-(D50*4)</f>
        <v>0</v>
      </c>
      <c r="U50" s="156">
        <f>'C1'!J53+'C1'!L53+'C1'!N53+'C1'!P53+'C1'!R53-(D50*5)</f>
        <v>0</v>
      </c>
      <c r="V50" s="156">
        <f>'C1'!J53+'C1'!L53+'C1'!N53+'C1'!P53+'C1'!R53+'C1'!T53-(D50*6)</f>
        <v>0</v>
      </c>
      <c r="W50" s="156">
        <f>'C1'!J53+'C1'!L53+'C1'!N53+'C1'!P53+'C1'!R53+'C1'!T53+'C1'!V53-(D50*7)</f>
        <v>0</v>
      </c>
      <c r="X50" s="156">
        <f>'C1'!J53+'C1'!L53+'C1'!N53+'C1'!P53+'C1'!R53+'C1'!T53+'C1'!V53+'C1'!X53-(D50*8)</f>
        <v>0</v>
      </c>
      <c r="Y50" s="156">
        <f>'C1'!J53+'C1'!L53+'C1'!N53+'C1'!P53+'C1'!R53+'C1'!T53+'C1'!V53+'C1'!X53+'C1'!Z53-(D50*9)</f>
        <v>0</v>
      </c>
      <c r="Z50" s="156">
        <f>'C1'!J53+'C1'!L53+'C1'!N53+'C1'!P53+'C1'!R53+'C1'!T53+'C1'!V53+'C1'!X53+'C1'!Z53+'C1'!AB53-(D50*10)</f>
        <v>0</v>
      </c>
      <c r="AA50" s="156">
        <f>'C1'!J53+'C1'!L53+'C1'!N53+'C1'!P53+'C1'!R53+'C1'!T53+'C1'!V53+'C1'!X53+'C1'!Z53+'C1'!AB53+'C1'!AD53-(D50*11)</f>
        <v>0</v>
      </c>
      <c r="AB50" s="156">
        <f>'C1'!J53+'C1'!L53+'C1'!N53+'C1'!P53+'C1'!R53+'C1'!T53+'C1'!V53+'C1'!X53+'C1'!Z53+'C1'!AB53+'C1'!AD53+'C1'!AF53-(D50*12)</f>
        <v>0</v>
      </c>
      <c r="AC50" s="153"/>
      <c r="AD50" s="159">
        <f t="shared" si="9"/>
        <v>0</v>
      </c>
      <c r="AE50" s="159">
        <f>'C1'!AP53</f>
        <v>0</v>
      </c>
      <c r="AF50" s="131"/>
    </row>
    <row r="51">
      <c r="A51" s="152">
        <v>8.0</v>
      </c>
      <c r="B51" s="134" t="str">
        <f>'C1'!C54</f>
        <v>apoyo solidario Rigoberto ruiz</v>
      </c>
      <c r="C51" s="153" t="str">
        <f>'C1'!E54</f>
        <v/>
      </c>
      <c r="D51" s="153" t="str">
        <f>'C1'!D54</f>
        <v/>
      </c>
      <c r="E51" s="154" t="str">
        <f>'C1'!B54</f>
        <v/>
      </c>
      <c r="F51" s="155">
        <f t="shared" si="10"/>
        <v>0</v>
      </c>
      <c r="G51" s="195">
        <f>IF(F51&gt;0,(VLOOKUP(E51,P51:AB58,F$1+1,FALSE)+D51*F$1),0)</f>
        <v>0</v>
      </c>
      <c r="H51" s="134"/>
      <c r="I51" s="157">
        <f t="shared" si="11"/>
        <v>0</v>
      </c>
      <c r="J51" s="134"/>
      <c r="K51" s="155">
        <f>IF('C1'!F54*F$1&lt;G51,'C1'!F54*F$1,+G51)</f>
        <v>0</v>
      </c>
      <c r="L51" s="155">
        <f>IF('C1'!F54*F$1+1000*F$1&lt;G51,1000*F$1,+G51-K51)</f>
        <v>0</v>
      </c>
      <c r="M51" s="155">
        <f>IF('C1'!F54*F$1+1000*F$1+'C1'!G54*F$1&lt;G51,IF(CEILING('C1'!G54*F$1,500)&gt;C51/10,C51/10,CEILING('C1'!G54*F$1,500)),G51-K51-L51)</f>
        <v>0</v>
      </c>
      <c r="N51" s="155">
        <f>IF('C1'!F54*F$1+1000*F$1+'C1'!G53*F$1+'C1'!H53*F$1&lt;G51,+G51-K51-L51-M51,+G51-K51-L51-M51)</f>
        <v>0</v>
      </c>
      <c r="O51" s="166"/>
      <c r="P51" s="154" t="str">
        <f>'C1'!B54</f>
        <v/>
      </c>
      <c r="Q51" s="159">
        <f>'C1'!J54-D51</f>
        <v>0</v>
      </c>
      <c r="R51" s="156">
        <f>'C1'!J54+'C1'!L54-(D51*2)</f>
        <v>0</v>
      </c>
      <c r="S51" s="156">
        <f>'C1'!J54+'C1'!L54+'C1'!N54-(D51*3)</f>
        <v>0</v>
      </c>
      <c r="T51" s="156">
        <f>'C1'!J54+'C1'!L54+'C1'!N54+'C1'!P54-(D51*4)</f>
        <v>0</v>
      </c>
      <c r="U51" s="156">
        <f>'C1'!J54+'C1'!L54+'C1'!N54+'C1'!P54+'C1'!R54-(D51*5)</f>
        <v>0</v>
      </c>
      <c r="V51" s="156">
        <f>'C1'!J54+'C1'!L54+'C1'!N54+'C1'!P54+'C1'!R54+'C1'!T54-(D51*6)</f>
        <v>0</v>
      </c>
      <c r="W51" s="156">
        <f>'C1'!J54+'C1'!L54+'C1'!N54+'C1'!P54+'C1'!R54+'C1'!T54+'C1'!V54-(D51*7)</f>
        <v>0</v>
      </c>
      <c r="X51" s="156">
        <f>'C1'!J54+'C1'!L54+'C1'!N54+'C1'!P54+'C1'!R54+'C1'!T54+'C1'!V54+'C1'!X54-(D51*8)</f>
        <v>0</v>
      </c>
      <c r="Y51" s="156">
        <f>'C1'!J54+'C1'!L54+'C1'!N54+'C1'!P54+'C1'!R54+'C1'!T54+'C1'!V54+'C1'!X54+'C1'!Z54-(D51*9)</f>
        <v>0</v>
      </c>
      <c r="Z51" s="156">
        <f>'C1'!J54+'C1'!L54+'C1'!N54+'C1'!P54+'C1'!R54+'C1'!T54+'C1'!V54+'C1'!X54+'C1'!Z54+'C1'!AB54-(D51*10)</f>
        <v>4000</v>
      </c>
      <c r="AA51" s="156">
        <f>'C1'!J54+'C1'!L54+'C1'!N54+'C1'!P54+'C1'!R54+'C1'!T54+'C1'!V54+'C1'!X54+'C1'!Z54+'C1'!AB54+'C1'!AD54-(D51*11)</f>
        <v>4000</v>
      </c>
      <c r="AB51" s="156">
        <f>'C1'!J54+'C1'!L54+'C1'!N54+'C1'!P54+'C1'!R54+'C1'!T54+'C1'!V54+'C1'!X54+'C1'!Z54+'C1'!AB54+'C1'!AD54+'C1'!AF54-(D51*12)</f>
        <v>129800</v>
      </c>
      <c r="AC51" s="153"/>
      <c r="AD51" s="159">
        <f t="shared" si="9"/>
        <v>0</v>
      </c>
      <c r="AE51" s="159">
        <f>'C1'!AP54</f>
        <v>129800</v>
      </c>
      <c r="AF51" s="131"/>
    </row>
    <row r="52">
      <c r="A52" s="200"/>
      <c r="B52" s="146" t="s">
        <v>91</v>
      </c>
      <c r="C52" s="134"/>
      <c r="D52" s="134"/>
      <c r="E52" s="154" t="str">
        <f>'C1'!B55</f>
        <v/>
      </c>
      <c r="F52" s="155"/>
      <c r="G52" s="134"/>
      <c r="H52" s="134"/>
      <c r="I52" s="134"/>
      <c r="J52" s="134"/>
      <c r="K52" s="155"/>
      <c r="L52" s="155"/>
      <c r="M52" s="155"/>
      <c r="N52" s="155"/>
      <c r="O52" s="131"/>
      <c r="P52" s="154" t="str">
        <f>'C1'!B55</f>
        <v/>
      </c>
      <c r="Q52" s="159">
        <f>'C1'!J55-D52</f>
        <v>115000</v>
      </c>
      <c r="R52" s="156">
        <f>'C1'!J55+'C1'!L55-(D52*2)</f>
        <v>245000</v>
      </c>
      <c r="S52" s="156">
        <f>'C1'!J55+'C1'!L55+'C1'!N55-(D52*3)</f>
        <v>330000</v>
      </c>
      <c r="T52" s="156">
        <f>'C1'!J55+'C1'!L55+'C1'!N55+'C1'!P55-(D52*4)</f>
        <v>580000</v>
      </c>
      <c r="U52" s="156">
        <f>'C1'!J55+'C1'!L55+'C1'!N55+'C1'!P55+'C1'!R55-(D52*5)</f>
        <v>655000</v>
      </c>
      <c r="V52" s="156">
        <f>'C1'!J55+'C1'!L55+'C1'!N55+'C1'!P55+'C1'!R55+'C1'!T55-(D52*6)</f>
        <v>715000</v>
      </c>
      <c r="W52" s="156">
        <f>'C1'!J55+'C1'!L55+'C1'!N55+'C1'!P55+'C1'!R55+'C1'!T55+'C1'!V55-(D52*7)</f>
        <v>785000</v>
      </c>
      <c r="X52" s="156">
        <f>'C1'!J55+'C1'!L55+'C1'!N55+'C1'!P55+'C1'!R55+'C1'!T55+'C1'!V55+'C1'!X55-(D52*8)</f>
        <v>920000</v>
      </c>
      <c r="Y52" s="156">
        <f>'C1'!J55+'C1'!L55+'C1'!N55+'C1'!P55+'C1'!R55+'C1'!T55+'C1'!V55+'C1'!X55+'C1'!Z55-(D52*9)</f>
        <v>1101000</v>
      </c>
      <c r="Z52" s="156">
        <f>'C1'!J55+'C1'!L55+'C1'!N55+'C1'!P55+'C1'!R55+'C1'!T55+'C1'!V55+'C1'!X55+'C1'!Z55+'C1'!AB55-(D52*10)</f>
        <v>1135000</v>
      </c>
      <c r="AA52" s="156">
        <f>'C1'!J55+'C1'!L55+'C1'!N55+'C1'!P55+'C1'!R55+'C1'!T55+'C1'!V55+'C1'!X55+'C1'!Z55+'C1'!AB55+'C1'!AD55-(D52*11)</f>
        <v>1320000</v>
      </c>
      <c r="AB52" s="156">
        <f>'C1'!J55+'C1'!L55+'C1'!N55+'C1'!P55+'C1'!R55+'C1'!T55+'C1'!V55+'C1'!X55+'C1'!Z55+'C1'!AB55+'C1'!AD55+'C1'!AF55-(D52*12)</f>
        <v>1945800</v>
      </c>
      <c r="AC52" s="134"/>
      <c r="AD52" s="157">
        <f t="shared" si="9"/>
        <v>0</v>
      </c>
      <c r="AE52" s="159">
        <f>'C1'!AP55</f>
        <v>1945800</v>
      </c>
      <c r="AF52" s="131"/>
    </row>
  </sheetData>
  <mergeCells count="4">
    <mergeCell ref="S3:T3"/>
    <mergeCell ref="V3:W3"/>
    <mergeCell ref="X3:Y3"/>
    <mergeCell ref="Z3:AA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7.29"/>
    <col customWidth="1" min="2" max="2" width="13.0"/>
    <col customWidth="1" min="3" max="3" width="29.86"/>
    <col customWidth="1" min="9" max="9" width="24.14"/>
    <col customWidth="1" min="10" max="10" width="11.14"/>
    <col hidden="1" min="11" max="12" width="14.43"/>
  </cols>
  <sheetData>
    <row r="1">
      <c r="I1" s="203" t="s">
        <v>147</v>
      </c>
      <c r="J1" s="203"/>
    </row>
    <row r="2">
      <c r="A2" s="204"/>
      <c r="B2" s="204" t="s">
        <v>86</v>
      </c>
      <c r="C2" s="205" t="str">
        <f>VLOOKUP("TITULAR",I9:L38,3,FALSE)</f>
        <v>#N/A</v>
      </c>
      <c r="D2" s="206" t="s">
        <v>148</v>
      </c>
      <c r="E2" s="206"/>
      <c r="F2" s="207"/>
      <c r="G2" s="207"/>
      <c r="H2" s="207"/>
      <c r="J2" s="203"/>
    </row>
    <row r="3">
      <c r="B3" s="204" t="s">
        <v>149</v>
      </c>
      <c r="C3" s="54" t="str">
        <f>VLOOKUP("TITULAR",I9:L38,4,FALSE)</f>
        <v>#N/A</v>
      </c>
    </row>
    <row r="4">
      <c r="A4" s="27" t="s">
        <v>150</v>
      </c>
      <c r="B4" s="80"/>
      <c r="C4" s="191" t="str">
        <f>Circulos!B2</f>
        <v>BP SEMILLEROS EN ACCION</v>
      </c>
      <c r="D4" s="81" t="s">
        <v>151</v>
      </c>
      <c r="E4" s="191">
        <f>Circulos!A2</f>
        <v>2406</v>
      </c>
      <c r="F4" s="81" t="s">
        <v>11</v>
      </c>
      <c r="G4" s="81">
        <f>Circulos!C2</f>
        <v>8</v>
      </c>
      <c r="H4" s="81" t="s">
        <v>152</v>
      </c>
      <c r="I4" s="191" t="str">
        <f>Circulos!D2</f>
        <v>BAEZ VILLAMIZAR YECZENIA</v>
      </c>
      <c r="J4" s="203"/>
    </row>
    <row r="5">
      <c r="A5" s="27" t="s">
        <v>153</v>
      </c>
      <c r="B5" s="80"/>
      <c r="C5" s="191"/>
      <c r="D5" s="208"/>
      <c r="E5" s="32"/>
      <c r="F5" s="32"/>
      <c r="G5" s="20"/>
      <c r="H5" s="209" t="s">
        <v>86</v>
      </c>
      <c r="I5" s="210" t="str">
        <f>VLOOKUP("TESORERO",I9:L38,3,FALSE)</f>
        <v>#N/A</v>
      </c>
    </row>
    <row r="6">
      <c r="A6" s="204"/>
      <c r="B6" s="204"/>
      <c r="C6" s="204"/>
      <c r="E6" s="204" t="s">
        <v>154</v>
      </c>
      <c r="F6" s="204"/>
      <c r="G6" s="204"/>
      <c r="H6" s="81" t="s">
        <v>155</v>
      </c>
      <c r="I6" s="211" t="str">
        <f>VLOOKUP("TESORERO",I9:L38,4,FALSE)</f>
        <v>#N/A</v>
      </c>
      <c r="J6" s="203"/>
      <c r="K6" s="204"/>
      <c r="L6" s="204"/>
      <c r="M6" s="204"/>
    </row>
    <row r="7">
      <c r="A7" s="212" t="s">
        <v>156</v>
      </c>
      <c r="B7" s="212" t="s">
        <v>86</v>
      </c>
      <c r="C7" s="212" t="s">
        <v>157</v>
      </c>
      <c r="D7" s="212" t="s">
        <v>158</v>
      </c>
      <c r="E7" s="212" t="s">
        <v>158</v>
      </c>
      <c r="F7" s="212" t="s">
        <v>59</v>
      </c>
      <c r="G7" s="212" t="s">
        <v>59</v>
      </c>
      <c r="H7" s="212" t="s">
        <v>25</v>
      </c>
      <c r="I7" s="212" t="s">
        <v>159</v>
      </c>
      <c r="J7" s="1" t="s">
        <v>53</v>
      </c>
    </row>
    <row r="8">
      <c r="A8" s="208"/>
      <c r="B8" s="32"/>
      <c r="C8" s="20"/>
      <c r="D8" s="212" t="s">
        <v>160</v>
      </c>
      <c r="E8" s="212" t="s">
        <v>161</v>
      </c>
      <c r="F8" s="212" t="s">
        <v>136</v>
      </c>
      <c r="G8" s="212" t="s">
        <v>135</v>
      </c>
      <c r="H8" s="213"/>
      <c r="I8" s="212" t="s">
        <v>162</v>
      </c>
      <c r="J8" s="1" t="s">
        <v>163</v>
      </c>
    </row>
    <row r="9">
      <c r="A9" s="212">
        <v>1.0</v>
      </c>
      <c r="B9" s="214">
        <f>'SC1'!A2</f>
        <v>43602962</v>
      </c>
      <c r="C9" s="191" t="str">
        <f>'SC1'!B2</f>
        <v>NARANJO FLOREZ LUZ AIDE</v>
      </c>
      <c r="D9" s="215">
        <f>'SC1'!I2</f>
        <v>2</v>
      </c>
      <c r="E9" s="215" t="str">
        <f>'SC1'!H2</f>
        <v/>
      </c>
      <c r="F9" s="216"/>
      <c r="G9" s="216"/>
      <c r="H9" s="217">
        <f t="shared" ref="H9:H48" si="2">SUM(F9:G9)</f>
        <v>0</v>
      </c>
      <c r="I9" s="218"/>
      <c r="K9" s="72">
        <f t="shared" ref="K9:L9" si="1">B9</f>
        <v>43602962</v>
      </c>
      <c r="L9" t="str">
        <f t="shared" si="1"/>
        <v>NARANJO FLOREZ LUZ AIDE</v>
      </c>
    </row>
    <row r="10">
      <c r="A10" s="212">
        <v>2.0</v>
      </c>
      <c r="B10" s="214">
        <f>'SC1'!A3</f>
        <v>43028198</v>
      </c>
      <c r="C10" s="191" t="str">
        <f>'SC1'!B3</f>
        <v>ZAPATA PIEDRAHITA RUBIELA</v>
      </c>
      <c r="D10" s="215" t="str">
        <f>'SC1'!G3</f>
        <v/>
      </c>
      <c r="E10" s="215" t="str">
        <f>'SC1'!H3</f>
        <v/>
      </c>
      <c r="F10" s="219"/>
      <c r="G10" s="219"/>
      <c r="H10" s="217">
        <f t="shared" si="2"/>
        <v>0</v>
      </c>
      <c r="I10" s="218"/>
      <c r="K10" s="72">
        <f t="shared" ref="K10:L10" si="3">B10</f>
        <v>43028198</v>
      </c>
      <c r="L10" t="str">
        <f t="shared" si="3"/>
        <v>ZAPATA PIEDRAHITA RUBIELA</v>
      </c>
    </row>
    <row r="11">
      <c r="A11" s="212">
        <v>3.0</v>
      </c>
      <c r="B11" s="214">
        <f>'SC1'!A4</f>
        <v>43055137</v>
      </c>
      <c r="C11" s="191" t="str">
        <f>'SC1'!B4</f>
        <v>RESTREPO HERNANDEZ MAGDALENA</v>
      </c>
      <c r="D11" s="215" t="str">
        <f>'SC1'!G4</f>
        <v/>
      </c>
      <c r="E11" s="215" t="str">
        <f>'SC1'!H4</f>
        <v/>
      </c>
      <c r="F11" s="219"/>
      <c r="G11" s="219"/>
      <c r="H11" s="217">
        <f t="shared" si="2"/>
        <v>0</v>
      </c>
      <c r="I11" s="220"/>
      <c r="K11" s="72">
        <f t="shared" ref="K11:L11" si="4">B11</f>
        <v>43055137</v>
      </c>
      <c r="L11" t="str">
        <f t="shared" si="4"/>
        <v>RESTREPO HERNANDEZ MAGDALENA</v>
      </c>
    </row>
    <row r="12">
      <c r="A12" s="212">
        <v>4.0</v>
      </c>
      <c r="B12" s="214">
        <f>'SC1'!A5</f>
        <v>71587962</v>
      </c>
      <c r="C12" s="191" t="str">
        <f>'SC1'!B5</f>
        <v>VELASQUEZ ALVAREZ ALEJANDRO</v>
      </c>
      <c r="D12" s="215" t="str">
        <f>'SC1'!G5</f>
        <v/>
      </c>
      <c r="E12" s="215" t="str">
        <f>'SC1'!H5</f>
        <v/>
      </c>
      <c r="F12" s="219"/>
      <c r="G12" s="219"/>
      <c r="H12" s="217">
        <f t="shared" si="2"/>
        <v>0</v>
      </c>
      <c r="I12" s="220"/>
      <c r="K12" s="72">
        <f t="shared" ref="K12:L12" si="5">B12</f>
        <v>71587962</v>
      </c>
      <c r="L12" t="str">
        <f t="shared" si="5"/>
        <v>VELASQUEZ ALVAREZ ALEJANDRO</v>
      </c>
    </row>
    <row r="13">
      <c r="A13" s="212">
        <v>5.0</v>
      </c>
      <c r="B13" s="214">
        <f>'SC1'!A6</f>
        <v>3602204</v>
      </c>
      <c r="C13" s="191" t="str">
        <f>'SC1'!B6</f>
        <v>ZAPATA LAVERDE GUSTAVO DE JESUS</v>
      </c>
      <c r="D13" s="215" t="str">
        <f>'SC1'!G6</f>
        <v/>
      </c>
      <c r="E13" s="215" t="str">
        <f>'SC1'!H6</f>
        <v/>
      </c>
      <c r="F13" s="219"/>
      <c r="G13" s="219"/>
      <c r="H13" s="217">
        <f t="shared" si="2"/>
        <v>0</v>
      </c>
      <c r="I13" s="220"/>
      <c r="K13" s="72">
        <f t="shared" ref="K13:L13" si="6">B13</f>
        <v>3602204</v>
      </c>
      <c r="L13" t="str">
        <f t="shared" si="6"/>
        <v>ZAPATA LAVERDE GUSTAVO DE JESUS</v>
      </c>
    </row>
    <row r="14">
      <c r="A14" s="212">
        <v>6.0</v>
      </c>
      <c r="B14" s="214">
        <f>'SC1'!A7</f>
        <v>43563997</v>
      </c>
      <c r="C14" s="191" t="str">
        <f>'SC1'!B7</f>
        <v>CARDONA SANCHEZ LUZ MARINA</v>
      </c>
      <c r="D14" s="215" t="str">
        <f>'SC1'!G7</f>
        <v/>
      </c>
      <c r="E14" s="215" t="str">
        <f>'SC1'!H7</f>
        <v/>
      </c>
      <c r="F14" s="219"/>
      <c r="G14" s="219"/>
      <c r="H14" s="217">
        <f t="shared" si="2"/>
        <v>0</v>
      </c>
      <c r="I14" s="220"/>
      <c r="K14" s="72">
        <f t="shared" ref="K14:L14" si="7">B14</f>
        <v>43563997</v>
      </c>
      <c r="L14" t="str">
        <f t="shared" si="7"/>
        <v>CARDONA SANCHEZ LUZ MARINA</v>
      </c>
    </row>
    <row r="15">
      <c r="A15" s="212">
        <v>7.0</v>
      </c>
      <c r="B15" s="214">
        <f>'SC1'!A8</f>
        <v>43494317</v>
      </c>
      <c r="C15" s="191" t="str">
        <f>'SC1'!B8</f>
        <v>DIAZ MARIA YOLANDA</v>
      </c>
      <c r="D15" s="215" t="str">
        <f>'SC1'!G8</f>
        <v/>
      </c>
      <c r="E15" s="215" t="str">
        <f>'SC1'!H8</f>
        <v/>
      </c>
      <c r="F15" s="219"/>
      <c r="G15" s="219"/>
      <c r="H15" s="217">
        <f t="shared" si="2"/>
        <v>0</v>
      </c>
      <c r="I15" s="220"/>
      <c r="K15" s="72">
        <f t="shared" ref="K15:L15" si="8">B15</f>
        <v>43494317</v>
      </c>
      <c r="L15" t="str">
        <f t="shared" si="8"/>
        <v>DIAZ MARIA YOLANDA</v>
      </c>
    </row>
    <row r="16">
      <c r="A16" s="212">
        <v>8.0</v>
      </c>
      <c r="B16" s="214">
        <f>'SC1'!A9</f>
        <v>43701799</v>
      </c>
      <c r="C16" s="191" t="str">
        <f>'SC1'!B9</f>
        <v>ARBELAEZ PEREZ PIEDAD DE JESUS</v>
      </c>
      <c r="D16" s="215" t="str">
        <f>'SC1'!G9</f>
        <v/>
      </c>
      <c r="E16" s="215" t="str">
        <f>'SC1'!H9</f>
        <v/>
      </c>
      <c r="F16" s="219"/>
      <c r="G16" s="219"/>
      <c r="H16" s="217">
        <f t="shared" si="2"/>
        <v>0</v>
      </c>
      <c r="I16" s="220"/>
      <c r="K16" s="72">
        <f t="shared" ref="K16:L16" si="9">B16</f>
        <v>43701799</v>
      </c>
      <c r="L16" t="str">
        <f t="shared" si="9"/>
        <v>ARBELAEZ PEREZ PIEDAD DE JESUS</v>
      </c>
    </row>
    <row r="17">
      <c r="A17" s="212">
        <v>9.0</v>
      </c>
      <c r="B17" s="214">
        <f>'SC1'!A10</f>
        <v>8353534</v>
      </c>
      <c r="C17" s="191" t="str">
        <f>'SC1'!B10</f>
        <v>SERNA VELEZ OLMEDO DE JESUS</v>
      </c>
      <c r="D17" s="215" t="str">
        <f>'SC1'!G10</f>
        <v/>
      </c>
      <c r="E17" s="215" t="str">
        <f>'SC1'!H10</f>
        <v/>
      </c>
      <c r="F17" s="219"/>
      <c r="G17" s="219"/>
      <c r="H17" s="217">
        <f t="shared" si="2"/>
        <v>0</v>
      </c>
      <c r="I17" s="220"/>
      <c r="K17" s="72">
        <f t="shared" ref="K17:L17" si="10">B17</f>
        <v>8353534</v>
      </c>
      <c r="L17" t="str">
        <f t="shared" si="10"/>
        <v>SERNA VELEZ OLMEDO DE JESUS</v>
      </c>
    </row>
    <row r="18">
      <c r="A18" s="212">
        <v>10.0</v>
      </c>
      <c r="B18" s="214">
        <f>'SC1'!A11</f>
        <v>21742568</v>
      </c>
      <c r="C18" s="191" t="str">
        <f>'SC1'!B11</f>
        <v>ARENAS DE DURANGO NOHEMY DEL SOCORRO</v>
      </c>
      <c r="D18" s="215" t="str">
        <f>'SC1'!G11</f>
        <v/>
      </c>
      <c r="E18" s="215" t="str">
        <f>'SC1'!H11</f>
        <v/>
      </c>
      <c r="F18" s="219"/>
      <c r="G18" s="219"/>
      <c r="H18" s="217">
        <f t="shared" si="2"/>
        <v>0</v>
      </c>
      <c r="I18" s="220"/>
      <c r="K18" s="72">
        <f t="shared" ref="K18:L18" si="11">B18</f>
        <v>21742568</v>
      </c>
      <c r="L18" t="str">
        <f t="shared" si="11"/>
        <v>ARENAS DE DURANGO NOHEMY DEL SOCORRO</v>
      </c>
    </row>
    <row r="19">
      <c r="A19" s="212">
        <v>11.0</v>
      </c>
      <c r="B19" s="214">
        <f>'SC1'!A12</f>
        <v>43540392</v>
      </c>
      <c r="C19" s="191" t="str">
        <f>'SC1'!B12</f>
        <v>BETANCUR MONCADA LILIAN DELSOCORRO</v>
      </c>
      <c r="D19" s="215" t="str">
        <f>'SC1'!G12</f>
        <v/>
      </c>
      <c r="E19" s="215" t="str">
        <f>'SC1'!H12</f>
        <v/>
      </c>
      <c r="F19" s="219"/>
      <c r="G19" s="219"/>
      <c r="H19" s="217">
        <f t="shared" si="2"/>
        <v>0</v>
      </c>
      <c r="I19" s="220"/>
      <c r="K19" s="72">
        <f t="shared" ref="K19:L19" si="12">B19</f>
        <v>43540392</v>
      </c>
      <c r="L19" t="str">
        <f t="shared" si="12"/>
        <v>BETANCUR MONCADA LILIAN DELSOCORRO</v>
      </c>
    </row>
    <row r="20">
      <c r="A20" s="212">
        <v>12.0</v>
      </c>
      <c r="B20" s="214">
        <f>'SC1'!A13</f>
        <v>1036943604</v>
      </c>
      <c r="C20" s="191" t="str">
        <f>'SC1'!B13</f>
        <v>RAMIREZ MUNERA MARITZA</v>
      </c>
      <c r="D20" s="215" t="str">
        <f>'SC1'!G13</f>
        <v/>
      </c>
      <c r="E20" s="215" t="str">
        <f>'SC1'!H13</f>
        <v/>
      </c>
      <c r="F20" s="219"/>
      <c r="G20" s="219"/>
      <c r="H20" s="217">
        <f t="shared" si="2"/>
        <v>0</v>
      </c>
      <c r="I20" s="220"/>
      <c r="K20" s="72">
        <f t="shared" ref="K20:L20" si="13">B20</f>
        <v>1036943604</v>
      </c>
      <c r="L20" t="str">
        <f t="shared" si="13"/>
        <v>RAMIREZ MUNERA MARITZA</v>
      </c>
    </row>
    <row r="21">
      <c r="A21" s="212">
        <v>13.0</v>
      </c>
      <c r="B21" s="214">
        <f>'SC1'!A14</f>
        <v>42993806</v>
      </c>
      <c r="C21" s="191" t="str">
        <f>'SC1'!B14</f>
        <v>MORA CALLEJAS GLORIA MARLENY</v>
      </c>
      <c r="D21" s="215" t="str">
        <f>'SC1'!G14</f>
        <v/>
      </c>
      <c r="E21" s="215" t="str">
        <f>'SC1'!H14</f>
        <v/>
      </c>
      <c r="F21" s="219"/>
      <c r="G21" s="219"/>
      <c r="H21" s="217">
        <f t="shared" si="2"/>
        <v>0</v>
      </c>
      <c r="I21" s="220"/>
      <c r="K21" s="72">
        <f t="shared" ref="K21:L21" si="14">B21</f>
        <v>42993806</v>
      </c>
      <c r="L21" t="str">
        <f t="shared" si="14"/>
        <v>MORA CALLEJAS GLORIA MARLENY</v>
      </c>
    </row>
    <row r="22">
      <c r="A22" s="212">
        <v>14.0</v>
      </c>
      <c r="B22" s="214">
        <f>'SC1'!A15</f>
        <v>71731999</v>
      </c>
      <c r="C22" s="191" t="str">
        <f>'SC1'!B15</f>
        <v>CASTAÑO RAMIREZ MARCO TULIO</v>
      </c>
      <c r="D22" s="215" t="str">
        <f>'SC1'!G15</f>
        <v/>
      </c>
      <c r="E22" s="215" t="str">
        <f>'SC1'!H15</f>
        <v/>
      </c>
      <c r="F22" s="219"/>
      <c r="G22" s="219"/>
      <c r="H22" s="217">
        <f t="shared" si="2"/>
        <v>0</v>
      </c>
      <c r="I22" s="220"/>
      <c r="K22" s="72">
        <f t="shared" ref="K22:L22" si="15">B22</f>
        <v>71731999</v>
      </c>
      <c r="L22" t="str">
        <f t="shared" si="15"/>
        <v>CASTAÑO RAMIREZ MARCO TULIO</v>
      </c>
    </row>
    <row r="23">
      <c r="A23" s="212">
        <v>15.0</v>
      </c>
      <c r="B23" s="214">
        <f>'SC1'!A16</f>
        <v>43868478</v>
      </c>
      <c r="C23" s="191" t="str">
        <f>'SC1'!B16</f>
        <v>RUIZ ZAPATA MARYI CATALINA</v>
      </c>
      <c r="D23" s="215" t="str">
        <f>'SC1'!G16</f>
        <v/>
      </c>
      <c r="E23" s="215" t="str">
        <f>'SC1'!H16</f>
        <v/>
      </c>
      <c r="F23" s="219"/>
      <c r="G23" s="219"/>
      <c r="H23" s="217">
        <f t="shared" si="2"/>
        <v>0</v>
      </c>
      <c r="I23" s="220"/>
      <c r="K23" s="72">
        <f t="shared" ref="K23:L23" si="16">B23</f>
        <v>43868478</v>
      </c>
      <c r="L23" t="str">
        <f t="shared" si="16"/>
        <v>RUIZ ZAPATA MARYI CATALINA</v>
      </c>
    </row>
    <row r="24">
      <c r="A24" s="212">
        <v>16.0</v>
      </c>
      <c r="B24" s="214">
        <f>'SC1'!A17</f>
        <v>8036979</v>
      </c>
      <c r="C24" s="191" t="str">
        <f>'SC1'!B17</f>
        <v>BEDOYA ARBOLEDA JOSE ALBEIRO</v>
      </c>
      <c r="D24" s="215" t="str">
        <f>'SC1'!G17</f>
        <v/>
      </c>
      <c r="E24" s="215" t="str">
        <f>'SC1'!H17</f>
        <v/>
      </c>
      <c r="F24" s="219"/>
      <c r="G24" s="219"/>
      <c r="H24" s="217">
        <f t="shared" si="2"/>
        <v>0</v>
      </c>
      <c r="I24" s="220"/>
      <c r="K24" s="72">
        <f t="shared" ref="K24:L24" si="17">B24</f>
        <v>8036979</v>
      </c>
      <c r="L24" t="str">
        <f t="shared" si="17"/>
        <v>BEDOYA ARBOLEDA JOSE ALBEIRO</v>
      </c>
    </row>
    <row r="25">
      <c r="A25" s="212">
        <v>17.0</v>
      </c>
      <c r="B25" s="214">
        <f>'SC1'!A18</f>
        <v>70519305</v>
      </c>
      <c r="C25" s="191" t="str">
        <f>'SC1'!B18</f>
        <v>LOPERA CASTRO RUBEN DARIO</v>
      </c>
      <c r="D25" s="215" t="str">
        <f>'SC1'!G18</f>
        <v/>
      </c>
      <c r="E25" s="215" t="str">
        <f>'SC1'!H18</f>
        <v/>
      </c>
      <c r="F25" s="219"/>
      <c r="G25" s="219"/>
      <c r="H25" s="217">
        <f t="shared" si="2"/>
        <v>0</v>
      </c>
      <c r="I25" s="220"/>
      <c r="K25" s="72">
        <f t="shared" ref="K25:L25" si="18">B25</f>
        <v>70519305</v>
      </c>
      <c r="L25" t="str">
        <f t="shared" si="18"/>
        <v>LOPERA CASTRO RUBEN DARIO</v>
      </c>
    </row>
    <row r="26">
      <c r="A26" s="212">
        <v>18.0</v>
      </c>
      <c r="B26" s="214">
        <f>'SC1'!A19</f>
        <v>43046963</v>
      </c>
      <c r="C26" s="191" t="str">
        <f>'SC1'!B19</f>
        <v>HIGUITA HIDALGO LUZ MARINA</v>
      </c>
      <c r="D26" s="215" t="str">
        <f>'SC1'!G19</f>
        <v/>
      </c>
      <c r="E26" s="215" t="str">
        <f>'SC1'!H19</f>
        <v/>
      </c>
      <c r="F26" s="219"/>
      <c r="G26" s="219"/>
      <c r="H26" s="217">
        <f t="shared" si="2"/>
        <v>0</v>
      </c>
      <c r="I26" s="220"/>
      <c r="K26" s="72">
        <f t="shared" ref="K26:L26" si="19">B26</f>
        <v>43046963</v>
      </c>
      <c r="L26" t="str">
        <f t="shared" si="19"/>
        <v>HIGUITA HIDALGO LUZ MARINA</v>
      </c>
    </row>
    <row r="27">
      <c r="A27" s="212">
        <v>19.0</v>
      </c>
      <c r="B27" s="214">
        <f>'SC1'!A20</f>
        <v>24932499</v>
      </c>
      <c r="C27" s="191" t="str">
        <f>'SC1'!B20</f>
        <v>RAMIREZ MORALES ARGELIA</v>
      </c>
      <c r="D27" s="215" t="str">
        <f>'SC1'!G20</f>
        <v/>
      </c>
      <c r="E27" s="215" t="str">
        <f>'SC1'!H20</f>
        <v/>
      </c>
      <c r="F27" s="219"/>
      <c r="G27" s="219"/>
      <c r="H27" s="217">
        <f t="shared" si="2"/>
        <v>0</v>
      </c>
      <c r="I27" s="220"/>
      <c r="K27" s="72">
        <f t="shared" ref="K27:L27" si="20">B27</f>
        <v>24932499</v>
      </c>
      <c r="L27" t="str">
        <f t="shared" si="20"/>
        <v>RAMIREZ MORALES ARGELIA</v>
      </c>
    </row>
    <row r="28">
      <c r="A28" s="212">
        <v>20.0</v>
      </c>
      <c r="B28" s="214">
        <f>'SC1'!A21</f>
        <v>43508927</v>
      </c>
      <c r="C28" s="191" t="str">
        <f>'SC1'!B21</f>
        <v>MORENO MANCO BEATRIZ ELENA</v>
      </c>
      <c r="D28" s="215" t="str">
        <f>'SC1'!G21</f>
        <v/>
      </c>
      <c r="E28" s="215" t="str">
        <f>'SC1'!H21</f>
        <v/>
      </c>
      <c r="F28" s="219"/>
      <c r="G28" s="219"/>
      <c r="H28" s="217">
        <f t="shared" si="2"/>
        <v>0</v>
      </c>
      <c r="I28" s="220"/>
      <c r="K28" s="72">
        <f t="shared" ref="K28:L28" si="21">B28</f>
        <v>43508927</v>
      </c>
      <c r="L28" t="str">
        <f t="shared" si="21"/>
        <v>MORENO MANCO BEATRIZ ELENA</v>
      </c>
    </row>
    <row r="29">
      <c r="A29" s="212">
        <v>21.0</v>
      </c>
      <c r="B29" s="214">
        <f>'SC1'!A22</f>
        <v>43189241</v>
      </c>
      <c r="C29" s="191" t="str">
        <f>'SC1'!B22</f>
        <v>GAÑAN JARAMILLO CLAUDIA MARCELA</v>
      </c>
      <c r="D29" s="215" t="str">
        <f>'SC1'!G22</f>
        <v/>
      </c>
      <c r="E29" s="215" t="str">
        <f>'SC1'!H22</f>
        <v/>
      </c>
      <c r="F29" s="219"/>
      <c r="G29" s="219"/>
      <c r="H29" s="217">
        <f t="shared" si="2"/>
        <v>0</v>
      </c>
      <c r="I29" s="220"/>
      <c r="K29" s="72">
        <f t="shared" ref="K29:L29" si="22">B29</f>
        <v>43189241</v>
      </c>
      <c r="L29" t="str">
        <f t="shared" si="22"/>
        <v>GAÑAN JARAMILLO CLAUDIA MARCELA</v>
      </c>
    </row>
    <row r="30">
      <c r="A30" s="212">
        <v>22.0</v>
      </c>
      <c r="B30" s="214">
        <f>'SC1'!A23</f>
        <v>1152437249</v>
      </c>
      <c r="C30" s="191" t="str">
        <f>'SC1'!B23</f>
        <v>SERNA GALLEGO DINA LUZ</v>
      </c>
      <c r="D30" s="215" t="str">
        <f>'SC1'!G23</f>
        <v/>
      </c>
      <c r="E30" s="215" t="str">
        <f>'SC1'!H23</f>
        <v/>
      </c>
      <c r="F30" s="219"/>
      <c r="G30" s="219"/>
      <c r="H30" s="217">
        <f t="shared" si="2"/>
        <v>0</v>
      </c>
      <c r="I30" s="220"/>
      <c r="K30" s="72">
        <f t="shared" ref="K30:L30" si="23">B30</f>
        <v>1152437249</v>
      </c>
      <c r="L30" t="str">
        <f t="shared" si="23"/>
        <v>SERNA GALLEGO DINA LUZ</v>
      </c>
    </row>
    <row r="31">
      <c r="A31" s="212">
        <v>23.0</v>
      </c>
      <c r="B31" s="214">
        <f>'SC1'!A24</f>
        <v>1152710549</v>
      </c>
      <c r="C31" s="191" t="str">
        <f>'SC1'!B24</f>
        <v>GARCIA NARANJO MARILLELY</v>
      </c>
      <c r="D31" s="215" t="str">
        <f>'SC1'!G24</f>
        <v/>
      </c>
      <c r="E31" s="215" t="str">
        <f>'SC1'!H24</f>
        <v/>
      </c>
      <c r="F31" s="219"/>
      <c r="G31" s="219"/>
      <c r="H31" s="217">
        <f t="shared" si="2"/>
        <v>0</v>
      </c>
      <c r="I31" s="220"/>
      <c r="K31" s="72">
        <f t="shared" ref="K31:L31" si="24">B31</f>
        <v>1152710549</v>
      </c>
      <c r="L31" t="str">
        <f t="shared" si="24"/>
        <v>GARCIA NARANJO MARILLELY</v>
      </c>
    </row>
    <row r="32">
      <c r="A32" s="212">
        <v>24.0</v>
      </c>
      <c r="B32" s="214">
        <f>'SC1'!A25</f>
        <v>1017218171</v>
      </c>
      <c r="C32" s="191" t="str">
        <f>'SC1'!B25</f>
        <v>GALLEGO DURANGO ESTEFANY</v>
      </c>
      <c r="D32" s="215" t="str">
        <f>'SC1'!G25</f>
        <v/>
      </c>
      <c r="E32" s="215" t="str">
        <f>'SC1'!H25</f>
        <v/>
      </c>
      <c r="F32" s="219"/>
      <c r="G32" s="219"/>
      <c r="H32" s="217">
        <f t="shared" si="2"/>
        <v>0</v>
      </c>
      <c r="I32" s="220"/>
      <c r="K32" s="72">
        <f t="shared" ref="K32:L32" si="25">B32</f>
        <v>1017218171</v>
      </c>
      <c r="L32" t="str">
        <f t="shared" si="25"/>
        <v>GALLEGO DURANGO ESTEFANY</v>
      </c>
    </row>
    <row r="33">
      <c r="A33" s="212">
        <v>25.0</v>
      </c>
      <c r="B33" s="214">
        <f>'SC1'!A26</f>
        <v>21998341</v>
      </c>
      <c r="C33" s="191" t="str">
        <f>'SC1'!B26</f>
        <v>GALEANO DE DUQUE MARIA DEL CONSUELO</v>
      </c>
      <c r="D33" s="215" t="str">
        <f>'SC1'!G26</f>
        <v/>
      </c>
      <c r="E33" s="215" t="str">
        <f>'SC1'!H26</f>
        <v/>
      </c>
      <c r="F33" s="219"/>
      <c r="G33" s="219"/>
      <c r="H33" s="217">
        <f t="shared" si="2"/>
        <v>0</v>
      </c>
      <c r="I33" s="220"/>
      <c r="K33" s="72">
        <f t="shared" ref="K33:L33" si="26">B33</f>
        <v>21998341</v>
      </c>
      <c r="L33" t="str">
        <f t="shared" si="26"/>
        <v>GALEANO DE DUQUE MARIA DEL CONSUELO</v>
      </c>
    </row>
    <row r="34">
      <c r="A34" s="212">
        <v>26.0</v>
      </c>
      <c r="B34" s="214">
        <f>'SC1'!A27</f>
        <v>1017162171</v>
      </c>
      <c r="C34" s="191" t="str">
        <f>'SC1'!B27</f>
        <v>CASTRO VALLEJO DISNEY MARIA</v>
      </c>
      <c r="D34" s="215" t="str">
        <f>'SC1'!G27</f>
        <v/>
      </c>
      <c r="E34" s="215" t="str">
        <f>'SC1'!H27</f>
        <v/>
      </c>
      <c r="F34" s="219"/>
      <c r="G34" s="219"/>
      <c r="H34" s="217">
        <f t="shared" si="2"/>
        <v>0</v>
      </c>
      <c r="I34" s="220"/>
      <c r="K34" s="72">
        <f t="shared" ref="K34:L34" si="27">B34</f>
        <v>1017162171</v>
      </c>
      <c r="L34" t="str">
        <f t="shared" si="27"/>
        <v>CASTRO VALLEJO DISNEY MARIA</v>
      </c>
    </row>
    <row r="35">
      <c r="A35" s="212">
        <v>27.0</v>
      </c>
      <c r="B35" s="214">
        <f>'SC1'!A28</f>
        <v>21912139</v>
      </c>
      <c r="C35" s="191" t="str">
        <f>'SC1'!B28</f>
        <v>TORRES TORRES BLANCA MERY</v>
      </c>
      <c r="D35" s="215" t="str">
        <f>'SC1'!G28</f>
        <v/>
      </c>
      <c r="E35" s="215" t="str">
        <f>'SC1'!H28</f>
        <v/>
      </c>
      <c r="F35" s="219"/>
      <c r="G35" s="219"/>
      <c r="H35" s="217">
        <f t="shared" si="2"/>
        <v>0</v>
      </c>
      <c r="I35" s="220"/>
      <c r="K35" s="72">
        <f t="shared" ref="K35:L35" si="28">B35</f>
        <v>21912139</v>
      </c>
      <c r="L35" t="str">
        <f t="shared" si="28"/>
        <v>TORRES TORRES BLANCA MERY</v>
      </c>
    </row>
    <row r="36">
      <c r="A36" s="212">
        <v>28.0</v>
      </c>
      <c r="B36" s="214">
        <f>'SC1'!A29</f>
        <v>10100338</v>
      </c>
      <c r="C36" s="191" t="str">
        <f>'SC1'!B29</f>
        <v>RUIZ MONCADA RIGOBERTO</v>
      </c>
      <c r="D36" s="215" t="str">
        <f>'SC1'!G29</f>
        <v/>
      </c>
      <c r="E36" s="215" t="str">
        <f>'SC1'!H29</f>
        <v/>
      </c>
      <c r="F36" s="219"/>
      <c r="G36" s="219"/>
      <c r="H36" s="217">
        <f t="shared" si="2"/>
        <v>0</v>
      </c>
      <c r="I36" s="220"/>
      <c r="K36" s="72">
        <f t="shared" ref="K36:L36" si="29">B36</f>
        <v>10100338</v>
      </c>
      <c r="L36" t="str">
        <f t="shared" si="29"/>
        <v>RUIZ MONCADA RIGOBERTO</v>
      </c>
    </row>
    <row r="37">
      <c r="A37" s="212">
        <v>29.0</v>
      </c>
      <c r="B37" s="214">
        <f>'SC1'!A30</f>
        <v>43505660</v>
      </c>
      <c r="C37" s="191" t="str">
        <f>'SC1'!B30</f>
        <v>PUERTA GUTIERREZ MARTA CECILIA</v>
      </c>
      <c r="D37" s="215" t="str">
        <f>'SC1'!G30</f>
        <v/>
      </c>
      <c r="E37" s="215" t="str">
        <f>'SC1'!H30</f>
        <v/>
      </c>
      <c r="F37" s="219"/>
      <c r="G37" s="219"/>
      <c r="H37" s="217">
        <f t="shared" si="2"/>
        <v>0</v>
      </c>
      <c r="I37" s="220"/>
      <c r="K37" s="72">
        <f t="shared" ref="K37:L37" si="30">B37</f>
        <v>43505660</v>
      </c>
      <c r="L37" t="str">
        <f t="shared" si="30"/>
        <v>PUERTA GUTIERREZ MARTA CECILIA</v>
      </c>
    </row>
    <row r="38">
      <c r="A38" s="212">
        <v>30.0</v>
      </c>
      <c r="B38" s="214">
        <f>'SC1'!A31</f>
        <v>64726166</v>
      </c>
      <c r="C38" s="191" t="str">
        <f>'SC1'!B31</f>
        <v>HERNANDEZ CONTRERAS NUDIS MARIA</v>
      </c>
      <c r="D38" s="215" t="str">
        <f>'SC1'!G31</f>
        <v/>
      </c>
      <c r="E38" s="215" t="str">
        <f>'SC1'!H31</f>
        <v/>
      </c>
      <c r="F38" s="219"/>
      <c r="G38" s="219"/>
      <c r="H38" s="217">
        <f t="shared" si="2"/>
        <v>0</v>
      </c>
      <c r="I38" s="220"/>
      <c r="K38" s="72">
        <f t="shared" ref="K38:L38" si="31">B38</f>
        <v>64726166</v>
      </c>
      <c r="L38" t="str">
        <f t="shared" si="31"/>
        <v>HERNANDEZ CONTRERAS NUDIS MARIA</v>
      </c>
    </row>
    <row r="39">
      <c r="A39" s="212">
        <v>31.0</v>
      </c>
      <c r="B39" s="191" t="str">
        <f>'SC1'!A32</f>
        <v/>
      </c>
      <c r="C39" s="191" t="str">
        <f>'SC1'!B32</f>
        <v/>
      </c>
      <c r="D39" s="215" t="str">
        <f>'SC1'!G32</f>
        <v/>
      </c>
      <c r="E39" s="215" t="str">
        <f>'SC1'!H32</f>
        <v/>
      </c>
      <c r="F39" s="219"/>
      <c r="G39" s="219"/>
      <c r="H39" s="217">
        <f t="shared" si="2"/>
        <v>0</v>
      </c>
      <c r="I39" s="220"/>
    </row>
    <row r="40">
      <c r="A40" s="212">
        <v>32.0</v>
      </c>
      <c r="B40" s="191" t="str">
        <f>'SC1'!A33</f>
        <v/>
      </c>
      <c r="C40" s="191" t="str">
        <f>'SC1'!B33</f>
        <v/>
      </c>
      <c r="D40" s="215" t="str">
        <f>'SC1'!G33</f>
        <v/>
      </c>
      <c r="E40" s="215" t="str">
        <f>'SC1'!H33</f>
        <v/>
      </c>
      <c r="F40" s="219"/>
      <c r="G40" s="219"/>
      <c r="H40" s="217">
        <f t="shared" si="2"/>
        <v>0</v>
      </c>
      <c r="I40" s="220"/>
    </row>
    <row r="41">
      <c r="A41" s="212">
        <v>33.0</v>
      </c>
      <c r="B41" s="191" t="str">
        <f>'SC1'!A34</f>
        <v/>
      </c>
      <c r="C41" s="191" t="str">
        <f>'SC1'!B34</f>
        <v/>
      </c>
      <c r="D41" s="215" t="str">
        <f>'SC1'!G34</f>
        <v/>
      </c>
      <c r="E41" s="215" t="str">
        <f>'SC1'!H34</f>
        <v/>
      </c>
      <c r="F41" s="219"/>
      <c r="G41" s="219"/>
      <c r="H41" s="217">
        <f t="shared" si="2"/>
        <v>0</v>
      </c>
      <c r="I41" s="220"/>
    </row>
    <row r="42">
      <c r="A42" s="212">
        <v>34.0</v>
      </c>
      <c r="B42" s="191" t="str">
        <f>'SC1'!A35</f>
        <v/>
      </c>
      <c r="C42" s="191" t="str">
        <f>'SC1'!B35</f>
        <v/>
      </c>
      <c r="D42" s="215" t="str">
        <f>'SC1'!G35</f>
        <v/>
      </c>
      <c r="E42" s="215" t="str">
        <f>'SC1'!H35</f>
        <v/>
      </c>
      <c r="F42" s="219"/>
      <c r="G42" s="219"/>
      <c r="H42" s="217">
        <f t="shared" si="2"/>
        <v>0</v>
      </c>
      <c r="I42" s="220"/>
    </row>
    <row r="43">
      <c r="A43" s="212">
        <v>35.0</v>
      </c>
      <c r="B43" s="191" t="str">
        <f>'SC1'!A36</f>
        <v/>
      </c>
      <c r="C43" s="191" t="str">
        <f>'SC1'!B36</f>
        <v/>
      </c>
      <c r="D43" s="215" t="str">
        <f>'SC1'!G36</f>
        <v/>
      </c>
      <c r="E43" s="215" t="str">
        <f>'SC1'!H36</f>
        <v/>
      </c>
      <c r="F43" s="219"/>
      <c r="G43" s="219"/>
      <c r="H43" s="217">
        <f t="shared" si="2"/>
        <v>0</v>
      </c>
      <c r="I43" s="220"/>
    </row>
    <row r="44">
      <c r="A44" s="212">
        <v>36.0</v>
      </c>
      <c r="B44" s="191" t="str">
        <f>'SC1'!A37</f>
        <v/>
      </c>
      <c r="C44" s="191" t="str">
        <f>'SC1'!B37</f>
        <v/>
      </c>
      <c r="D44" s="215" t="str">
        <f>'SC1'!G37</f>
        <v/>
      </c>
      <c r="E44" s="215" t="str">
        <f>'SC1'!H37</f>
        <v/>
      </c>
      <c r="F44" s="219"/>
      <c r="G44" s="219"/>
      <c r="H44" s="217">
        <f t="shared" si="2"/>
        <v>0</v>
      </c>
      <c r="I44" s="220"/>
    </row>
    <row r="45">
      <c r="A45" s="212">
        <v>37.0</v>
      </c>
      <c r="B45" s="191" t="str">
        <f>'SC1'!A38</f>
        <v/>
      </c>
      <c r="C45" s="191" t="str">
        <f>'SC1'!B38</f>
        <v/>
      </c>
      <c r="D45" s="215" t="str">
        <f>'SC1'!G38</f>
        <v/>
      </c>
      <c r="E45" s="215" t="str">
        <f>'SC1'!H38</f>
        <v/>
      </c>
      <c r="F45" s="219"/>
      <c r="G45" s="219"/>
      <c r="H45" s="217">
        <f t="shared" si="2"/>
        <v>0</v>
      </c>
      <c r="I45" s="220"/>
    </row>
    <row r="46">
      <c r="A46" s="212">
        <v>38.0</v>
      </c>
      <c r="B46" s="191" t="str">
        <f>'SC1'!A39</f>
        <v/>
      </c>
      <c r="C46" s="191" t="str">
        <f>'SC1'!B39</f>
        <v/>
      </c>
      <c r="D46" s="215" t="str">
        <f>'SC1'!G39</f>
        <v/>
      </c>
      <c r="E46" s="215" t="str">
        <f>'SC1'!H39</f>
        <v/>
      </c>
      <c r="F46" s="219"/>
      <c r="G46" s="219"/>
      <c r="H46" s="217">
        <f t="shared" si="2"/>
        <v>0</v>
      </c>
      <c r="I46" s="220"/>
    </row>
    <row r="47">
      <c r="A47" s="212">
        <v>39.0</v>
      </c>
      <c r="B47" s="191" t="str">
        <f>'SC1'!A40</f>
        <v/>
      </c>
      <c r="C47" s="191" t="str">
        <f>'SC1'!B40</f>
        <v/>
      </c>
      <c r="D47" s="215" t="str">
        <f>'SC1'!G40</f>
        <v/>
      </c>
      <c r="E47" s="215" t="str">
        <f>'SC1'!H40</f>
        <v/>
      </c>
      <c r="F47" s="219"/>
      <c r="G47" s="219"/>
      <c r="H47" s="217">
        <f t="shared" si="2"/>
        <v>0</v>
      </c>
      <c r="I47" s="220"/>
    </row>
    <row r="48">
      <c r="A48" s="212">
        <v>40.0</v>
      </c>
      <c r="B48" s="191" t="str">
        <f>'SC1'!A41</f>
        <v/>
      </c>
      <c r="C48" s="191" t="str">
        <f>'SC1'!B41</f>
        <v/>
      </c>
      <c r="D48" s="215" t="str">
        <f>'SC1'!G41</f>
        <v/>
      </c>
      <c r="E48" s="215" t="str">
        <f>'SC1'!H41</f>
        <v/>
      </c>
      <c r="F48" s="219"/>
      <c r="G48" s="219"/>
      <c r="H48" s="217">
        <f t="shared" si="2"/>
        <v>0</v>
      </c>
      <c r="I48" s="220"/>
    </row>
    <row r="49">
      <c r="C49" s="21" t="s">
        <v>35</v>
      </c>
      <c r="F49" s="221">
        <f t="shared" ref="F49:H49" si="32">SUM(F9:F48)</f>
        <v>0</v>
      </c>
      <c r="G49" s="221">
        <f t="shared" si="32"/>
        <v>0</v>
      </c>
      <c r="H49" s="221">
        <f t="shared" si="32"/>
        <v>0</v>
      </c>
    </row>
    <row r="52">
      <c r="A52" s="21" t="s">
        <v>164</v>
      </c>
      <c r="C52" s="21" t="s">
        <v>165</v>
      </c>
      <c r="D52" s="21" t="s">
        <v>166</v>
      </c>
      <c r="F52" s="21" t="s">
        <v>167</v>
      </c>
      <c r="H52" s="21" t="s">
        <v>168</v>
      </c>
      <c r="J52" s="21" t="s">
        <v>166</v>
      </c>
    </row>
    <row r="53">
      <c r="A53" s="21" t="s">
        <v>169</v>
      </c>
      <c r="C53" s="21" t="s">
        <v>170</v>
      </c>
      <c r="D53" s="21" t="s">
        <v>171</v>
      </c>
      <c r="F53" s="21" t="s">
        <v>172</v>
      </c>
      <c r="H53" s="21" t="s">
        <v>173</v>
      </c>
      <c r="J53" s="21" t="s">
        <v>174</v>
      </c>
    </row>
  </sheetData>
  <mergeCells count="1">
    <mergeCell ref="F2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4" max="4" width="27.43"/>
  </cols>
  <sheetData>
    <row r="1">
      <c r="A1" s="222" t="s">
        <v>175</v>
      </c>
      <c r="B1" s="222" t="s">
        <v>176</v>
      </c>
      <c r="C1" s="222" t="s">
        <v>177</v>
      </c>
      <c r="D1" s="222" t="s">
        <v>178</v>
      </c>
      <c r="E1" s="21" t="s">
        <v>179</v>
      </c>
    </row>
    <row r="2">
      <c r="A2" s="115">
        <v>2406.0</v>
      </c>
      <c r="B2" s="115" t="s">
        <v>180</v>
      </c>
      <c r="C2" s="115">
        <v>8.0</v>
      </c>
      <c r="D2" s="115" t="s">
        <v>181</v>
      </c>
      <c r="E2" s="223">
        <v>43349.0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56.57"/>
  </cols>
  <sheetData>
    <row r="1">
      <c r="A1" s="21" t="s">
        <v>182</v>
      </c>
      <c r="B1" s="21" t="s">
        <v>183</v>
      </c>
    </row>
    <row r="2">
      <c r="A2" s="21" t="s">
        <v>184</v>
      </c>
      <c r="B2" s="21" t="s">
        <v>185</v>
      </c>
    </row>
    <row r="3">
      <c r="A3" s="21" t="s">
        <v>186</v>
      </c>
    </row>
    <row r="4">
      <c r="A4" s="21" t="s">
        <v>187</v>
      </c>
    </row>
    <row r="5">
      <c r="A5" s="21" t="s">
        <v>188</v>
      </c>
    </row>
    <row r="6">
      <c r="A6" s="21" t="s">
        <v>189</v>
      </c>
    </row>
    <row r="7">
      <c r="A7" s="21" t="s">
        <v>63</v>
      </c>
    </row>
    <row r="9">
      <c r="A9" s="21" t="s">
        <v>31</v>
      </c>
      <c r="B9" s="21" t="s">
        <v>31</v>
      </c>
    </row>
    <row r="10">
      <c r="A10" s="21" t="s">
        <v>190</v>
      </c>
      <c r="B10" s="21" t="s">
        <v>190</v>
      </c>
    </row>
    <row r="11">
      <c r="A11" s="21" t="s">
        <v>191</v>
      </c>
      <c r="B11" s="21" t="s">
        <v>191</v>
      </c>
    </row>
    <row r="12">
      <c r="A12" s="21" t="s">
        <v>85</v>
      </c>
      <c r="B12" s="21" t="s">
        <v>85</v>
      </c>
    </row>
    <row r="13">
      <c r="A13" s="21" t="s">
        <v>89</v>
      </c>
      <c r="B13" s="21" t="s">
        <v>31</v>
      </c>
    </row>
    <row r="14">
      <c r="A14" s="21" t="s">
        <v>90</v>
      </c>
      <c r="B14" s="21" t="s">
        <v>190</v>
      </c>
    </row>
    <row r="15">
      <c r="A15" s="21" t="s">
        <v>192</v>
      </c>
      <c r="B15" s="21" t="s">
        <v>191</v>
      </c>
    </row>
    <row r="16">
      <c r="A16" s="21" t="s">
        <v>88</v>
      </c>
      <c r="B16" s="21" t="s">
        <v>85</v>
      </c>
    </row>
    <row r="17">
      <c r="A17" s="21">
        <v>1.0</v>
      </c>
      <c r="B17" s="21" t="s">
        <v>31</v>
      </c>
    </row>
    <row r="18">
      <c r="A18" s="21">
        <v>2.0</v>
      </c>
      <c r="B18" s="21" t="s">
        <v>190</v>
      </c>
    </row>
    <row r="19">
      <c r="A19" s="21">
        <v>3.0</v>
      </c>
      <c r="B19" s="21" t="s">
        <v>191</v>
      </c>
    </row>
    <row r="20">
      <c r="A20" s="21">
        <v>4.0</v>
      </c>
      <c r="B20" s="21" t="s">
        <v>85</v>
      </c>
    </row>
  </sheetData>
  <dataValidations>
    <dataValidation type="list" allowBlank="1" sqref="K9:K45">
      <formula1>Datos!$B$9:$B$12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2" max="2" width="28.86"/>
    <col customWidth="1" min="4" max="4" width="6.57"/>
  </cols>
  <sheetData>
    <row r="1">
      <c r="A1" s="125"/>
      <c r="B1" s="126" t="s">
        <v>193</v>
      </c>
      <c r="C1" s="125"/>
      <c r="D1" s="125"/>
      <c r="E1" s="125"/>
      <c r="F1" s="125"/>
      <c r="G1" s="125"/>
      <c r="H1" s="125"/>
      <c r="I1" s="125"/>
      <c r="J1" s="125"/>
      <c r="K1" s="125"/>
      <c r="L1" s="131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1"/>
    </row>
    <row r="2">
      <c r="A2" s="133" t="s">
        <v>1</v>
      </c>
      <c r="B2" s="134">
        <f>'C1'!C3</f>
        <v>2406</v>
      </c>
      <c r="C2" s="135" t="str">
        <f>'C1'!J3</f>
        <v>BP SEMILLEROS EN ACCION</v>
      </c>
      <c r="D2" s="134"/>
      <c r="E2" s="134"/>
      <c r="F2" s="134"/>
      <c r="G2" s="134"/>
      <c r="H2" s="145" t="s">
        <v>85</v>
      </c>
      <c r="I2" s="145" t="s">
        <v>191</v>
      </c>
      <c r="J2" s="145" t="s">
        <v>190</v>
      </c>
      <c r="K2" s="145" t="s">
        <v>31</v>
      </c>
      <c r="L2" s="224"/>
      <c r="M2" s="225" t="s">
        <v>130</v>
      </c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1"/>
    </row>
    <row r="3">
      <c r="A3" s="133" t="s">
        <v>9</v>
      </c>
      <c r="B3" s="140">
        <f>TODAY()</f>
        <v>43643</v>
      </c>
      <c r="C3" s="134"/>
      <c r="F3" s="134"/>
      <c r="G3" s="226" t="s">
        <v>194</v>
      </c>
      <c r="H3" s="134"/>
      <c r="I3" s="134"/>
      <c r="J3" s="134"/>
      <c r="K3" s="134"/>
      <c r="L3" s="224"/>
      <c r="M3" s="134"/>
      <c r="N3" s="134"/>
      <c r="Q3" s="134"/>
      <c r="X3" s="134"/>
      <c r="Y3" s="134"/>
      <c r="Z3" s="134"/>
      <c r="AA3" s="134"/>
      <c r="AB3" s="131"/>
    </row>
    <row r="4">
      <c r="A4" s="142" t="s">
        <v>22</v>
      </c>
      <c r="B4" s="134"/>
      <c r="C4" s="45">
        <f>'C1'!D8</f>
        <v>1248000</v>
      </c>
      <c r="D4" s="134"/>
      <c r="E4" s="151" t="s">
        <v>195</v>
      </c>
      <c r="F4" s="151" t="s">
        <v>196</v>
      </c>
      <c r="G4" s="134" t="s">
        <v>70</v>
      </c>
      <c r="H4" s="151" t="s">
        <v>195</v>
      </c>
      <c r="I4" s="151" t="s">
        <v>197</v>
      </c>
      <c r="J4" s="151" t="s">
        <v>198</v>
      </c>
      <c r="K4" s="151" t="s">
        <v>199</v>
      </c>
      <c r="L4" s="224"/>
      <c r="M4" s="134" t="s">
        <v>129</v>
      </c>
      <c r="N4" s="134" t="s">
        <v>129</v>
      </c>
      <c r="O4" s="134" t="s">
        <v>129</v>
      </c>
      <c r="P4" s="134" t="s">
        <v>129</v>
      </c>
      <c r="Q4" s="134" t="s">
        <v>129</v>
      </c>
      <c r="R4" s="134" t="s">
        <v>129</v>
      </c>
      <c r="S4" s="134" t="s">
        <v>129</v>
      </c>
      <c r="T4" s="134" t="s">
        <v>129</v>
      </c>
      <c r="U4" s="134" t="s">
        <v>129</v>
      </c>
      <c r="V4" s="134" t="s">
        <v>129</v>
      </c>
      <c r="W4" s="134" t="s">
        <v>129</v>
      </c>
      <c r="X4" s="134" t="s">
        <v>129</v>
      </c>
      <c r="Y4" s="134"/>
      <c r="Z4" s="134" t="s">
        <v>25</v>
      </c>
      <c r="AA4" s="134" t="s">
        <v>25</v>
      </c>
      <c r="AB4" s="131"/>
    </row>
    <row r="5">
      <c r="A5" s="133" t="s">
        <v>28</v>
      </c>
      <c r="B5" s="146" t="s">
        <v>29</v>
      </c>
      <c r="C5" s="147" t="s">
        <v>30</v>
      </c>
      <c r="D5" s="146"/>
      <c r="E5" s="151" t="s">
        <v>200</v>
      </c>
      <c r="F5" s="151" t="s">
        <v>201</v>
      </c>
      <c r="G5" s="151" t="s">
        <v>202</v>
      </c>
      <c r="H5" s="151" t="s">
        <v>203</v>
      </c>
      <c r="I5" s="151" t="s">
        <v>204</v>
      </c>
      <c r="J5" s="151" t="s">
        <v>205</v>
      </c>
      <c r="K5" s="151" t="s">
        <v>206</v>
      </c>
      <c r="L5" s="224"/>
      <c r="M5" s="157">
        <v>1.0</v>
      </c>
      <c r="N5" s="157">
        <v>2.0</v>
      </c>
      <c r="O5" s="151">
        <v>3.0</v>
      </c>
      <c r="P5" s="157">
        <v>4.0</v>
      </c>
      <c r="Q5" s="157">
        <v>5.0</v>
      </c>
      <c r="R5" s="151">
        <v>6.0</v>
      </c>
      <c r="S5" s="157">
        <v>7.0</v>
      </c>
      <c r="T5" s="157">
        <v>8.0</v>
      </c>
      <c r="U5" s="151">
        <v>9.0</v>
      </c>
      <c r="V5" s="157">
        <v>10.0</v>
      </c>
      <c r="W5" s="151">
        <v>11.0</v>
      </c>
      <c r="X5" s="157">
        <v>12.0</v>
      </c>
      <c r="Y5" s="134"/>
      <c r="Z5" s="134" t="s">
        <v>70</v>
      </c>
      <c r="AA5" s="134" t="s">
        <v>56</v>
      </c>
      <c r="AB5" s="131"/>
    </row>
    <row r="6">
      <c r="A6" s="152">
        <v>1.0</v>
      </c>
      <c r="B6" s="134" t="str">
        <f>'C1'!C9</f>
        <v>LOPERA CASTRO RUBEN DARIO</v>
      </c>
      <c r="C6" s="153">
        <f>'C1'!D9</f>
        <v>61500</v>
      </c>
      <c r="D6" s="134"/>
      <c r="E6" s="227">
        <f>'C1'!BD9</f>
        <v>0</v>
      </c>
      <c r="F6" s="228">
        <f>IF('C1'!J9&lt;C6,1,0)+IF('C1'!L9&lt;C6,1,0)++IF('C1'!N9&lt;C6,1,0)+IF('C1'!P9&lt;C6,1,0)+IF('C1'!R9&lt;C6,1,0)+IF('C1'!T9&lt;C6,1,0)+IF('C1'!V9&lt;C6,1,0)+IF('C1'!X9&lt;C6,1,0)+IF('C1'!Z9&lt;C6,1,0)+IF('C1'!AB9&lt;C6,1,0)+IF('C1'!AD9&lt;C6,1,0)+IF('C1'!AF9&lt;C6,1,0)-E6</f>
        <v>3</v>
      </c>
      <c r="G6" s="157">
        <f t="shared" ref="G6:G52" si="1">COUNTIF(M6:X6,"&lt;0")</f>
        <v>4</v>
      </c>
      <c r="H6" s="147">
        <f>COUNTIF('C1'!M9:AJ9,"=N")</f>
        <v>1</v>
      </c>
      <c r="I6" s="229">
        <f>COUNTIF('C1'!I9:AF9,"=E)")</f>
        <v>0</v>
      </c>
      <c r="J6" s="229">
        <f>COUNTIF('C1'!I9:AF9,"=T")</f>
        <v>1</v>
      </c>
      <c r="K6" s="229">
        <f>COUNTIF('C1'!I9:AF9,"=A")</f>
        <v>6</v>
      </c>
      <c r="L6" s="230"/>
      <c r="M6" s="153">
        <f>'C1'!J9-C6</f>
        <v>8500</v>
      </c>
      <c r="N6" s="156">
        <f>'C1'!J9+'C1'!L9-(C6*2)</f>
        <v>17000</v>
      </c>
      <c r="O6" s="156">
        <f>'C1'!J9+'C1'!L9+'C1'!N9-(C6*3)</f>
        <v>6500</v>
      </c>
      <c r="P6" s="156">
        <f>'C1'!J9+'C1'!L9+'C1'!N9+'C1'!P9-(C6*4)</f>
        <v>7000</v>
      </c>
      <c r="Q6" s="156">
        <f>'C1'!J9+'C1'!L9+'C1'!N9+'C1'!P9+'C1'!R9-(C6*5)</f>
        <v>-39500</v>
      </c>
      <c r="R6" s="156">
        <f>'C1'!J9+'C1'!L9+'C1'!N9+'C1'!P9+'C1'!R9+'C1'!T9-(C6*6)</f>
        <v>-36000</v>
      </c>
      <c r="S6" s="156">
        <f>'C1'!J9+'C1'!L9+'C1'!N9+'C1'!P9+'C1'!R9+'C1'!T9+'C1'!V9-(C6*7)</f>
        <v>-34500</v>
      </c>
      <c r="T6" s="156">
        <f>'C1'!J9+'C1'!L9+'C1'!N9+'C1'!P9+'C1'!R9+'C1'!T9+'C1'!V9+'C1'!X9-(C6*8)</f>
        <v>-16000</v>
      </c>
      <c r="U6" s="156">
        <f>'C1'!J9+'C1'!L9+'C1'!N9+'C1'!P9+'C1'!R9+'C1'!T9+'C1'!V9+'C1'!X9+'C1'!Z9-(C6*9)</f>
        <v>4500</v>
      </c>
      <c r="V6" s="156">
        <f>'C1'!J9+'C1'!L9+'C1'!N9+'C1'!P9+'C1'!R9+'C1'!T9+'C1'!V9+'C1'!X9+'C1'!Z9+'C1'!AB9-(C6*10)</f>
        <v>5000</v>
      </c>
      <c r="W6" s="156">
        <f>'C1'!J9+'C1'!L9+'C1'!N9+'C1'!P9+'C1'!R9+'C1'!T9+'C1'!V9+'C1'!X9+'C1'!Z9+'C1'!AB9+'C1'!AD9-(C6*11)</f>
        <v>33500</v>
      </c>
      <c r="X6" s="156">
        <f>'C1'!J9+'C1'!L9+'C1'!N9+'C1'!P9+'C1'!R9+'C1'!T9+'C1'!V9+'C1'!X9+'C1'!Z9+'C1'!AB9+'C1'!AD9+'C1'!AF9-(C6*12)</f>
        <v>0</v>
      </c>
      <c r="Y6" s="134"/>
      <c r="Z6" s="153">
        <f t="shared" ref="Z6:Z14" si="2">C6*12</f>
        <v>738000</v>
      </c>
      <c r="AA6" s="153">
        <f>'C1'!AP9</f>
        <v>738000</v>
      </c>
      <c r="AB6" s="131"/>
    </row>
    <row r="7">
      <c r="A7" s="152">
        <v>2.0</v>
      </c>
      <c r="B7" s="134" t="str">
        <f>'C1'!C10</f>
        <v>ZAPATA PIEDRAHITA RUBIELA</v>
      </c>
      <c r="C7" s="153">
        <f>'C1'!D10</f>
        <v>47500</v>
      </c>
      <c r="D7" s="134"/>
      <c r="E7" s="227">
        <f>'C1'!BD10</f>
        <v>1</v>
      </c>
      <c r="F7" s="228">
        <f>IF('C1'!J10&lt;C7,1,0)+IF('C1'!L10&lt;C7,1,0)++IF('C1'!N10&lt;C7,1,0)+IF('C1'!P10&lt;C7,1,0)+IF('C1'!R10&lt;C7,1,0)+IF('C1'!T10&lt;C7,1,0)+IF('C1'!V10&lt;C7,1,0)+IF('C1'!X10&lt;C7,1,0)+IF('C1'!Z10&lt;C7,1,0)+IF('C1'!AB10&lt;C7,1,0)+IF('C1'!AD10&lt;C7,1,0)+IF('C1'!AF10&lt;C7,1,0)-E7</f>
        <v>3</v>
      </c>
      <c r="G7" s="157">
        <f t="shared" si="1"/>
        <v>8</v>
      </c>
      <c r="H7" s="147">
        <f>COUNTIF('C1'!M10:AJ10,"=N")</f>
        <v>0</v>
      </c>
      <c r="I7" s="229">
        <f>COUNTIF('C1'!I10:AF10,"=E)")</f>
        <v>0</v>
      </c>
      <c r="J7" s="229">
        <f>COUNTIF('C1'!I10:AF10,"=T")</f>
        <v>0</v>
      </c>
      <c r="K7" s="229">
        <f>COUNTIF('C1'!I10:AF10,"=A")</f>
        <v>9</v>
      </c>
      <c r="L7" s="230"/>
      <c r="M7" s="153">
        <f>'C1'!J10-C7</f>
        <v>2500</v>
      </c>
      <c r="N7" s="156">
        <f>'C1'!J10+'C1'!L10-(C7*2)</f>
        <v>5000</v>
      </c>
      <c r="O7" s="156">
        <f>'C1'!J10+'C1'!L10+'C1'!N10-(C7*3)</f>
        <v>7500</v>
      </c>
      <c r="P7" s="156">
        <f>'C1'!J10+'C1'!L10+'C1'!N10+'C1'!P10-(C7*4)</f>
        <v>-20000</v>
      </c>
      <c r="Q7" s="156">
        <f>'C1'!J10+'C1'!L10+'C1'!N10+'C1'!P10+'C1'!R10-(C7*5)</f>
        <v>-17500</v>
      </c>
      <c r="R7" s="156">
        <f>'C1'!J10+'C1'!L10+'C1'!N10+'C1'!P10+'C1'!R10+'C1'!T10-(C7*6)</f>
        <v>-65000</v>
      </c>
      <c r="S7" s="156">
        <f>'C1'!J10+'C1'!L10+'C1'!N10+'C1'!P10+'C1'!R10+'C1'!T10+'C1'!V10-(C7*7)</f>
        <v>-72500</v>
      </c>
      <c r="T7" s="156">
        <f>'C1'!J10+'C1'!L10+'C1'!N10+'C1'!P10+'C1'!R10+'C1'!T10+'C1'!V10+'C1'!X10-(C7*8)</f>
        <v>-90000</v>
      </c>
      <c r="U7" s="156">
        <f>'C1'!J10+'C1'!L10+'C1'!N10+'C1'!P10+'C1'!R10+'C1'!T10+'C1'!V10+'C1'!X10+'C1'!Z10-(C7*9)</f>
        <v>-87500</v>
      </c>
      <c r="V7" s="156">
        <f>'C1'!J10+'C1'!L10+'C1'!N10+'C1'!P10+'C1'!R10+'C1'!T10+'C1'!V10+'C1'!X10+'C1'!Z10+'C1'!AB10-(C7*10)</f>
        <v>-85000</v>
      </c>
      <c r="W7" s="156">
        <f>'C1'!J10+'C1'!L10+'C1'!N10+'C1'!P10+'C1'!R10+'C1'!T10+'C1'!V10+'C1'!X10+'C1'!Z10+'C1'!AB10+'C1'!AD10-(C7*11)</f>
        <v>-82500</v>
      </c>
      <c r="X7" s="156">
        <f>'C1'!J10+'C1'!L10+'C1'!N10+'C1'!P10+'C1'!R10+'C1'!T10+'C1'!V10+'C1'!X10+'C1'!Z10+'C1'!AB10+'C1'!AD10+'C1'!AF10-(C7*12)</f>
        <v>0</v>
      </c>
      <c r="Y7" s="134"/>
      <c r="Z7" s="153">
        <f t="shared" si="2"/>
        <v>570000</v>
      </c>
      <c r="AA7" s="153">
        <f>'C1'!AP10</f>
        <v>570000</v>
      </c>
      <c r="AB7" s="131"/>
    </row>
    <row r="8">
      <c r="A8" s="152">
        <v>3.0</v>
      </c>
      <c r="B8" s="134" t="str">
        <f>'C1'!C11</f>
        <v>CARDONA SANCHEZ LUZ MARINA</v>
      </c>
      <c r="C8" s="153">
        <f>'C1'!D11</f>
        <v>34000</v>
      </c>
      <c r="D8" s="134"/>
      <c r="E8" s="227">
        <f>'C1'!BD11</f>
        <v>3</v>
      </c>
      <c r="F8" s="228">
        <f>IF('C1'!J11&lt;C8,1,0)+IF('C1'!L11&lt;C8,1,0)++IF('C1'!N11&lt;C8,1,0)+IF('C1'!P11&lt;C8,1,0)+IF('C1'!R11&lt;C8,1,0)+IF('C1'!T11&lt;C8,1,0)+IF('C1'!V11&lt;C8,1,0)+IF('C1'!X11&lt;C8,1,0)+IF('C1'!Z11&lt;C8,1,0)+IF('C1'!AB11&lt;C8,1,0)+IF('C1'!AD11&lt;C8,1,0)+IF('C1'!AF11&lt;C8,1,0)-E8</f>
        <v>2</v>
      </c>
      <c r="G8" s="157">
        <f t="shared" si="1"/>
        <v>11</v>
      </c>
      <c r="H8" s="147">
        <f>COUNTIF('C1'!M11:AJ11,"=N")</f>
        <v>5</v>
      </c>
      <c r="I8" s="229">
        <f>COUNTIF('C1'!I11:AF11,"=E)")</f>
        <v>0</v>
      </c>
      <c r="J8" s="229">
        <f>COUNTIF('C1'!I11:AF11,"=T")</f>
        <v>2</v>
      </c>
      <c r="K8" s="229">
        <f>COUNTIF('C1'!I11:AF11,"=A")</f>
        <v>1</v>
      </c>
      <c r="L8" s="230"/>
      <c r="M8" s="153">
        <f>'C1'!J11-C8</f>
        <v>-22000</v>
      </c>
      <c r="N8" s="156">
        <f>'C1'!J11+'C1'!L11-(C8*2)</f>
        <v>-56000</v>
      </c>
      <c r="O8" s="156">
        <f>'C1'!J11+'C1'!L11+'C1'!N11-(C8*3)</f>
        <v>-60000</v>
      </c>
      <c r="P8" s="156">
        <f>'C1'!J11+'C1'!L11+'C1'!N11+'C1'!P11-(C8*4)</f>
        <v>-94000</v>
      </c>
      <c r="Q8" s="156">
        <f>'C1'!J11+'C1'!L11+'C1'!N11+'C1'!P11+'C1'!R11-(C8*5)</f>
        <v>-88000</v>
      </c>
      <c r="R8" s="156">
        <f>'C1'!J11+'C1'!L11+'C1'!N11+'C1'!P11+'C1'!R11+'C1'!T11-(C8*6)</f>
        <v>-122000</v>
      </c>
      <c r="S8" s="156">
        <f>'C1'!J11+'C1'!L11+'C1'!N11+'C1'!P11+'C1'!R11+'C1'!T11+'C1'!V11-(C8*7)</f>
        <v>-86000</v>
      </c>
      <c r="T8" s="156">
        <f>'C1'!J11+'C1'!L11+'C1'!N11+'C1'!P11+'C1'!R11+'C1'!T11+'C1'!V11+'C1'!X11-(C8*8)</f>
        <v>-64000</v>
      </c>
      <c r="U8" s="156">
        <f>'C1'!J11+'C1'!L11+'C1'!N11+'C1'!P11+'C1'!R11+'C1'!T11+'C1'!V11+'C1'!X11+'C1'!Z11-(C8*9)</f>
        <v>-58000</v>
      </c>
      <c r="V8" s="156">
        <f>'C1'!J11+'C1'!L11+'C1'!N11+'C1'!P11+'C1'!R11+'C1'!T11+'C1'!V11+'C1'!X11+'C1'!Z11+'C1'!AB11-(C8*10)</f>
        <v>-57000</v>
      </c>
      <c r="W8" s="156">
        <f>'C1'!J11+'C1'!L11+'C1'!N11+'C1'!P11+'C1'!R11+'C1'!T11+'C1'!V11+'C1'!X11+'C1'!Z11+'C1'!AB11+'C1'!AD11-(C8*11)</f>
        <v>-56000</v>
      </c>
      <c r="X8" s="156">
        <f>'C1'!J11+'C1'!L11+'C1'!N11+'C1'!P11+'C1'!R11+'C1'!T11+'C1'!V11+'C1'!X11+'C1'!Z11+'C1'!AB11+'C1'!AD11+'C1'!AF11-(C8*12)</f>
        <v>0</v>
      </c>
      <c r="Y8" s="134"/>
      <c r="Z8" s="153">
        <f t="shared" si="2"/>
        <v>408000</v>
      </c>
      <c r="AA8" s="153">
        <f>'C1'!AP11</f>
        <v>408000</v>
      </c>
      <c r="AB8" s="131"/>
    </row>
    <row r="9">
      <c r="A9" s="152">
        <v>4.0</v>
      </c>
      <c r="B9" s="134" t="str">
        <f>'C1'!C12</f>
        <v>NARANJO FLOREZ LUZ AIDE</v>
      </c>
      <c r="C9" s="153">
        <f>'C1'!D12</f>
        <v>43000</v>
      </c>
      <c r="D9" s="134"/>
      <c r="E9" s="227">
        <f>'C1'!BD12</f>
        <v>1</v>
      </c>
      <c r="F9" s="228">
        <f>IF('C1'!J12&lt;C9,1,0)+IF('C1'!L12&lt;C9,1,0)++IF('C1'!N12&lt;C9,1,0)+IF('C1'!P12&lt;C9,1,0)+IF('C1'!R12&lt;C9,1,0)+IF('C1'!T12&lt;C9,1,0)+IF('C1'!V12&lt;C9,1,0)+IF('C1'!X12&lt;C9,1,0)+IF('C1'!Z12&lt;C9,1,0)+IF('C1'!AB12&lt;C9,1,0)+IF('C1'!AD12&lt;C9,1,0)+IF('C1'!AF12&lt;C9,1,0)-E9</f>
        <v>3</v>
      </c>
      <c r="G9" s="157">
        <f t="shared" si="1"/>
        <v>5</v>
      </c>
      <c r="H9" s="147">
        <f>COUNTIF('C1'!M12:AJ12,"=N")</f>
        <v>3</v>
      </c>
      <c r="I9" s="229">
        <f>COUNTIF('C1'!I12:AF12,"=E)")</f>
        <v>0</v>
      </c>
      <c r="J9" s="229">
        <f>COUNTIF('C1'!I12:AF12,"=T")</f>
        <v>0</v>
      </c>
      <c r="K9" s="229">
        <f>COUNTIF('C1'!I12:AF12,"=A")</f>
        <v>4</v>
      </c>
      <c r="L9" s="230"/>
      <c r="M9" s="153">
        <f>'C1'!J12-C9</f>
        <v>7000</v>
      </c>
      <c r="N9" s="156">
        <f>'C1'!J12+'C1'!L12-(C9*2)</f>
        <v>14000</v>
      </c>
      <c r="O9" s="156">
        <f>'C1'!J12+'C1'!L12+'C1'!N12-(C9*3)</f>
        <v>21000</v>
      </c>
      <c r="P9" s="156">
        <f>'C1'!J12+'C1'!L12+'C1'!N12+'C1'!P12-(C9*4)</f>
        <v>28000</v>
      </c>
      <c r="Q9" s="156">
        <f>'C1'!J12+'C1'!L12+'C1'!N12+'C1'!P12+'C1'!R12-(C9*5)</f>
        <v>35000</v>
      </c>
      <c r="R9" s="156">
        <f>'C1'!J12+'C1'!L12+'C1'!N12+'C1'!P12+'C1'!R12+'C1'!T12-(C9*6)</f>
        <v>12000</v>
      </c>
      <c r="S9" s="156">
        <f>'C1'!J12+'C1'!L12+'C1'!N12+'C1'!P12+'C1'!R12+'C1'!T12+'C1'!V12-(C9*7)</f>
        <v>-31000</v>
      </c>
      <c r="T9" s="156">
        <f>'C1'!J12+'C1'!L12+'C1'!N12+'C1'!P12+'C1'!R12+'C1'!T12+'C1'!V12+'C1'!X12-(C9*8)</f>
        <v>-44000</v>
      </c>
      <c r="U9" s="156">
        <f>'C1'!J12+'C1'!L12+'C1'!N12+'C1'!P12+'C1'!R12+'C1'!T12+'C1'!V12+'C1'!X12+'C1'!Z12-(C9*9)</f>
        <v>-47000</v>
      </c>
      <c r="V9" s="156">
        <f>'C1'!J12+'C1'!L12+'C1'!N12+'C1'!P12+'C1'!R12+'C1'!T12+'C1'!V12+'C1'!X12+'C1'!Z12+'C1'!AB12-(C9*10)</f>
        <v>-40000</v>
      </c>
      <c r="W9" s="156">
        <f>'C1'!J12+'C1'!L12+'C1'!N12+'C1'!P12+'C1'!R12+'C1'!T12+'C1'!V12+'C1'!X12+'C1'!Z12+'C1'!AB12+'C1'!AD12-(C9*11)</f>
        <v>-33000</v>
      </c>
      <c r="X9" s="156">
        <f>'C1'!J12+'C1'!L12+'C1'!N12+'C1'!P12+'C1'!R12+'C1'!T12+'C1'!V12+'C1'!X12+'C1'!Z12+'C1'!AB12+'C1'!AD12+'C1'!AF12-(C9*12)</f>
        <v>0</v>
      </c>
      <c r="Y9" s="134"/>
      <c r="Z9" s="153">
        <f t="shared" si="2"/>
        <v>516000</v>
      </c>
      <c r="AA9" s="153">
        <f>'C1'!AP12</f>
        <v>516000</v>
      </c>
      <c r="AB9" s="131"/>
    </row>
    <row r="10">
      <c r="A10" s="152">
        <v>5.0</v>
      </c>
      <c r="B10" s="134" t="str">
        <f>'C1'!C13</f>
        <v>BEDOYA ARBOLEDA JOSE ALBEIRO</v>
      </c>
      <c r="C10" s="153">
        <f>'C1'!D13</f>
        <v>47500</v>
      </c>
      <c r="D10" s="134"/>
      <c r="E10" s="227">
        <f>'C1'!BD13</f>
        <v>0</v>
      </c>
      <c r="F10" s="228">
        <f>IF('C1'!J13&lt;C10,1,0)+IF('C1'!L13&lt;C10,1,0)++IF('C1'!N13&lt;C10,1,0)+IF('C1'!P13&lt;C10,1,0)+IF('C1'!R13&lt;C10,1,0)+IF('C1'!T13&lt;C10,1,0)+IF('C1'!V13&lt;C10,1,0)+IF('C1'!X13&lt;C10,1,0)+IF('C1'!Z13&lt;C10,1,0)+IF('C1'!AB13&lt;C10,1,0)+IF('C1'!AD13&lt;C10,1,0)+IF('C1'!AF13&lt;C10,1,0)-E10</f>
        <v>1</v>
      </c>
      <c r="G10" s="157">
        <f t="shared" si="1"/>
        <v>0</v>
      </c>
      <c r="H10" s="147">
        <f>COUNTIF('C1'!M13:AJ13,"=N")</f>
        <v>0</v>
      </c>
      <c r="I10" s="229">
        <f>COUNTIF('C1'!I13:AF13,"=E)")</f>
        <v>0</v>
      </c>
      <c r="J10" s="229">
        <f>COUNTIF('C1'!I13:AF13,"=T")</f>
        <v>0</v>
      </c>
      <c r="K10" s="229">
        <f>COUNTIF('C1'!I13:AF13,"=A")</f>
        <v>9</v>
      </c>
      <c r="L10" s="230"/>
      <c r="M10" s="153">
        <f>'C1'!J13-C10</f>
        <v>2500</v>
      </c>
      <c r="N10" s="156">
        <f>'C1'!J13+'C1'!L13-(C10*2)</f>
        <v>5000</v>
      </c>
      <c r="O10" s="156">
        <f>'C1'!J13+'C1'!L13+'C1'!N13-(C10*3)</f>
        <v>7500</v>
      </c>
      <c r="P10" s="156">
        <f>'C1'!J13+'C1'!L13+'C1'!N13+'C1'!P13-(C10*4)</f>
        <v>10000</v>
      </c>
      <c r="Q10" s="156">
        <f>'C1'!J13+'C1'!L13+'C1'!N13+'C1'!P13+'C1'!R13-(C10*5)</f>
        <v>12500</v>
      </c>
      <c r="R10" s="156">
        <f>'C1'!J13+'C1'!L13+'C1'!N13+'C1'!P13+'C1'!R13+'C1'!T13-(C10*6)</f>
        <v>15000</v>
      </c>
      <c r="S10" s="156">
        <f>'C1'!J13+'C1'!L13+'C1'!N13+'C1'!P13+'C1'!R13+'C1'!T13+'C1'!V13-(C10*7)</f>
        <v>17500</v>
      </c>
      <c r="T10" s="156">
        <f>'C1'!J13+'C1'!L13+'C1'!N13+'C1'!P13+'C1'!R13+'C1'!T13+'C1'!V13+'C1'!X13-(C10*8)</f>
        <v>20000</v>
      </c>
      <c r="U10" s="156">
        <f>'C1'!J13+'C1'!L13+'C1'!N13+'C1'!P13+'C1'!R13+'C1'!T13+'C1'!V13+'C1'!X13+'C1'!Z13-(C10*9)</f>
        <v>22500</v>
      </c>
      <c r="V10" s="156">
        <f>'C1'!J13+'C1'!L13+'C1'!N13+'C1'!P13+'C1'!R13+'C1'!T13+'C1'!V13+'C1'!X13+'C1'!Z13+'C1'!AB13-(C10*10)</f>
        <v>25000</v>
      </c>
      <c r="W10" s="156">
        <f>'C1'!J13+'C1'!L13+'C1'!N13+'C1'!P13+'C1'!R13+'C1'!T13+'C1'!V13+'C1'!X13+'C1'!Z13+'C1'!AB13+'C1'!AD13-(C10*11)</f>
        <v>27500</v>
      </c>
      <c r="X10" s="156">
        <f>'C1'!J13+'C1'!L13+'C1'!N13+'C1'!P13+'C1'!R13+'C1'!T13+'C1'!V13+'C1'!X13+'C1'!Z13+'C1'!AB13+'C1'!AD13+'C1'!AF13-(C10*12)</f>
        <v>0</v>
      </c>
      <c r="Y10" s="134"/>
      <c r="Z10" s="153">
        <f t="shared" si="2"/>
        <v>570000</v>
      </c>
      <c r="AA10" s="153">
        <f>'C1'!AP13</f>
        <v>570000</v>
      </c>
      <c r="AB10" s="131"/>
    </row>
    <row r="11">
      <c r="A11" s="152">
        <v>6.0</v>
      </c>
      <c r="B11" s="134" t="str">
        <f>'C1'!C14</f>
        <v>ARBELAEZ PEREZ PIEDAD DE JESUS</v>
      </c>
      <c r="C11" s="153">
        <f>'C1'!D14</f>
        <v>57000</v>
      </c>
      <c r="D11" s="134"/>
      <c r="E11" s="227">
        <f>'C1'!BD14</f>
        <v>0</v>
      </c>
      <c r="F11" s="228">
        <f>IF('C1'!J14&lt;C11,1,0)+IF('C1'!L14&lt;C11,1,0)++IF('C1'!N14&lt;C11,1,0)+IF('C1'!P14&lt;C11,1,0)+IF('C1'!R14&lt;C11,1,0)+IF('C1'!T14&lt;C11,1,0)+IF('C1'!V14&lt;C11,1,0)+IF('C1'!X14&lt;C11,1,0)+IF('C1'!Z14&lt;C11,1,0)+IF('C1'!AB14&lt;C11,1,0)+IF('C1'!AD14&lt;C11,1,0)+IF('C1'!AF14&lt;C11,1,0)-E11</f>
        <v>1</v>
      </c>
      <c r="G11" s="157">
        <f t="shared" si="1"/>
        <v>1</v>
      </c>
      <c r="H11" s="147">
        <f>COUNTIF('C1'!M14:AJ14,"=N")</f>
        <v>0</v>
      </c>
      <c r="I11" s="229">
        <f>COUNTIF('C1'!I14:AF14,"=E)")</f>
        <v>0</v>
      </c>
      <c r="J11" s="229">
        <f>COUNTIF('C1'!I14:AF14,"=T")</f>
        <v>0</v>
      </c>
      <c r="K11" s="229">
        <f>COUNTIF('C1'!I14:AF14,"=A")</f>
        <v>9</v>
      </c>
      <c r="L11" s="230"/>
      <c r="M11" s="153">
        <f>'C1'!J14-C11</f>
        <v>-2000</v>
      </c>
      <c r="N11" s="156">
        <f>'C1'!J14+'C1'!L14-(C11*2)</f>
        <v>0</v>
      </c>
      <c r="O11" s="156">
        <f>'C1'!J14+'C1'!L14+'C1'!N14-(C11*3)</f>
        <v>0</v>
      </c>
      <c r="P11" s="156">
        <f>'C1'!J14+'C1'!L14+'C1'!N14+'C1'!P14-(C11*4)</f>
        <v>0</v>
      </c>
      <c r="Q11" s="156">
        <f>'C1'!J14+'C1'!L14+'C1'!N14+'C1'!P14+'C1'!R14-(C11*5)</f>
        <v>0</v>
      </c>
      <c r="R11" s="156">
        <f>'C1'!J14+'C1'!L14+'C1'!N14+'C1'!P14+'C1'!R14+'C1'!T14-(C11*6)</f>
        <v>0</v>
      </c>
      <c r="S11" s="156">
        <f>'C1'!J14+'C1'!L14+'C1'!N14+'C1'!P14+'C1'!R14+'C1'!T14+'C1'!V14-(C11*7)</f>
        <v>0</v>
      </c>
      <c r="T11" s="156">
        <f>'C1'!J14+'C1'!L14+'C1'!N14+'C1'!P14+'C1'!R14+'C1'!T14+'C1'!V14+'C1'!X14-(C11*8)</f>
        <v>0</v>
      </c>
      <c r="U11" s="156">
        <f>'C1'!J14+'C1'!L14+'C1'!N14+'C1'!P14+'C1'!R14+'C1'!T14+'C1'!V14+'C1'!X14+'C1'!Z14-(C11*9)</f>
        <v>0</v>
      </c>
      <c r="V11" s="156">
        <f>'C1'!J14+'C1'!L14+'C1'!N14+'C1'!P14+'C1'!R14+'C1'!T14+'C1'!V14+'C1'!X14+'C1'!Z14+'C1'!AB14-(C11*10)</f>
        <v>0</v>
      </c>
      <c r="W11" s="156">
        <f>'C1'!J14+'C1'!L14+'C1'!N14+'C1'!P14+'C1'!R14+'C1'!T14+'C1'!V14+'C1'!X14+'C1'!Z14+'C1'!AB14+'C1'!AD14-(C11*11)</f>
        <v>0</v>
      </c>
      <c r="X11" s="156">
        <f>'C1'!J14+'C1'!L14+'C1'!N14+'C1'!P14+'C1'!R14+'C1'!T14+'C1'!V14+'C1'!X14+'C1'!Z14+'C1'!AB14+'C1'!AD14+'C1'!AF14-(C11*12)</f>
        <v>0</v>
      </c>
      <c r="Y11" s="134"/>
      <c r="Z11" s="153">
        <f t="shared" si="2"/>
        <v>684000</v>
      </c>
      <c r="AA11" s="153">
        <f>'C1'!AP14</f>
        <v>684000</v>
      </c>
      <c r="AB11" s="131"/>
    </row>
    <row r="12">
      <c r="A12" s="152">
        <v>7.0</v>
      </c>
      <c r="B12" s="134" t="str">
        <f>'C1'!C15</f>
        <v/>
      </c>
      <c r="C12" s="153" t="str">
        <f>'C1'!D15</f>
        <v/>
      </c>
      <c r="D12" s="134"/>
      <c r="E12" s="227">
        <f>'C1'!BD15</f>
        <v>12</v>
      </c>
      <c r="F12" s="228">
        <f>IF('C1'!J15&lt;C12,1,0)+IF('C1'!L15&lt;C12,1,0)++IF('C1'!N15&lt;C12,1,0)+IF('C1'!P15&lt;C12,1,0)+IF('C1'!R15&lt;C12,1,0)+IF('C1'!T15&lt;C12,1,0)+IF('C1'!V15&lt;C12,1,0)+IF('C1'!X15&lt;C12,1,0)+IF('C1'!Z15&lt;C12,1,0)+IF('C1'!AB15&lt;C12,1,0)+IF('C1'!AD15&lt;C12,1,0)+IF('C1'!AF15&lt;C12,1,0)-E12</f>
        <v>-12</v>
      </c>
      <c r="G12" s="157">
        <f t="shared" si="1"/>
        <v>0</v>
      </c>
      <c r="H12" s="147">
        <f>COUNTIF('C1'!M15:AJ15,"=N")</f>
        <v>0</v>
      </c>
      <c r="I12" s="229">
        <f>COUNTIF('C1'!I15:AF15,"=E)")</f>
        <v>0</v>
      </c>
      <c r="J12" s="229">
        <f>COUNTIF('C1'!I15:AF15,"=T")</f>
        <v>0</v>
      </c>
      <c r="K12" s="229">
        <f>COUNTIF('C1'!I15:AF15,"=A")</f>
        <v>0</v>
      </c>
      <c r="L12" s="230"/>
      <c r="M12" s="153">
        <f>'C1'!J15-C12</f>
        <v>0</v>
      </c>
      <c r="N12" s="156">
        <f>'C1'!J15+'C1'!L15-(C12*2)</f>
        <v>0</v>
      </c>
      <c r="O12" s="156">
        <f>'C1'!J15+'C1'!L15+'C1'!N15-(C12*3)</f>
        <v>0</v>
      </c>
      <c r="P12" s="156">
        <f>'C1'!J15+'C1'!L15+'C1'!N15+'C1'!P15-(C12*4)</f>
        <v>0</v>
      </c>
      <c r="Q12" s="156">
        <f>'C1'!J15+'C1'!L15+'C1'!N15+'C1'!P15+'C1'!R15-(C12*5)</f>
        <v>0</v>
      </c>
      <c r="R12" s="156">
        <f>'C1'!J15+'C1'!L15+'C1'!N15+'C1'!P15+'C1'!R15+'C1'!T15-(C12*6)</f>
        <v>0</v>
      </c>
      <c r="S12" s="156">
        <f>'C1'!J15+'C1'!L15+'C1'!N15+'C1'!P15+'C1'!R15+'C1'!T15+'C1'!V15-(C12*7)</f>
        <v>0</v>
      </c>
      <c r="T12" s="156">
        <f>'C1'!J15+'C1'!L15+'C1'!N15+'C1'!P15+'C1'!R15+'C1'!T15+'C1'!V15+'C1'!X15-(C12*8)</f>
        <v>0</v>
      </c>
      <c r="U12" s="156">
        <f>'C1'!J15+'C1'!L15+'C1'!N15+'C1'!P15+'C1'!R15+'C1'!T15+'C1'!V15+'C1'!X15+'C1'!Z15-(C12*9)</f>
        <v>0</v>
      </c>
      <c r="V12" s="156">
        <f>'C1'!J15+'C1'!L15+'C1'!N15+'C1'!P15+'C1'!R15+'C1'!T15+'C1'!V15+'C1'!X15+'C1'!Z15+'C1'!AB15-(C12*10)</f>
        <v>0</v>
      </c>
      <c r="W12" s="156">
        <f>'C1'!J15+'C1'!L15+'C1'!N15+'C1'!P15+'C1'!R15+'C1'!T15+'C1'!V15+'C1'!X15+'C1'!Z15+'C1'!AB15+'C1'!AD15-(C12*11)</f>
        <v>0</v>
      </c>
      <c r="X12" s="156">
        <f>'C1'!J15+'C1'!L15+'C1'!N15+'C1'!P15+'C1'!R15+'C1'!T15+'C1'!V15+'C1'!X15+'C1'!Z15+'C1'!AB15+'C1'!AD15+'C1'!AF15-(C12*12)</f>
        <v>0</v>
      </c>
      <c r="Y12" s="134"/>
      <c r="Z12" s="153">
        <f t="shared" si="2"/>
        <v>0</v>
      </c>
      <c r="AA12" s="153">
        <f>'C1'!AP15</f>
        <v>0</v>
      </c>
      <c r="AB12" s="131"/>
    </row>
    <row r="13">
      <c r="A13" s="152">
        <v>8.0</v>
      </c>
      <c r="B13" s="134" t="str">
        <f>'C1'!C16</f>
        <v/>
      </c>
      <c r="C13" s="153" t="str">
        <f>'C1'!D16</f>
        <v/>
      </c>
      <c r="D13" s="134"/>
      <c r="E13" s="227">
        <f>'C1'!BD16</f>
        <v>12</v>
      </c>
      <c r="F13" s="228">
        <f>IF('C1'!J16&lt;C13,1,0)+IF('C1'!L16&lt;C13,1,0)++IF('C1'!N16&lt;C13,1,0)+IF('C1'!P16&lt;C13,1,0)+IF('C1'!R16&lt;C13,1,0)+IF('C1'!T16&lt;C13,1,0)+IF('C1'!V16&lt;C13,1,0)+IF('C1'!X16&lt;C13,1,0)+IF('C1'!Z16&lt;C13,1,0)+IF('C1'!AB16&lt;C13,1,0)+IF('C1'!AD16&lt;C13,1,0)+IF('C1'!AF16&lt;C13,1,0)-E13</f>
        <v>-12</v>
      </c>
      <c r="G13" s="157">
        <f t="shared" si="1"/>
        <v>0</v>
      </c>
      <c r="H13" s="147">
        <f>COUNTIF('C1'!M16:AJ16,"=N")</f>
        <v>0</v>
      </c>
      <c r="I13" s="229">
        <f>COUNTIF('C1'!I16:AF16,"=E)")</f>
        <v>0</v>
      </c>
      <c r="J13" s="229">
        <f>COUNTIF('C1'!I16:AF16,"=T")</f>
        <v>0</v>
      </c>
      <c r="K13" s="229">
        <f>COUNTIF('C1'!I16:AF16,"=A")</f>
        <v>0</v>
      </c>
      <c r="L13" s="230"/>
      <c r="M13" s="153">
        <f>'C1'!J16-C13</f>
        <v>0</v>
      </c>
      <c r="N13" s="156">
        <f>'C1'!J16+'C1'!L16-(C13*2)</f>
        <v>0</v>
      </c>
      <c r="O13" s="156">
        <f>'C1'!J16+'C1'!L16+'C1'!N16-(C13*3)</f>
        <v>0</v>
      </c>
      <c r="P13" s="156">
        <f>'C1'!J16+'C1'!L16+'C1'!N16+'C1'!P16-(C13*4)</f>
        <v>0</v>
      </c>
      <c r="Q13" s="156">
        <f>'C1'!J16+'C1'!L16+'C1'!N16+'C1'!P16+'C1'!R16-(C13*5)</f>
        <v>0</v>
      </c>
      <c r="R13" s="156">
        <f>'C1'!J16+'C1'!L16+'C1'!N16+'C1'!P16+'C1'!R16+'C1'!T16-(C13*6)</f>
        <v>0</v>
      </c>
      <c r="S13" s="156">
        <f>'C1'!J16+'C1'!L16+'C1'!N16+'C1'!P16+'C1'!R16+'C1'!T16+'C1'!V16-(C13*7)</f>
        <v>0</v>
      </c>
      <c r="T13" s="156">
        <f>'C1'!J16+'C1'!L16+'C1'!N16+'C1'!P16+'C1'!R16+'C1'!T16+'C1'!V16+'C1'!X16-(C13*8)</f>
        <v>0</v>
      </c>
      <c r="U13" s="156">
        <f>'C1'!J16+'C1'!L16+'C1'!N16+'C1'!P16+'C1'!R16+'C1'!T16+'C1'!V16+'C1'!X16+'C1'!Z16-(C13*9)</f>
        <v>0</v>
      </c>
      <c r="V13" s="156">
        <f>'C1'!J16+'C1'!L16+'C1'!N16+'C1'!P16+'C1'!R16+'C1'!T16+'C1'!V16+'C1'!X16+'C1'!Z16+'C1'!AB16-(C13*10)</f>
        <v>0</v>
      </c>
      <c r="W13" s="156">
        <f>'C1'!J16+'C1'!L16+'C1'!N16+'C1'!P16+'C1'!R16+'C1'!T16+'C1'!V16+'C1'!X16+'C1'!Z16+'C1'!AB16+'C1'!AD16-(C13*11)</f>
        <v>0</v>
      </c>
      <c r="X13" s="156">
        <f>'C1'!J16+'C1'!L16+'C1'!N16+'C1'!P16+'C1'!R16+'C1'!T16+'C1'!V16+'C1'!X16+'C1'!Z16+'C1'!AB16+'C1'!AD16+'C1'!AF16-(C13*12)</f>
        <v>0</v>
      </c>
      <c r="Y13" s="134"/>
      <c r="Z13" s="153">
        <f t="shared" si="2"/>
        <v>0</v>
      </c>
      <c r="AA13" s="153">
        <f>'C1'!AP16</f>
        <v>0</v>
      </c>
      <c r="AB13" s="131"/>
    </row>
    <row r="14">
      <c r="A14" s="152">
        <v>9.0</v>
      </c>
      <c r="B14" s="134" t="str">
        <f>'C1'!C17</f>
        <v/>
      </c>
      <c r="C14" s="153" t="str">
        <f>'C1'!D17</f>
        <v/>
      </c>
      <c r="D14" s="134"/>
      <c r="E14" s="227">
        <f>'C1'!BD17</f>
        <v>12</v>
      </c>
      <c r="F14" s="228">
        <f>IF('C1'!J17&lt;C14,1,0)+IF('C1'!L17&lt;C14,1,0)++IF('C1'!N17&lt;C14,1,0)+IF('C1'!P17&lt;C14,1,0)+IF('C1'!R17&lt;C14,1,0)+IF('C1'!T17&lt;C14,1,0)+IF('C1'!V17&lt;C14,1,0)+IF('C1'!X17&lt;C14,1,0)+IF('C1'!Z17&lt;C14,1,0)+IF('C1'!AB17&lt;C14,1,0)+IF('C1'!AD17&lt;C14,1,0)+IF('C1'!AF17&lt;C14,1,0)-E14</f>
        <v>-12</v>
      </c>
      <c r="G14" s="157">
        <f t="shared" si="1"/>
        <v>0</v>
      </c>
      <c r="H14" s="147">
        <f>COUNTIF('C1'!M17:AJ17,"=N")</f>
        <v>0</v>
      </c>
      <c r="I14" s="229">
        <f>COUNTIF('C1'!I17:AF17,"=E)")</f>
        <v>0</v>
      </c>
      <c r="J14" s="229">
        <f>COUNTIF('C1'!I17:AF17,"=T")</f>
        <v>0</v>
      </c>
      <c r="K14" s="229">
        <f>COUNTIF('C1'!I17:AF17,"=A")</f>
        <v>0</v>
      </c>
      <c r="L14" s="230"/>
      <c r="M14" s="153">
        <f>'C1'!J17-C14</f>
        <v>0</v>
      </c>
      <c r="N14" s="156">
        <f>'C1'!J17+'C1'!L17-(C14*2)</f>
        <v>0</v>
      </c>
      <c r="O14" s="156">
        <f>'C1'!J17+'C1'!L17+'C1'!N17-(C14*3)</f>
        <v>0</v>
      </c>
      <c r="P14" s="156">
        <f>'C1'!J17+'C1'!L17+'C1'!N17+'C1'!P17-(C14*4)</f>
        <v>0</v>
      </c>
      <c r="Q14" s="156">
        <f>'C1'!J17+'C1'!L17+'C1'!N17+'C1'!P17+'C1'!R17-(C14*5)</f>
        <v>0</v>
      </c>
      <c r="R14" s="156">
        <f>'C1'!J17+'C1'!L17+'C1'!N17+'C1'!P17+'C1'!R17+'C1'!T17-(C14*6)</f>
        <v>0</v>
      </c>
      <c r="S14" s="156">
        <f>'C1'!J17+'C1'!L17+'C1'!N17+'C1'!P17+'C1'!R17+'C1'!T17+'C1'!V17-(C14*7)</f>
        <v>0</v>
      </c>
      <c r="T14" s="156">
        <f>'C1'!J17+'C1'!L17+'C1'!N17+'C1'!P17+'C1'!R17+'C1'!T17+'C1'!V17+'C1'!X17-(C14*8)</f>
        <v>0</v>
      </c>
      <c r="U14" s="156">
        <f>'C1'!J17+'C1'!L17+'C1'!N17+'C1'!P17+'C1'!R17+'C1'!T17+'C1'!V17+'C1'!X17+'C1'!Z17-(C14*9)</f>
        <v>0</v>
      </c>
      <c r="V14" s="156">
        <f>'C1'!J17+'C1'!L17+'C1'!N17+'C1'!P17+'C1'!R17+'C1'!T17+'C1'!V17+'C1'!X17+'C1'!Z17+'C1'!AB17-(C14*10)</f>
        <v>0</v>
      </c>
      <c r="W14" s="156">
        <f>'C1'!J17+'C1'!L17+'C1'!N17+'C1'!P17+'C1'!R17+'C1'!T17+'C1'!V17+'C1'!X17+'C1'!Z17+'C1'!AB17+'C1'!AD17-(C14*11)</f>
        <v>0</v>
      </c>
      <c r="X14" s="156">
        <f>'C1'!J17+'C1'!L17+'C1'!N17+'C1'!P17+'C1'!R17+'C1'!T17+'C1'!V17+'C1'!X17+'C1'!Z17+'C1'!AB17+'C1'!AD17+'C1'!AF17-(C14*12)</f>
        <v>0</v>
      </c>
      <c r="Y14" s="134"/>
      <c r="Z14" s="153">
        <f t="shared" si="2"/>
        <v>0</v>
      </c>
      <c r="AA14" s="153">
        <f>'C1'!AP17</f>
        <v>0</v>
      </c>
      <c r="AB14" s="131"/>
    </row>
    <row r="15">
      <c r="A15" s="200"/>
      <c r="B15" s="146" t="s">
        <v>91</v>
      </c>
      <c r="C15" s="134"/>
      <c r="D15" s="134"/>
      <c r="E15" s="134"/>
      <c r="F15" s="229"/>
      <c r="G15" s="157">
        <f t="shared" si="1"/>
        <v>0</v>
      </c>
      <c r="H15" s="147"/>
      <c r="I15" s="229"/>
      <c r="J15" s="229"/>
      <c r="K15" s="229"/>
      <c r="L15" s="230"/>
      <c r="M15" s="134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134"/>
      <c r="Z15" s="134"/>
      <c r="AA15" s="134"/>
      <c r="AB15" s="131"/>
    </row>
    <row r="16">
      <c r="A16" s="152">
        <v>1.0</v>
      </c>
      <c r="B16" s="134" t="str">
        <f>'C1'!C19</f>
        <v>MORENO MANCO BEATRIZ ELENA</v>
      </c>
      <c r="C16" s="153">
        <f>'C1'!D19</f>
        <v>98500</v>
      </c>
      <c r="D16" s="134"/>
      <c r="E16" s="227">
        <f>'C1'!BD19</f>
        <v>0</v>
      </c>
      <c r="F16" s="228">
        <f>IF('C1'!J19&lt;C16,1,0)+IF('C1'!L19&lt;C16,1,0)++IF('C1'!N19&lt;C16,1,0)+IF('C1'!P19&lt;C16,1,0)+IF('C1'!R19&lt;C16,1,0)+IF('C1'!T19&lt;C16,1,0)+IF('C1'!V19&lt;C16,1,0)+IF('C1'!X19&lt;C16,1,0)+IF('C1'!Z19&lt;C16,1,0)+IF('C1'!AB19&lt;C16,1,0)+IF('C1'!AD19&lt;C16,1,0)+IF('C1'!AF19&lt;C16,1,0)-E16</f>
        <v>0</v>
      </c>
      <c r="G16" s="157">
        <f t="shared" si="1"/>
        <v>0</v>
      </c>
      <c r="H16" s="147">
        <f>COUNTIF('C1'!M19:AJ19,"=N")</f>
        <v>1</v>
      </c>
      <c r="I16" s="229">
        <f>COUNTIF('C1'!I19:AF19,"=E)")</f>
        <v>0</v>
      </c>
      <c r="J16" s="229">
        <f>COUNTIF('C1'!I19:AF19,"=T")</f>
        <v>0</v>
      </c>
      <c r="K16" s="229">
        <f>COUNTIF('C1'!I19:AF19,"=A")</f>
        <v>7</v>
      </c>
      <c r="L16" s="230"/>
      <c r="M16" s="153">
        <f>'C1'!J19-C16</f>
        <v>0</v>
      </c>
      <c r="N16" s="156">
        <f>'C1'!J19+'C1'!L19-(C16*2)</f>
        <v>0</v>
      </c>
      <c r="O16" s="156">
        <f>'C1'!J19+'C1'!L19+'C1'!N19-(C16*3)</f>
        <v>0</v>
      </c>
      <c r="P16" s="156">
        <f>'C1'!J19+'C1'!L19+'C1'!N19+'C1'!P19-(C16*4)</f>
        <v>0</v>
      </c>
      <c r="Q16" s="156">
        <f>'C1'!J19+'C1'!L19+'C1'!N19+'C1'!P19+'C1'!R19-(C16*5)</f>
        <v>0</v>
      </c>
      <c r="R16" s="156">
        <f>'C1'!J19+'C1'!L19+'C1'!N19+'C1'!P19+'C1'!R19+'C1'!T19-(C16*6)</f>
        <v>0</v>
      </c>
      <c r="S16" s="156">
        <f>'C1'!J19+'C1'!L19+'C1'!N19+'C1'!P19+'C1'!R19+'C1'!T19+'C1'!V19-(C16*7)</f>
        <v>0</v>
      </c>
      <c r="T16" s="156">
        <f>'C1'!J19+'C1'!L19+'C1'!N19+'C1'!P19+'C1'!R19+'C1'!T19+'C1'!V19+'C1'!X19-(C16*8)</f>
        <v>0</v>
      </c>
      <c r="U16" s="156">
        <f>'C1'!J19+'C1'!L19+'C1'!N19+'C1'!P19+'C1'!R19+'C1'!T19+'C1'!V19+'C1'!X19+'C1'!Z19-(C16*9)</f>
        <v>0</v>
      </c>
      <c r="V16" s="156">
        <f>'C1'!J19+'C1'!L19+'C1'!N19+'C1'!P19+'C1'!R19+'C1'!T19+'C1'!V19+'C1'!X19+'C1'!Z19+'C1'!AB19-(C16*10)</f>
        <v>0</v>
      </c>
      <c r="W16" s="156">
        <f>'C1'!J19+'C1'!L19+'C1'!N19+'C1'!P19+'C1'!R19+'C1'!T19+'C1'!V19+'C1'!X19+'C1'!Z19+'C1'!AB19+'C1'!AD19-(C16*11)</f>
        <v>0</v>
      </c>
      <c r="X16" s="156">
        <f>'C1'!J19+'C1'!L19+'C1'!N19+'C1'!P19+'C1'!R19+'C1'!T19+'C1'!V19+'C1'!X19+'C1'!Z19+'C1'!AB19+'C1'!AD19+'C1'!AF19-(C16*12)</f>
        <v>0</v>
      </c>
      <c r="Y16" s="134"/>
      <c r="Z16" s="153">
        <f t="shared" ref="Z16:Z24" si="3">C16*12</f>
        <v>1182000</v>
      </c>
      <c r="AA16" s="153">
        <f>'C1'!AP19</f>
        <v>1182000</v>
      </c>
      <c r="AB16" s="131"/>
    </row>
    <row r="17">
      <c r="A17" s="152">
        <v>2.0</v>
      </c>
      <c r="B17" s="134" t="str">
        <f>'C1'!C20</f>
        <v>MORA CALLEJAS GLORIA MARLENY</v>
      </c>
      <c r="C17" s="153">
        <f>'C1'!D20</f>
        <v>29000</v>
      </c>
      <c r="D17" s="134"/>
      <c r="E17" s="227">
        <f>'C1'!BD20</f>
        <v>2</v>
      </c>
      <c r="F17" s="228">
        <f>IF('C1'!J20&lt;C17,1,0)+IF('C1'!L20&lt;C17,1,0)++IF('C1'!N20&lt;C17,1,0)+IF('C1'!P20&lt;C17,1,0)+IF('C1'!R20&lt;C17,1,0)+IF('C1'!T20&lt;C17,1,0)+IF('C1'!V20&lt;C17,1,0)+IF('C1'!X20&lt;C17,1,0)+IF('C1'!Z20&lt;C17,1,0)+IF('C1'!AB20&lt;C17,1,0)+IF('C1'!AD20&lt;C17,1,0)+IF('C1'!AF20&lt;C17,1,0)-E17</f>
        <v>1</v>
      </c>
      <c r="G17" s="157">
        <f t="shared" si="1"/>
        <v>2</v>
      </c>
      <c r="H17" s="147">
        <f>COUNTIF('C1'!M20:AJ20,"=N")</f>
        <v>1</v>
      </c>
      <c r="I17" s="229">
        <f>COUNTIF('C1'!I20:AF20,"=E)")</f>
        <v>0</v>
      </c>
      <c r="J17" s="229">
        <f>COUNTIF('C1'!I20:AF20,"=T")</f>
        <v>1</v>
      </c>
      <c r="K17" s="229">
        <f>COUNTIF('C1'!I20:AF20,"=A")</f>
        <v>6</v>
      </c>
      <c r="L17" s="230"/>
      <c r="M17" s="153">
        <f>'C1'!J20-C17</f>
        <v>1000</v>
      </c>
      <c r="N17" s="156">
        <f>'C1'!J20+'C1'!L20-(C17*2)</f>
        <v>-28000</v>
      </c>
      <c r="O17" s="156">
        <f>'C1'!J20+'C1'!L20+'C1'!N20-(C17*3)</f>
        <v>-7000</v>
      </c>
      <c r="P17" s="156">
        <f>'C1'!J20+'C1'!L20+'C1'!N20+'C1'!P20-(C17*4)</f>
        <v>4000</v>
      </c>
      <c r="Q17" s="156">
        <f>'C1'!J20+'C1'!L20+'C1'!N20+'C1'!P20+'C1'!R20-(C17*5)</f>
        <v>15000</v>
      </c>
      <c r="R17" s="156">
        <f>'C1'!J20+'C1'!L20+'C1'!N20+'C1'!P20+'C1'!R20+'C1'!T20-(C17*6)</f>
        <v>26000</v>
      </c>
      <c r="S17" s="156">
        <f>'C1'!J20+'C1'!L20+'C1'!N20+'C1'!P20+'C1'!R20+'C1'!T20+'C1'!V20-(C17*7)</f>
        <v>37000</v>
      </c>
      <c r="T17" s="156">
        <f>'C1'!J20+'C1'!L20+'C1'!N20+'C1'!P20+'C1'!R20+'C1'!T20+'C1'!V20+'C1'!X20-(C17*8)</f>
        <v>8000</v>
      </c>
      <c r="U17" s="156">
        <f>'C1'!J20+'C1'!L20+'C1'!N20+'C1'!P20+'C1'!R20+'C1'!T20+'C1'!V20+'C1'!X20+'C1'!Z20-(C17*9)</f>
        <v>33000</v>
      </c>
      <c r="V17" s="156">
        <f>'C1'!J20+'C1'!L20+'C1'!N20+'C1'!P20+'C1'!R20+'C1'!T20+'C1'!V20+'C1'!X20+'C1'!Z20+'C1'!AB20-(C17*10)</f>
        <v>44000</v>
      </c>
      <c r="W17" s="156">
        <f>'C1'!J20+'C1'!L20+'C1'!N20+'C1'!P20+'C1'!R20+'C1'!T20+'C1'!V20+'C1'!X20+'C1'!Z20+'C1'!AB20+'C1'!AD20-(C17*11)</f>
        <v>45000</v>
      </c>
      <c r="X17" s="156">
        <f>'C1'!J20+'C1'!L20+'C1'!N20+'C1'!P20+'C1'!R20+'C1'!T20+'C1'!V20+'C1'!X20+'C1'!Z20+'C1'!AB20+'C1'!AD20+'C1'!AF20-(C17*12)</f>
        <v>36000</v>
      </c>
      <c r="Y17" s="134"/>
      <c r="Z17" s="153">
        <f t="shared" si="3"/>
        <v>348000</v>
      </c>
      <c r="AA17" s="153">
        <f>'C1'!AP20</f>
        <v>384000</v>
      </c>
      <c r="AB17" s="131"/>
    </row>
    <row r="18">
      <c r="A18" s="152">
        <v>3.0</v>
      </c>
      <c r="B18" s="134" t="str">
        <f>'C1'!C21</f>
        <v>SERNA VELEZ OLMEDO DE JESUS</v>
      </c>
      <c r="C18" s="153">
        <f>'C1'!D21</f>
        <v>57000</v>
      </c>
      <c r="D18" s="134"/>
      <c r="E18" s="227">
        <f>'C1'!BD21</f>
        <v>0</v>
      </c>
      <c r="F18" s="228">
        <f>IF('C1'!J21&lt;C18,1,0)+IF('C1'!L21&lt;C18,1,0)++IF('C1'!N21&lt;C18,1,0)+IF('C1'!P21&lt;C18,1,0)+IF('C1'!R21&lt;C18,1,0)+IF('C1'!T21&lt;C18,1,0)+IF('C1'!V21&lt;C18,1,0)+IF('C1'!X21&lt;C18,1,0)+IF('C1'!Z21&lt;C18,1,0)+IF('C1'!AB21&lt;C18,1,0)+IF('C1'!AD21&lt;C18,1,0)+IF('C1'!AF21&lt;C18,1,0)-E18</f>
        <v>0</v>
      </c>
      <c r="G18" s="157">
        <f t="shared" si="1"/>
        <v>0</v>
      </c>
      <c r="H18" s="147">
        <f>COUNTIF('C1'!M21:AJ21,"=N")</f>
        <v>0</v>
      </c>
      <c r="I18" s="229">
        <f>COUNTIF('C1'!I21:AF21,"=E)")</f>
        <v>0</v>
      </c>
      <c r="J18" s="229">
        <f>COUNTIF('C1'!I21:AF21,"=T")</f>
        <v>0</v>
      </c>
      <c r="K18" s="229">
        <f>COUNTIF('C1'!I21:AF21,"=A")</f>
        <v>9</v>
      </c>
      <c r="L18" s="230"/>
      <c r="M18" s="153">
        <f>'C1'!J21-C18</f>
        <v>8000</v>
      </c>
      <c r="N18" s="156">
        <f>'C1'!J21+'C1'!L21-(C18*2)</f>
        <v>16000</v>
      </c>
      <c r="O18" s="156">
        <f>'C1'!J21+'C1'!L21+'C1'!N21-(C18*3)</f>
        <v>24000</v>
      </c>
      <c r="P18" s="156">
        <f>'C1'!J21+'C1'!L21+'C1'!N21+'C1'!P21-(C18*4)</f>
        <v>32000</v>
      </c>
      <c r="Q18" s="156">
        <f>'C1'!J21+'C1'!L21+'C1'!N21+'C1'!P21+'C1'!R21-(C18*5)</f>
        <v>40000</v>
      </c>
      <c r="R18" s="156">
        <f>'C1'!J21+'C1'!L21+'C1'!N21+'C1'!P21+'C1'!R21+'C1'!T21-(C18*6)</f>
        <v>48000</v>
      </c>
      <c r="S18" s="156">
        <f>'C1'!J21+'C1'!L21+'C1'!N21+'C1'!P21+'C1'!R21+'C1'!T21+'C1'!V21-(C18*7)</f>
        <v>56000</v>
      </c>
      <c r="T18" s="156">
        <f>'C1'!J21+'C1'!L21+'C1'!N21+'C1'!P21+'C1'!R21+'C1'!T21+'C1'!V21+'C1'!X21-(C18*8)</f>
        <v>64000</v>
      </c>
      <c r="U18" s="156">
        <f>'C1'!J21+'C1'!L21+'C1'!N21+'C1'!P21+'C1'!R21+'C1'!T21+'C1'!V21+'C1'!X21+'C1'!Z21-(C18*9)</f>
        <v>72000</v>
      </c>
      <c r="V18" s="156">
        <f>'C1'!J21+'C1'!L21+'C1'!N21+'C1'!P21+'C1'!R21+'C1'!T21+'C1'!V21+'C1'!X21+'C1'!Z21+'C1'!AB21-(C18*10)</f>
        <v>80000</v>
      </c>
      <c r="W18" s="156">
        <f>'C1'!J21+'C1'!L21+'C1'!N21+'C1'!P21+'C1'!R21+'C1'!T21+'C1'!V21+'C1'!X21+'C1'!Z21+'C1'!AB21+'C1'!AD21-(C18*11)</f>
        <v>88000</v>
      </c>
      <c r="X18" s="156">
        <f>'C1'!J21+'C1'!L21+'C1'!N21+'C1'!P21+'C1'!R21+'C1'!T21+'C1'!V21+'C1'!X21+'C1'!Z21+'C1'!AB21+'C1'!AD21+'C1'!AF21-(C18*12)</f>
        <v>96000</v>
      </c>
      <c r="Y18" s="134"/>
      <c r="Z18" s="153">
        <f t="shared" si="3"/>
        <v>684000</v>
      </c>
      <c r="AA18" s="153">
        <f>'C1'!AP21</f>
        <v>780000</v>
      </c>
      <c r="AB18" s="131"/>
    </row>
    <row r="19">
      <c r="A19" s="152">
        <v>4.0</v>
      </c>
      <c r="B19" s="134" t="str">
        <f>'C1'!C22</f>
        <v>HERNANDEZ CONTRERAS NUDIS MARIA</v>
      </c>
      <c r="C19" s="153">
        <f>'C1'!D22</f>
        <v>15000</v>
      </c>
      <c r="D19" s="134"/>
      <c r="E19" s="227">
        <f>'C1'!BD22</f>
        <v>3</v>
      </c>
      <c r="F19" s="228">
        <f>IF('C1'!J22&lt;C19,1,0)+IF('C1'!L22&lt;C19,1,0)++IF('C1'!N22&lt;C19,1,0)+IF('C1'!P22&lt;C19,1,0)+IF('C1'!R22&lt;C19,1,0)+IF('C1'!T22&lt;C19,1,0)+IF('C1'!V22&lt;C19,1,0)+IF('C1'!X22&lt;C19,1,0)+IF('C1'!Z22&lt;C19,1,0)+IF('C1'!AB22&lt;C19,1,0)+IF('C1'!AD22&lt;C19,1,0)+IF('C1'!AF22&lt;C19,1,0)-E19</f>
        <v>0</v>
      </c>
      <c r="G19" s="157">
        <f t="shared" si="1"/>
        <v>3</v>
      </c>
      <c r="H19" s="147">
        <f>COUNTIF('C1'!M22:AJ22,"=N")</f>
        <v>5</v>
      </c>
      <c r="I19" s="229">
        <f>COUNTIF('C1'!I22:AF22,"=E)")</f>
        <v>0</v>
      </c>
      <c r="J19" s="229">
        <f>COUNTIF('C1'!I22:AF22,"=T")</f>
        <v>0</v>
      </c>
      <c r="K19" s="229">
        <f>COUNTIF('C1'!I22:AF22,"=A")</f>
        <v>4</v>
      </c>
      <c r="L19" s="230"/>
      <c r="M19" s="153">
        <f>'C1'!J22-C19</f>
        <v>0</v>
      </c>
      <c r="N19" s="156">
        <f>'C1'!J22+'C1'!L22-(C19*2)</f>
        <v>0</v>
      </c>
      <c r="O19" s="156">
        <f>'C1'!J22+'C1'!L22+'C1'!N22-(C19*3)</f>
        <v>-15000</v>
      </c>
      <c r="P19" s="156">
        <f>'C1'!J22+'C1'!L22+'C1'!N22+'C1'!P22-(C19*4)</f>
        <v>0</v>
      </c>
      <c r="Q19" s="156">
        <f>'C1'!J22+'C1'!L22+'C1'!N22+'C1'!P22+'C1'!R22-(C19*5)</f>
        <v>-15000</v>
      </c>
      <c r="R19" s="156">
        <f>'C1'!J22+'C1'!L22+'C1'!N22+'C1'!P22+'C1'!R22+'C1'!T22-(C19*6)</f>
        <v>0</v>
      </c>
      <c r="S19" s="156">
        <f>'C1'!J22+'C1'!L22+'C1'!N22+'C1'!P22+'C1'!R22+'C1'!T22+'C1'!V22-(C19*7)</f>
        <v>0</v>
      </c>
      <c r="T19" s="156">
        <f>'C1'!J22+'C1'!L22+'C1'!N22+'C1'!P22+'C1'!R22+'C1'!T22+'C1'!V22+'C1'!X22-(C19*8)</f>
        <v>-15000</v>
      </c>
      <c r="U19" s="156">
        <f>'C1'!J22+'C1'!L22+'C1'!N22+'C1'!P22+'C1'!R22+'C1'!T22+'C1'!V22+'C1'!X22+'C1'!Z22-(C19*9)</f>
        <v>0</v>
      </c>
      <c r="V19" s="156">
        <f>'C1'!J22+'C1'!L22+'C1'!N22+'C1'!P22+'C1'!R22+'C1'!T22+'C1'!V22+'C1'!X22+'C1'!Z22+'C1'!AB22-(C19*10)</f>
        <v>0</v>
      </c>
      <c r="W19" s="156">
        <f>'C1'!J22+'C1'!L22+'C1'!N22+'C1'!P22+'C1'!R22+'C1'!T22+'C1'!V22+'C1'!X22+'C1'!Z22+'C1'!AB22+'C1'!AD22-(C19*11)</f>
        <v>0</v>
      </c>
      <c r="X19" s="156">
        <f>'C1'!J22+'C1'!L22+'C1'!N22+'C1'!P22+'C1'!R22+'C1'!T22+'C1'!V22+'C1'!X22+'C1'!Z22+'C1'!AB22+'C1'!AD22+'C1'!AF22-(C19*12)</f>
        <v>0</v>
      </c>
      <c r="Y19" s="134"/>
      <c r="Z19" s="153">
        <f t="shared" si="3"/>
        <v>180000</v>
      </c>
      <c r="AA19" s="153">
        <f>'C1'!AP22</f>
        <v>180000</v>
      </c>
      <c r="AB19" s="131"/>
    </row>
    <row r="20">
      <c r="A20" s="152">
        <v>5.0</v>
      </c>
      <c r="B20" s="134" t="str">
        <f>'C1'!C23</f>
        <v>ARENAS DE DURANGO NOHEMY DEL SOCORRO</v>
      </c>
      <c r="C20" s="153">
        <f>'C1'!D23</f>
        <v>10500</v>
      </c>
      <c r="D20" s="134"/>
      <c r="E20" s="227">
        <f>'C1'!BD23</f>
        <v>7</v>
      </c>
      <c r="F20" s="228">
        <f>IF('C1'!J23&lt;C20,1,0)+IF('C1'!L23&lt;C20,1,0)++IF('C1'!N23&lt;C20,1,0)+IF('C1'!P23&lt;C20,1,0)+IF('C1'!R23&lt;C20,1,0)+IF('C1'!T23&lt;C20,1,0)+IF('C1'!V23&lt;C20,1,0)+IF('C1'!X23&lt;C20,1,0)+IF('C1'!Z23&lt;C20,1,0)+IF('C1'!AB23&lt;C20,1,0)+IF('C1'!AD23&lt;C20,1,0)+IF('C1'!AF23&lt;C20,1,0)-E20</f>
        <v>3</v>
      </c>
      <c r="G20" s="157">
        <f t="shared" si="1"/>
        <v>11</v>
      </c>
      <c r="H20" s="147">
        <f>COUNTIF('C1'!M23:AJ23,"=N")</f>
        <v>2</v>
      </c>
      <c r="I20" s="229">
        <f>COUNTIF('C1'!I23:AF23,"=E)")</f>
        <v>0</v>
      </c>
      <c r="J20" s="229">
        <f>COUNTIF('C1'!I23:AF23,"=T")</f>
        <v>0</v>
      </c>
      <c r="K20" s="229">
        <f>COUNTIF('C1'!I23:AF23,"=A")</f>
        <v>7</v>
      </c>
      <c r="L20" s="230"/>
      <c r="M20" s="153">
        <f>'C1'!J23-C20</f>
        <v>-500</v>
      </c>
      <c r="N20" s="156">
        <f>'C1'!J23+'C1'!L23-(C20*2)</f>
        <v>-11000</v>
      </c>
      <c r="O20" s="156">
        <f>'C1'!J23+'C1'!L23+'C1'!N23-(C20*3)</f>
        <v>-21500</v>
      </c>
      <c r="P20" s="156">
        <f>'C1'!J23+'C1'!L23+'C1'!N23+'C1'!P23-(C20*4)</f>
        <v>-32000</v>
      </c>
      <c r="Q20" s="156">
        <f>'C1'!J23+'C1'!L23+'C1'!N23+'C1'!P23+'C1'!R23-(C20*5)</f>
        <v>-42500</v>
      </c>
      <c r="R20" s="156">
        <f>'C1'!J23+'C1'!L23+'C1'!N23+'C1'!P23+'C1'!R23+'C1'!T23-(C20*6)</f>
        <v>-33000</v>
      </c>
      <c r="S20" s="156">
        <f>'C1'!J23+'C1'!L23+'C1'!N23+'C1'!P23+'C1'!R23+'C1'!T23+'C1'!V23-(C20*7)</f>
        <v>-43500</v>
      </c>
      <c r="T20" s="156">
        <f>'C1'!J23+'C1'!L23+'C1'!N23+'C1'!P23+'C1'!R23+'C1'!T23+'C1'!V23+'C1'!X23-(C20*8)</f>
        <v>-44000</v>
      </c>
      <c r="U20" s="156">
        <f>'C1'!J23+'C1'!L23+'C1'!N23+'C1'!P23+'C1'!R23+'C1'!T23+'C1'!V23+'C1'!X23+'C1'!Z23-(C20*9)</f>
        <v>-44500</v>
      </c>
      <c r="V20" s="156">
        <f>'C1'!J23+'C1'!L23+'C1'!N23+'C1'!P23+'C1'!R23+'C1'!T23+'C1'!V23+'C1'!X23+'C1'!Z23+'C1'!AB23-(C20*10)</f>
        <v>-55000</v>
      </c>
      <c r="W20" s="156">
        <f>'C1'!J23+'C1'!L23+'C1'!N23+'C1'!P23+'C1'!R23+'C1'!T23+'C1'!V23+'C1'!X23+'C1'!Z23+'C1'!AB23+'C1'!AD23-(C20*11)</f>
        <v>-65500</v>
      </c>
      <c r="X20" s="156">
        <f>'C1'!J23+'C1'!L23+'C1'!N23+'C1'!P23+'C1'!R23+'C1'!T23+'C1'!V23+'C1'!X23+'C1'!Z23+'C1'!AB23+'C1'!AD23+'C1'!AF23-(C20*12)</f>
        <v>0</v>
      </c>
      <c r="Y20" s="134"/>
      <c r="Z20" s="153">
        <f t="shared" si="3"/>
        <v>126000</v>
      </c>
      <c r="AA20" s="153">
        <f>'C1'!AP23</f>
        <v>126000</v>
      </c>
      <c r="AB20" s="131"/>
    </row>
    <row r="21">
      <c r="A21" s="152">
        <v>6.0</v>
      </c>
      <c r="B21" s="134" t="str">
        <f>'C1'!C24</f>
        <v>SERNA GALLEGO DINA LUZ</v>
      </c>
      <c r="C21" s="153">
        <f>'C1'!D24</f>
        <v>20000</v>
      </c>
      <c r="D21" s="134"/>
      <c r="E21" s="227">
        <f>'C1'!BD24</f>
        <v>1</v>
      </c>
      <c r="F21" s="228">
        <f>IF('C1'!J24&lt;C21,1,0)+IF('C1'!L24&lt;C21,1,0)++IF('C1'!N24&lt;C21,1,0)+IF('C1'!P24&lt;C21,1,0)+IF('C1'!R24&lt;C21,1,0)+IF('C1'!T24&lt;C21,1,0)+IF('C1'!V24&lt;C21,1,0)+IF('C1'!X24&lt;C21,1,0)+IF('C1'!Z24&lt;C21,1,0)+IF('C1'!AB24&lt;C21,1,0)+IF('C1'!AD24&lt;C21,1,0)+IF('C1'!AF24&lt;C21,1,0)-E21</f>
        <v>0</v>
      </c>
      <c r="G21" s="157">
        <f t="shared" si="1"/>
        <v>7</v>
      </c>
      <c r="H21" s="147">
        <f>COUNTIF('C1'!M24:AJ24,"=N")</f>
        <v>1</v>
      </c>
      <c r="I21" s="229">
        <f>COUNTIF('C1'!I24:AF24,"=E)")</f>
        <v>0</v>
      </c>
      <c r="J21" s="229">
        <f>COUNTIF('C1'!I24:AF24,"=T")</f>
        <v>0</v>
      </c>
      <c r="K21" s="229">
        <f>COUNTIF('C1'!I24:AF24,"=A")</f>
        <v>8</v>
      </c>
      <c r="L21" s="230"/>
      <c r="M21" s="153">
        <f>'C1'!J24-C21</f>
        <v>0</v>
      </c>
      <c r="N21" s="156">
        <f>'C1'!J24+'C1'!L24-(C21*2)</f>
        <v>0</v>
      </c>
      <c r="O21" s="156">
        <f>'C1'!J24+'C1'!L24+'C1'!N24-(C21*3)</f>
        <v>0</v>
      </c>
      <c r="P21" s="156">
        <f>'C1'!J24+'C1'!L24+'C1'!N24+'C1'!P24-(C21*4)</f>
        <v>-20000</v>
      </c>
      <c r="Q21" s="156">
        <f>'C1'!J24+'C1'!L24+'C1'!N24+'C1'!P24+'C1'!R24-(C21*5)</f>
        <v>-20000</v>
      </c>
      <c r="R21" s="156">
        <f>'C1'!J24+'C1'!L24+'C1'!N24+'C1'!P24+'C1'!R24+'C1'!T24-(C21*6)</f>
        <v>-15000</v>
      </c>
      <c r="S21" s="156">
        <f>'C1'!J24+'C1'!L24+'C1'!N24+'C1'!P24+'C1'!R24+'C1'!T24+'C1'!V24-(C21*7)</f>
        <v>-9000</v>
      </c>
      <c r="T21" s="156">
        <f>'C1'!J24+'C1'!L24+'C1'!N24+'C1'!P24+'C1'!R24+'C1'!T24+'C1'!V24+'C1'!X24-(C21*8)</f>
        <v>-9000</v>
      </c>
      <c r="U21" s="156">
        <f>'C1'!J24+'C1'!L24+'C1'!N24+'C1'!P24+'C1'!R24+'C1'!T24+'C1'!V24+'C1'!X24+'C1'!Z24-(C21*9)</f>
        <v>-9000</v>
      </c>
      <c r="V21" s="156">
        <f>'C1'!J24+'C1'!L24+'C1'!N24+'C1'!P24+'C1'!R24+'C1'!T24+'C1'!V24+'C1'!X24+'C1'!Z24+'C1'!AB24-(C21*10)</f>
        <v>-4000</v>
      </c>
      <c r="W21" s="156">
        <f>'C1'!J24+'C1'!L24+'C1'!N24+'C1'!P24+'C1'!R24+'C1'!T24+'C1'!V24+'C1'!X24+'C1'!Z24+'C1'!AB24+'C1'!AD24-(C21*11)</f>
        <v>1000</v>
      </c>
      <c r="X21" s="156">
        <f>'C1'!J24+'C1'!L24+'C1'!N24+'C1'!P24+'C1'!R24+'C1'!T24+'C1'!V24+'C1'!X24+'C1'!Z24+'C1'!AB24+'C1'!AD24+'C1'!AF24-(C21*12)</f>
        <v>1000</v>
      </c>
      <c r="Y21" s="134"/>
      <c r="Z21" s="153">
        <f t="shared" si="3"/>
        <v>240000</v>
      </c>
      <c r="AA21" s="153">
        <f>'C1'!AP24</f>
        <v>241000</v>
      </c>
      <c r="AB21" s="131"/>
    </row>
    <row r="22">
      <c r="A22" s="152">
        <v>7.0</v>
      </c>
      <c r="B22" s="134" t="str">
        <f>'C1'!C25</f>
        <v>GALLEGO DURANGO ESTEFANY</v>
      </c>
      <c r="C22" s="153">
        <f>'C1'!D25</f>
        <v>29000</v>
      </c>
      <c r="D22" s="134"/>
      <c r="E22" s="227">
        <f>'C1'!BD25</f>
        <v>5</v>
      </c>
      <c r="F22" s="228">
        <f>IF('C1'!J25&lt;C22,1,0)+IF('C1'!L25&lt;C22,1,0)++IF('C1'!N25&lt;C22,1,0)+IF('C1'!P25&lt;C22,1,0)+IF('C1'!R25&lt;C22,1,0)+IF('C1'!T25&lt;C22,1,0)+IF('C1'!V25&lt;C22,1,0)+IF('C1'!X25&lt;C22,1,0)+IF('C1'!Z25&lt;C22,1,0)+IF('C1'!AB25&lt;C22,1,0)+IF('C1'!AD25&lt;C22,1,0)+IF('C1'!AF25&lt;C22,1,0)-E22</f>
        <v>3</v>
      </c>
      <c r="G22" s="157">
        <f t="shared" si="1"/>
        <v>10</v>
      </c>
      <c r="H22" s="147">
        <f>COUNTIF('C1'!M25:AJ25,"=N")</f>
        <v>0</v>
      </c>
      <c r="I22" s="229">
        <f>COUNTIF('C1'!I25:AF25,"=E)")</f>
        <v>0</v>
      </c>
      <c r="J22" s="229">
        <f>COUNTIF('C1'!I25:AF25,"=T")</f>
        <v>1</v>
      </c>
      <c r="K22" s="229">
        <f>COUNTIF('C1'!I25:AF25,"=A")</f>
        <v>7</v>
      </c>
      <c r="L22" s="230"/>
      <c r="M22" s="153">
        <f>'C1'!J25-C22</f>
        <v>1000</v>
      </c>
      <c r="N22" s="156">
        <f>'C1'!J25+'C1'!L25-(C22*2)</f>
        <v>-28000</v>
      </c>
      <c r="O22" s="156">
        <f>'C1'!J25+'C1'!L25+'C1'!N25-(C22*3)</f>
        <v>-17000</v>
      </c>
      <c r="P22" s="156">
        <f>'C1'!J25+'C1'!L25+'C1'!N25+'C1'!P25-(C22*4)</f>
        <v>-26000</v>
      </c>
      <c r="Q22" s="156">
        <f>'C1'!J25+'C1'!L25+'C1'!N25+'C1'!P25+'C1'!R25-(C22*5)</f>
        <v>-55000</v>
      </c>
      <c r="R22" s="156">
        <f>'C1'!J25+'C1'!L25+'C1'!N25+'C1'!P25+'C1'!R25+'C1'!T25-(C22*6)</f>
        <v>-54000</v>
      </c>
      <c r="S22" s="156">
        <f>'C1'!J25+'C1'!L25+'C1'!N25+'C1'!P25+'C1'!R25+'C1'!T25+'C1'!V25-(C22*7)</f>
        <v>-83000</v>
      </c>
      <c r="T22" s="156">
        <f>'C1'!J25+'C1'!L25+'C1'!N25+'C1'!P25+'C1'!R25+'C1'!T25+'C1'!V25+'C1'!X25-(C22*8)</f>
        <v>-102000</v>
      </c>
      <c r="U22" s="156">
        <f>'C1'!J25+'C1'!L25+'C1'!N25+'C1'!P25+'C1'!R25+'C1'!T25+'C1'!V25+'C1'!X25+'C1'!Z25-(C22*9)</f>
        <v>-131000</v>
      </c>
      <c r="V22" s="156">
        <f>'C1'!J25+'C1'!L25+'C1'!N25+'C1'!P25+'C1'!R25+'C1'!T25+'C1'!V25+'C1'!X25+'C1'!Z25+'C1'!AB25-(C22*10)</f>
        <v>-160000</v>
      </c>
      <c r="W22" s="156">
        <f>'C1'!J25+'C1'!L25+'C1'!N25+'C1'!P25+'C1'!R25+'C1'!T25+'C1'!V25+'C1'!X25+'C1'!Z25+'C1'!AB25+'C1'!AD25-(C22*11)</f>
        <v>-169000</v>
      </c>
      <c r="X22" s="156">
        <f>'C1'!J25+'C1'!L25+'C1'!N25+'C1'!P25+'C1'!R25+'C1'!T25+'C1'!V25+'C1'!X25+'C1'!Z25+'C1'!AB25+'C1'!AD25+'C1'!AF25-(C22*12)</f>
        <v>0</v>
      </c>
      <c r="Y22" s="134"/>
      <c r="Z22" s="153">
        <f t="shared" si="3"/>
        <v>348000</v>
      </c>
      <c r="AA22" s="153">
        <f>'C1'!AP25</f>
        <v>348000</v>
      </c>
      <c r="AB22" s="131"/>
    </row>
    <row r="23">
      <c r="A23" s="152">
        <v>8.0</v>
      </c>
      <c r="B23" s="134" t="str">
        <f>'C1'!C26</f>
        <v/>
      </c>
      <c r="C23" s="153" t="str">
        <f>'C1'!D26</f>
        <v/>
      </c>
      <c r="D23" s="134"/>
      <c r="E23" s="227">
        <f>'C1'!BD26</f>
        <v>12</v>
      </c>
      <c r="F23" s="228">
        <f>IF('C1'!J26&lt;C23,1,0)+IF('C1'!L26&lt;C23,1,0)++IF('C1'!N26&lt;C23,1,0)+IF('C1'!P26&lt;C23,1,0)+IF('C1'!R26&lt;C23,1,0)+IF('C1'!T26&lt;C23,1,0)+IF('C1'!V26&lt;C23,1,0)+IF('C1'!X26&lt;C23,1,0)+IF('C1'!Z26&lt;C23,1,0)+IF('C1'!AB26&lt;C23,1,0)+IF('C1'!AD26&lt;C23,1,0)+IF('C1'!AF26&lt;C23,1,0)-E23</f>
        <v>-12</v>
      </c>
      <c r="G23" s="157">
        <f t="shared" si="1"/>
        <v>0</v>
      </c>
      <c r="H23" s="147">
        <f>COUNTIF('C1'!M26:AJ26,"=N")</f>
        <v>0</v>
      </c>
      <c r="I23" s="229">
        <f>COUNTIF('C1'!I26:AF26,"=E)")</f>
        <v>0</v>
      </c>
      <c r="J23" s="229">
        <f>COUNTIF('C1'!I26:AF26,"=T")</f>
        <v>0</v>
      </c>
      <c r="K23" s="229">
        <f>COUNTIF('C1'!I26:AF26,"=A")</f>
        <v>0</v>
      </c>
      <c r="L23" s="230"/>
      <c r="M23" s="153">
        <f>'C1'!J26-C23</f>
        <v>0</v>
      </c>
      <c r="N23" s="156">
        <f>'C1'!J26+'C1'!L26-(C23*2)</f>
        <v>0</v>
      </c>
      <c r="O23" s="156">
        <f>'C1'!J26+'C1'!L26+'C1'!N26-(C23*3)</f>
        <v>0</v>
      </c>
      <c r="P23" s="156">
        <f>'C1'!J26+'C1'!L26+'C1'!N26+'C1'!P26-(C23*4)</f>
        <v>0</v>
      </c>
      <c r="Q23" s="156">
        <f>'C1'!J26+'C1'!L26+'C1'!N26+'C1'!P26+'C1'!R26-(C23*5)</f>
        <v>0</v>
      </c>
      <c r="R23" s="156">
        <f>'C1'!J26+'C1'!L26+'C1'!N26+'C1'!P26+'C1'!R26+'C1'!T26-(C23*6)</f>
        <v>0</v>
      </c>
      <c r="S23" s="156">
        <f>'C1'!J26+'C1'!L26+'C1'!N26+'C1'!P26+'C1'!R26+'C1'!T26+'C1'!V26-(C23*7)</f>
        <v>0</v>
      </c>
      <c r="T23" s="156">
        <f>'C1'!J26+'C1'!L26+'C1'!N26+'C1'!P26+'C1'!R26+'C1'!T26+'C1'!V26+'C1'!X26-(C23*8)</f>
        <v>0</v>
      </c>
      <c r="U23" s="156">
        <f>'C1'!J26+'C1'!L26+'C1'!N26+'C1'!P26+'C1'!R26+'C1'!T26+'C1'!V26+'C1'!X26+'C1'!Z26-(C23*9)</f>
        <v>0</v>
      </c>
      <c r="V23" s="156">
        <f>'C1'!J26+'C1'!L26+'C1'!N26+'C1'!P26+'C1'!R26+'C1'!T26+'C1'!V26+'C1'!X26+'C1'!Z26+'C1'!AB26-(C23*10)</f>
        <v>0</v>
      </c>
      <c r="W23" s="156">
        <f>'C1'!J26+'C1'!L26+'C1'!N26+'C1'!P26+'C1'!R26+'C1'!T26+'C1'!V26+'C1'!X26+'C1'!Z26+'C1'!AB26+'C1'!AD26-(C23*11)</f>
        <v>0</v>
      </c>
      <c r="X23" s="156">
        <f>'C1'!J26+'C1'!L26+'C1'!N26+'C1'!P26+'C1'!R26+'C1'!T26+'C1'!V26+'C1'!X26+'C1'!Z26+'C1'!AB26+'C1'!AD26+'C1'!AF26-(C23*12)</f>
        <v>0</v>
      </c>
      <c r="Y23" s="134"/>
      <c r="Z23" s="153">
        <f t="shared" si="3"/>
        <v>0</v>
      </c>
      <c r="AA23" s="153">
        <f>'C1'!AP26</f>
        <v>0</v>
      </c>
      <c r="AB23" s="131"/>
    </row>
    <row r="24">
      <c r="A24" s="152">
        <v>9.0</v>
      </c>
      <c r="B24" s="134" t="str">
        <f>'C1'!C27</f>
        <v/>
      </c>
      <c r="C24" s="153" t="str">
        <f>'C1'!D27</f>
        <v/>
      </c>
      <c r="D24" s="134"/>
      <c r="E24" s="227">
        <f>'C1'!BD27</f>
        <v>12</v>
      </c>
      <c r="F24" s="228">
        <f>IF('C1'!J27&lt;C24,1,0)+IF('C1'!L27&lt;C24,1,0)++IF('C1'!N27&lt;C24,1,0)+IF('C1'!P27&lt;C24,1,0)+IF('C1'!R27&lt;C24,1,0)+IF('C1'!T27&lt;C24,1,0)+IF('C1'!V27&lt;C24,1,0)+IF('C1'!X27&lt;C24,1,0)+IF('C1'!Z27&lt;C24,1,0)+IF('C1'!AB27&lt;C24,1,0)+IF('C1'!AD27&lt;C24,1,0)+IF('C1'!AF27&lt;C24,1,0)-E24</f>
        <v>-12</v>
      </c>
      <c r="G24" s="157">
        <f t="shared" si="1"/>
        <v>0</v>
      </c>
      <c r="H24" s="147">
        <f>COUNTIF('C1'!M27:AJ27,"=N")</f>
        <v>0</v>
      </c>
      <c r="I24" s="229">
        <f>COUNTIF('C1'!I27:AF27,"=E)")</f>
        <v>0</v>
      </c>
      <c r="J24" s="229">
        <f>COUNTIF('C1'!I27:AF27,"=T")</f>
        <v>0</v>
      </c>
      <c r="K24" s="229">
        <f>COUNTIF('C1'!I27:AF27,"=A")</f>
        <v>0</v>
      </c>
      <c r="L24" s="230"/>
      <c r="M24" s="153">
        <f>'C1'!J27-C24</f>
        <v>0</v>
      </c>
      <c r="N24" s="156">
        <f>'C1'!J27+'C1'!L27-(C24*2)</f>
        <v>0</v>
      </c>
      <c r="O24" s="156">
        <f>'C1'!J27+'C1'!L27+'C1'!N27-(C24*3)</f>
        <v>0</v>
      </c>
      <c r="P24" s="156">
        <f>'C1'!J27+'C1'!L27+'C1'!N27+'C1'!P27-(C24*4)</f>
        <v>0</v>
      </c>
      <c r="Q24" s="156">
        <f>'C1'!J27+'C1'!L27+'C1'!N27+'C1'!P27+'C1'!R27-(C24*5)</f>
        <v>0</v>
      </c>
      <c r="R24" s="156">
        <f>'C1'!J27+'C1'!L27+'C1'!N27+'C1'!P27+'C1'!R27+'C1'!T27-(C24*6)</f>
        <v>0</v>
      </c>
      <c r="S24" s="156">
        <f>'C1'!J27+'C1'!L27+'C1'!N27+'C1'!P27+'C1'!R27+'C1'!T27+'C1'!V27-(C24*7)</f>
        <v>0</v>
      </c>
      <c r="T24" s="156">
        <f>'C1'!J27+'C1'!L27+'C1'!N27+'C1'!P27+'C1'!R27+'C1'!T27+'C1'!V27+'C1'!X27-(C24*8)</f>
        <v>0</v>
      </c>
      <c r="U24" s="156">
        <f>'C1'!J27+'C1'!L27+'C1'!N27+'C1'!P27+'C1'!R27+'C1'!T27+'C1'!V27+'C1'!X27+'C1'!Z27-(C24*9)</f>
        <v>0</v>
      </c>
      <c r="V24" s="156">
        <f>'C1'!J27+'C1'!L27+'C1'!N27+'C1'!P27+'C1'!R27+'C1'!T27+'C1'!V27+'C1'!X27+'C1'!Z27+'C1'!AB27-(C24*10)</f>
        <v>0</v>
      </c>
      <c r="W24" s="156">
        <f>'C1'!J27+'C1'!L27+'C1'!N27+'C1'!P27+'C1'!R27+'C1'!T27+'C1'!V27+'C1'!X27+'C1'!Z27+'C1'!AB27+'C1'!AD27-(C24*11)</f>
        <v>0</v>
      </c>
      <c r="X24" s="156">
        <f>'C1'!J27+'C1'!L27+'C1'!N27+'C1'!P27+'C1'!R27+'C1'!T27+'C1'!V27+'C1'!X27+'C1'!Z27+'C1'!AB27+'C1'!AD27+'C1'!AF27-(C24*12)</f>
        <v>0</v>
      </c>
      <c r="Y24" s="134"/>
      <c r="Z24" s="153">
        <f t="shared" si="3"/>
        <v>0</v>
      </c>
      <c r="AA24" s="153">
        <f>'C1'!AP27</f>
        <v>0</v>
      </c>
      <c r="AB24" s="131"/>
    </row>
    <row r="25">
      <c r="A25" s="200"/>
      <c r="B25" s="146" t="s">
        <v>91</v>
      </c>
      <c r="C25" s="134"/>
      <c r="D25" s="134"/>
      <c r="E25" s="134"/>
      <c r="F25" s="229"/>
      <c r="G25" s="157">
        <f t="shared" si="1"/>
        <v>0</v>
      </c>
      <c r="H25" s="147"/>
      <c r="I25" s="229"/>
      <c r="J25" s="229"/>
      <c r="K25" s="229"/>
      <c r="L25" s="230"/>
      <c r="M25" s="134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134"/>
      <c r="Z25" s="134"/>
      <c r="AA25" s="134"/>
      <c r="AB25" s="131"/>
    </row>
    <row r="26">
      <c r="A26" s="152">
        <v>1.0</v>
      </c>
      <c r="B26" s="134" t="str">
        <f>'C1'!C29</f>
        <v>RAMIREZ MORALES ARGELIA</v>
      </c>
      <c r="C26" s="153">
        <f>'C1'!D29</f>
        <v>57000</v>
      </c>
      <c r="D26" s="134"/>
      <c r="E26" s="227">
        <f>'C1'!BD29</f>
        <v>2</v>
      </c>
      <c r="F26" s="228">
        <f>IF('C1'!J29&lt;C26,1,0)+IF('C1'!L29&lt;C26,1,0)++IF('C1'!N29&lt;C26,1,0)+IF('C1'!P29&lt;C26,1,0)+IF('C1'!R29&lt;C26,1,0)+IF('C1'!T29&lt;C26,1,0)+IF('C1'!V29&lt;C26,1,0)+IF('C1'!X29&lt;C26,1,0)+IF('C1'!Z29&lt;C26,1,0)+IF('C1'!AB29&lt;C26,1,0)+IF('C1'!AD29&lt;C26,1,0)+IF('C1'!AF29&lt;C26,1,0)-E26</f>
        <v>4</v>
      </c>
      <c r="G26" s="157">
        <f t="shared" si="1"/>
        <v>6</v>
      </c>
      <c r="H26" s="147">
        <f>COUNTIF('C1'!M29:AJ29,"=N")</f>
        <v>1</v>
      </c>
      <c r="I26" s="229">
        <f>COUNTIF('C1'!I29:AF29,"=E)")</f>
        <v>0</v>
      </c>
      <c r="J26" s="229">
        <f>COUNTIF('C1'!I29:AF29,"=T")</f>
        <v>0</v>
      </c>
      <c r="K26" s="229">
        <f>COUNTIF('C1'!I29:AF29,"=A")</f>
        <v>8</v>
      </c>
      <c r="L26" s="230"/>
      <c r="M26" s="153">
        <f>'C1'!J29-C26</f>
        <v>3000</v>
      </c>
      <c r="N26" s="156">
        <f>'C1'!J29+'C1'!L29-(C26*2)</f>
        <v>-4000</v>
      </c>
      <c r="O26" s="156">
        <f>'C1'!J29+'C1'!L29+'C1'!N29-(C26*3)</f>
        <v>9000</v>
      </c>
      <c r="P26" s="156">
        <f>'C1'!J29+'C1'!L29+'C1'!N29+'C1'!P29-(C26*4)</f>
        <v>22000</v>
      </c>
      <c r="Q26" s="156">
        <f>'C1'!J29+'C1'!L29+'C1'!N29+'C1'!P29+'C1'!R29-(C26*5)</f>
        <v>15000</v>
      </c>
      <c r="R26" s="156">
        <f>'C1'!J29+'C1'!L29+'C1'!N29+'C1'!P29+'C1'!R29+'C1'!T29-(C26*6)</f>
        <v>8000</v>
      </c>
      <c r="S26" s="156">
        <f>'C1'!J29+'C1'!L29+'C1'!N29+'C1'!P29+'C1'!R29+'C1'!T29+'C1'!V29-(C26*7)</f>
        <v>-49000</v>
      </c>
      <c r="T26" s="156">
        <f>'C1'!J29+'C1'!L29+'C1'!N29+'C1'!P29+'C1'!R29+'C1'!T29+'C1'!V29+'C1'!X29-(C26*8)</f>
        <v>-56000</v>
      </c>
      <c r="U26" s="156">
        <f>'C1'!J29+'C1'!L29+'C1'!N29+'C1'!P29+'C1'!R29+'C1'!T29+'C1'!V29+'C1'!X29+'C1'!Z29-(C26*9)</f>
        <v>-113000</v>
      </c>
      <c r="V26" s="156">
        <f>'C1'!J29+'C1'!L29+'C1'!N29+'C1'!P29+'C1'!R29+'C1'!T29+'C1'!V29+'C1'!X29+'C1'!Z29+'C1'!AB29-(C26*10)</f>
        <v>-60000</v>
      </c>
      <c r="W26" s="156">
        <f>'C1'!J29+'C1'!L29+'C1'!N29+'C1'!P29+'C1'!R29+'C1'!T29+'C1'!V29+'C1'!X29+'C1'!Z29+'C1'!AB29+'C1'!AD29-(C26*11)</f>
        <v>-17000</v>
      </c>
      <c r="X26" s="156">
        <f>'C1'!J29+'C1'!L29+'C1'!N29+'C1'!P29+'C1'!R29+'C1'!T29+'C1'!V29+'C1'!X29+'C1'!Z29+'C1'!AB29+'C1'!AD29+'C1'!AF29-(C26*12)</f>
        <v>0</v>
      </c>
      <c r="Y26" s="134"/>
      <c r="Z26" s="153">
        <f t="shared" ref="Z26:Z33" si="4">C26*12</f>
        <v>684000</v>
      </c>
      <c r="AA26" s="153">
        <f>'C1'!AP29</f>
        <v>684000</v>
      </c>
      <c r="AB26" s="131"/>
    </row>
    <row r="27">
      <c r="A27" s="152">
        <v>2.0</v>
      </c>
      <c r="B27" s="134" t="str">
        <f>'C1'!C30</f>
        <v>HIGUITA HIDALGO LUZ MARINA</v>
      </c>
      <c r="C27" s="153">
        <f>'C1'!D30</f>
        <v>34000</v>
      </c>
      <c r="D27" s="134"/>
      <c r="E27" s="227">
        <f>'C1'!BD30</f>
        <v>1</v>
      </c>
      <c r="F27" s="228">
        <f>IF('C1'!J30&lt;C27,1,0)+IF('C1'!L30&lt;C27,1,0)++IF('C1'!N30&lt;C27,1,0)+IF('C1'!P30&lt;C27,1,0)+IF('C1'!R30&lt;C27,1,0)+IF('C1'!T30&lt;C27,1,0)+IF('C1'!V30&lt;C27,1,0)+IF('C1'!X30&lt;C27,1,0)+IF('C1'!Z30&lt;C27,1,0)+IF('C1'!AB30&lt;C27,1,0)+IF('C1'!AD30&lt;C27,1,0)+IF('C1'!AF30&lt;C27,1,0)-E27</f>
        <v>2</v>
      </c>
      <c r="G27" s="157">
        <f t="shared" si="1"/>
        <v>3</v>
      </c>
      <c r="H27" s="147">
        <f>COUNTIF('C1'!M30:AJ30,"=N")</f>
        <v>0</v>
      </c>
      <c r="I27" s="229">
        <f>COUNTIF('C1'!I30:AF30,"=E)")</f>
        <v>0</v>
      </c>
      <c r="J27" s="229">
        <f>COUNTIF('C1'!I30:AF30,"=T")</f>
        <v>0</v>
      </c>
      <c r="K27" s="229">
        <f>COUNTIF('C1'!I30:AF30,"=A")</f>
        <v>9</v>
      </c>
      <c r="L27" s="230"/>
      <c r="M27" s="153">
        <f>'C1'!J30-C27</f>
        <v>-9000</v>
      </c>
      <c r="N27" s="156">
        <f>'C1'!J30+'C1'!L30-(C27*2)</f>
        <v>27000</v>
      </c>
      <c r="O27" s="156">
        <f>'C1'!J30+'C1'!L30+'C1'!N30-(C27*3)</f>
        <v>-7000</v>
      </c>
      <c r="P27" s="156">
        <f>'C1'!J30+'C1'!L30+'C1'!N30+'C1'!P30-(C27*4)</f>
        <v>-6000</v>
      </c>
      <c r="Q27" s="156">
        <f>'C1'!J30+'C1'!L30+'C1'!N30+'C1'!P30+'C1'!R30-(C27*5)</f>
        <v>0</v>
      </c>
      <c r="R27" s="156">
        <f>'C1'!J30+'C1'!L30+'C1'!N30+'C1'!P30+'C1'!R30+'C1'!T30-(C27*6)</f>
        <v>6000</v>
      </c>
      <c r="S27" s="156">
        <f>'C1'!J30+'C1'!L30+'C1'!N30+'C1'!P30+'C1'!R30+'C1'!T30+'C1'!V30-(C27*7)</f>
        <v>12000</v>
      </c>
      <c r="T27" s="156">
        <f>'C1'!J30+'C1'!L30+'C1'!N30+'C1'!P30+'C1'!R30+'C1'!T30+'C1'!V30+'C1'!X30-(C27*8)</f>
        <v>13000</v>
      </c>
      <c r="U27" s="156">
        <f>'C1'!J30+'C1'!L30+'C1'!N30+'C1'!P30+'C1'!R30+'C1'!T30+'C1'!V30+'C1'!X30+'C1'!Z30-(C27*9)</f>
        <v>14000</v>
      </c>
      <c r="V27" s="156">
        <f>'C1'!J30+'C1'!L30+'C1'!N30+'C1'!P30+'C1'!R30+'C1'!T30+'C1'!V30+'C1'!X30+'C1'!Z30+'C1'!AB30-(C27*10)</f>
        <v>30000</v>
      </c>
      <c r="W27" s="156">
        <f>'C1'!J30+'C1'!L30+'C1'!N30+'C1'!P30+'C1'!R30+'C1'!T30+'C1'!V30+'C1'!X30+'C1'!Z30+'C1'!AB30+'C1'!AD30-(C27*11)</f>
        <v>30000</v>
      </c>
      <c r="X27" s="156">
        <f>'C1'!J30+'C1'!L30+'C1'!N30+'C1'!P30+'C1'!R30+'C1'!T30+'C1'!V30+'C1'!X30+'C1'!Z30+'C1'!AB30+'C1'!AD30+'C1'!AF30-(C27*12)</f>
        <v>26000</v>
      </c>
      <c r="Y27" s="134"/>
      <c r="Z27" s="153">
        <f t="shared" si="4"/>
        <v>408000</v>
      </c>
      <c r="AA27" s="153">
        <f>'C1'!AP30</f>
        <v>434000</v>
      </c>
      <c r="AB27" s="131"/>
    </row>
    <row r="28">
      <c r="A28" s="152">
        <v>3.0</v>
      </c>
      <c r="B28" s="134" t="str">
        <f>'C1'!C31</f>
        <v>BETANCUR MONCADA LILIAN DELSOCORRO</v>
      </c>
      <c r="C28" s="153">
        <f>'C1'!D31</f>
        <v>43000</v>
      </c>
      <c r="D28" s="134"/>
      <c r="E28" s="227">
        <f>'C1'!BD31</f>
        <v>2</v>
      </c>
      <c r="F28" s="228">
        <f>IF('C1'!J31&lt;C28,1,0)+IF('C1'!L31&lt;C28,1,0)++IF('C1'!N31&lt;C28,1,0)+IF('C1'!P31&lt;C28,1,0)+IF('C1'!R31&lt;C28,1,0)+IF('C1'!T31&lt;C28,1,0)+IF('C1'!V31&lt;C28,1,0)+IF('C1'!X31&lt;C28,1,0)+IF('C1'!Z31&lt;C28,1,0)+IF('C1'!AB31&lt;C28,1,0)+IF('C1'!AD31&lt;C28,1,0)+IF('C1'!AF31&lt;C28,1,0)-E28</f>
        <v>2</v>
      </c>
      <c r="G28" s="157">
        <f t="shared" si="1"/>
        <v>1</v>
      </c>
      <c r="H28" s="147">
        <f>COUNTIF('C1'!M31:AJ31,"=N")</f>
        <v>4</v>
      </c>
      <c r="I28" s="229">
        <f>COUNTIF('C1'!I31:AF31,"=E)")</f>
        <v>0</v>
      </c>
      <c r="J28" s="229">
        <f>COUNTIF('C1'!I31:AF31,"=T")</f>
        <v>0</v>
      </c>
      <c r="K28" s="229">
        <f>COUNTIF('C1'!I31:AF31,"=A")</f>
        <v>3</v>
      </c>
      <c r="L28" s="230"/>
      <c r="M28" s="153">
        <f>'C1'!J31-C28</f>
        <v>7000</v>
      </c>
      <c r="N28" s="156">
        <f>'C1'!J31+'C1'!L31-(C28*2)</f>
        <v>24000</v>
      </c>
      <c r="O28" s="156">
        <f>'C1'!J31+'C1'!L31+'C1'!N31-(C28*3)</f>
        <v>31000</v>
      </c>
      <c r="P28" s="156">
        <f>'C1'!J31+'C1'!L31+'C1'!N31+'C1'!P31-(C28*4)</f>
        <v>28000</v>
      </c>
      <c r="Q28" s="156">
        <f>'C1'!J31+'C1'!L31+'C1'!N31+'C1'!P31+'C1'!R31-(C28*5)</f>
        <v>-15000</v>
      </c>
      <c r="R28" s="156">
        <f>'C1'!J31+'C1'!L31+'C1'!N31+'C1'!P31+'C1'!R31+'C1'!T31-(C28*6)</f>
        <v>42000</v>
      </c>
      <c r="S28" s="156">
        <f>'C1'!J31+'C1'!L31+'C1'!N31+'C1'!P31+'C1'!R31+'C1'!T31+'C1'!V31-(C28*7)</f>
        <v>49000</v>
      </c>
      <c r="T28" s="156">
        <f>'C1'!J31+'C1'!L31+'C1'!N31+'C1'!P31+'C1'!R31+'C1'!T31+'C1'!V31+'C1'!X31-(C28*8)</f>
        <v>56000</v>
      </c>
      <c r="U28" s="156">
        <f>'C1'!J31+'C1'!L31+'C1'!N31+'C1'!P31+'C1'!R31+'C1'!T31+'C1'!V31+'C1'!X31+'C1'!Z31-(C28*9)</f>
        <v>63000</v>
      </c>
      <c r="V28" s="156">
        <f>'C1'!J31+'C1'!L31+'C1'!N31+'C1'!P31+'C1'!R31+'C1'!T31+'C1'!V31+'C1'!X31+'C1'!Z31+'C1'!AB31-(C28*10)</f>
        <v>20000</v>
      </c>
      <c r="W28" s="156">
        <f>'C1'!J31+'C1'!L31+'C1'!N31+'C1'!P31+'C1'!R31+'C1'!T31+'C1'!V31+'C1'!X31+'C1'!Z31+'C1'!AB31+'C1'!AD31-(C28*11)</f>
        <v>27000</v>
      </c>
      <c r="X28" s="156">
        <f>'C1'!J31+'C1'!L31+'C1'!N31+'C1'!P31+'C1'!R31+'C1'!T31+'C1'!V31+'C1'!X31+'C1'!Z31+'C1'!AB31+'C1'!AD31+'C1'!AF31-(C28*12)</f>
        <v>14000</v>
      </c>
      <c r="Y28" s="134"/>
      <c r="Z28" s="153">
        <f t="shared" si="4"/>
        <v>516000</v>
      </c>
      <c r="AA28" s="153">
        <f>'C1'!AP31</f>
        <v>530000</v>
      </c>
      <c r="AB28" s="131"/>
    </row>
    <row r="29">
      <c r="A29" s="152">
        <v>4.0</v>
      </c>
      <c r="B29" s="134" t="str">
        <f>'C1'!C32</f>
        <v>ZAPATA LAVERDE GUSTAVO DE JESUS</v>
      </c>
      <c r="C29" s="153">
        <f>'C1'!D32</f>
        <v>15000</v>
      </c>
      <c r="D29" s="134"/>
      <c r="E29" s="227">
        <f>'C1'!BD32</f>
        <v>1</v>
      </c>
      <c r="F29" s="228">
        <f>IF('C1'!J32&lt;C29,1,0)+IF('C1'!L32&lt;C29,1,0)++IF('C1'!N32&lt;C29,1,0)+IF('C1'!P32&lt;C29,1,0)+IF('C1'!R32&lt;C29,1,0)+IF('C1'!T32&lt;C29,1,0)+IF('C1'!V32&lt;C29,1,0)+IF('C1'!X32&lt;C29,1,0)+IF('C1'!Z32&lt;C29,1,0)+IF('C1'!AB32&lt;C29,1,0)+IF('C1'!AD32&lt;C29,1,0)+IF('C1'!AF32&lt;C29,1,0)-E29</f>
        <v>2</v>
      </c>
      <c r="G29" s="157">
        <f t="shared" si="1"/>
        <v>2</v>
      </c>
      <c r="H29" s="147">
        <f>COUNTIF('C1'!M32:AJ32,"=N")</f>
        <v>1</v>
      </c>
      <c r="I29" s="229">
        <f>COUNTIF('C1'!I32:AF32,"=E)")</f>
        <v>0</v>
      </c>
      <c r="J29" s="229">
        <f>COUNTIF('C1'!I32:AF32,"=T")</f>
        <v>0</v>
      </c>
      <c r="K29" s="229">
        <f>COUNTIF('C1'!I32:AF32,"=A")</f>
        <v>7</v>
      </c>
      <c r="L29" s="230"/>
      <c r="M29" s="153">
        <f>'C1'!J32-C29</f>
        <v>5000</v>
      </c>
      <c r="N29" s="156">
        <f>'C1'!J32+'C1'!L32-(C29*2)</f>
        <v>10000</v>
      </c>
      <c r="O29" s="156">
        <f>'C1'!J32+'C1'!L32+'C1'!N32-(C29*3)</f>
        <v>10000</v>
      </c>
      <c r="P29" s="156">
        <f>'C1'!J32+'C1'!L32+'C1'!N32+'C1'!P32-(C29*4)</f>
        <v>15000</v>
      </c>
      <c r="Q29" s="156">
        <f>'C1'!J32+'C1'!L32+'C1'!N32+'C1'!P32+'C1'!R32-(C29*5)</f>
        <v>15000</v>
      </c>
      <c r="R29" s="156">
        <f>'C1'!J32+'C1'!L32+'C1'!N32+'C1'!P32+'C1'!R32+'C1'!T32-(C29*6)</f>
        <v>15000</v>
      </c>
      <c r="S29" s="156">
        <f>'C1'!J32+'C1'!L32+'C1'!N32+'C1'!P32+'C1'!R32+'C1'!T32+'C1'!V32-(C29*7)</f>
        <v>15000</v>
      </c>
      <c r="T29" s="156">
        <f>'C1'!J32+'C1'!L32+'C1'!N32+'C1'!P32+'C1'!R32+'C1'!T32+'C1'!V32+'C1'!X32-(C29*8)</f>
        <v>15000</v>
      </c>
      <c r="U29" s="156">
        <f>'C1'!J32+'C1'!L32+'C1'!N32+'C1'!P32+'C1'!R32+'C1'!T32+'C1'!V32+'C1'!X32+'C1'!Z32-(C29*9)</f>
        <v>0</v>
      </c>
      <c r="V29" s="156">
        <f>'C1'!J32+'C1'!L32+'C1'!N32+'C1'!P32+'C1'!R32+'C1'!T32+'C1'!V32+'C1'!X32+'C1'!Z32+'C1'!AB32-(C29*10)</f>
        <v>-5000</v>
      </c>
      <c r="W29" s="156">
        <f>'C1'!J32+'C1'!L32+'C1'!N32+'C1'!P32+'C1'!R32+'C1'!T32+'C1'!V32+'C1'!X32+'C1'!Z32+'C1'!AB32+'C1'!AD32-(C29*11)</f>
        <v>-10000</v>
      </c>
      <c r="X29" s="156">
        <f>'C1'!J32+'C1'!L32+'C1'!N32+'C1'!P32+'C1'!R32+'C1'!T32+'C1'!V32+'C1'!X32+'C1'!Z32+'C1'!AB32+'C1'!AD32+'C1'!AF32-(C29*12)</f>
        <v>0</v>
      </c>
      <c r="Y29" s="134"/>
      <c r="Z29" s="153">
        <f t="shared" si="4"/>
        <v>180000</v>
      </c>
      <c r="AA29" s="153">
        <f>'C1'!AP32</f>
        <v>180000</v>
      </c>
      <c r="AB29" s="131"/>
    </row>
    <row r="30">
      <c r="A30" s="152">
        <v>5.0</v>
      </c>
      <c r="B30" s="134" t="str">
        <f>'C1'!C33</f>
        <v>RUIZ ZAPATA MARYI CATALINA</v>
      </c>
      <c r="C30" s="153">
        <f>'C1'!D33</f>
        <v>10500</v>
      </c>
      <c r="D30" s="134"/>
      <c r="E30" s="227">
        <f>'C1'!BD33</f>
        <v>4</v>
      </c>
      <c r="F30" s="228">
        <f>IF('C1'!J33&lt;C30,1,0)+IF('C1'!L33&lt;C30,1,0)++IF('C1'!N33&lt;C30,1,0)+IF('C1'!P33&lt;C30,1,0)+IF('C1'!R33&lt;C30,1,0)+IF('C1'!T33&lt;C30,1,0)+IF('C1'!V33&lt;C30,1,0)+IF('C1'!X33&lt;C30,1,0)+IF('C1'!Z33&lt;C30,1,0)+IF('C1'!AB33&lt;C30,1,0)+IF('C1'!AD33&lt;C30,1,0)+IF('C1'!AF33&lt;C30,1,0)-E30</f>
        <v>3</v>
      </c>
      <c r="G30" s="157">
        <f t="shared" si="1"/>
        <v>5</v>
      </c>
      <c r="H30" s="147">
        <f>COUNTIF('C1'!M33:AJ33,"=N")</f>
        <v>3</v>
      </c>
      <c r="I30" s="229">
        <f>COUNTIF('C1'!I33:AF33,"=E)")</f>
        <v>0</v>
      </c>
      <c r="J30" s="229">
        <f>COUNTIF('C1'!I33:AF33,"=T")</f>
        <v>0</v>
      </c>
      <c r="K30" s="229">
        <f>COUNTIF('C1'!I33:AF33,"=A")</f>
        <v>5</v>
      </c>
      <c r="L30" s="230"/>
      <c r="M30" s="153">
        <f>'C1'!J33-C30</f>
        <v>9500</v>
      </c>
      <c r="N30" s="156">
        <f>'C1'!J33+'C1'!L33-(C30*2)</f>
        <v>9000</v>
      </c>
      <c r="O30" s="156">
        <f>'C1'!J33+'C1'!L33+'C1'!N33-(C30*3)</f>
        <v>9000</v>
      </c>
      <c r="P30" s="156">
        <f>'C1'!J33+'C1'!L33+'C1'!N33+'C1'!P33-(C30*4)</f>
        <v>9000</v>
      </c>
      <c r="Q30" s="156">
        <f>'C1'!J33+'C1'!L33+'C1'!N33+'C1'!P33+'C1'!R33-(C30*5)</f>
        <v>8500</v>
      </c>
      <c r="R30" s="156">
        <f>'C1'!J33+'C1'!L33+'C1'!N33+'C1'!P33+'C1'!R33+'C1'!T33-(C30*6)</f>
        <v>-2000</v>
      </c>
      <c r="S30" s="156">
        <f>'C1'!J33+'C1'!L33+'C1'!N33+'C1'!P33+'C1'!R33+'C1'!T33+'C1'!V33-(C30*7)</f>
        <v>2500</v>
      </c>
      <c r="T30" s="156">
        <f>'C1'!J33+'C1'!L33+'C1'!N33+'C1'!P33+'C1'!R33+'C1'!T33+'C1'!V33+'C1'!X33-(C30*8)</f>
        <v>-8000</v>
      </c>
      <c r="U30" s="156">
        <f>'C1'!J33+'C1'!L33+'C1'!N33+'C1'!P33+'C1'!R33+'C1'!T33+'C1'!V33+'C1'!X33+'C1'!Z33-(C30*9)</f>
        <v>-18500</v>
      </c>
      <c r="V30" s="156">
        <f>'C1'!J33+'C1'!L33+'C1'!N33+'C1'!P33+'C1'!R33+'C1'!T33+'C1'!V33+'C1'!X33+'C1'!Z33+'C1'!AB33-(C30*10)</f>
        <v>-19000</v>
      </c>
      <c r="W30" s="156">
        <f>'C1'!J33+'C1'!L33+'C1'!N33+'C1'!P33+'C1'!R33+'C1'!T33+'C1'!V33+'C1'!X33+'C1'!Z33+'C1'!AB33+'C1'!AD33-(C30*11)</f>
        <v>-29500</v>
      </c>
      <c r="X30" s="156">
        <f>'C1'!J33+'C1'!L33+'C1'!N33+'C1'!P33+'C1'!R33+'C1'!T33+'C1'!V33+'C1'!X33+'C1'!Z33+'C1'!AB33+'C1'!AD33+'C1'!AF33-(C30*12)</f>
        <v>0</v>
      </c>
      <c r="Y30" s="134"/>
      <c r="Z30" s="153">
        <f t="shared" si="4"/>
        <v>126000</v>
      </c>
      <c r="AA30" s="153">
        <f>'C1'!AP33</f>
        <v>126000</v>
      </c>
      <c r="AB30" s="131"/>
    </row>
    <row r="31">
      <c r="A31" s="152">
        <v>6.0</v>
      </c>
      <c r="B31" s="134" t="str">
        <f>'C1'!C34</f>
        <v/>
      </c>
      <c r="C31" s="153" t="str">
        <f>'C1'!D34</f>
        <v/>
      </c>
      <c r="D31" s="134"/>
      <c r="E31" s="227">
        <f>'C1'!BD34</f>
        <v>12</v>
      </c>
      <c r="F31" s="228">
        <f>IF('C1'!J34&lt;C31,1,0)+IF('C1'!L34&lt;C31,1,0)++IF('C1'!N34&lt;C31,1,0)+IF('C1'!P34&lt;C31,1,0)+IF('C1'!R34&lt;C31,1,0)+IF('C1'!T34&lt;C31,1,0)+IF('C1'!V34&lt;C31,1,0)+IF('C1'!X34&lt;C31,1,0)+IF('C1'!Z34&lt;C31,1,0)+IF('C1'!AB34&lt;C31,1,0)+IF('C1'!AD34&lt;C31,1,0)+IF('C1'!AF34&lt;C31,1,0)-E31</f>
        <v>-12</v>
      </c>
      <c r="G31" s="157">
        <f t="shared" si="1"/>
        <v>0</v>
      </c>
      <c r="H31" s="147">
        <f>COUNTIF('C1'!M34:AJ34,"=N")</f>
        <v>0</v>
      </c>
      <c r="I31" s="229">
        <f>COUNTIF('C1'!I34:AF34,"=E)")</f>
        <v>0</v>
      </c>
      <c r="J31" s="229">
        <f>COUNTIF('C1'!I34:AF34,"=T")</f>
        <v>0</v>
      </c>
      <c r="K31" s="229">
        <f>COUNTIF('C1'!I34:AF34,"=A")</f>
        <v>0</v>
      </c>
      <c r="L31" s="230"/>
      <c r="M31" s="153">
        <f>'C1'!J34-C31</f>
        <v>0</v>
      </c>
      <c r="N31" s="156">
        <f>'C1'!J34+'C1'!L34-(C31*2)</f>
        <v>0</v>
      </c>
      <c r="O31" s="156">
        <f>'C1'!J34+'C1'!L34+'C1'!N34-(C31*3)</f>
        <v>0</v>
      </c>
      <c r="P31" s="156">
        <f>'C1'!J34+'C1'!L34+'C1'!N34+'C1'!P34-(C31*4)</f>
        <v>0</v>
      </c>
      <c r="Q31" s="156">
        <f>'C1'!J34+'C1'!L34+'C1'!N34+'C1'!P34+'C1'!R34-(C31*5)</f>
        <v>0</v>
      </c>
      <c r="R31" s="156">
        <f>'C1'!J34+'C1'!L34+'C1'!N34+'C1'!P34+'C1'!R34+'C1'!T34-(C31*6)</f>
        <v>0</v>
      </c>
      <c r="S31" s="156">
        <f>'C1'!J34+'C1'!L34+'C1'!N34+'C1'!P34+'C1'!R34+'C1'!T34+'C1'!V34-(C31*7)</f>
        <v>0</v>
      </c>
      <c r="T31" s="156">
        <f>'C1'!J34+'C1'!L34+'C1'!N34+'C1'!P34+'C1'!R34+'C1'!T34+'C1'!V34+'C1'!X34-(C31*8)</f>
        <v>0</v>
      </c>
      <c r="U31" s="156">
        <f>'C1'!J34+'C1'!L34+'C1'!N34+'C1'!P34+'C1'!R34+'C1'!T34+'C1'!V34+'C1'!X34+'C1'!Z34-(C31*9)</f>
        <v>0</v>
      </c>
      <c r="V31" s="156">
        <f>'C1'!J34+'C1'!L34+'C1'!N34+'C1'!P34+'C1'!R34+'C1'!T34+'C1'!V34+'C1'!X34+'C1'!Z34+'C1'!AB34-(C31*10)</f>
        <v>0</v>
      </c>
      <c r="W31" s="156">
        <f>'C1'!J34+'C1'!L34+'C1'!N34+'C1'!P34+'C1'!R34+'C1'!T34+'C1'!V34+'C1'!X34+'C1'!Z34+'C1'!AB34+'C1'!AD34-(C31*11)</f>
        <v>0</v>
      </c>
      <c r="X31" s="156">
        <f>'C1'!J34+'C1'!L34+'C1'!N34+'C1'!P34+'C1'!R34+'C1'!T34+'C1'!V34+'C1'!X34+'C1'!Z34+'C1'!AB34+'C1'!AD34+'C1'!AF34-(C31*12)</f>
        <v>0</v>
      </c>
      <c r="Y31" s="134"/>
      <c r="Z31" s="153">
        <f t="shared" si="4"/>
        <v>0</v>
      </c>
      <c r="AA31" s="153">
        <f>'C1'!AP34</f>
        <v>0</v>
      </c>
      <c r="AB31" s="131"/>
    </row>
    <row r="32">
      <c r="A32" s="152">
        <v>7.0</v>
      </c>
      <c r="B32" s="134" t="str">
        <f>'C1'!C35</f>
        <v/>
      </c>
      <c r="C32" s="153" t="str">
        <f>'C1'!D35</f>
        <v/>
      </c>
      <c r="D32" s="134"/>
      <c r="E32" s="227">
        <f>'C1'!BD35</f>
        <v>12</v>
      </c>
      <c r="F32" s="228">
        <f>IF('C1'!J35&lt;C32,1,0)+IF('C1'!L35&lt;C32,1,0)++IF('C1'!N35&lt;C32,1,0)+IF('C1'!P35&lt;C32,1,0)+IF('C1'!R35&lt;C32,1,0)+IF('C1'!T35&lt;C32,1,0)+IF('C1'!V35&lt;C32,1,0)+IF('C1'!X35&lt;C32,1,0)+IF('C1'!Z35&lt;C32,1,0)+IF('C1'!AB35&lt;C32,1,0)+IF('C1'!AD35&lt;C32,1,0)+IF('C1'!AF35&lt;C32,1,0)-E32</f>
        <v>-12</v>
      </c>
      <c r="G32" s="157">
        <f t="shared" si="1"/>
        <v>0</v>
      </c>
      <c r="H32" s="147">
        <f>COUNTIF('C1'!M35:AJ35,"=N")</f>
        <v>0</v>
      </c>
      <c r="I32" s="229">
        <f>COUNTIF('C1'!I35:AF35,"=E)")</f>
        <v>0</v>
      </c>
      <c r="J32" s="229">
        <f>COUNTIF('C1'!I35:AF35,"=T")</f>
        <v>0</v>
      </c>
      <c r="K32" s="229">
        <f>COUNTIF('C1'!I35:AF35,"=A")</f>
        <v>0</v>
      </c>
      <c r="L32" s="230"/>
      <c r="M32" s="153">
        <f>'C1'!J35-C32</f>
        <v>0</v>
      </c>
      <c r="N32" s="156">
        <f>'C1'!J35+'C1'!L35-(C32*2)</f>
        <v>0</v>
      </c>
      <c r="O32" s="156">
        <f>'C1'!J35+'C1'!L35+'C1'!N35-(C32*3)</f>
        <v>0</v>
      </c>
      <c r="P32" s="156">
        <f>'C1'!J35+'C1'!L35+'C1'!N35+'C1'!P35-(C32*4)</f>
        <v>0</v>
      </c>
      <c r="Q32" s="156">
        <f>'C1'!J35+'C1'!L35+'C1'!N35+'C1'!P35+'C1'!R35-(C32*5)</f>
        <v>0</v>
      </c>
      <c r="R32" s="156">
        <f>'C1'!J35+'C1'!L35+'C1'!N35+'C1'!P35+'C1'!R35+'C1'!T35-(C32*6)</f>
        <v>0</v>
      </c>
      <c r="S32" s="156">
        <f>'C1'!J35+'C1'!L35+'C1'!N35+'C1'!P35+'C1'!R35+'C1'!T35+'C1'!V35-(C32*7)</f>
        <v>0</v>
      </c>
      <c r="T32" s="156">
        <f>'C1'!J35+'C1'!L35+'C1'!N35+'C1'!P35+'C1'!R35+'C1'!T35+'C1'!V35+'C1'!X35-(C32*8)</f>
        <v>0</v>
      </c>
      <c r="U32" s="156">
        <f>'C1'!J35+'C1'!L35+'C1'!N35+'C1'!P35+'C1'!R35+'C1'!T35+'C1'!V35+'C1'!X35+'C1'!Z35-(C32*9)</f>
        <v>0</v>
      </c>
      <c r="V32" s="156">
        <f>'C1'!J35+'C1'!L35+'C1'!N35+'C1'!P35+'C1'!R35+'C1'!T35+'C1'!V35+'C1'!X35+'C1'!Z35+'C1'!AB35-(C32*10)</f>
        <v>0</v>
      </c>
      <c r="W32" s="156">
        <f>'C1'!J35+'C1'!L35+'C1'!N35+'C1'!P35+'C1'!R35+'C1'!T35+'C1'!V35+'C1'!X35+'C1'!Z35+'C1'!AB35+'C1'!AD35-(C32*11)</f>
        <v>0</v>
      </c>
      <c r="X32" s="156">
        <f>'C1'!J35+'C1'!L35+'C1'!N35+'C1'!P35+'C1'!R35+'C1'!T35+'C1'!V35+'C1'!X35+'C1'!Z35+'C1'!AB35+'C1'!AD35+'C1'!AF35-(C32*12)</f>
        <v>0</v>
      </c>
      <c r="Y32" s="134"/>
      <c r="Z32" s="153">
        <f t="shared" si="4"/>
        <v>0</v>
      </c>
      <c r="AA32" s="153">
        <f>'C1'!AP35</f>
        <v>0</v>
      </c>
      <c r="AB32" s="131"/>
    </row>
    <row r="33">
      <c r="A33" s="152">
        <v>8.0</v>
      </c>
      <c r="B33" s="134" t="str">
        <f>'C1'!C36</f>
        <v/>
      </c>
      <c r="C33" s="153" t="str">
        <f>'C1'!D36</f>
        <v/>
      </c>
      <c r="D33" s="134"/>
      <c r="E33" s="227">
        <f>'C1'!BD36</f>
        <v>12</v>
      </c>
      <c r="F33" s="228">
        <f>IF('C1'!J36&lt;C33,1,0)+IF('C1'!L36&lt;C33,1,0)++IF('C1'!N36&lt;C33,1,0)+IF('C1'!P36&lt;C33,1,0)+IF('C1'!R36&lt;C33,1,0)+IF('C1'!T36&lt;C33,1,0)+IF('C1'!V36&lt;C33,1,0)+IF('C1'!X36&lt;C33,1,0)+IF('C1'!Z36&lt;C33,1,0)+IF('C1'!AB36&lt;C33,1,0)+IF('C1'!AD36&lt;C33,1,0)+IF('C1'!AF36&lt;C33,1,0)-E33</f>
        <v>-12</v>
      </c>
      <c r="G33" s="157">
        <f t="shared" si="1"/>
        <v>0</v>
      </c>
      <c r="H33" s="147">
        <f>COUNTIF('C1'!M36:AJ36,"=N")</f>
        <v>0</v>
      </c>
      <c r="I33" s="229">
        <f>COUNTIF('C1'!I36:AF36,"=E)")</f>
        <v>0</v>
      </c>
      <c r="J33" s="229">
        <f>COUNTIF('C1'!I36:AF36,"=T")</f>
        <v>0</v>
      </c>
      <c r="K33" s="229">
        <f>COUNTIF('C1'!I36:AF36,"=A")</f>
        <v>0</v>
      </c>
      <c r="L33" s="230"/>
      <c r="M33" s="153">
        <f>'C1'!J36-C33</f>
        <v>0</v>
      </c>
      <c r="N33" s="156">
        <f>'C1'!J36+'C1'!L36-(C33*2)</f>
        <v>0</v>
      </c>
      <c r="O33" s="156">
        <f>'C1'!J36+'C1'!L36+'C1'!N36-(C33*3)</f>
        <v>0</v>
      </c>
      <c r="P33" s="156">
        <f>'C1'!J36+'C1'!L36+'C1'!N36+'C1'!P36-(C33*4)</f>
        <v>0</v>
      </c>
      <c r="Q33" s="156">
        <f>'C1'!J36+'C1'!L36+'C1'!N36+'C1'!P36+'C1'!R36-(C33*5)</f>
        <v>0</v>
      </c>
      <c r="R33" s="156">
        <f>'C1'!J36+'C1'!L36+'C1'!N36+'C1'!P36+'C1'!R36+'C1'!T36-(C33*6)</f>
        <v>0</v>
      </c>
      <c r="S33" s="156">
        <f>'C1'!J36+'C1'!L36+'C1'!N36+'C1'!P36+'C1'!R36+'C1'!T36+'C1'!V36-(C33*7)</f>
        <v>0</v>
      </c>
      <c r="T33" s="156">
        <f>'C1'!J36+'C1'!L36+'C1'!N36+'C1'!P36+'C1'!R36+'C1'!T36+'C1'!V36+'C1'!X36-(C33*8)</f>
        <v>0</v>
      </c>
      <c r="U33" s="156">
        <f>'C1'!J36+'C1'!L36+'C1'!N36+'C1'!P36+'C1'!R36+'C1'!T36+'C1'!V36+'C1'!X36+'C1'!Z36-(C33*9)</f>
        <v>0</v>
      </c>
      <c r="V33" s="156">
        <f>'C1'!J36+'C1'!L36+'C1'!N36+'C1'!P36+'C1'!R36+'C1'!T36+'C1'!V36+'C1'!X36+'C1'!Z36+'C1'!AB36-(C33*10)</f>
        <v>0</v>
      </c>
      <c r="W33" s="156">
        <f>'C1'!J36+'C1'!L36+'C1'!N36+'C1'!P36+'C1'!R36+'C1'!T36+'C1'!V36+'C1'!X36+'C1'!Z36+'C1'!AB36+'C1'!AD36-(C33*11)</f>
        <v>0</v>
      </c>
      <c r="X33" s="156">
        <f>'C1'!J36+'C1'!L36+'C1'!N36+'C1'!P36+'C1'!R36+'C1'!T36+'C1'!V36+'C1'!X36+'C1'!Z36+'C1'!AB36+'C1'!AD36+'C1'!AF36-(C33*12)</f>
        <v>0</v>
      </c>
      <c r="Y33" s="153"/>
      <c r="Z33" s="153">
        <f t="shared" si="4"/>
        <v>0</v>
      </c>
      <c r="AA33" s="153">
        <f>'C1'!AP36</f>
        <v>0</v>
      </c>
      <c r="AB33" s="131"/>
    </row>
    <row r="34">
      <c r="A34" s="200"/>
      <c r="B34" s="146" t="s">
        <v>91</v>
      </c>
      <c r="C34" s="134"/>
      <c r="D34" s="134"/>
      <c r="E34" s="134"/>
      <c r="F34" s="229"/>
      <c r="G34" s="157">
        <f t="shared" si="1"/>
        <v>0</v>
      </c>
      <c r="H34" s="147"/>
      <c r="I34" s="229"/>
      <c r="J34" s="229"/>
      <c r="K34" s="229"/>
      <c r="L34" s="230"/>
      <c r="M34" s="153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153"/>
      <c r="Z34" s="153"/>
      <c r="AA34" s="153"/>
      <c r="AB34" s="131"/>
    </row>
    <row r="35">
      <c r="A35" s="152">
        <v>1.0</v>
      </c>
      <c r="B35" s="134" t="str">
        <f>'C1'!C38</f>
        <v>DIAZ MARIA YOLANDA</v>
      </c>
      <c r="C35" s="153">
        <f>'C1'!D38</f>
        <v>52500</v>
      </c>
      <c r="D35" s="134"/>
      <c r="E35" s="227">
        <f>'C1'!BD38</f>
        <v>0</v>
      </c>
      <c r="F35" s="228">
        <f>IF('C1'!J38&lt;C35,1,0)+IF('C1'!L38&lt;C35,1,0)++IF('C1'!N38&lt;C35,1,0)+IF('C1'!P38&lt;C35,1,0)+IF('C1'!R38&lt;C35,1,0)+IF('C1'!T38&lt;C35,1,0)+IF('C1'!V38&lt;C35,1,0)+IF('C1'!X38&lt;C35,1,0)+IF('C1'!Z38&lt;C35,1,0)+IF('C1'!AB38&lt;C35,1,0)+IF('C1'!AD38&lt;C35,1,0)+IF('C1'!AF38&lt;C35,1,0)-E35</f>
        <v>3</v>
      </c>
      <c r="G35" s="157">
        <f t="shared" si="1"/>
        <v>3</v>
      </c>
      <c r="H35" s="147">
        <f>COUNTIF('C1'!M38:AJ38,"=N")</f>
        <v>0</v>
      </c>
      <c r="I35" s="229">
        <f>COUNTIF('C1'!I38:AF38,"=E)")</f>
        <v>0</v>
      </c>
      <c r="J35" s="229">
        <f>COUNTIF('C1'!I38:AF38,"=T")</f>
        <v>1</v>
      </c>
      <c r="K35" s="229">
        <f>COUNTIF('C1'!I38:AF38,"=A")</f>
        <v>7</v>
      </c>
      <c r="L35" s="230"/>
      <c r="M35" s="153">
        <f>'C1'!J38-C35</f>
        <v>500</v>
      </c>
      <c r="N35" s="156">
        <f>'C1'!J38+'C1'!L38-(C35*2)</f>
        <v>1000</v>
      </c>
      <c r="O35" s="156">
        <f>'C1'!J38+'C1'!L38+'C1'!N38-(C35*3)</f>
        <v>1000</v>
      </c>
      <c r="P35" s="156">
        <f>'C1'!J38+'C1'!L38+'C1'!N38+'C1'!P38-(C35*4)</f>
        <v>1000</v>
      </c>
      <c r="Q35" s="156">
        <f>'C1'!J38+'C1'!L38+'C1'!N38+'C1'!P38+'C1'!R38-(C35*5)</f>
        <v>1000</v>
      </c>
      <c r="R35" s="156">
        <f>'C1'!J38+'C1'!L38+'C1'!N38+'C1'!P38+'C1'!R38+'C1'!T38-(C35*6)</f>
        <v>1500</v>
      </c>
      <c r="S35" s="156">
        <f>'C1'!J38+'C1'!L38+'C1'!N38+'C1'!P38+'C1'!R38+'C1'!T38+'C1'!V38-(C35*7)</f>
        <v>2500</v>
      </c>
      <c r="T35" s="156">
        <f>'C1'!J38+'C1'!L38+'C1'!N38+'C1'!P38+'C1'!R38+'C1'!T38+'C1'!V38+'C1'!X38-(C35*8)</f>
        <v>0</v>
      </c>
      <c r="U35" s="156">
        <f>'C1'!J38+'C1'!L38+'C1'!N38+'C1'!P38+'C1'!R38+'C1'!T38+'C1'!V38+'C1'!X38+'C1'!Z38-(C35*9)</f>
        <v>-2500</v>
      </c>
      <c r="V35" s="156">
        <f>'C1'!J38+'C1'!L38+'C1'!N38+'C1'!P38+'C1'!R38+'C1'!T38+'C1'!V38+'C1'!X38+'C1'!Z38+'C1'!AB38-(C35*10)</f>
        <v>-2000</v>
      </c>
      <c r="W35" s="156">
        <f>'C1'!J38+'C1'!L38+'C1'!N38+'C1'!P38+'C1'!R38+'C1'!T38+'C1'!V38+'C1'!X38+'C1'!Z38+'C1'!AB38+'C1'!AD38-(C35*11)</f>
        <v>-2500</v>
      </c>
      <c r="X35" s="156">
        <f>'C1'!J38+'C1'!L38+'C1'!N38+'C1'!P38+'C1'!R38+'C1'!T38+'C1'!V38+'C1'!X38+'C1'!Z38+'C1'!AB38+'C1'!AD38+'C1'!AF38-(C35*12)</f>
        <v>0</v>
      </c>
      <c r="Y35" s="153"/>
      <c r="Z35" s="153">
        <f t="shared" ref="Z35:Z52" si="5">C35*12</f>
        <v>630000</v>
      </c>
      <c r="AA35" s="153">
        <f>'C1'!AP38</f>
        <v>630000</v>
      </c>
      <c r="AB35" s="131"/>
    </row>
    <row r="36">
      <c r="A36" s="152">
        <v>2.0</v>
      </c>
      <c r="B36" s="134" t="str">
        <f>'C1'!C39</f>
        <v>GAÑAN JARAMILLO CLAUDIA MARCELA</v>
      </c>
      <c r="C36" s="153">
        <f>'C1'!D39</f>
        <v>47500</v>
      </c>
      <c r="D36" s="134"/>
      <c r="E36" s="227">
        <f>'C1'!BD39</f>
        <v>1</v>
      </c>
      <c r="F36" s="228">
        <f>IF('C1'!J39&lt;C36,1,0)+IF('C1'!L39&lt;C36,1,0)++IF('C1'!N39&lt;C36,1,0)+IF('C1'!P39&lt;C36,1,0)+IF('C1'!R39&lt;C36,1,0)+IF('C1'!T39&lt;C36,1,0)+IF('C1'!V39&lt;C36,1,0)+IF('C1'!X39&lt;C36,1,0)+IF('C1'!Z39&lt;C36,1,0)+IF('C1'!AB39&lt;C36,1,0)+IF('C1'!AD39&lt;C36,1,0)+IF('C1'!AF39&lt;C36,1,0)-E36</f>
        <v>0</v>
      </c>
      <c r="G36" s="157">
        <f t="shared" si="1"/>
        <v>10</v>
      </c>
      <c r="H36" s="147">
        <f>COUNTIF('C1'!M39:AJ39,"=N")</f>
        <v>3</v>
      </c>
      <c r="I36" s="229">
        <f>COUNTIF('C1'!I39:AF39,"=E)")</f>
        <v>0</v>
      </c>
      <c r="J36" s="229">
        <f>COUNTIF('C1'!I39:AF39,"=T")</f>
        <v>0</v>
      </c>
      <c r="K36" s="229">
        <f>COUNTIF('C1'!I39:AF39,"=A")</f>
        <v>5</v>
      </c>
      <c r="L36" s="230"/>
      <c r="M36" s="153">
        <f>'C1'!J39-C36</f>
        <v>2500</v>
      </c>
      <c r="N36" s="156">
        <f>'C1'!J39+'C1'!L39-(C36*2)</f>
        <v>-45000</v>
      </c>
      <c r="O36" s="156">
        <f>'C1'!J39+'C1'!L39+'C1'!N39-(C36*3)</f>
        <v>-42500</v>
      </c>
      <c r="P36" s="156">
        <f>'C1'!J39+'C1'!L39+'C1'!N39+'C1'!P39-(C36*4)</f>
        <v>-30000</v>
      </c>
      <c r="Q36" s="156">
        <f>'C1'!J39+'C1'!L39+'C1'!N39+'C1'!P39+'C1'!R39-(C36*5)</f>
        <v>-27500</v>
      </c>
      <c r="R36" s="156">
        <f>'C1'!J39+'C1'!L39+'C1'!N39+'C1'!P39+'C1'!R39+'C1'!T39-(C36*6)</f>
        <v>-25000</v>
      </c>
      <c r="S36" s="156">
        <f>'C1'!J39+'C1'!L39+'C1'!N39+'C1'!P39+'C1'!R39+'C1'!T39+'C1'!V39-(C36*7)</f>
        <v>-22500</v>
      </c>
      <c r="T36" s="156">
        <f>'C1'!J39+'C1'!L39+'C1'!N39+'C1'!P39+'C1'!R39+'C1'!T39+'C1'!V39+'C1'!X39-(C36*8)</f>
        <v>-20000</v>
      </c>
      <c r="U36" s="156">
        <f>'C1'!J39+'C1'!L39+'C1'!N39+'C1'!P39+'C1'!R39+'C1'!T39+'C1'!V39+'C1'!X39+'C1'!Z39-(C36*9)</f>
        <v>-17500</v>
      </c>
      <c r="V36" s="156">
        <f>'C1'!J39+'C1'!L39+'C1'!N39+'C1'!P39+'C1'!R39+'C1'!T39+'C1'!V39+'C1'!X39+'C1'!Z39+'C1'!AB39-(C36*10)</f>
        <v>-15000</v>
      </c>
      <c r="W36" s="156">
        <f>'C1'!J39+'C1'!L39+'C1'!N39+'C1'!P39+'C1'!R39+'C1'!T39+'C1'!V39+'C1'!X39+'C1'!Z39+'C1'!AB39+'C1'!AD39-(C36*11)</f>
        <v>-2500</v>
      </c>
      <c r="X36" s="156">
        <f>'C1'!J39+'C1'!L39+'C1'!N39+'C1'!P39+'C1'!R39+'C1'!T39+'C1'!V39+'C1'!X39+'C1'!Z39+'C1'!AB39+'C1'!AD39+'C1'!AF39-(C36*12)</f>
        <v>0</v>
      </c>
      <c r="Y36" s="153"/>
      <c r="Z36" s="153">
        <f t="shared" si="5"/>
        <v>570000</v>
      </c>
      <c r="AA36" s="153">
        <f>'C1'!AP39</f>
        <v>570000</v>
      </c>
      <c r="AB36" s="131"/>
    </row>
    <row r="37">
      <c r="A37" s="152">
        <v>3.0</v>
      </c>
      <c r="B37" s="134" t="str">
        <f>'C1'!C40</f>
        <v>CASTAÑO RAMIREZ MARCO TULIO</v>
      </c>
      <c r="C37" s="153">
        <f>'C1'!D40</f>
        <v>112500</v>
      </c>
      <c r="D37" s="134"/>
      <c r="E37" s="227">
        <f>'C1'!BD40</f>
        <v>0</v>
      </c>
      <c r="F37" s="228">
        <f>IF('C1'!J40&lt;C37,1,0)+IF('C1'!L40&lt;C37,1,0)++IF('C1'!N40&lt;C37,1,0)+IF('C1'!P40&lt;C37,1,0)+IF('C1'!R40&lt;C37,1,0)+IF('C1'!T40&lt;C37,1,0)+IF('C1'!V40&lt;C37,1,0)+IF('C1'!X40&lt;C37,1,0)+IF('C1'!Z40&lt;C37,1,0)+IF('C1'!AB40&lt;C37,1,0)+IF('C1'!AD40&lt;C37,1,0)+IF('C1'!AF40&lt;C37,1,0)-E37</f>
        <v>2</v>
      </c>
      <c r="G37" s="157">
        <f t="shared" si="1"/>
        <v>1</v>
      </c>
      <c r="H37" s="147">
        <f>COUNTIF('C1'!M40:AJ40,"=N")</f>
        <v>2</v>
      </c>
      <c r="I37" s="229">
        <f>COUNTIF('C1'!I40:AF40,"=E)")</f>
        <v>0</v>
      </c>
      <c r="J37" s="229">
        <f>COUNTIF('C1'!I40:AF40,"=T")</f>
        <v>2</v>
      </c>
      <c r="K37" s="229">
        <f>COUNTIF('C1'!I40:AF40,"=A")</f>
        <v>4</v>
      </c>
      <c r="L37" s="230"/>
      <c r="M37" s="153">
        <f>'C1'!J40-C37</f>
        <v>7500</v>
      </c>
      <c r="N37" s="156">
        <f>'C1'!J40+'C1'!L40-(C37*2)</f>
        <v>-5000</v>
      </c>
      <c r="O37" s="156">
        <f>'C1'!J40+'C1'!L40+'C1'!N40-(C37*3)</f>
        <v>2500</v>
      </c>
      <c r="P37" s="156">
        <f>'C1'!J40+'C1'!L40+'C1'!N40+'C1'!P40-(C37*4)</f>
        <v>20000</v>
      </c>
      <c r="Q37" s="156">
        <f>'C1'!J40+'C1'!L40+'C1'!N40+'C1'!P40+'C1'!R40-(C37*5)</f>
        <v>27500</v>
      </c>
      <c r="R37" s="156">
        <f>'C1'!J40+'C1'!L40+'C1'!N40+'C1'!P40+'C1'!R40+'C1'!T40-(C37*6)</f>
        <v>35000</v>
      </c>
      <c r="S37" s="156">
        <f>'C1'!J40+'C1'!L40+'C1'!N40+'C1'!P40+'C1'!R40+'C1'!T40+'C1'!V40-(C37*7)</f>
        <v>6500</v>
      </c>
      <c r="T37" s="156">
        <f>'C1'!J40+'C1'!L40+'C1'!N40+'C1'!P40+'C1'!R40+'C1'!T40+'C1'!V40+'C1'!X40-(C37*8)</f>
        <v>14000</v>
      </c>
      <c r="U37" s="156">
        <f>'C1'!J40+'C1'!L40+'C1'!N40+'C1'!P40+'C1'!R40+'C1'!T40+'C1'!V40+'C1'!X40+'C1'!Z40-(C37*9)</f>
        <v>21500</v>
      </c>
      <c r="V37" s="156">
        <f>'C1'!J40+'C1'!L40+'C1'!N40+'C1'!P40+'C1'!R40+'C1'!T40+'C1'!V40+'C1'!X40+'C1'!Z40+'C1'!AB40-(C37*10)</f>
        <v>29000</v>
      </c>
      <c r="W37" s="156">
        <f>'C1'!J40+'C1'!L40+'C1'!N40+'C1'!P40+'C1'!R40+'C1'!T40+'C1'!V40+'C1'!X40+'C1'!Z40+'C1'!AB40+'C1'!AD40-(C37*11)</f>
        <v>36500</v>
      </c>
      <c r="X37" s="156">
        <f>'C1'!J40+'C1'!L40+'C1'!N40+'C1'!P40+'C1'!R40+'C1'!T40+'C1'!V40+'C1'!X40+'C1'!Z40+'C1'!AB40+'C1'!AD40+'C1'!AF40-(C37*12)</f>
        <v>124000</v>
      </c>
      <c r="Y37" s="153"/>
      <c r="Z37" s="153">
        <f t="shared" si="5"/>
        <v>1350000</v>
      </c>
      <c r="AA37" s="153">
        <f>'C1'!AP40</f>
        <v>1474000</v>
      </c>
      <c r="AB37" s="131"/>
    </row>
    <row r="38">
      <c r="A38" s="152">
        <v>4.0</v>
      </c>
      <c r="B38" s="134" t="str">
        <f>'C1'!C41</f>
        <v>VELASQUEZ ALVAREZ ALEJANDRO</v>
      </c>
      <c r="C38" s="153">
        <f>'C1'!D41</f>
        <v>47500</v>
      </c>
      <c r="D38" s="134"/>
      <c r="E38" s="227">
        <f>'C1'!BD41</f>
        <v>0</v>
      </c>
      <c r="F38" s="228">
        <f>IF('C1'!J41&lt;C38,1,0)+IF('C1'!L41&lt;C38,1,0)++IF('C1'!N41&lt;C38,1,0)+IF('C1'!P41&lt;C38,1,0)+IF('C1'!R41&lt;C38,1,0)+IF('C1'!T41&lt;C38,1,0)+IF('C1'!V41&lt;C38,1,0)+IF('C1'!X41&lt;C38,1,0)+IF('C1'!Z41&lt;C38,1,0)+IF('C1'!AB41&lt;C38,1,0)+IF('C1'!AD41&lt;C38,1,0)+IF('C1'!AF41&lt;C38,1,0)-E38</f>
        <v>1</v>
      </c>
      <c r="G38" s="157">
        <f t="shared" si="1"/>
        <v>0</v>
      </c>
      <c r="H38" s="147">
        <f>COUNTIF('C1'!M41:AJ41,"=N")</f>
        <v>1</v>
      </c>
      <c r="I38" s="229">
        <f>COUNTIF('C1'!I41:AF41,"=E)")</f>
        <v>0</v>
      </c>
      <c r="J38" s="229">
        <f>COUNTIF('C1'!I41:AF41,"=T")</f>
        <v>2</v>
      </c>
      <c r="K38" s="229">
        <f>COUNTIF('C1'!I41:AF41,"=A")</f>
        <v>6</v>
      </c>
      <c r="L38" s="230"/>
      <c r="M38" s="153">
        <f>'C1'!J41-C38</f>
        <v>2500</v>
      </c>
      <c r="N38" s="156">
        <f>'C1'!J41+'C1'!L41-(C38*2)</f>
        <v>5000</v>
      </c>
      <c r="O38" s="156">
        <f>'C1'!J41+'C1'!L41+'C1'!N41-(C38*3)</f>
        <v>17500</v>
      </c>
      <c r="P38" s="156">
        <f>'C1'!J41+'C1'!L41+'C1'!N41+'C1'!P41-(C38*4)</f>
        <v>20000</v>
      </c>
      <c r="Q38" s="156">
        <f>'C1'!J41+'C1'!L41+'C1'!N41+'C1'!P41+'C1'!R41-(C38*5)</f>
        <v>42500</v>
      </c>
      <c r="R38" s="156">
        <f>'C1'!J41+'C1'!L41+'C1'!N41+'C1'!P41+'C1'!R41+'C1'!T41-(C38*6)</f>
        <v>45000</v>
      </c>
      <c r="S38" s="156">
        <f>'C1'!J41+'C1'!L41+'C1'!N41+'C1'!P41+'C1'!R41+'C1'!T41+'C1'!V41-(C38*7)</f>
        <v>47500</v>
      </c>
      <c r="T38" s="156">
        <f>'C1'!J41+'C1'!L41+'C1'!N41+'C1'!P41+'C1'!R41+'C1'!T41+'C1'!V41+'C1'!X41-(C38*8)</f>
        <v>50000</v>
      </c>
      <c r="U38" s="156">
        <f>'C1'!J41+'C1'!L41+'C1'!N41+'C1'!P41+'C1'!R41+'C1'!T41+'C1'!V41+'C1'!X41+'C1'!Z41-(C38*9)</f>
        <v>42500</v>
      </c>
      <c r="V38" s="156" t="str">
        <f>'C1'!J41+'C1'!L41+'C1'!N41+'C1'!P41+'C1'!R41+'C1'!T41+'C1'!V41+'C1'!X41+'C1'!Z41+'C1'!AB41-(C38*10)</f>
        <v>#VALUE!</v>
      </c>
      <c r="W38" s="156" t="str">
        <f>'C1'!J41+'C1'!L41+'C1'!N41+'C1'!P41+'C1'!R41+'C1'!T41+'C1'!V41+'C1'!X41+'C1'!Z41+'C1'!AB41+'C1'!AD41-(C38*11)</f>
        <v>#VALUE!</v>
      </c>
      <c r="X38" s="156" t="str">
        <f>'C1'!J41+'C1'!L41+'C1'!N41+'C1'!P41+'C1'!R41+'C1'!T41+'C1'!V41+'C1'!X41+'C1'!Z41+'C1'!AB41+'C1'!AD41+'C1'!AF41-(C38*12)</f>
        <v>#VALUE!</v>
      </c>
      <c r="Y38" s="153"/>
      <c r="Z38" s="153">
        <f t="shared" si="5"/>
        <v>570000</v>
      </c>
      <c r="AA38" s="153">
        <f>'C1'!AP41</f>
        <v>580000</v>
      </c>
      <c r="AB38" s="131"/>
    </row>
    <row r="39">
      <c r="A39" s="152">
        <v>5.0</v>
      </c>
      <c r="B39" s="134" t="str">
        <f>'C1'!C42</f>
        <v>GARCIA NARANJO MARILLELY</v>
      </c>
      <c r="C39" s="153">
        <f>'C1'!D42</f>
        <v>43000</v>
      </c>
      <c r="D39" s="134"/>
      <c r="E39" s="227">
        <f>'C1'!BD42</f>
        <v>1</v>
      </c>
      <c r="F39" s="228">
        <f>IF('C1'!J42&lt;C39,1,0)+IF('C1'!L42&lt;C39,1,0)++IF('C1'!N42&lt;C39,1,0)+IF('C1'!P42&lt;C39,1,0)+IF('C1'!R42&lt;C39,1,0)+IF('C1'!T42&lt;C39,1,0)+IF('C1'!V42&lt;C39,1,0)+IF('C1'!X42&lt;C39,1,0)+IF('C1'!Z42&lt;C39,1,0)+IF('C1'!AB42&lt;C39,1,0)+IF('C1'!AD42&lt;C39,1,0)+IF('C1'!AF42&lt;C39,1,0)-E39</f>
        <v>3</v>
      </c>
      <c r="G39" s="157">
        <f t="shared" si="1"/>
        <v>5</v>
      </c>
      <c r="H39" s="147">
        <f>COUNTIF('C1'!M42:AJ42,"=N")</f>
        <v>5</v>
      </c>
      <c r="I39" s="229">
        <f>COUNTIF('C1'!I42:AF42,"=E)")</f>
        <v>0</v>
      </c>
      <c r="J39" s="229">
        <f>COUNTIF('C1'!I42:AF42,"=T")</f>
        <v>0</v>
      </c>
      <c r="K39" s="229">
        <f>COUNTIF('C1'!I42:AF42,"=A")</f>
        <v>2</v>
      </c>
      <c r="L39" s="230"/>
      <c r="M39" s="153">
        <f>'C1'!J42-C39</f>
        <v>7000</v>
      </c>
      <c r="N39" s="156">
        <f>'C1'!J42+'C1'!L42-(C39*2)</f>
        <v>14000</v>
      </c>
      <c r="O39" s="156">
        <f>'C1'!J42+'C1'!L42+'C1'!N42-(C39*3)</f>
        <v>21000</v>
      </c>
      <c r="P39" s="156">
        <f>'C1'!J42+'C1'!L42+'C1'!N42+'C1'!P42-(C39*4)</f>
        <v>28000</v>
      </c>
      <c r="Q39" s="156">
        <f>'C1'!J42+'C1'!L42+'C1'!N42+'C1'!P42+'C1'!R42-(C39*5)</f>
        <v>41000</v>
      </c>
      <c r="R39" s="156">
        <f>'C1'!J42+'C1'!L42+'C1'!N42+'C1'!P42+'C1'!R42+'C1'!T42-(C39*6)</f>
        <v>18000</v>
      </c>
      <c r="S39" s="156">
        <f>'C1'!J42+'C1'!L42+'C1'!N42+'C1'!P42+'C1'!R42+'C1'!T42+'C1'!V42-(C39*7)</f>
        <v>-25000</v>
      </c>
      <c r="T39" s="156">
        <f>'C1'!J42+'C1'!L42+'C1'!N42+'C1'!P42+'C1'!R42+'C1'!T42+'C1'!V42+'C1'!X42-(C39*8)</f>
        <v>-38000</v>
      </c>
      <c r="U39" s="156">
        <f>'C1'!J42+'C1'!L42+'C1'!N42+'C1'!P42+'C1'!R42+'C1'!T42+'C1'!V42+'C1'!X42+'C1'!Z42-(C39*9)</f>
        <v>-41000</v>
      </c>
      <c r="V39" s="156">
        <f>'C1'!J42+'C1'!L42+'C1'!N42+'C1'!P42+'C1'!R42+'C1'!T42+'C1'!V42+'C1'!X42+'C1'!Z42+'C1'!AB42-(C39*10)</f>
        <v>-34000</v>
      </c>
      <c r="W39" s="156">
        <f>'C1'!J42+'C1'!L42+'C1'!N42+'C1'!P42+'C1'!R42+'C1'!T42+'C1'!V42+'C1'!X42+'C1'!Z42+'C1'!AB42+'C1'!AD42-(C39*11)</f>
        <v>-27000</v>
      </c>
      <c r="X39" s="156">
        <f>'C1'!J42+'C1'!L42+'C1'!N42+'C1'!P42+'C1'!R42+'C1'!T42+'C1'!V42+'C1'!X42+'C1'!Z42+'C1'!AB42+'C1'!AD42+'C1'!AF42-(C39*12)</f>
        <v>0</v>
      </c>
      <c r="Y39" s="153"/>
      <c r="Z39" s="153">
        <f t="shared" si="5"/>
        <v>516000</v>
      </c>
      <c r="AA39" s="153">
        <f>'C1'!AP42</f>
        <v>516000</v>
      </c>
      <c r="AB39" s="131"/>
    </row>
    <row r="40">
      <c r="A40" s="152">
        <v>6.0</v>
      </c>
      <c r="B40" s="134" t="str">
        <f>'C1'!C43</f>
        <v>RESTREPO HERNANDEZ MAGDALENA</v>
      </c>
      <c r="C40" s="153">
        <f>'C1'!D43</f>
        <v>24500</v>
      </c>
      <c r="D40" s="134"/>
      <c r="E40" s="227">
        <f>'C1'!BD43</f>
        <v>1</v>
      </c>
      <c r="F40" s="228">
        <f>IF('C1'!J43&lt;C40,1,0)+IF('C1'!L43&lt;C40,1,0)++IF('C1'!N43&lt;C40,1,0)+IF('C1'!P43&lt;C40,1,0)+IF('C1'!R43&lt;C40,1,0)+IF('C1'!T43&lt;C40,1,0)+IF('C1'!V43&lt;C40,1,0)+IF('C1'!X43&lt;C40,1,0)+IF('C1'!Z43&lt;C40,1,0)+IF('C1'!AB43&lt;C40,1,0)+IF('C1'!AD43&lt;C40,1,0)+IF('C1'!AF43&lt;C40,1,0)-E40</f>
        <v>0</v>
      </c>
      <c r="G40" s="157">
        <f t="shared" si="1"/>
        <v>6</v>
      </c>
      <c r="H40" s="147">
        <f>COUNTIF('C1'!M43:AJ43,"=N")</f>
        <v>1</v>
      </c>
      <c r="I40" s="229">
        <f>COUNTIF('C1'!I43:AF43,"=E)")</f>
        <v>0</v>
      </c>
      <c r="J40" s="229">
        <f>COUNTIF('C1'!I43:AF43,"=T")</f>
        <v>1</v>
      </c>
      <c r="K40" s="229">
        <f>COUNTIF('C1'!I43:AF43,"=A")</f>
        <v>5</v>
      </c>
      <c r="L40" s="230"/>
      <c r="M40" s="153">
        <f>'C1'!J43-C40</f>
        <v>500</v>
      </c>
      <c r="N40" s="156">
        <f>'C1'!J43+'C1'!L43-(C40*2)</f>
        <v>1000</v>
      </c>
      <c r="O40" s="156">
        <f>'C1'!J43+'C1'!L43+'C1'!N43-(C40*3)</f>
        <v>1500</v>
      </c>
      <c r="P40" s="156">
        <f>'C1'!J43+'C1'!L43+'C1'!N43+'C1'!P43-(C40*4)</f>
        <v>2000</v>
      </c>
      <c r="Q40" s="156">
        <f>'C1'!J43+'C1'!L43+'C1'!N43+'C1'!P43+'C1'!R43-(C40*5)</f>
        <v>2500</v>
      </c>
      <c r="R40" s="156">
        <f>'C1'!J43+'C1'!L43+'C1'!N43+'C1'!P43+'C1'!R43+'C1'!T43-(C40*6)</f>
        <v>-22000</v>
      </c>
      <c r="S40" s="156">
        <f>'C1'!J43+'C1'!L43+'C1'!N43+'C1'!P43+'C1'!R43+'C1'!T43+'C1'!V43-(C40*7)</f>
        <v>-16500</v>
      </c>
      <c r="T40" s="156">
        <f>'C1'!J43+'C1'!L43+'C1'!N43+'C1'!P43+'C1'!R43+'C1'!T43+'C1'!V43+'C1'!X43-(C40*8)</f>
        <v>-16000</v>
      </c>
      <c r="U40" s="156">
        <f>'C1'!J43+'C1'!L43+'C1'!N43+'C1'!P43+'C1'!R43+'C1'!T43+'C1'!V43+'C1'!X43+'C1'!Z43-(C40*9)</f>
        <v>-16000</v>
      </c>
      <c r="V40" s="156">
        <f>'C1'!J43+'C1'!L43+'C1'!N43+'C1'!P43+'C1'!R43+'C1'!T43+'C1'!V43+'C1'!X43+'C1'!Z43+'C1'!AB43-(C40*10)</f>
        <v>-10500</v>
      </c>
      <c r="W40" s="156">
        <f>'C1'!J43+'C1'!L43+'C1'!N43+'C1'!P43+'C1'!R43+'C1'!T43+'C1'!V43+'C1'!X43+'C1'!Z43+'C1'!AB43+'C1'!AD43-(C40*11)</f>
        <v>-5000</v>
      </c>
      <c r="X40" s="156">
        <f>'C1'!J43+'C1'!L43+'C1'!N43+'C1'!P43+'C1'!R43+'C1'!T43+'C1'!V43+'C1'!X43+'C1'!Z43+'C1'!AB43+'C1'!AD43+'C1'!AF43-(C40*12)</f>
        <v>500</v>
      </c>
      <c r="Y40" s="153"/>
      <c r="Z40" s="153">
        <f t="shared" si="5"/>
        <v>294000</v>
      </c>
      <c r="AA40" s="153">
        <f>'C1'!AP43</f>
        <v>294500</v>
      </c>
      <c r="AB40" s="131"/>
    </row>
    <row r="41">
      <c r="A41" s="152">
        <v>7.0</v>
      </c>
      <c r="B41" s="134" t="str">
        <f>'C1'!C44</f>
        <v/>
      </c>
      <c r="C41" s="153" t="str">
        <f>'C1'!D44</f>
        <v/>
      </c>
      <c r="D41" s="134"/>
      <c r="E41" s="227">
        <f>'C1'!BD44</f>
        <v>12</v>
      </c>
      <c r="F41" s="228">
        <f>IF('C1'!J44&lt;C41,1,0)+IF('C1'!L44&lt;C41,1,0)++IF('C1'!N44&lt;C41,1,0)+IF('C1'!P44&lt;C41,1,0)+IF('C1'!R44&lt;C41,1,0)+IF('C1'!T44&lt;C41,1,0)+IF('C1'!V44&lt;C41,1,0)+IF('C1'!X44&lt;C41,1,0)+IF('C1'!Z44&lt;C41,1,0)+IF('C1'!AB44&lt;C41,1,0)+IF('C1'!AD44&lt;C41,1,0)+IF('C1'!AF44&lt;C41,1,0)-E41</f>
        <v>-12</v>
      </c>
      <c r="G41" s="157">
        <f t="shared" si="1"/>
        <v>0</v>
      </c>
      <c r="H41" s="147">
        <f>COUNTIF('C1'!M44:AJ44,"=N")</f>
        <v>0</v>
      </c>
      <c r="I41" s="229">
        <f>COUNTIF('C1'!I44:AF44,"=E)")</f>
        <v>0</v>
      </c>
      <c r="J41" s="229">
        <f>COUNTIF('C1'!I44:AF44,"=T")</f>
        <v>0</v>
      </c>
      <c r="K41" s="229">
        <f>COUNTIF('C1'!I44:AF44,"=A")</f>
        <v>0</v>
      </c>
      <c r="L41" s="230"/>
      <c r="M41" s="153">
        <f>'C1'!J44-C41</f>
        <v>0</v>
      </c>
      <c r="N41" s="156">
        <f>'C1'!J44+'C1'!L44-(C41*2)</f>
        <v>0</v>
      </c>
      <c r="O41" s="156">
        <f>'C1'!J44+'C1'!L44+'C1'!N44-(C41*3)</f>
        <v>0</v>
      </c>
      <c r="P41" s="156">
        <f>'C1'!J44+'C1'!L44+'C1'!N44+'C1'!P44-(C41*4)</f>
        <v>0</v>
      </c>
      <c r="Q41" s="156">
        <f>'C1'!J44+'C1'!L44+'C1'!N44+'C1'!P44+'C1'!R44-(C41*5)</f>
        <v>0</v>
      </c>
      <c r="R41" s="156">
        <f>'C1'!J44+'C1'!L44+'C1'!N44+'C1'!P44+'C1'!R44+'C1'!T44-(C41*6)</f>
        <v>0</v>
      </c>
      <c r="S41" s="156">
        <f>'C1'!J44+'C1'!L44+'C1'!N44+'C1'!P44+'C1'!R44+'C1'!T44+'C1'!V44-(C41*7)</f>
        <v>0</v>
      </c>
      <c r="T41" s="156">
        <f>'C1'!J44+'C1'!L44+'C1'!N44+'C1'!P44+'C1'!R44+'C1'!T44+'C1'!V44+'C1'!X44-(C41*8)</f>
        <v>0</v>
      </c>
      <c r="U41" s="156">
        <f>'C1'!J44+'C1'!L44+'C1'!N44+'C1'!P44+'C1'!R44+'C1'!T44+'C1'!V44+'C1'!X44+'C1'!Z44-(C41*9)</f>
        <v>0</v>
      </c>
      <c r="V41" s="156">
        <f>'C1'!J44+'C1'!L44+'C1'!N44+'C1'!P44+'C1'!R44+'C1'!T44+'C1'!V44+'C1'!X44+'C1'!Z44+'C1'!AB44-(C41*10)</f>
        <v>0</v>
      </c>
      <c r="W41" s="156">
        <f>'C1'!J44+'C1'!L44+'C1'!N44+'C1'!P44+'C1'!R44+'C1'!T44+'C1'!V44+'C1'!X44+'C1'!Z44+'C1'!AB44+'C1'!AD44-(C41*11)</f>
        <v>0</v>
      </c>
      <c r="X41" s="156">
        <f>'C1'!J44+'C1'!L44+'C1'!N44+'C1'!P44+'C1'!R44+'C1'!T44+'C1'!V44+'C1'!X44+'C1'!Z44+'C1'!AB44+'C1'!AD44+'C1'!AF44-(C41*12)</f>
        <v>0</v>
      </c>
      <c r="Y41" s="153"/>
      <c r="Z41" s="153">
        <f t="shared" si="5"/>
        <v>0</v>
      </c>
      <c r="AA41" s="153">
        <f>'C1'!AP44</f>
        <v>0</v>
      </c>
      <c r="AB41" s="131"/>
    </row>
    <row r="42">
      <c r="A42" s="152">
        <v>8.0</v>
      </c>
      <c r="B42" s="134" t="str">
        <f>'C1'!C45</f>
        <v/>
      </c>
      <c r="C42" s="153" t="str">
        <f>'C1'!D45</f>
        <v/>
      </c>
      <c r="D42" s="134"/>
      <c r="E42" s="227">
        <f>'C1'!BD45</f>
        <v>12</v>
      </c>
      <c r="F42" s="228">
        <f>IF('C1'!J45&lt;C42,1,0)+IF('C1'!L45&lt;C42,1,0)++IF('C1'!N45&lt;C42,1,0)+IF('C1'!P45&lt;C42,1,0)+IF('C1'!R45&lt;C42,1,0)+IF('C1'!T45&lt;C42,1,0)+IF('C1'!V45&lt;C42,1,0)+IF('C1'!X45&lt;C42,1,0)+IF('C1'!Z45&lt;C42,1,0)+IF('C1'!AB45&lt;C42,1,0)+IF('C1'!AD45&lt;C42,1,0)+IF('C1'!AF45&lt;C42,1,0)-E42</f>
        <v>-12</v>
      </c>
      <c r="G42" s="157">
        <f t="shared" si="1"/>
        <v>0</v>
      </c>
      <c r="H42" s="147">
        <f>COUNTIF('C1'!M45:AJ45,"=N")</f>
        <v>0</v>
      </c>
      <c r="I42" s="229">
        <f>COUNTIF('C1'!I45:AF45,"=E)")</f>
        <v>0</v>
      </c>
      <c r="J42" s="229">
        <f>COUNTIF('C1'!I45:AF45,"=T")</f>
        <v>0</v>
      </c>
      <c r="K42" s="229">
        <f>COUNTIF('C1'!I45:AF45,"=A")</f>
        <v>0</v>
      </c>
      <c r="L42" s="230"/>
      <c r="M42" s="153">
        <f>'C1'!J45-C42</f>
        <v>0</v>
      </c>
      <c r="N42" s="156">
        <f>'C1'!J45+'C1'!L45-(C42*2)</f>
        <v>0</v>
      </c>
      <c r="O42" s="156">
        <f>'C1'!J45+'C1'!L45+'C1'!N45-(C42*3)</f>
        <v>0</v>
      </c>
      <c r="P42" s="156">
        <f>'C1'!J45+'C1'!L45+'C1'!N45+'C1'!P45-(C42*4)</f>
        <v>0</v>
      </c>
      <c r="Q42" s="156">
        <f>'C1'!J45+'C1'!L45+'C1'!N45+'C1'!P45+'C1'!R45-(C42*5)</f>
        <v>0</v>
      </c>
      <c r="R42" s="156">
        <f>'C1'!J45+'C1'!L45+'C1'!N45+'C1'!P45+'C1'!R45+'C1'!T45-(C42*6)</f>
        <v>0</v>
      </c>
      <c r="S42" s="156">
        <f>'C1'!J45+'C1'!L45+'C1'!N45+'C1'!P45+'C1'!R45+'C1'!T45+'C1'!V45-(C42*7)</f>
        <v>0</v>
      </c>
      <c r="T42" s="156">
        <f>'C1'!J45+'C1'!L45+'C1'!N45+'C1'!P45+'C1'!R45+'C1'!T45+'C1'!V45+'C1'!X45-(C42*8)</f>
        <v>0</v>
      </c>
      <c r="U42" s="156">
        <f>'C1'!J45+'C1'!L45+'C1'!N45+'C1'!P45+'C1'!R45+'C1'!T45+'C1'!V45+'C1'!X45+'C1'!Z45-(C42*9)</f>
        <v>0</v>
      </c>
      <c r="V42" s="156">
        <f>'C1'!J45+'C1'!L45+'C1'!N45+'C1'!P45+'C1'!R45+'C1'!T45+'C1'!V45+'C1'!X45+'C1'!Z45+'C1'!AB45-(C42*10)</f>
        <v>0</v>
      </c>
      <c r="W42" s="156">
        <f>'C1'!J45+'C1'!L45+'C1'!N45+'C1'!P45+'C1'!R45+'C1'!T45+'C1'!V45+'C1'!X45+'C1'!Z45+'C1'!AB45+'C1'!AD45-(C42*11)</f>
        <v>0</v>
      </c>
      <c r="X42" s="156">
        <f>'C1'!J45+'C1'!L45+'C1'!N45+'C1'!P45+'C1'!R45+'C1'!T45+'C1'!V45+'C1'!X45+'C1'!Z45+'C1'!AB45+'C1'!AD45+'C1'!AF45-(C42*12)</f>
        <v>0</v>
      </c>
      <c r="Y42" s="153"/>
      <c r="Z42" s="153">
        <f t="shared" si="5"/>
        <v>0</v>
      </c>
      <c r="AA42" s="153">
        <f>'C1'!AP45</f>
        <v>0</v>
      </c>
      <c r="AB42" s="131"/>
    </row>
    <row r="43">
      <c r="A43" s="200"/>
      <c r="B43" s="146" t="s">
        <v>91</v>
      </c>
      <c r="C43" s="134"/>
      <c r="D43" s="134"/>
      <c r="E43" s="134"/>
      <c r="F43" s="134"/>
      <c r="G43" s="157">
        <f t="shared" si="1"/>
        <v>0</v>
      </c>
      <c r="H43" s="134"/>
      <c r="I43" s="134"/>
      <c r="J43" s="134"/>
      <c r="K43" s="134"/>
      <c r="L43" s="224"/>
      <c r="M43" s="153">
        <f>'C1'!J46-C43</f>
        <v>348000</v>
      </c>
      <c r="N43" s="156">
        <f>'C1'!J46+'C1'!L46-(C43*2)</f>
        <v>626000</v>
      </c>
      <c r="O43" s="156">
        <f>'C1'!J46+'C1'!L46+'C1'!N46-(C43*3)</f>
        <v>983500</v>
      </c>
      <c r="P43" s="156">
        <f>'C1'!J46+'C1'!L46+'C1'!N46+'C1'!P46-(C43*4)</f>
        <v>1351000</v>
      </c>
      <c r="Q43" s="156">
        <f>'C1'!J46+'C1'!L46+'C1'!N46+'C1'!P46+'C1'!R46-(C43*5)</f>
        <v>1724500</v>
      </c>
      <c r="R43" s="156">
        <f>'C1'!J46+'C1'!L46+'C1'!N46+'C1'!P46+'C1'!R46+'C1'!T46-(C43*6)</f>
        <v>2017500</v>
      </c>
      <c r="S43" s="156">
        <f>'C1'!J46+'C1'!L46+'C1'!N46+'C1'!P46+'C1'!R46+'C1'!T46+'C1'!V46-(C43*7)</f>
        <v>2285000</v>
      </c>
      <c r="T43" s="156">
        <f>'C1'!J46+'C1'!L46+'C1'!N46+'C1'!P46+'C1'!R46+'C1'!T46+'C1'!V46+'C1'!X46-(C43*8)</f>
        <v>2610000</v>
      </c>
      <c r="U43" s="156">
        <f>'C1'!J46+'C1'!L46+'C1'!N46+'C1'!P46+'C1'!R46+'C1'!T46+'C1'!V46+'C1'!X46+'C1'!Z46-(C43*9)</f>
        <v>2934500</v>
      </c>
      <c r="V43" s="156">
        <f>'C1'!J46+'C1'!L46+'C1'!N46+'C1'!P46+'C1'!R46+'C1'!T46+'C1'!V46+'C1'!X46+'C1'!Z46+'C1'!AB46-(C43*10)</f>
        <v>3237500</v>
      </c>
      <c r="W43" s="156">
        <f>'C1'!J46+'C1'!L46+'C1'!N46+'C1'!P46+'C1'!R46+'C1'!T46+'C1'!V46+'C1'!X46+'C1'!Z46+'C1'!AB46+'C1'!AD46-(C43*11)</f>
        <v>3609500</v>
      </c>
      <c r="X43" s="156">
        <f>'C1'!J46+'C1'!L46+'C1'!N46+'C1'!P46+'C1'!R46+'C1'!T46+'C1'!V46+'C1'!X46+'C1'!Z46+'C1'!AB46+'C1'!AD46+'C1'!AF46-(C43*12)</f>
        <v>4064500</v>
      </c>
      <c r="Y43" s="134"/>
      <c r="Z43" s="157">
        <f t="shared" si="5"/>
        <v>0</v>
      </c>
      <c r="AA43" s="153">
        <f>'C1'!AP46</f>
        <v>4064500</v>
      </c>
      <c r="AB43" s="131"/>
    </row>
    <row r="44">
      <c r="A44" s="152">
        <v>1.0</v>
      </c>
      <c r="B44" s="134" t="str">
        <f>'C1'!C47</f>
        <v>CASTRO VALLEJO DISNEY MARIA</v>
      </c>
      <c r="C44" s="153">
        <f>'C1'!D47</f>
        <v>24500</v>
      </c>
      <c r="D44" s="134"/>
      <c r="E44" s="227">
        <f>'C1'!BD47</f>
        <v>3</v>
      </c>
      <c r="F44" s="228">
        <f>IF('C1'!J47&lt;C44,1,0)+IF('C1'!L47&lt;C44,1,0)++IF('C1'!N47&lt;C44,1,0)+IF('C1'!P47&lt;C44,1,0)+IF('C1'!R47&lt;C44,1,0)+IF('C1'!T47&lt;C44,1,0)+IF('C1'!V47&lt;C44,1,0)+IF('C1'!X47&lt;C44,1,0)+IF('C1'!Z47&lt;C44,1,0)+IF('C1'!AB47&lt;C44,1,0)+IF('C1'!AD47&lt;C44,1,0)+IF('C1'!AF47&lt;C44,1,0)-E44</f>
        <v>6</v>
      </c>
      <c r="G44" s="157">
        <f t="shared" si="1"/>
        <v>11</v>
      </c>
      <c r="H44" s="147">
        <f>COUNTIF('C1'!M47:AJ47,"=N")</f>
        <v>2</v>
      </c>
      <c r="I44" s="229">
        <f>COUNTIF('C1'!I47:AF47,"=E)")</f>
        <v>0</v>
      </c>
      <c r="J44" s="229">
        <f>COUNTIF('C1'!I47:AF47,"=T")</f>
        <v>0</v>
      </c>
      <c r="K44" s="229">
        <f>COUNTIF('C1'!I47:AF47,"=A")</f>
        <v>6</v>
      </c>
      <c r="L44" s="230"/>
      <c r="M44" s="153">
        <f>'C1'!J47-C44</f>
        <v>-9500</v>
      </c>
      <c r="N44" s="156">
        <f>'C1'!J47+'C1'!L47-(C44*2)</f>
        <v>-14000</v>
      </c>
      <c r="O44" s="156">
        <f>'C1'!J47+'C1'!L47+'C1'!N47-(C44*3)</f>
        <v>-38500</v>
      </c>
      <c r="P44" s="156">
        <f>'C1'!J47+'C1'!L47+'C1'!N47+'C1'!P47-(C44*4)</f>
        <v>-33000</v>
      </c>
      <c r="Q44" s="156">
        <f>'C1'!J47+'C1'!L47+'C1'!N47+'C1'!P47+'C1'!R47-(C44*5)</f>
        <v>-57500</v>
      </c>
      <c r="R44" s="156">
        <f>'C1'!J47+'C1'!L47+'C1'!N47+'C1'!P47+'C1'!R47+'C1'!T47-(C44*6)</f>
        <v>-66000</v>
      </c>
      <c r="S44" s="156">
        <f>'C1'!J47+'C1'!L47+'C1'!N47+'C1'!P47+'C1'!R47+'C1'!T47+'C1'!V47-(C44*7)</f>
        <v>-70500</v>
      </c>
      <c r="T44" s="156">
        <f>'C1'!J47+'C1'!L47+'C1'!N47+'C1'!P47+'C1'!R47+'C1'!T47+'C1'!V47+'C1'!X47-(C44*8)</f>
        <v>-75000</v>
      </c>
      <c r="U44" s="156">
        <f>'C1'!J47+'C1'!L47+'C1'!N47+'C1'!P47+'C1'!R47+'C1'!T47+'C1'!V47+'C1'!X47+'C1'!Z47-(C44*9)</f>
        <v>-99500</v>
      </c>
      <c r="V44" s="156">
        <f>'C1'!J47+'C1'!L47+'C1'!N47+'C1'!P47+'C1'!R47+'C1'!T47+'C1'!V47+'C1'!X47+'C1'!Z47+'C1'!AB47-(C44*10)</f>
        <v>-109000</v>
      </c>
      <c r="W44" s="156">
        <f>'C1'!J47+'C1'!L47+'C1'!N47+'C1'!P47+'C1'!R47+'C1'!T47+'C1'!V47+'C1'!X47+'C1'!Z47+'C1'!AB47+'C1'!AD47-(C44*11)</f>
        <v>-58500</v>
      </c>
      <c r="X44" s="156">
        <f>'C1'!J47+'C1'!L47+'C1'!N47+'C1'!P47+'C1'!R47+'C1'!T47+'C1'!V47+'C1'!X47+'C1'!Z47+'C1'!AB47+'C1'!AD47+'C1'!AF47-(C44*12)</f>
        <v>0</v>
      </c>
      <c r="Y44" s="153"/>
      <c r="Z44" s="153">
        <f t="shared" si="5"/>
        <v>294000</v>
      </c>
      <c r="AA44" s="153">
        <f>'C1'!AP47</f>
        <v>294000</v>
      </c>
      <c r="AB44" s="131"/>
    </row>
    <row r="45">
      <c r="A45" s="152">
        <v>2.0</v>
      </c>
      <c r="B45" s="134" t="str">
        <f>'C1'!C48</f>
        <v>PUERTA GUTIERREZ MARTA CECILIA</v>
      </c>
      <c r="C45" s="153">
        <f>'C1'!D48</f>
        <v>29000</v>
      </c>
      <c r="D45" s="134"/>
      <c r="E45" s="227">
        <f>'C1'!BD48</f>
        <v>1</v>
      </c>
      <c r="F45" s="228">
        <f>IF('C1'!J48&lt;C45,1,0)+IF('C1'!L48&lt;C45,1,0)++IF('C1'!N48&lt;C45,1,0)+IF('C1'!P48&lt;C45,1,0)+IF('C1'!R48&lt;C45,1,0)+IF('C1'!T48&lt;C45,1,0)+IF('C1'!V48&lt;C45,1,0)+IF('C1'!X48&lt;C45,1,0)+IF('C1'!Z48&lt;C45,1,0)+IF('C1'!AB48&lt;C45,1,0)+IF('C1'!AD48&lt;C45,1,0)+IF('C1'!AF48&lt;C45,1,0)-E45</f>
        <v>3</v>
      </c>
      <c r="G45" s="157">
        <f t="shared" si="1"/>
        <v>6</v>
      </c>
      <c r="H45" s="147">
        <f>COUNTIF('C1'!M48:AJ48,"=N")</f>
        <v>2</v>
      </c>
      <c r="I45" s="229">
        <f>COUNTIF('C1'!I48:AF48,"=E)")</f>
        <v>0</v>
      </c>
      <c r="J45" s="229">
        <f>COUNTIF('C1'!I48:AF48,"=T")</f>
        <v>0</v>
      </c>
      <c r="K45" s="229">
        <f>COUNTIF('C1'!I48:AF48,"=A")</f>
        <v>5</v>
      </c>
      <c r="L45" s="230"/>
      <c r="M45" s="153">
        <f>'C1'!J48-C45</f>
        <v>6000</v>
      </c>
      <c r="N45" s="156">
        <f>'C1'!J48+'C1'!L48-(C45*2)</f>
        <v>7000</v>
      </c>
      <c r="O45" s="156">
        <f>'C1'!J48+'C1'!L48+'C1'!N48-(C45*3)</f>
        <v>8000</v>
      </c>
      <c r="P45" s="156">
        <f>'C1'!J48+'C1'!L48+'C1'!N48+'C1'!P48-(C45*4)</f>
        <v>9000</v>
      </c>
      <c r="Q45" s="156">
        <f>'C1'!J48+'C1'!L48+'C1'!N48+'C1'!P48+'C1'!R48-(C45*5)</f>
        <v>0</v>
      </c>
      <c r="R45" s="156">
        <f>'C1'!J48+'C1'!L48+'C1'!N48+'C1'!P48+'C1'!R48+'C1'!T48-(C45*6)</f>
        <v>-5000</v>
      </c>
      <c r="S45" s="156">
        <f>'C1'!J48+'C1'!L48+'C1'!N48+'C1'!P48+'C1'!R48+'C1'!T48+'C1'!V48-(C45*7)</f>
        <v>-14000</v>
      </c>
      <c r="T45" s="156">
        <f>'C1'!J48+'C1'!L48+'C1'!N48+'C1'!P48+'C1'!R48+'C1'!T48+'C1'!V48+'C1'!X48-(C45*8)</f>
        <v>-13000</v>
      </c>
      <c r="U45" s="156">
        <f>'C1'!J48+'C1'!L48+'C1'!N48+'C1'!P48+'C1'!R48+'C1'!T48+'C1'!V48+'C1'!X48+'C1'!Z48-(C45*9)</f>
        <v>-11000</v>
      </c>
      <c r="V45" s="156">
        <f>'C1'!J48+'C1'!L48+'C1'!N48+'C1'!P48+'C1'!R48+'C1'!T48+'C1'!V48+'C1'!X48+'C1'!Z48+'C1'!AB48-(C45*10)</f>
        <v>-40000</v>
      </c>
      <c r="W45" s="156">
        <f>'C1'!J48+'C1'!L48+'C1'!N48+'C1'!P48+'C1'!R48+'C1'!T48+'C1'!V48+'C1'!X48+'C1'!Z48+'C1'!AB48+'C1'!AD48-(C45*11)</f>
        <v>-9000</v>
      </c>
      <c r="X45" s="156">
        <f>'C1'!J48+'C1'!L48+'C1'!N48+'C1'!P48+'C1'!R48+'C1'!T48+'C1'!V48+'C1'!X48+'C1'!Z48+'C1'!AB48+'C1'!AD48+'C1'!AF48-(C45*12)</f>
        <v>1000</v>
      </c>
      <c r="Y45" s="153"/>
      <c r="Z45" s="153">
        <f t="shared" si="5"/>
        <v>348000</v>
      </c>
      <c r="AA45" s="153">
        <f>'C1'!AP48</f>
        <v>349000</v>
      </c>
      <c r="AB45" s="131"/>
    </row>
    <row r="46">
      <c r="A46" s="152">
        <v>3.0</v>
      </c>
      <c r="B46" s="134" t="str">
        <f>'C1'!C49</f>
        <v>RUIZ MONCADA RIGOBERTO</v>
      </c>
      <c r="C46" s="153">
        <f>'C1'!D49</f>
        <v>15000</v>
      </c>
      <c r="D46" s="134"/>
      <c r="E46" s="227">
        <f>'C1'!BD49</f>
        <v>11</v>
      </c>
      <c r="F46" s="228">
        <f>IF('C1'!J49&lt;C46,1,0)+IF('C1'!L49&lt;C46,1,0)++IF('C1'!N49&lt;C46,1,0)+IF('C1'!P49&lt;C46,1,0)+IF('C1'!R49&lt;C46,1,0)+IF('C1'!T49&lt;C46,1,0)+IF('C1'!V49&lt;C46,1,0)+IF('C1'!X49&lt;C46,1,0)+IF('C1'!Z49&lt;C46,1,0)+IF('C1'!AB49&lt;C46,1,0)+IF('C1'!AD49&lt;C46,1,0)+IF('C1'!AF49&lt;C46,1,0)-E46</f>
        <v>0</v>
      </c>
      <c r="G46" s="157">
        <f t="shared" si="1"/>
        <v>11</v>
      </c>
      <c r="H46" s="147">
        <f>COUNTIF('C1'!M49:AJ49,"=N")</f>
        <v>7</v>
      </c>
      <c r="I46" s="229">
        <f>COUNTIF('C1'!I49:AF49,"=E)")</f>
        <v>0</v>
      </c>
      <c r="J46" s="229">
        <f>COUNTIF('C1'!I49:AF49,"=T")</f>
        <v>0</v>
      </c>
      <c r="K46" s="229">
        <f>COUNTIF('C1'!I49:AF49,"=A")</f>
        <v>1</v>
      </c>
      <c r="L46" s="230"/>
      <c r="M46" s="153">
        <f>'C1'!J49-C46</f>
        <v>0</v>
      </c>
      <c r="N46" s="156">
        <f>'C1'!J49+'C1'!L49-(C46*2)</f>
        <v>-15000</v>
      </c>
      <c r="O46" s="156">
        <f>'C1'!J49+'C1'!L49+'C1'!N49-(C46*3)</f>
        <v>-30000</v>
      </c>
      <c r="P46" s="156">
        <f>'C1'!J49+'C1'!L49+'C1'!N49+'C1'!P49-(C46*4)</f>
        <v>-45000</v>
      </c>
      <c r="Q46" s="156">
        <f>'C1'!J49+'C1'!L49+'C1'!N49+'C1'!P49+'C1'!R49-(C46*5)</f>
        <v>-60000</v>
      </c>
      <c r="R46" s="156">
        <f>'C1'!J49+'C1'!L49+'C1'!N49+'C1'!P49+'C1'!R49+'C1'!T49-(C46*6)</f>
        <v>-75000</v>
      </c>
      <c r="S46" s="156">
        <f>'C1'!J49+'C1'!L49+'C1'!N49+'C1'!P49+'C1'!R49+'C1'!T49+'C1'!V49-(C46*7)</f>
        <v>-90000</v>
      </c>
      <c r="T46" s="156">
        <f>'C1'!J49+'C1'!L49+'C1'!N49+'C1'!P49+'C1'!R49+'C1'!T49+'C1'!V49+'C1'!X49-(C46*8)</f>
        <v>-105000</v>
      </c>
      <c r="U46" s="156">
        <f>'C1'!J49+'C1'!L49+'C1'!N49+'C1'!P49+'C1'!R49+'C1'!T49+'C1'!V49+'C1'!X49+'C1'!Z49-(C46*9)</f>
        <v>-120000</v>
      </c>
      <c r="V46" s="156">
        <f>'C1'!J49+'C1'!L49+'C1'!N49+'C1'!P49+'C1'!R49+'C1'!T49+'C1'!V49+'C1'!X49+'C1'!Z49+'C1'!AB49-(C46*10)</f>
        <v>-135000</v>
      </c>
      <c r="W46" s="156">
        <f>'C1'!J49+'C1'!L49+'C1'!N49+'C1'!P49+'C1'!R49+'C1'!T49+'C1'!V49+'C1'!X49+'C1'!Z49+'C1'!AB49+'C1'!AD49-(C46*11)</f>
        <v>-150000</v>
      </c>
      <c r="X46" s="156">
        <f>'C1'!J49+'C1'!L49+'C1'!N49+'C1'!P49+'C1'!R49+'C1'!T49+'C1'!V49+'C1'!X49+'C1'!Z49+'C1'!AB49+'C1'!AD49+'C1'!AF49-(C46*12)</f>
        <v>-165000</v>
      </c>
      <c r="Y46" s="153"/>
      <c r="Z46" s="153">
        <f t="shared" si="5"/>
        <v>180000</v>
      </c>
      <c r="AA46" s="153">
        <f>'C1'!AP49</f>
        <v>15000</v>
      </c>
      <c r="AB46" s="131"/>
    </row>
    <row r="47">
      <c r="A47" s="152">
        <v>4.0</v>
      </c>
      <c r="B47" s="134" t="str">
        <f>'C1'!C50</f>
        <v>TORRES TORRES BLANCA MERY</v>
      </c>
      <c r="C47" s="153">
        <f>'C1'!D50</f>
        <v>15000</v>
      </c>
      <c r="D47" s="134"/>
      <c r="E47" s="227">
        <f>'C1'!BD50</f>
        <v>1</v>
      </c>
      <c r="F47" s="228">
        <f>IF('C1'!J50&lt;C47,1,0)+IF('C1'!L50&lt;C47,1,0)++IF('C1'!N50&lt;C47,1,0)+IF('C1'!P50&lt;C47,1,0)+IF('C1'!R50&lt;C47,1,0)+IF('C1'!T50&lt;C47,1,0)+IF('C1'!V50&lt;C47,1,0)+IF('C1'!X50&lt;C47,1,0)+IF('C1'!Z50&lt;C47,1,0)+IF('C1'!AB50&lt;C47,1,0)+IF('C1'!AD50&lt;C47,1,0)+IF('C1'!AF50&lt;C47,1,0)-E47</f>
        <v>1</v>
      </c>
      <c r="G47" s="157">
        <f t="shared" si="1"/>
        <v>1</v>
      </c>
      <c r="H47" s="147">
        <f>COUNTIF('C1'!M50:AJ50,"=N")</f>
        <v>2</v>
      </c>
      <c r="I47" s="229">
        <f>COUNTIF('C1'!I50:AF50,"=E)")</f>
        <v>0</v>
      </c>
      <c r="J47" s="229">
        <f>COUNTIF('C1'!I50:AF50,"=T")</f>
        <v>0</v>
      </c>
      <c r="K47" s="229">
        <f>COUNTIF('C1'!I50:AF50,"=A")</f>
        <v>6</v>
      </c>
      <c r="L47" s="230"/>
      <c r="M47" s="153">
        <f>'C1'!J50-C47</f>
        <v>0</v>
      </c>
      <c r="N47" s="156">
        <f>'C1'!J50+'C1'!L50-(C47*2)</f>
        <v>15000</v>
      </c>
      <c r="O47" s="156">
        <f>'C1'!J50+'C1'!L50+'C1'!N50-(C47*3)</f>
        <v>15000</v>
      </c>
      <c r="P47" s="156">
        <f>'C1'!J50+'C1'!L50+'C1'!N50+'C1'!P50-(C47*4)</f>
        <v>0</v>
      </c>
      <c r="Q47" s="156">
        <f>'C1'!J50+'C1'!L50+'C1'!N50+'C1'!P50+'C1'!R50-(C47*5)</f>
        <v>0</v>
      </c>
      <c r="R47" s="156">
        <f>'C1'!J50+'C1'!L50+'C1'!N50+'C1'!P50+'C1'!R50+'C1'!T50-(C47*6)</f>
        <v>-15000</v>
      </c>
      <c r="S47" s="156">
        <f>'C1'!J50+'C1'!L50+'C1'!N50+'C1'!P50+'C1'!R50+'C1'!T50+'C1'!V50-(C47*7)</f>
        <v>0</v>
      </c>
      <c r="T47" s="156">
        <f>'C1'!J50+'C1'!L50+'C1'!N50+'C1'!P50+'C1'!R50+'C1'!T50+'C1'!V50+'C1'!X50-(C47*8)</f>
        <v>0</v>
      </c>
      <c r="U47" s="156">
        <f>'C1'!J50+'C1'!L50+'C1'!N50+'C1'!P50+'C1'!R50+'C1'!T50+'C1'!V50+'C1'!X50+'C1'!Z50-(C47*9)</f>
        <v>0</v>
      </c>
      <c r="V47" s="156">
        <f>'C1'!J50+'C1'!L50+'C1'!N50+'C1'!P50+'C1'!R50+'C1'!T50+'C1'!V50+'C1'!X50+'C1'!Z50+'C1'!AB50-(C47*10)</f>
        <v>0</v>
      </c>
      <c r="W47" s="156">
        <f>'C1'!J50+'C1'!L50+'C1'!N50+'C1'!P50+'C1'!R50+'C1'!T50+'C1'!V50+'C1'!X50+'C1'!Z50+'C1'!AB50+'C1'!AD50-(C47*11)</f>
        <v>0</v>
      </c>
      <c r="X47" s="156">
        <f>'C1'!J50+'C1'!L50+'C1'!N50+'C1'!P50+'C1'!R50+'C1'!T50+'C1'!V50+'C1'!X50+'C1'!Z50+'C1'!AB50+'C1'!AD50+'C1'!AF50-(C47*12)</f>
        <v>0</v>
      </c>
      <c r="Y47" s="153"/>
      <c r="Z47" s="153">
        <f t="shared" si="5"/>
        <v>180000</v>
      </c>
      <c r="AA47" s="153">
        <f>'C1'!AP50</f>
        <v>180000</v>
      </c>
      <c r="AB47" s="131"/>
    </row>
    <row r="48">
      <c r="A48" s="152">
        <v>5.0</v>
      </c>
      <c r="B48" s="134" t="str">
        <f>'C1'!C51</f>
        <v>RAMIREZ MUNERA MARITZA</v>
      </c>
      <c r="C48" s="153">
        <f>'C1'!D51</f>
        <v>94000</v>
      </c>
      <c r="D48" s="134"/>
      <c r="E48" s="227">
        <f>'C1'!BD51</f>
        <v>8</v>
      </c>
      <c r="F48" s="228">
        <f>IF('C1'!J51&lt;C48,1,0)+IF('C1'!L51&lt;C48,1,0)++IF('C1'!N51&lt;C48,1,0)+IF('C1'!P51&lt;C48,1,0)+IF('C1'!R51&lt;C48,1,0)+IF('C1'!T51&lt;C48,1,0)+IF('C1'!V51&lt;C48,1,0)+IF('C1'!X51&lt;C48,1,0)+IF('C1'!Z51&lt;C48,1,0)+IF('C1'!AB51&lt;C48,1,0)+IF('C1'!AD51&lt;C48,1,0)+IF('C1'!AF51&lt;C48,1,0)-E48</f>
        <v>1</v>
      </c>
      <c r="G48" s="157">
        <f t="shared" si="1"/>
        <v>12</v>
      </c>
      <c r="H48" s="147">
        <f>COUNTIF('C1'!M51:AJ51,"=N")</f>
        <v>7</v>
      </c>
      <c r="I48" s="229">
        <f>COUNTIF('C1'!I51:AF51,"=E)")</f>
        <v>0</v>
      </c>
      <c r="J48" s="229">
        <f>COUNTIF('C1'!I51:AF51,"=T")</f>
        <v>0</v>
      </c>
      <c r="K48" s="229">
        <f>COUNTIF('C1'!I51:AF51,"=A")</f>
        <v>0</v>
      </c>
      <c r="L48" s="230"/>
      <c r="M48" s="153">
        <f>'C1'!J51-C48</f>
        <v>-94000</v>
      </c>
      <c r="N48" s="156">
        <f>'C1'!J51+'C1'!L51-(C48*2)</f>
        <v>-188000</v>
      </c>
      <c r="O48" s="156">
        <f>'C1'!J51+'C1'!L51+'C1'!N51-(C48*3)</f>
        <v>-282000</v>
      </c>
      <c r="P48" s="156">
        <f>'C1'!J51+'C1'!L51+'C1'!N51+'C1'!P51-(C48*4)</f>
        <v>-226000</v>
      </c>
      <c r="Q48" s="156">
        <f>'C1'!J51+'C1'!L51+'C1'!N51+'C1'!P51+'C1'!R51-(C48*5)</f>
        <v>-320000</v>
      </c>
      <c r="R48" s="156">
        <f>'C1'!J51+'C1'!L51+'C1'!N51+'C1'!P51+'C1'!R51+'C1'!T51-(C48*6)</f>
        <v>-394000</v>
      </c>
      <c r="S48" s="156">
        <f>'C1'!J51+'C1'!L51+'C1'!N51+'C1'!P51+'C1'!R51+'C1'!T51+'C1'!V51-(C48*7)</f>
        <v>-488000</v>
      </c>
      <c r="T48" s="156">
        <f>'C1'!J51+'C1'!L51+'C1'!N51+'C1'!P51+'C1'!R51+'C1'!T51+'C1'!V51+'C1'!X51-(C48*8)</f>
        <v>-582000</v>
      </c>
      <c r="U48" s="156">
        <f>'C1'!J51+'C1'!L51+'C1'!N51+'C1'!P51+'C1'!R51+'C1'!T51+'C1'!V51+'C1'!X51+'C1'!Z51-(C48*9)</f>
        <v>-576000</v>
      </c>
      <c r="V48" s="156">
        <f>'C1'!J51+'C1'!L51+'C1'!N51+'C1'!P51+'C1'!R51+'C1'!T51+'C1'!V51+'C1'!X51+'C1'!Z51+'C1'!AB51-(C48*10)</f>
        <v>-670000</v>
      </c>
      <c r="W48" s="156">
        <f>'C1'!J51+'C1'!L51+'C1'!N51+'C1'!P51+'C1'!R51+'C1'!T51+'C1'!V51+'C1'!X51+'C1'!Z51+'C1'!AB51+'C1'!AD51-(C48*11)</f>
        <v>-764000</v>
      </c>
      <c r="X48" s="156">
        <f>'C1'!J51+'C1'!L51+'C1'!N51+'C1'!P51+'C1'!R51+'C1'!T51+'C1'!V51+'C1'!X51+'C1'!Z51+'C1'!AB51+'C1'!AD51+'C1'!AF51-(C48*12)</f>
        <v>-558000</v>
      </c>
      <c r="Y48" s="153"/>
      <c r="Z48" s="153">
        <f t="shared" si="5"/>
        <v>1128000</v>
      </c>
      <c r="AA48" s="153">
        <f>'C1'!AP51</f>
        <v>570000</v>
      </c>
      <c r="AB48" s="131"/>
    </row>
    <row r="49">
      <c r="A49" s="152">
        <v>6.0</v>
      </c>
      <c r="B49" s="134" t="str">
        <f>'C1'!C52</f>
        <v>GALEANO DE DUQUE MARIA DEL CONSUELO</v>
      </c>
      <c r="C49" s="153">
        <f>'C1'!D52</f>
        <v>34000</v>
      </c>
      <c r="D49" s="134"/>
      <c r="E49" s="227">
        <f>'C1'!BD52</f>
        <v>3</v>
      </c>
      <c r="F49" s="228">
        <f>IF('C1'!J52&lt;C49,1,0)+IF('C1'!L52&lt;C49,1,0)++IF('C1'!N52&lt;C49,1,0)+IF('C1'!P52&lt;C49,1,0)+IF('C1'!R52&lt;C49,1,0)+IF('C1'!T52&lt;C49,1,0)+IF('C1'!V52&lt;C49,1,0)+IF('C1'!X52&lt;C49,1,0)+IF('C1'!Z52&lt;C49,1,0)+IF('C1'!AB52&lt;C49,1,0)+IF('C1'!AD52&lt;C49,1,0)+IF('C1'!AF52&lt;C49,1,0)-E49</f>
        <v>0</v>
      </c>
      <c r="G49" s="157">
        <f t="shared" si="1"/>
        <v>3</v>
      </c>
      <c r="H49" s="147">
        <f>COUNTIF('C1'!M52:AJ52,"=N")</f>
        <v>1</v>
      </c>
      <c r="I49" s="229">
        <f>COUNTIF('C1'!I52:AF52,"=E)")</f>
        <v>0</v>
      </c>
      <c r="J49" s="229">
        <f>COUNTIF('C1'!I52:AF52,"=T")</f>
        <v>0</v>
      </c>
      <c r="K49" s="229">
        <f>COUNTIF('C1'!I52:AF52,"=A")</f>
        <v>5</v>
      </c>
      <c r="L49" s="230"/>
      <c r="M49" s="153">
        <f>'C1'!J52-C49</f>
        <v>1000</v>
      </c>
      <c r="N49" s="156">
        <f>'C1'!J52+'C1'!L52-(C49*2)</f>
        <v>17000</v>
      </c>
      <c r="O49" s="156">
        <f>'C1'!J52+'C1'!L52+'C1'!N52-(C49*3)</f>
        <v>23000</v>
      </c>
      <c r="P49" s="156">
        <f>'C1'!J52+'C1'!L52+'C1'!N52+'C1'!P52-(C49*4)</f>
        <v>29000</v>
      </c>
      <c r="Q49" s="156">
        <f>'C1'!J52+'C1'!L52+'C1'!N52+'C1'!P52+'C1'!R52-(C49*5)</f>
        <v>35000</v>
      </c>
      <c r="R49" s="156">
        <f>'C1'!J52+'C1'!L52+'C1'!N52+'C1'!P52+'C1'!R52+'C1'!T52-(C49*6)</f>
        <v>1000</v>
      </c>
      <c r="S49" s="156">
        <f>'C1'!J52+'C1'!L52+'C1'!N52+'C1'!P52+'C1'!R52+'C1'!T52+'C1'!V52-(C49*7)</f>
        <v>-33000</v>
      </c>
      <c r="T49" s="156">
        <f>'C1'!J52+'C1'!L52+'C1'!N52+'C1'!P52+'C1'!R52+'C1'!T52+'C1'!V52+'C1'!X52-(C49*8)</f>
        <v>3000</v>
      </c>
      <c r="U49" s="156">
        <f>'C1'!J52+'C1'!L52+'C1'!N52+'C1'!P52+'C1'!R52+'C1'!T52+'C1'!V52+'C1'!X52+'C1'!Z52-(C49*9)</f>
        <v>4000</v>
      </c>
      <c r="V49" s="156">
        <f>'C1'!J52+'C1'!L52+'C1'!N52+'C1'!P52+'C1'!R52+'C1'!T52+'C1'!V52+'C1'!X52+'C1'!Z52+'C1'!AB52-(C49*10)</f>
        <v>-30000</v>
      </c>
      <c r="W49" s="156">
        <f>'C1'!J52+'C1'!L52+'C1'!N52+'C1'!P52+'C1'!R52+'C1'!T52+'C1'!V52+'C1'!X52+'C1'!Z52+'C1'!AB52+'C1'!AD52-(C49*11)</f>
        <v>-29000</v>
      </c>
      <c r="X49" s="156">
        <f>'C1'!J52+'C1'!L52+'C1'!N52+'C1'!P52+'C1'!R52+'C1'!T52+'C1'!V52+'C1'!X52+'C1'!Z52+'C1'!AB52+'C1'!AD52+'C1'!AF52-(C49*12)</f>
        <v>0</v>
      </c>
      <c r="Y49" s="153"/>
      <c r="Z49" s="153">
        <f t="shared" si="5"/>
        <v>408000</v>
      </c>
      <c r="AA49" s="153">
        <f>'C1'!AP52</f>
        <v>408000</v>
      </c>
      <c r="AB49" s="131"/>
    </row>
    <row r="50">
      <c r="A50" s="152">
        <v>7.0</v>
      </c>
      <c r="B50" s="134" t="str">
        <f>'C1'!C53</f>
        <v/>
      </c>
      <c r="C50" s="153" t="str">
        <f>'C1'!D53</f>
        <v/>
      </c>
      <c r="D50" s="134"/>
      <c r="E50" s="227">
        <f>'C1'!BD53</f>
        <v>12</v>
      </c>
      <c r="F50" s="228">
        <f>IF('C1'!J53&lt;C50,1,0)+IF('C1'!L53&lt;C50,1,0)++IF('C1'!N53&lt;C50,1,0)+IF('C1'!P53&lt;C50,1,0)+IF('C1'!R53&lt;C50,1,0)+IF('C1'!T53&lt;C50,1,0)+IF('C1'!V53&lt;C50,1,0)+IF('C1'!X53&lt;C50,1,0)+IF('C1'!Z53&lt;C50,1,0)+IF('C1'!AB53&lt;C50,1,0)+IF('C1'!AD53&lt;C50,1,0)+IF('C1'!AF53&lt;C50,1,0)-E50</f>
        <v>-12</v>
      </c>
      <c r="G50" s="157">
        <f t="shared" si="1"/>
        <v>0</v>
      </c>
      <c r="H50" s="147">
        <f>COUNTIF('C1'!M53:AJ53,"=N")</f>
        <v>0</v>
      </c>
      <c r="I50" s="229">
        <f>COUNTIF('C1'!I53:AF53,"=E)")</f>
        <v>0</v>
      </c>
      <c r="J50" s="229">
        <f>COUNTIF('C1'!I53:AF53,"=T")</f>
        <v>0</v>
      </c>
      <c r="K50" s="229">
        <f>COUNTIF('C1'!I53:AF53,"=A")</f>
        <v>0</v>
      </c>
      <c r="L50" s="230"/>
      <c r="M50" s="153">
        <f>'C1'!J53-C50</f>
        <v>0</v>
      </c>
      <c r="N50" s="156">
        <f>'C1'!J53+'C1'!L53-(C50*2)</f>
        <v>0</v>
      </c>
      <c r="O50" s="156">
        <f>'C1'!J53+'C1'!L53+'C1'!N53-(C50*3)</f>
        <v>0</v>
      </c>
      <c r="P50" s="156">
        <f>'C1'!J53+'C1'!L53+'C1'!N53+'C1'!P53-(C50*4)</f>
        <v>0</v>
      </c>
      <c r="Q50" s="156">
        <f>'C1'!J53+'C1'!L53+'C1'!N53+'C1'!P53+'C1'!R53-(C50*5)</f>
        <v>0</v>
      </c>
      <c r="R50" s="156">
        <f>'C1'!J53+'C1'!L53+'C1'!N53+'C1'!P53+'C1'!R53+'C1'!T53-(C50*6)</f>
        <v>0</v>
      </c>
      <c r="S50" s="156">
        <f>'C1'!J53+'C1'!L53+'C1'!N53+'C1'!P53+'C1'!R53+'C1'!T53+'C1'!V53-(C50*7)</f>
        <v>0</v>
      </c>
      <c r="T50" s="156">
        <f>'C1'!J53+'C1'!L53+'C1'!N53+'C1'!P53+'C1'!R53+'C1'!T53+'C1'!V53+'C1'!X53-(C50*8)</f>
        <v>0</v>
      </c>
      <c r="U50" s="156">
        <f>'C1'!J53+'C1'!L53+'C1'!N53+'C1'!P53+'C1'!R53+'C1'!T53+'C1'!V53+'C1'!X53+'C1'!Z53-(C50*9)</f>
        <v>0</v>
      </c>
      <c r="V50" s="156">
        <f>'C1'!J53+'C1'!L53+'C1'!N53+'C1'!P53+'C1'!R53+'C1'!T53+'C1'!V53+'C1'!X53+'C1'!Z53+'C1'!AB53-(C50*10)</f>
        <v>0</v>
      </c>
      <c r="W50" s="156">
        <f>'C1'!J53+'C1'!L53+'C1'!N53+'C1'!P53+'C1'!R53+'C1'!T53+'C1'!V53+'C1'!X53+'C1'!Z53+'C1'!AB53+'C1'!AD53-(C50*11)</f>
        <v>0</v>
      </c>
      <c r="X50" s="156">
        <f>'C1'!J53+'C1'!L53+'C1'!N53+'C1'!P53+'C1'!R53+'C1'!T53+'C1'!V53+'C1'!X53+'C1'!Z53+'C1'!AB53+'C1'!AD53+'C1'!AF53-(C50*12)</f>
        <v>0</v>
      </c>
      <c r="Y50" s="153"/>
      <c r="Z50" s="153">
        <f t="shared" si="5"/>
        <v>0</v>
      </c>
      <c r="AA50" s="153">
        <f>'C1'!AP53</f>
        <v>0</v>
      </c>
      <c r="AB50" s="131"/>
    </row>
    <row r="51">
      <c r="A51" s="152">
        <v>8.0</v>
      </c>
      <c r="B51" s="134" t="str">
        <f>'C1'!C54</f>
        <v>apoyo solidario Rigoberto ruiz</v>
      </c>
      <c r="C51" s="153" t="str">
        <f>'C1'!D54</f>
        <v/>
      </c>
      <c r="D51" s="134"/>
      <c r="E51" s="227">
        <f>'C1'!BD54</f>
        <v>10</v>
      </c>
      <c r="F51" s="228">
        <f>IF('C1'!J54&lt;C51,1,0)+IF('C1'!L54&lt;C51,1,0)++IF('C1'!N54&lt;C51,1,0)+IF('C1'!P54&lt;C51,1,0)+IF('C1'!R54&lt;C51,1,0)+IF('C1'!T54&lt;C51,1,0)+IF('C1'!V54&lt;C51,1,0)+IF('C1'!X54&lt;C51,1,0)+IF('C1'!Z54&lt;C51,1,0)+IF('C1'!AB54&lt;C51,1,0)+IF('C1'!AD54&lt;C51,1,0)+IF('C1'!AF54&lt;C51,1,0)-E51</f>
        <v>-8</v>
      </c>
      <c r="G51" s="157">
        <f t="shared" si="1"/>
        <v>0</v>
      </c>
      <c r="H51" s="147">
        <f>COUNTIF('C1'!M54:AJ54,"=N")</f>
        <v>0</v>
      </c>
      <c r="I51" s="229">
        <f>COUNTIF('C1'!I54:AF54,"=E)")</f>
        <v>0</v>
      </c>
      <c r="J51" s="229">
        <f>COUNTIF('C1'!I54:AF54,"=T")</f>
        <v>0</v>
      </c>
      <c r="K51" s="229">
        <f>COUNTIF('C1'!I54:AF54,"=A")</f>
        <v>0</v>
      </c>
      <c r="L51" s="230"/>
      <c r="M51" s="153">
        <f>'C1'!J54-C51</f>
        <v>0</v>
      </c>
      <c r="N51" s="156">
        <f>'C1'!J54+'C1'!L54-(C51*2)</f>
        <v>0</v>
      </c>
      <c r="O51" s="156">
        <f>'C1'!J54+'C1'!L54+'C1'!N54-(C51*3)</f>
        <v>0</v>
      </c>
      <c r="P51" s="156">
        <f>'C1'!J54+'C1'!L54+'C1'!N54+'C1'!P54-(C51*4)</f>
        <v>0</v>
      </c>
      <c r="Q51" s="156">
        <f>'C1'!J54+'C1'!L54+'C1'!N54+'C1'!P54+'C1'!R54-(C51*5)</f>
        <v>0</v>
      </c>
      <c r="R51" s="156">
        <f>'C1'!J54+'C1'!L54+'C1'!N54+'C1'!P54+'C1'!R54+'C1'!T54-(C51*6)</f>
        <v>0</v>
      </c>
      <c r="S51" s="156">
        <f>'C1'!J54+'C1'!L54+'C1'!N54+'C1'!P54+'C1'!R54+'C1'!T54+'C1'!V54-(C51*7)</f>
        <v>0</v>
      </c>
      <c r="T51" s="156">
        <f>'C1'!J54+'C1'!L54+'C1'!N54+'C1'!P54+'C1'!R54+'C1'!T54+'C1'!V54+'C1'!X54-(C51*8)</f>
        <v>0</v>
      </c>
      <c r="U51" s="156">
        <f>'C1'!J54+'C1'!L54+'C1'!N54+'C1'!P54+'C1'!R54+'C1'!T54+'C1'!V54+'C1'!X54+'C1'!Z54-(C51*9)</f>
        <v>0</v>
      </c>
      <c r="V51" s="156">
        <f>'C1'!J54+'C1'!L54+'C1'!N54+'C1'!P54+'C1'!R54+'C1'!T54+'C1'!V54+'C1'!X54+'C1'!Z54+'C1'!AB54-(C51*10)</f>
        <v>4000</v>
      </c>
      <c r="W51" s="156">
        <f>'C1'!J54+'C1'!L54+'C1'!N54+'C1'!P54+'C1'!R54+'C1'!T54+'C1'!V54+'C1'!X54+'C1'!Z54+'C1'!AB54+'C1'!AD54-(C51*11)</f>
        <v>4000</v>
      </c>
      <c r="X51" s="156">
        <f>'C1'!J54+'C1'!L54+'C1'!N54+'C1'!P54+'C1'!R54+'C1'!T54+'C1'!V54+'C1'!X54+'C1'!Z54+'C1'!AB54+'C1'!AD54+'C1'!AF54-(C51*12)</f>
        <v>129800</v>
      </c>
      <c r="Y51" s="153"/>
      <c r="Z51" s="153">
        <f t="shared" si="5"/>
        <v>0</v>
      </c>
      <c r="AA51" s="153">
        <f>'C1'!AP54</f>
        <v>129800</v>
      </c>
      <c r="AB51" s="131"/>
    </row>
    <row r="52">
      <c r="A52" s="200"/>
      <c r="B52" s="146" t="s">
        <v>91</v>
      </c>
      <c r="C52" s="134"/>
      <c r="D52" s="134"/>
      <c r="E52" s="134"/>
      <c r="F52" s="134"/>
      <c r="G52" s="157">
        <f t="shared" si="1"/>
        <v>0</v>
      </c>
      <c r="H52" s="134"/>
      <c r="I52" s="134"/>
      <c r="J52" s="134"/>
      <c r="K52" s="134"/>
      <c r="L52" s="224"/>
      <c r="M52" s="153">
        <f>'C1'!J55-C52</f>
        <v>115000</v>
      </c>
      <c r="N52" s="156">
        <f>'C1'!J55+'C1'!L55-(C52*2)</f>
        <v>245000</v>
      </c>
      <c r="O52" s="156">
        <f>'C1'!J55+'C1'!L55+'C1'!N55-(C52*3)</f>
        <v>330000</v>
      </c>
      <c r="P52" s="156">
        <f>'C1'!J55+'C1'!L55+'C1'!N55+'C1'!P55-(C52*4)</f>
        <v>580000</v>
      </c>
      <c r="Q52" s="156">
        <f>'C1'!J55+'C1'!L55+'C1'!N55+'C1'!P55+'C1'!R55-(C52*5)</f>
        <v>655000</v>
      </c>
      <c r="R52" s="156">
        <f>'C1'!J55+'C1'!L55+'C1'!N55+'C1'!P55+'C1'!R55+'C1'!T55-(C52*6)</f>
        <v>715000</v>
      </c>
      <c r="S52" s="156">
        <f>'C1'!J55+'C1'!L55+'C1'!N55+'C1'!P55+'C1'!R55+'C1'!T55+'C1'!V55-(C52*7)</f>
        <v>785000</v>
      </c>
      <c r="T52" s="156">
        <f>'C1'!J55+'C1'!L55+'C1'!N55+'C1'!P55+'C1'!R55+'C1'!T55+'C1'!V55+'C1'!X55-(C52*8)</f>
        <v>920000</v>
      </c>
      <c r="U52" s="156">
        <f>'C1'!J55+'C1'!L55+'C1'!N55+'C1'!P55+'C1'!R55+'C1'!T55+'C1'!V55+'C1'!X55+'C1'!Z55-(C52*9)</f>
        <v>1101000</v>
      </c>
      <c r="V52" s="156">
        <f>'C1'!J55+'C1'!L55+'C1'!N55+'C1'!P55+'C1'!R55+'C1'!T55+'C1'!V55+'C1'!X55+'C1'!Z55+'C1'!AB55-(C52*10)</f>
        <v>1135000</v>
      </c>
      <c r="W52" s="156">
        <f>'C1'!J55+'C1'!L55+'C1'!N55+'C1'!P55+'C1'!R55+'C1'!T55+'C1'!V55+'C1'!X55+'C1'!Z55+'C1'!AB55+'C1'!AD55-(C52*11)</f>
        <v>1320000</v>
      </c>
      <c r="X52" s="156">
        <f>'C1'!J55+'C1'!L55+'C1'!N55+'C1'!P55+'C1'!R55+'C1'!T55+'C1'!V55+'C1'!X55+'C1'!Z55+'C1'!AB55+'C1'!AD55+'C1'!AF55-(C52*12)</f>
        <v>1945800</v>
      </c>
      <c r="Y52" s="134"/>
      <c r="Z52" s="157">
        <f t="shared" si="5"/>
        <v>0</v>
      </c>
      <c r="AA52" s="153">
        <f>'C1'!AP55</f>
        <v>1945800</v>
      </c>
      <c r="AB52" s="131"/>
    </row>
  </sheetData>
  <mergeCells count="5">
    <mergeCell ref="D3:E3"/>
    <mergeCell ref="O3:P3"/>
    <mergeCell ref="R3:S3"/>
    <mergeCell ref="T3:U3"/>
    <mergeCell ref="V3:W3"/>
  </mergeCells>
  <drawing r:id="rId1"/>
</worksheet>
</file>