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3"/>
    <sheet state="visible" name="Minicartelera" sheetId="2" r:id="rId4"/>
    <sheet state="visible" name="Amortización" sheetId="3" r:id="rId5"/>
    <sheet state="visible" name="SC1" sheetId="4" r:id="rId6"/>
    <sheet state="visible" name="CUADRE CTAS" sheetId="5" r:id="rId7"/>
    <sheet state="visible" name="Dev Aho" sheetId="6" r:id="rId8"/>
    <sheet state="visible" name="Circulos" sheetId="7" r:id="rId9"/>
    <sheet state="visible" name="Datos" sheetId="8" r:id="rId10"/>
    <sheet state="visible" name="Resultados" sheetId="9" r:id="rId11"/>
    <sheet state="visible" name="Scoring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1">
      <text>
        <t xml:space="preserve">Tasa de interes</t>
      </text>
    </comment>
    <comment authorId="0" ref="BF3">
      <text>
        <t xml:space="preserve">Fondo Común</t>
      </text>
    </comment>
    <comment authorId="0" ref="BF5">
      <text>
        <t xml:space="preserve">Indica la semana actual de recaudo del circulo</t>
      </text>
    </comment>
    <comment authorId="0" ref="BF6">
      <text>
        <t xml:space="preserve">indica el periodo de pago del credito, maximo hasta 16 semanas.</t>
      </text>
    </comment>
    <comment authorId="0" ref="AO7">
      <text>
        <t xml:space="preserve">Aporte de los socios a la causa de cancelar el crédito aparte de los ahorros.</t>
      </text>
    </comment>
    <comment authorId="0" ref="AQ7">
      <text>
        <t xml:space="preserve">La cantidad de dinero que el socio debería haber dado al día de hoy.</t>
      </text>
    </comment>
    <comment authorId="0" ref="AR7">
      <text>
        <t xml:space="preserve">Mora al día de Hoy</t>
      </text>
    </comment>
    <comment authorId="0" ref="AS7">
      <text>
        <t xml:space="preserve">Este es el compromiso TOTAL con del crédito con ahorros.</t>
      </text>
    </comment>
    <comment authorId="0" ref="AT7">
      <text>
        <t xml:space="preserve">Este es el compromiso con Fometamos hasta el día de hoy, capital e intereses.</t>
      </text>
    </comment>
    <comment authorId="0" ref="AU7">
      <text>
        <t xml:space="preserve">Suma los totales de ahorros actuales y anteriores del socio.</t>
      </text>
    </comment>
    <comment authorId="0" ref="AR56">
      <text>
        <t xml:space="preserve">Total Mora.</t>
      </text>
    </comment>
    <comment authorId="0" ref="AO58">
      <text>
        <t xml:space="preserve">Total Apoyo Solidario</t>
      </text>
    </comment>
    <comment authorId="0" ref="AR59">
      <text>
        <t xml:space="preserve">Total SALDO a Fomentamos, sin considerar los intereses por mora de OP@.</t>
      </text>
    </comment>
  </commentList>
</comments>
</file>

<file path=xl/sharedStrings.xml><?xml version="1.0" encoding="utf-8"?>
<sst xmlns="http://schemas.openxmlformats.org/spreadsheetml/2006/main" count="765" uniqueCount="235">
  <si>
    <t>PLANTILLA</t>
  </si>
  <si>
    <t>CONTROL DE PAGOS DEL CREDITO Y ASISTENCIA A LAS REUNIONES</t>
  </si>
  <si>
    <t>CONTROL DE PAGOS DEL CREDITO Y ASISTENCIA A REUNIONES</t>
  </si>
  <si>
    <t>PLAN AMORTIZACIÓN DEL CREDITO</t>
  </si>
  <si>
    <t>C.S:</t>
  </si>
  <si>
    <t>CIRCULO SOLIDARIO:</t>
  </si>
  <si>
    <t>Código:</t>
  </si>
  <si>
    <t>GRANDE</t>
  </si>
  <si>
    <t>CODIGO:</t>
  </si>
  <si>
    <t>ciclo:</t>
  </si>
  <si>
    <t xml:space="preserve">FECHA /D / M/ A: </t>
  </si>
  <si>
    <t>PROMOTOR:</t>
  </si>
  <si>
    <t>CIRCULO:</t>
  </si>
  <si>
    <t>CICLO:</t>
  </si>
  <si>
    <t>FECHA:</t>
  </si>
  <si>
    <t>PLAZO DEL CREDITO:</t>
  </si>
  <si>
    <t>S</t>
  </si>
  <si>
    <t>Semanas</t>
  </si>
  <si>
    <t>Días</t>
  </si>
  <si>
    <t>TASA:</t>
  </si>
  <si>
    <t>FECHA DE REUNIÓN</t>
  </si>
  <si>
    <t>REAJUSTE</t>
  </si>
  <si>
    <t>VALOR CREDITO:</t>
  </si>
  <si>
    <t>VALOR REAJUSTE</t>
  </si>
  <si>
    <t>TOTAL CREDITO</t>
  </si>
  <si>
    <t>CUOTA C.S: $</t>
  </si>
  <si>
    <t>FECHA DE PAGO</t>
  </si>
  <si>
    <t xml:space="preserve"> </t>
  </si>
  <si>
    <t>VALOR CUOTA:</t>
  </si>
  <si>
    <t>VALOR CUOTA</t>
  </si>
  <si>
    <t>CUOTA TOTAL</t>
  </si>
  <si>
    <t>TOTAL</t>
  </si>
  <si>
    <t>Firma</t>
  </si>
  <si>
    <t>TOTALES</t>
  </si>
  <si>
    <t>#</t>
  </si>
  <si>
    <t>Nombres y Apellidos</t>
  </si>
  <si>
    <t>Cuota Sem</t>
  </si>
  <si>
    <t>A</t>
  </si>
  <si>
    <t>$</t>
  </si>
  <si>
    <t>ESTADO</t>
  </si>
  <si>
    <t>Pendiente</t>
  </si>
  <si>
    <t>CUOTA</t>
  </si>
  <si>
    <t>FECHA PAGOS</t>
  </si>
  <si>
    <t>DÍAS</t>
  </si>
  <si>
    <t>PAGOS</t>
  </si>
  <si>
    <t>PAGOS A:</t>
  </si>
  <si>
    <t>SALDO</t>
  </si>
  <si>
    <t>CONTROL DE PAGOS</t>
  </si>
  <si>
    <t>VALOR</t>
  </si>
  <si>
    <t xml:space="preserve">SALDO </t>
  </si>
  <si>
    <t>NUM</t>
  </si>
  <si>
    <t>AÑO</t>
  </si>
  <si>
    <t>MES</t>
  </si>
  <si>
    <t>DÍA</t>
  </si>
  <si>
    <t>MONTO APROBADO</t>
  </si>
  <si>
    <t>CUOTA CREDITO</t>
  </si>
  <si>
    <t>AHIN</t>
  </si>
  <si>
    <t>AHPR</t>
  </si>
  <si>
    <t>ASIST</t>
  </si>
  <si>
    <t>CAPITAL</t>
  </si>
  <si>
    <t>INTERESES</t>
  </si>
  <si>
    <t>PRESTAMO</t>
  </si>
  <si>
    <t>FECHA</t>
  </si>
  <si>
    <t>TOTAL PAGADO</t>
  </si>
  <si>
    <t>DIF</t>
  </si>
  <si>
    <t>PAGADO</t>
  </si>
  <si>
    <t>DEUDA</t>
  </si>
  <si>
    <t>DEUDA CALC</t>
  </si>
  <si>
    <t>AHORRO</t>
  </si>
  <si>
    <t>APOYO SOLIDARIO</t>
  </si>
  <si>
    <t>COMPROMISO</t>
  </si>
  <si>
    <t>MORA</t>
  </si>
  <si>
    <t>TOTAL DEUDA</t>
  </si>
  <si>
    <t>TOTAL FOMENTAMOS</t>
  </si>
  <si>
    <t>TOTAL AHORROS</t>
  </si>
  <si>
    <t>FONDO COMÚN</t>
  </si>
  <si>
    <t>TOTAL AHIN</t>
  </si>
  <si>
    <t>TOTAL AHPR</t>
  </si>
  <si>
    <t>AHIN CICLO</t>
  </si>
  <si>
    <t>AHPR CICLO</t>
  </si>
  <si>
    <t>AHIN ANT</t>
  </si>
  <si>
    <t>AHPR ANT</t>
  </si>
  <si>
    <t>INASISTENCIAS</t>
  </si>
  <si>
    <t>FALTAS DE PAGO</t>
  </si>
  <si>
    <t>REPETIDOS</t>
  </si>
  <si>
    <t>N</t>
  </si>
  <si>
    <t>CEDULA</t>
  </si>
  <si>
    <t>NOMBRES Y APELLIDOS</t>
  </si>
  <si>
    <t>a</t>
  </si>
  <si>
    <t>t</t>
  </si>
  <si>
    <t>n</t>
  </si>
  <si>
    <t>e</t>
  </si>
  <si>
    <t>SUBTOTAL</t>
  </si>
  <si>
    <t>ID</t>
  </si>
  <si>
    <t>NOMBRES</t>
  </si>
  <si>
    <t>TOTAL MINI</t>
  </si>
  <si>
    <t>FALTAS DE PAGO MINI</t>
  </si>
  <si>
    <t># REAJUSTES</t>
  </si>
  <si>
    <t>NARANJO FLOREZ LUZ AIDE</t>
  </si>
  <si>
    <t>ZAPATA PIEDRAHITA RUBIELA</t>
  </si>
  <si>
    <t>RESTREPO HERNANDEZ MAGDALENA</t>
  </si>
  <si>
    <t>VELASQUEZ ALVAREZ ALEJANDRO</t>
  </si>
  <si>
    <t>ZAPATA LAVERDE GUSTAVO DE JESUS</t>
  </si>
  <si>
    <t>CARDONA SANCHEZ LUZ MARINA</t>
  </si>
  <si>
    <t>DIAZ MARIA YOLANDA</t>
  </si>
  <si>
    <t>ARBELAEZ PEREZ PIEDAD DE JESUS</t>
  </si>
  <si>
    <t>SERNA VELEZ OLMEDO DE JESUS</t>
  </si>
  <si>
    <t>ARENAS DE DURANGO NOHEMY DEL SOCORRO</t>
  </si>
  <si>
    <t>BETANCUR MONCADA LILIAN DELSOCORRO</t>
  </si>
  <si>
    <t>MORA CALLEJAS GLORIA MARLENY</t>
  </si>
  <si>
    <t>CASTAÑO RAMIREZ MARCO TULIO</t>
  </si>
  <si>
    <t>RUIZ ZAPATA MARYI CATALINA</t>
  </si>
  <si>
    <t>BEDOYA ARBOLEDA JOSE ALBEIRO</t>
  </si>
  <si>
    <t>LOPERA CASTRO RUBEN DARIO</t>
  </si>
  <si>
    <t>HIGUITA HIDALGO LUZ MARINA</t>
  </si>
  <si>
    <t>RAMIREZ MORALES ARGELIA</t>
  </si>
  <si>
    <t>MORENO MANCO BEATRIZ ELENA</t>
  </si>
  <si>
    <t>GAÑAN JARAMILLO CLAUDIA MARCELA</t>
  </si>
  <si>
    <t>SERNA GALLEGO DINA LUZ</t>
  </si>
  <si>
    <t>GARCIA NARANJO MARILLELY</t>
  </si>
  <si>
    <t>GALLEGO DURANGO ESTEFANY</t>
  </si>
  <si>
    <t>GALEANO DE DUQUE MARIA DEL CONSUELO</t>
  </si>
  <si>
    <t>CASTRO VALLEJO DISNEY MARIA</t>
  </si>
  <si>
    <t>TORRES TORRES BLANCA MERY</t>
  </si>
  <si>
    <t>PUERTA GUTIERREZ MARTA CECILIA</t>
  </si>
  <si>
    <t>HERNANDEZ CONTRERAS NUDIS MARIA</t>
  </si>
  <si>
    <t>MULTAS</t>
  </si>
  <si>
    <t>ACTIVIDADES</t>
  </si>
  <si>
    <t>CONSIGNACIÓN FOMENTAMOS</t>
  </si>
  <si>
    <t>CONSIGNACIÓN AHORROS</t>
  </si>
  <si>
    <t>GASTO DE FONDO COMÚN</t>
  </si>
  <si>
    <t>NOTIFICACIONES DE CONSIGNACIÓN FOMENTAMOS</t>
  </si>
  <si>
    <t>NOTIFICACIONES DE CONSIGNACIÓN DE AHORROS</t>
  </si>
  <si>
    <t>C U A D R E  D E  C U E N T A S</t>
  </si>
  <si>
    <t>EN</t>
  </si>
  <si>
    <t>SEMANA</t>
  </si>
  <si>
    <t>TOTAL PAGADO VS COMPROMISO SEMANA A SEMANA</t>
  </si>
  <si>
    <t>cedula</t>
  </si>
  <si>
    <t>FONDO</t>
  </si>
  <si>
    <t>CREDITO</t>
  </si>
  <si>
    <t>COMUN</t>
  </si>
  <si>
    <t>INDIVIDUAL</t>
  </si>
  <si>
    <t>PROGRAMADO</t>
  </si>
  <si>
    <t>DEVOLUCIÓN DE AHORROS</t>
  </si>
  <si>
    <t>N. CTA DE AHORROS C.S:</t>
  </si>
  <si>
    <t>TITULAR</t>
  </si>
  <si>
    <t>CIRCULO SOLIDARIO</t>
  </si>
  <si>
    <t>COD:</t>
  </si>
  <si>
    <t>PROMOTOR(A):</t>
  </si>
  <si>
    <t>DIRECTOR(A):</t>
  </si>
  <si>
    <t>R E T I R O  D E  A H O R R O S</t>
  </si>
  <si>
    <t>TESORERO(A):</t>
  </si>
  <si>
    <t>No</t>
  </si>
  <si>
    <t>APELLIDOS Y NOMBRES</t>
  </si>
  <si>
    <t>TELEFONO</t>
  </si>
  <si>
    <t>OBSERVACIONES</t>
  </si>
  <si>
    <t>FIJO</t>
  </si>
  <si>
    <t>CELULAR</t>
  </si>
  <si>
    <t>INF TITULAR Y TESORERO</t>
  </si>
  <si>
    <t>DES. AHO</t>
  </si>
  <si>
    <t>________________________</t>
  </si>
  <si>
    <t>__________________________________</t>
  </si>
  <si>
    <t>_____________________</t>
  </si>
  <si>
    <t>____________________________</t>
  </si>
  <si>
    <t>__________________________</t>
  </si>
  <si>
    <t>FIRMA TITULAR CTA AHO</t>
  </si>
  <si>
    <t>FIRMA DIRECTOR(A)</t>
  </si>
  <si>
    <t>FIRMA TESORERO(A)</t>
  </si>
  <si>
    <t>FIRMA PROMOTOR(A)</t>
  </si>
  <si>
    <t>FIRMA COORDINADOR(A)</t>
  </si>
  <si>
    <t>FIRMA AUX.AHORROS</t>
  </si>
  <si>
    <t>CÓDIGO</t>
  </si>
  <si>
    <t>NOMBRE</t>
  </si>
  <si>
    <t>CICLO</t>
  </si>
  <si>
    <t>PROMOTOR</t>
  </si>
  <si>
    <t>fecha desembolso</t>
  </si>
  <si>
    <t>BP SEMILLEROS EN ACCION</t>
  </si>
  <si>
    <t>BAEZ VILLAMIZAR YECZENIA</t>
  </si>
  <si>
    <t>Recaudo Listo</t>
  </si>
  <si>
    <t>se recigio l a couta pero no han entregado consignación a promotor</t>
  </si>
  <si>
    <t>Consignacion Lista</t>
  </si>
  <si>
    <t>Ya entregrarón consignación fisica de la semana anterior</t>
  </si>
  <si>
    <t>Op@ listo</t>
  </si>
  <si>
    <t>Error en Recaudo</t>
  </si>
  <si>
    <t>Error en Consignación</t>
  </si>
  <si>
    <t>Error en Op@</t>
  </si>
  <si>
    <t>T</t>
  </si>
  <si>
    <t>E</t>
  </si>
  <si>
    <t>RESULTADOS</t>
  </si>
  <si>
    <t xml:space="preserve">CUOTAS CON EL </t>
  </si>
  <si>
    <t>FALTAS DE</t>
  </si>
  <si>
    <t>CUOTAS</t>
  </si>
  <si>
    <t xml:space="preserve">ENVIO DE </t>
  </si>
  <si>
    <t xml:space="preserve">LLEGADAS </t>
  </si>
  <si>
    <t xml:space="preserve">ASISTENCIA A </t>
  </si>
  <si>
    <t>PAGO</t>
  </si>
  <si>
    <t>INCOMPLETAS</t>
  </si>
  <si>
    <t>INCOMPLETO</t>
  </si>
  <si>
    <t>ASISTENCIA</t>
  </si>
  <si>
    <t>ESCUSAS</t>
  </si>
  <si>
    <t>TARDE</t>
  </si>
  <si>
    <t>REUNIONES</t>
  </si>
  <si>
    <t>OTROS PAGOS</t>
  </si>
  <si>
    <t>GASTO FONDO COMÚN</t>
  </si>
  <si>
    <t>CÍRCULO SOLIDARIO</t>
  </si>
  <si>
    <t>CREDITO ANTERIOR</t>
  </si>
  <si>
    <t>VALOR SOLICITADO</t>
  </si>
  <si>
    <t>VALOR AHORROS</t>
  </si>
  <si>
    <t>VALOR RETIRO DE AHORROS</t>
  </si>
  <si>
    <t>MONTO APROVADO PREESTUDIO</t>
  </si>
  <si>
    <t>MONTO APROVADO ESTUDIO</t>
  </si>
  <si>
    <t>N° CUOTAS INCUMPLIDAS</t>
  </si>
  <si>
    <t>PESO TOTAL</t>
  </si>
  <si>
    <t>META</t>
  </si>
  <si>
    <t>PESO</t>
  </si>
  <si>
    <t>PESO PONDERADO</t>
  </si>
  <si>
    <t>TOTAL PESO CUOTAS INCUMPLIDAS</t>
  </si>
  <si>
    <t>N° CUOTAS INCOMPLETAS</t>
  </si>
  <si>
    <t>TOTAL PESO CUOTAS INCOMPLETAS</t>
  </si>
  <si>
    <t>N°  INASISTENCIAS CON EXCUSA</t>
  </si>
  <si>
    <t>N° INASISTENCIAS</t>
  </si>
  <si>
    <t>PESO PONDERADO INASISTENCIAS</t>
  </si>
  <si>
    <t>TOTAL PESO INASISTENCIAS</t>
  </si>
  <si>
    <t>PESO PONDERADO CICLO</t>
  </si>
  <si>
    <t>TOTAL PESO CICLO</t>
  </si>
  <si>
    <t>%TOTAL MEDIO</t>
  </si>
  <si>
    <t>SUGERENCIA DEL MODELO</t>
  </si>
  <si>
    <t>VALOR SUGERIDO MODELO</t>
  </si>
  <si>
    <t>VALOR SUGERIDO MODELO FINAL</t>
  </si>
  <si>
    <t>DIFERENCIA</t>
  </si>
  <si>
    <t>DIFERENCIA MONTO ESTUDIO</t>
  </si>
  <si>
    <t>ACERTIVIDAD PREESTUDIO</t>
  </si>
  <si>
    <t>ACERTIVIDAD ESTUDIO</t>
  </si>
  <si>
    <t>% ACERTIVIDAD PREESTUDIO</t>
  </si>
  <si>
    <t>% ACERTIVIDAD ESTUDIO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</si>
</sst>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d/m/yyyy"/>
    <numFmt numFmtId="166" formatCode="yyyy"/>
    <numFmt numFmtId="167" formatCode="m"/>
    <numFmt numFmtId="168" formatCode="d"/>
    <numFmt numFmtId="169" formatCode="d mmm"/>
  </numFmts>
  <fonts count="14">
    <font>
      <sz val="10.0"/>
      <color rgb="FF000000"/>
      <name val="Arial"/>
    </font>
    <font/>
    <font>
      <sz val="9.0"/>
    </font>
    <font>
      <sz val="11.0"/>
      <color rgb="FF000000"/>
      <name val="Inconsolata"/>
    </font>
    <font>
      <b/>
      <sz val="9.0"/>
    </font>
    <font>
      <name val="Arial"/>
    </font>
    <font>
      <sz val="9.0"/>
      <name val="Arial"/>
    </font>
    <font>
      <b/>
    </font>
    <font>
      <color rgb="FF4A86E8"/>
    </font>
    <font>
      <color rgb="FFF7981D"/>
    </font>
    <font>
      <b/>
      <name val="Arial"/>
    </font>
    <font>
      <b/>
      <sz val="9.0"/>
      <name val="Arial"/>
    </font>
    <font>
      <b/>
      <sz val="12.0"/>
    </font>
    <font>
      <sz val="8.0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8A47"/>
        <bgColor rgb="FFFC8A47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2" fontId="3" numFmtId="49" xfId="0" applyAlignment="1" applyFill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2" fillId="0" fontId="2" numFmtId="0" xfId="0" applyBorder="1" applyFont="1"/>
    <xf borderId="0" fillId="0" fontId="4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1" fillId="0" fontId="2" numFmtId="0" xfId="0" applyAlignment="1" applyBorder="1" applyFont="1">
      <alignment readingOrder="0"/>
    </xf>
    <xf borderId="0" fillId="3" fontId="1" numFmtId="10" xfId="0" applyFill="1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1" fillId="0" fontId="1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14" xfId="0" applyBorder="1" applyFont="1" applyNumberFormat="1"/>
    <xf borderId="1" fillId="2" fontId="3" numFmtId="0" xfId="0" applyBorder="1" applyFont="1"/>
    <xf borderId="3" fillId="0" fontId="1" numFmtId="0" xfId="0" applyBorder="1" applyFont="1"/>
    <xf borderId="2" fillId="0" fontId="1" numFmtId="49" xfId="0" applyAlignment="1" applyBorder="1" applyFont="1" applyNumberFormat="1">
      <alignment horizontal="center"/>
    </xf>
    <xf borderId="4" fillId="0" fontId="2" numFmtId="0" xfId="0" applyBorder="1" applyFont="1"/>
    <xf borderId="1" fillId="0" fontId="2" numFmtId="14" xfId="0" applyBorder="1" applyFont="1" applyNumberFormat="1"/>
    <xf borderId="2" fillId="0" fontId="1" numFmtId="49" xfId="0" applyBorder="1" applyFont="1" applyNumberFormat="1"/>
    <xf borderId="2" fillId="0" fontId="1" numFmtId="49" xfId="0" applyAlignment="1" applyBorder="1" applyFont="1" applyNumberFormat="1">
      <alignment readingOrder="0"/>
    </xf>
    <xf borderId="4" fillId="0" fontId="2" numFmtId="3" xfId="0" applyBorder="1" applyFont="1" applyNumberFormat="1"/>
    <xf borderId="4" fillId="0" fontId="2" numFmtId="0" xfId="0" applyAlignment="1" applyBorder="1" applyFont="1">
      <alignment readingOrder="0"/>
    </xf>
    <xf borderId="0" fillId="3" fontId="1" numFmtId="164" xfId="0" applyFont="1" applyNumberFormat="1"/>
    <xf borderId="4" fillId="0" fontId="2" numFmtId="10" xfId="0" applyBorder="1" applyFont="1" applyNumberFormat="1"/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165" xfId="0" applyAlignment="1" applyFont="1" applyNumberFormat="1">
      <alignment readingOrder="0"/>
    </xf>
    <xf borderId="4" fillId="3" fontId="2" numFmtId="0" xfId="0" applyAlignment="1" applyBorder="1" applyFont="1">
      <alignment readingOrder="0"/>
    </xf>
    <xf borderId="0" fillId="0" fontId="5" numFmtId="14" xfId="0" applyAlignment="1" applyFont="1" applyNumberFormat="1">
      <alignment vertical="bottom"/>
    </xf>
    <xf borderId="1" fillId="0" fontId="6" numFmtId="0" xfId="0" applyAlignment="1" applyBorder="1" applyFont="1">
      <alignment horizontal="center" vertical="bottom"/>
    </xf>
    <xf borderId="0" fillId="0" fontId="5" numFmtId="49" xfId="0" applyAlignment="1" applyFont="1" applyNumberFormat="1">
      <alignment vertical="bottom"/>
    </xf>
    <xf borderId="4" fillId="0" fontId="2" numFmtId="164" xfId="0" applyBorder="1" applyFont="1" applyNumberFormat="1"/>
    <xf borderId="1" fillId="3" fontId="2" numFmtId="164" xfId="0" applyAlignment="1" applyBorder="1" applyFont="1" applyNumberFormat="1">
      <alignment readingOrder="0"/>
    </xf>
    <xf borderId="1" fillId="0" fontId="2" numFmtId="3" xfId="0" applyBorder="1" applyFont="1" applyNumberFormat="1"/>
    <xf borderId="5" fillId="0" fontId="6" numFmtId="0" xfId="0" applyAlignment="1" applyBorder="1" applyFont="1">
      <alignment vertical="bottom"/>
    </xf>
    <xf borderId="6" fillId="0" fontId="1" numFmtId="0" xfId="0" applyBorder="1" applyFont="1"/>
    <xf borderId="3" fillId="0" fontId="2" numFmtId="164" xfId="0" applyBorder="1" applyFont="1" applyNumberFormat="1"/>
    <xf borderId="3" fillId="0" fontId="1" numFmtId="14" xfId="0" applyBorder="1" applyFont="1" applyNumberFormat="1"/>
    <xf borderId="6" fillId="0" fontId="6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center" readingOrder="0"/>
    </xf>
    <xf borderId="0" fillId="2" fontId="3" numFmtId="14" xfId="0" applyAlignment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Alignment="1" applyBorder="1" applyFont="1">
      <alignment horizontal="center" readingOrder="0"/>
    </xf>
    <xf borderId="4" fillId="0" fontId="2" numFmtId="3" xfId="0" applyAlignment="1" applyBorder="1" applyFont="1" applyNumberFormat="1">
      <alignment readingOrder="0"/>
    </xf>
    <xf borderId="0" fillId="0" fontId="1" numFmtId="3" xfId="0" applyFont="1" applyNumberFormat="1"/>
    <xf borderId="10" fillId="0" fontId="2" numFmtId="0" xfId="0" applyBorder="1" applyFont="1"/>
    <xf borderId="0" fillId="0" fontId="1" numFmtId="0" xfId="0" applyAlignment="1" applyFont="1">
      <alignment horizontal="right" readingOrder="0"/>
    </xf>
    <xf borderId="0" fillId="2" fontId="3" numFmtId="0" xfId="0" applyFont="1"/>
    <xf borderId="11" fillId="0" fontId="2" numFmtId="0" xfId="0" applyAlignment="1" applyBorder="1" applyFont="1">
      <alignment horizontal="center" readingOrder="0"/>
    </xf>
    <xf borderId="0" fillId="0" fontId="1" numFmtId="49" xfId="0" applyAlignment="1" applyFont="1" applyNumberFormat="1">
      <alignment horizontal="right" readingOrder="0"/>
    </xf>
    <xf borderId="11" fillId="0" fontId="2" numFmtId="0" xfId="0" applyAlignment="1" applyBorder="1" applyFont="1">
      <alignment readingOrder="0"/>
    </xf>
    <xf borderId="4" fillId="0" fontId="2" numFmtId="49" xfId="0" applyBorder="1" applyFont="1" applyNumberFormat="1"/>
    <xf borderId="1" fillId="2" fontId="3" numFmtId="0" xfId="0" applyAlignment="1" applyBorder="1" applyFont="1">
      <alignment horizontal="center" readingOrder="0"/>
    </xf>
    <xf borderId="0" fillId="3" fontId="1" numFmtId="3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2" fillId="0" fontId="7" numFmtId="164" xfId="0" applyAlignment="1" applyBorder="1" applyFont="1" applyNumberFormat="1">
      <alignment readingOrder="0"/>
    </xf>
    <xf borderId="10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9" fillId="0" fontId="2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166" xfId="0" applyBorder="1" applyFont="1" applyNumberFormat="1"/>
    <xf borderId="2" fillId="0" fontId="1" numFmtId="164" xfId="0" applyAlignment="1" applyBorder="1" applyFont="1" applyNumberFormat="1">
      <alignment readingOrder="0"/>
    </xf>
    <xf borderId="4" fillId="0" fontId="2" numFmtId="167" xfId="0" applyBorder="1" applyFont="1" applyNumberFormat="1"/>
    <xf borderId="4" fillId="0" fontId="2" numFmtId="168" xfId="0" applyBorder="1" applyFont="1" applyNumberFormat="1"/>
    <xf borderId="12" fillId="0" fontId="1" numFmtId="49" xfId="0" applyAlignment="1" applyBorder="1" applyFont="1" applyNumberFormat="1">
      <alignment horizontal="center" readingOrder="0"/>
    </xf>
    <xf borderId="1" fillId="0" fontId="2" numFmtId="164" xfId="0" applyBorder="1" applyFont="1" applyNumberFormat="1"/>
    <xf borderId="12" fillId="0" fontId="1" numFmtId="0" xfId="0" applyAlignment="1" applyBorder="1" applyFont="1">
      <alignment readingOrder="0"/>
    </xf>
    <xf borderId="0" fillId="3" fontId="5" numFmtId="3" xfId="0" applyAlignment="1" applyFont="1" applyNumberFormat="1">
      <alignment horizontal="right" readingOrder="0" vertical="bottom"/>
    </xf>
    <xf borderId="4" fillId="0" fontId="2" numFmtId="14" xfId="0" applyBorder="1" applyFont="1" applyNumberFormat="1"/>
    <xf borderId="2" fillId="4" fontId="1" numFmtId="0" xfId="0" applyAlignment="1" applyBorder="1" applyFill="1" applyFont="1">
      <alignment readingOrder="0"/>
    </xf>
    <xf borderId="3" fillId="4" fontId="1" numFmtId="164" xfId="0" applyBorder="1" applyFont="1" applyNumberFormat="1"/>
    <xf borderId="2" fillId="0" fontId="1" numFmtId="164" xfId="0" applyBorder="1" applyFont="1" applyNumberFormat="1"/>
    <xf borderId="2" fillId="3" fontId="1" numFmtId="49" xfId="0" applyAlignment="1" applyBorder="1" applyFont="1" applyNumberFormat="1">
      <alignment horizontal="center" readingOrder="0"/>
    </xf>
    <xf borderId="2" fillId="3" fontId="5" numFmtId="164" xfId="0" applyAlignment="1" applyBorder="1" applyFont="1" applyNumberFormat="1">
      <alignment horizontal="right" readingOrder="0" vertical="bottom"/>
    </xf>
    <xf borderId="2" fillId="3" fontId="1" numFmtId="164" xfId="0" applyAlignment="1" applyBorder="1" applyFont="1" applyNumberFormat="1">
      <alignment readingOrder="0"/>
    </xf>
    <xf borderId="2" fillId="3" fontId="1" numFmtId="164" xfId="0" applyBorder="1" applyFont="1" applyNumberFormat="1"/>
    <xf borderId="0" fillId="3" fontId="1" numFmtId="164" xfId="0" applyAlignment="1" applyFont="1" applyNumberFormat="1">
      <alignment readingOrder="0"/>
    </xf>
    <xf borderId="0" fillId="0" fontId="8" numFmtId="164" xfId="0" applyFont="1" applyNumberFormat="1"/>
    <xf borderId="0" fillId="0" fontId="1" numFmtId="3" xfId="0" applyAlignment="1" applyFont="1" applyNumberFormat="1">
      <alignment readingOrder="0"/>
    </xf>
    <xf borderId="12" fillId="3" fontId="5" numFmtId="164" xfId="0" applyAlignment="1" applyBorder="1" applyFont="1" applyNumberFormat="1">
      <alignment horizontal="right" vertical="bottom"/>
    </xf>
    <xf borderId="12" fillId="3" fontId="5" numFmtId="164" xfId="0" applyAlignment="1" applyBorder="1" applyFont="1" applyNumberFormat="1">
      <alignment horizontal="right" readingOrder="0" vertical="bottom"/>
    </xf>
    <xf borderId="4" fillId="0" fontId="2" numFmtId="164" xfId="0" applyAlignment="1" applyBorder="1" applyFont="1" applyNumberFormat="1">
      <alignment readingOrder="0"/>
    </xf>
    <xf borderId="0" fillId="3" fontId="5" numFmtId="0" xfId="0" applyAlignment="1" applyFont="1">
      <alignment horizontal="right" vertical="bottom"/>
    </xf>
    <xf borderId="0" fillId="3" fontId="1" numFmtId="0" xfId="0" applyFont="1"/>
    <xf borderId="10" fillId="0" fontId="1" numFmtId="0" xfId="0" applyAlignment="1" applyBorder="1" applyFont="1">
      <alignment readingOrder="0"/>
    </xf>
    <xf borderId="2" fillId="5" fontId="1" numFmtId="0" xfId="0" applyAlignment="1" applyBorder="1" applyFill="1" applyFont="1">
      <alignment readingOrder="0"/>
    </xf>
    <xf borderId="1" fillId="5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2" fillId="5" fontId="1" numFmtId="164" xfId="0" applyAlignment="1" applyBorder="1" applyFont="1" applyNumberFormat="1">
      <alignment readingOrder="0"/>
    </xf>
    <xf borderId="2" fillId="5" fontId="1" numFmtId="49" xfId="0" applyAlignment="1" applyBorder="1" applyFont="1" applyNumberFormat="1">
      <alignment horizontal="center" readingOrder="0"/>
    </xf>
    <xf borderId="12" fillId="4" fontId="1" numFmtId="0" xfId="0" applyAlignment="1" applyBorder="1" applyFont="1">
      <alignment readingOrder="0"/>
    </xf>
    <xf borderId="0" fillId="3" fontId="5" numFmtId="3" xfId="0" applyAlignment="1" applyFont="1" applyNumberFormat="1">
      <alignment horizontal="right" readingOrder="0" vertical="bottom"/>
    </xf>
    <xf borderId="11" fillId="0" fontId="2" numFmtId="0" xfId="0" applyBorder="1" applyFont="1"/>
    <xf borderId="2" fillId="3" fontId="1" numFmtId="0" xfId="0" applyBorder="1" applyFont="1"/>
    <xf borderId="10" fillId="3" fontId="1" numFmtId="0" xfId="0" applyBorder="1" applyFont="1"/>
    <xf borderId="9" fillId="0" fontId="2" numFmtId="164" xfId="0" applyBorder="1" applyFont="1" applyNumberFormat="1"/>
    <xf borderId="2" fillId="3" fontId="5" numFmtId="49" xfId="0" applyAlignment="1" applyBorder="1" applyFont="1" applyNumberFormat="1">
      <alignment horizontal="center" readingOrder="0" vertical="bottom"/>
    </xf>
    <xf borderId="2" fillId="3" fontId="5" numFmtId="164" xfId="0" applyAlignment="1" applyBorder="1" applyFont="1" applyNumberFormat="1">
      <alignment horizontal="right" vertical="bottom"/>
    </xf>
    <xf borderId="12" fillId="3" fontId="5" numFmtId="49" xfId="0" applyAlignment="1" applyBorder="1" applyFont="1" applyNumberFormat="1">
      <alignment horizontal="center" readingOrder="0" vertical="bottom"/>
    </xf>
    <xf borderId="0" fillId="3" fontId="1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3" fontId="5" numFmtId="164" xfId="0" applyAlignment="1" applyFont="1" applyNumberFormat="1">
      <alignment horizontal="right" readingOrder="0" vertical="bottom"/>
    </xf>
    <xf borderId="1" fillId="5" fontId="1" numFmtId="164" xfId="0" applyBorder="1" applyFont="1" applyNumberFormat="1"/>
    <xf borderId="1" fillId="5" fontId="1" numFmtId="49" xfId="0" applyAlignment="1" applyBorder="1" applyFont="1" applyNumberFormat="1">
      <alignment horizontal="center"/>
    </xf>
    <xf borderId="4" fillId="5" fontId="1" numFmtId="164" xfId="0" applyBorder="1" applyFont="1" applyNumberFormat="1"/>
    <xf borderId="2" fillId="5" fontId="1" numFmtId="164" xfId="0" applyBorder="1" applyFont="1" applyNumberFormat="1"/>
    <xf borderId="2" fillId="5" fontId="1" numFmtId="49" xfId="0" applyBorder="1" applyFont="1" applyNumberFormat="1"/>
    <xf borderId="2" fillId="3" fontId="1" numFmtId="49" xfId="0" applyAlignment="1" applyBorder="1" applyFont="1" applyNumberFormat="1">
      <alignment horizontal="center"/>
    </xf>
    <xf borderId="2" fillId="3" fontId="1" numFmtId="49" xfId="0" applyAlignment="1" applyBorder="1" applyFont="1" applyNumberFormat="1">
      <alignment readingOrder="0"/>
    </xf>
    <xf borderId="2" fillId="3" fontId="1" numFmtId="49" xfId="0" applyBorder="1" applyFont="1" applyNumberFormat="1"/>
    <xf borderId="0" fillId="0" fontId="7" numFmtId="0" xfId="0" applyFont="1"/>
    <xf borderId="0" fillId="0" fontId="7" numFmtId="164" xfId="0" applyFont="1" applyNumberFormat="1"/>
    <xf borderId="4" fillId="0" fontId="1" numFmtId="164" xfId="0" applyBorder="1" applyFont="1" applyNumberFormat="1"/>
    <xf borderId="4" fillId="0" fontId="1" numFmtId="49" xfId="0" applyAlignment="1" applyBorder="1" applyFont="1" applyNumberFormat="1">
      <alignment horizontal="center"/>
    </xf>
    <xf borderId="4" fillId="0" fontId="1" numFmtId="49" xfId="0" applyBorder="1" applyFont="1" applyNumberFormat="1"/>
    <xf borderId="4" fillId="0" fontId="1" numFmtId="164" xfId="0" applyAlignment="1" applyBorder="1" applyFont="1" applyNumberFormat="1">
      <alignment readingOrder="0"/>
    </xf>
    <xf borderId="4" fillId="3" fontId="1" numFmtId="49" xfId="0" applyAlignment="1" applyBorder="1" applyFont="1" applyNumberFormat="1">
      <alignment horizontal="center" readingOrder="0"/>
    </xf>
    <xf borderId="4" fillId="3" fontId="5" numFmtId="164" xfId="0" applyAlignment="1" applyBorder="1" applyFont="1" applyNumberFormat="1">
      <alignment horizontal="right" readingOrder="0" vertical="bottom"/>
    </xf>
    <xf borderId="3" fillId="3" fontId="5" numFmtId="164" xfId="0" applyAlignment="1" applyBorder="1" applyFont="1" applyNumberFormat="1">
      <alignment vertical="bottom"/>
    </xf>
    <xf borderId="3" fillId="3" fontId="5" numFmtId="164" xfId="0" applyAlignment="1" applyBorder="1" applyFont="1" applyNumberFormat="1">
      <alignment horizontal="right" readingOrder="0" vertical="bottom"/>
    </xf>
    <xf borderId="3" fillId="3" fontId="5" numFmtId="49" xfId="0" applyAlignment="1" applyBorder="1" applyFont="1" applyNumberFormat="1">
      <alignment vertical="bottom"/>
    </xf>
    <xf borderId="4" fillId="3" fontId="1" numFmtId="164" xfId="0" applyAlignment="1" applyBorder="1" applyFont="1" applyNumberFormat="1">
      <alignment readingOrder="0"/>
    </xf>
    <xf borderId="4" fillId="3" fontId="1" numFmtId="164" xfId="0" applyBorder="1" applyFont="1" applyNumberFormat="1"/>
    <xf borderId="0" fillId="0" fontId="9" numFmtId="164" xfId="0" applyAlignment="1" applyFont="1" applyNumberFormat="1">
      <alignment readingOrder="0"/>
    </xf>
    <xf borderId="9" fillId="3" fontId="5" numFmtId="164" xfId="0" applyAlignment="1" applyBorder="1" applyFont="1" applyNumberFormat="1">
      <alignment horizontal="right" readingOrder="0" vertical="bottom"/>
    </xf>
    <xf borderId="6" fillId="3" fontId="5" numFmtId="164" xfId="0" applyAlignment="1" applyBorder="1" applyFont="1" applyNumberFormat="1">
      <alignment vertical="bottom"/>
    </xf>
    <xf borderId="6" fillId="3" fontId="5" numFmtId="164" xfId="0" applyAlignment="1" applyBorder="1" applyFont="1" applyNumberFormat="1">
      <alignment horizontal="right" readingOrder="0" vertical="bottom"/>
    </xf>
    <xf borderId="6" fillId="3" fontId="5" numFmtId="49" xfId="0" applyAlignment="1" applyBorder="1" applyFont="1" applyNumberFormat="1">
      <alignment vertical="bottom"/>
    </xf>
    <xf borderId="4" fillId="3" fontId="1" numFmtId="49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4" fillId="0" fontId="1" numFmtId="0" xfId="0" applyBorder="1" applyFont="1"/>
    <xf borderId="12" fillId="0" fontId="5" numFmtId="0" xfId="0" applyAlignment="1" applyBorder="1" applyFont="1">
      <alignment vertical="bottom"/>
    </xf>
    <xf borderId="12" fillId="0" fontId="10" numFmtId="0" xfId="0" applyAlignment="1" applyBorder="1" applyFont="1">
      <alignment vertical="bottom"/>
    </xf>
    <xf borderId="12" fillId="0" fontId="10" numFmtId="0" xfId="0" applyAlignment="1" applyBorder="1" applyFont="1">
      <alignment horizontal="center" vertical="bottom"/>
    </xf>
    <xf borderId="12" fillId="0" fontId="5" numFmtId="3" xfId="0" applyAlignment="1" applyBorder="1" applyFont="1" applyNumberFormat="1">
      <alignment vertical="bottom"/>
    </xf>
    <xf borderId="12" fillId="6" fontId="10" numFmtId="0" xfId="0" applyAlignment="1" applyBorder="1" applyFill="1" applyFont="1">
      <alignment horizontal="center" readingOrder="0" vertical="bottom"/>
    </xf>
    <xf borderId="12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vertical="bottom"/>
    </xf>
    <xf borderId="9" fillId="0" fontId="6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4" xfId="0" applyAlignment="1" applyBorder="1" applyFont="1" applyNumberFormat="1">
      <alignment vertical="bottom"/>
    </xf>
    <xf borderId="6" fillId="0" fontId="5" numFmtId="3" xfId="0" applyAlignment="1" applyBorder="1" applyFont="1" applyNumberFormat="1">
      <alignment vertical="bottom"/>
    </xf>
    <xf borderId="6" fillId="0" fontId="5" numFmtId="3" xfId="0" applyAlignment="1" applyBorder="1" applyFont="1" applyNumberFormat="1">
      <alignment horizontal="right" vertical="bottom"/>
    </xf>
    <xf borderId="0" fillId="0" fontId="10" numFmtId="0" xfId="0" applyAlignment="1" applyFont="1">
      <alignment shrinkToFit="0" vertical="bottom" wrapText="0"/>
    </xf>
    <xf borderId="6" fillId="0" fontId="5" numFmtId="14" xfId="0" applyAlignment="1" applyBorder="1" applyFont="1" applyNumberFormat="1">
      <alignment horizontal="right" vertical="bottom"/>
    </xf>
    <xf borderId="6" fillId="2" fontId="5" numFmtId="3" xfId="0" applyAlignment="1" applyBorder="1" applyFont="1" applyNumberFormat="1">
      <alignment vertical="bottom"/>
    </xf>
    <xf borderId="9" fillId="0" fontId="6" numFmtId="0" xfId="0" applyAlignment="1" applyBorder="1" applyFont="1">
      <alignment shrinkToFit="0" vertical="bottom" wrapText="0"/>
    </xf>
    <xf borderId="6" fillId="0" fontId="5" numFmtId="3" xfId="0" applyAlignment="1" applyBorder="1" applyFont="1" applyNumberFormat="1">
      <alignment horizontal="center" vertical="bottom"/>
    </xf>
    <xf borderId="13" fillId="0" fontId="5" numFmtId="3" xfId="0" applyAlignment="1" applyBorder="1" applyFont="1" applyNumberFormat="1">
      <alignment horizontal="center" vertical="bottom"/>
    </xf>
    <xf borderId="6" fillId="0" fontId="10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13" fillId="0" fontId="5" numFmtId="3" xfId="0" applyAlignment="1" applyBorder="1" applyFont="1" applyNumberFormat="1">
      <alignment vertical="bottom"/>
    </xf>
    <xf borderId="6" fillId="0" fontId="11" numFmtId="0" xfId="0" applyAlignment="1" applyBorder="1" applyFont="1">
      <alignment horizontal="center" vertical="bottom"/>
    </xf>
    <xf borderId="9" fillId="0" fontId="6" numFmtId="0" xfId="0" applyAlignment="1" applyBorder="1" applyFont="1">
      <alignment horizontal="right" vertical="bottom"/>
    </xf>
    <xf borderId="6" fillId="0" fontId="5" numFmtId="164" xfId="0" applyAlignment="1" applyBorder="1" applyFont="1" applyNumberFormat="1">
      <alignment vertical="bottom"/>
    </xf>
    <xf borderId="13" fillId="2" fontId="5" numFmtId="3" xfId="0" applyAlignment="1" applyBorder="1" applyFont="1" applyNumberFormat="1">
      <alignment vertical="bottom"/>
    </xf>
    <xf borderId="6" fillId="0" fontId="6" numFmtId="3" xfId="0" applyAlignment="1" applyBorder="1" applyFont="1" applyNumberFormat="1">
      <alignment horizontal="right" vertical="bottom"/>
    </xf>
    <xf borderId="6" fillId="2" fontId="3" numFmtId="164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horizontal="right" vertical="bottom"/>
    </xf>
    <xf borderId="0" fillId="2" fontId="5" numFmtId="164" xfId="0" applyAlignment="1" applyFont="1" applyNumberFormat="1">
      <alignment vertical="bottom"/>
    </xf>
    <xf borderId="6" fillId="0" fontId="5" numFmtId="164" xfId="0" applyAlignment="1" applyBorder="1" applyFont="1" applyNumberFormat="1">
      <alignment horizontal="right" vertical="bottom"/>
    </xf>
    <xf borderId="0" fillId="0" fontId="5" numFmtId="164" xfId="0" applyAlignment="1" applyFont="1" applyNumberFormat="1">
      <alignment vertical="bottom"/>
    </xf>
    <xf borderId="6" fillId="2" fontId="3" numFmtId="0" xfId="0" applyAlignment="1" applyBorder="1" applyFont="1">
      <alignment horizontal="right" vertical="bottom"/>
    </xf>
    <xf borderId="9" fillId="0" fontId="5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0" fillId="0" fontId="1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12" fillId="0" fontId="1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12" fillId="0" fontId="1" numFmtId="0" xfId="0" applyBorder="1" applyFont="1"/>
    <xf borderId="1" fillId="0" fontId="1" numFmtId="0" xfId="0" applyBorder="1" applyFont="1"/>
    <xf borderId="0" fillId="0" fontId="7" numFmtId="0" xfId="0" applyAlignment="1" applyFont="1">
      <alignment horizontal="left" readingOrder="0"/>
    </xf>
    <xf borderId="4" fillId="0" fontId="1" numFmtId="0" xfId="0" applyAlignment="1" applyBorder="1" applyFont="1">
      <alignment horizontal="left"/>
    </xf>
    <xf borderId="4" fillId="2" fontId="3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3" xfId="0" applyBorder="1" applyFont="1" applyNumberFormat="1"/>
    <xf borderId="4" fillId="2" fontId="1" numFmtId="0" xfId="0" applyBorder="1" applyFont="1"/>
    <xf borderId="4" fillId="3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4" fillId="3" fontId="1" numFmtId="0" xfId="0" applyAlignment="1" applyBorder="1" applyFont="1">
      <alignment readingOrder="0"/>
    </xf>
    <xf borderId="4" fillId="3" fontId="1" numFmtId="164" xfId="0" applyBorder="1" applyFont="1" applyNumberFormat="1"/>
    <xf borderId="6" fillId="0" fontId="2" numFmtId="164" xfId="0" applyAlignment="1" applyBorder="1" applyFont="1" applyNumberFormat="1">
      <alignment readingOrder="0"/>
    </xf>
    <xf borderId="4" fillId="3" fontId="1" numFmtId="0" xfId="0" applyBorder="1" applyFont="1"/>
    <xf borderId="6" fillId="0" fontId="2" numFmtId="49" xfId="0" applyBorder="1" applyFont="1" applyNumberFormat="1"/>
    <xf borderId="0" fillId="0" fontId="1" numFmtId="164" xfId="0" applyFont="1" applyNumberFormat="1"/>
    <xf borderId="0" fillId="2" fontId="7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12" fillId="0" fontId="10" numFmtId="0" xfId="0" applyAlignment="1" applyBorder="1" applyFont="1">
      <alignment readingOrder="0" vertical="bottom"/>
    </xf>
    <xf borderId="12" fillId="0" fontId="5" numFmtId="0" xfId="0" applyAlignment="1" applyBorder="1" applyFont="1">
      <alignment readingOrder="0" vertical="bottom"/>
    </xf>
    <xf borderId="13" fillId="0" fontId="5" numFmtId="0" xfId="0" applyAlignment="1" applyBorder="1" applyFont="1">
      <alignment vertical="bottom"/>
    </xf>
    <xf borderId="6" fillId="0" fontId="10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horizontal="center" shrinkToFit="0" vertical="bottom" wrapText="0"/>
    </xf>
    <xf borderId="6" fillId="0" fontId="11" numFmtId="0" xfId="0" applyAlignment="1" applyBorder="1" applyFont="1">
      <alignment horizontal="center" readingOrder="0" vertical="bottom"/>
    </xf>
    <xf borderId="4" fillId="0" fontId="11" numFmtId="0" xfId="0" applyAlignment="1" applyBorder="1" applyFont="1">
      <alignment horizontal="center" vertical="bottom"/>
    </xf>
    <xf borderId="6" fillId="0" fontId="6" numFmtId="3" xfId="0" applyAlignment="1" applyBorder="1" applyFont="1" applyNumberFormat="1">
      <alignment horizontal="center" vertical="bottom"/>
    </xf>
    <xf borderId="4" fillId="2" fontId="3" numFmtId="3" xfId="0" applyAlignment="1" applyBorder="1" applyFont="1" applyNumberFormat="1">
      <alignment horizontal="center" vertical="bottom"/>
    </xf>
    <xf borderId="6" fillId="2" fontId="3" numFmtId="3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horizontal="center" vertical="bottom"/>
    </xf>
    <xf borderId="13" fillId="0" fontId="5" numFmtId="164" xfId="0" applyAlignment="1" applyBorder="1" applyFont="1" applyNumberFormat="1">
      <alignment vertical="bottom"/>
    </xf>
    <xf borderId="6" fillId="0" fontId="2" numFmtId="0" xfId="0" applyBorder="1" applyFont="1"/>
    <xf borderId="5" fillId="0" fontId="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5" fillId="0" fontId="2" numFmtId="0" xfId="0" applyBorder="1" applyFont="1"/>
    <xf borderId="5" fillId="0" fontId="2" numFmtId="164" xfId="0" applyBorder="1" applyFont="1" applyNumberFormat="1"/>
    <xf borderId="12" fillId="0" fontId="2" numFmtId="0" xfId="0" applyBorder="1" applyFont="1"/>
    <xf borderId="12" fillId="0" fontId="2" numFmtId="164" xfId="0" applyBorder="1" applyFont="1" applyNumberFormat="1"/>
    <xf borderId="0" fillId="0" fontId="2" numFmtId="3" xfId="0" applyFont="1" applyNumberFormat="1"/>
    <xf borderId="6" fillId="2" fontId="5" numFmtId="164" xfId="0" applyAlignment="1" applyBorder="1" applyFont="1" applyNumberFormat="1">
      <alignment vertical="bottom"/>
    </xf>
    <xf borderId="0" fillId="2" fontId="5" numFmtId="0" xfId="0" applyAlignment="1" applyFont="1">
      <alignment vertical="bottom"/>
    </xf>
    <xf borderId="0" fillId="2" fontId="5" numFmtId="10" xfId="0" applyAlignment="1" applyFont="1" applyNumberFormat="1">
      <alignment vertical="bottom"/>
    </xf>
    <xf borderId="14" fillId="0" fontId="5" numFmtId="0" xfId="0" applyAlignment="1" applyBorder="1" applyFont="1">
      <alignment shrinkToFit="0" vertical="bottom" wrapText="0"/>
    </xf>
    <xf borderId="6" fillId="7" fontId="5" numFmtId="0" xfId="0" applyAlignment="1" applyBorder="1" applyFill="1" applyFont="1">
      <alignment vertical="bottom"/>
    </xf>
    <xf borderId="12" fillId="2" fontId="5" numFmtId="4" xfId="0" applyAlignment="1" applyBorder="1" applyFont="1" applyNumberFormat="1">
      <alignment vertical="bottom"/>
    </xf>
    <xf borderId="12" fillId="8" fontId="5" numFmtId="14" xfId="0" applyAlignment="1" applyBorder="1" applyFill="1" applyFont="1" applyNumberFormat="1">
      <alignment horizontal="right" vertical="bottom"/>
    </xf>
    <xf borderId="12" fillId="2" fontId="5" numFmtId="164" xfId="0" applyAlignment="1" applyBorder="1" applyFont="1" applyNumberFormat="1">
      <alignment horizontal="right" vertical="bottom"/>
    </xf>
    <xf borderId="12" fillId="2" fontId="5" numFmtId="10" xfId="0" applyAlignment="1" applyBorder="1" applyFont="1" applyNumberFormat="1">
      <alignment vertical="bottom"/>
    </xf>
    <xf borderId="12" fillId="9" fontId="5" numFmtId="0" xfId="0" applyAlignment="1" applyBorder="1" applyFill="1" applyFont="1">
      <alignment horizontal="center" vertical="center"/>
    </xf>
    <xf borderId="12" fillId="8" fontId="5" numFmtId="0" xfId="0" applyAlignment="1" applyBorder="1" applyFont="1">
      <alignment horizontal="center" vertical="center"/>
    </xf>
    <xf borderId="12" fillId="8" fontId="5" numFmtId="0" xfId="0" applyAlignment="1" applyBorder="1" applyFont="1">
      <alignment horizontal="center" shrinkToFit="0" vertical="center" wrapText="1"/>
    </xf>
    <xf borderId="12" fillId="8" fontId="5" numFmtId="10" xfId="0" applyAlignment="1" applyBorder="1" applyFont="1" applyNumberFormat="1">
      <alignment horizontal="center" shrinkToFit="0" vertical="center" wrapText="1"/>
    </xf>
    <xf borderId="0" fillId="2" fontId="5" numFmtId="0" xfId="0" applyAlignment="1" applyFont="1">
      <alignment vertical="bottom"/>
    </xf>
    <xf borderId="0" fillId="2" fontId="5" numFmtId="10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5" numFmtId="9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9" xfId="0" applyAlignment="1" applyFont="1" applyNumberFormat="1">
      <alignment vertical="bottom"/>
    </xf>
    <xf borderId="0" fillId="0" fontId="5" numFmtId="9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</cellXfs>
  <cellStyles count="1">
    <cellStyle xfId="0" name="Normal" builtinId="0"/>
  </cellStyles>
  <dxfs count="14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3F3F3"/>
      </font>
      <fill>
        <patternFill patternType="solid">
          <fgColor rgb="FF999999"/>
          <bgColor rgb="FF999999"/>
        </patternFill>
      </fill>
      <border/>
    </dxf>
    <dxf>
      <font>
        <color rgb="FF3C78D8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coring-style">
      <tableStyleElement dxfId="11" type="headerRow"/>
      <tableStyleElement dxfId="1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AR8" displayName="Table_1" id="1">
  <tableColumns count="4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</tableColumns>
  <tableStyleInfo name="Scor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1" max="1" width="3.0"/>
    <col customWidth="1" min="2" max="2" width="11.0"/>
    <col customWidth="1" min="3" max="3" width="43.57"/>
    <col customWidth="1" min="5" max="5" width="18.86"/>
    <col customWidth="1" min="6" max="6" width="16.14"/>
    <col customWidth="1" min="7" max="7" width="12.43"/>
    <col customWidth="1" min="8" max="8" width="9.86"/>
    <col customWidth="1" min="9" max="9" width="5.71"/>
    <col customWidth="1" min="11" max="11" width="5.71"/>
    <col customWidth="1" min="12" max="12" width="13.71"/>
    <col customWidth="1" min="13" max="13" width="6.0"/>
    <col customWidth="1" min="15" max="15" width="6.0"/>
    <col customWidth="1" min="17" max="17" width="6.29"/>
    <col customWidth="1" min="19" max="19" width="5.29"/>
    <col customWidth="1" min="21" max="21" width="6.86"/>
    <col customWidth="1" min="23" max="23" width="6.29"/>
    <col customWidth="1" min="25" max="25" width="5.14"/>
    <col customWidth="1" min="27" max="27" width="5.43"/>
    <col customWidth="1" min="29" max="29" width="5.86"/>
    <col customWidth="1" min="31" max="31" width="5.29"/>
    <col customWidth="1" min="33" max="33" width="3.43"/>
    <col customWidth="1" min="35" max="35" width="3.71"/>
    <col customWidth="1" hidden="1" min="37" max="37" width="3.71"/>
    <col hidden="1" min="38" max="38" width="14.43"/>
    <col customWidth="1" hidden="1" min="39" max="39" width="4.0"/>
    <col hidden="1" min="40" max="40" width="14.43"/>
    <col customWidth="1" hidden="1" min="41" max="41" width="18.29"/>
    <col customWidth="1" min="46" max="46" width="20.57"/>
    <col customWidth="1" min="47" max="48" width="16.71"/>
    <col hidden="1" min="53" max="54" width="14.43"/>
    <col customWidth="1" hidden="1" min="55" max="55" width="16.71"/>
    <col customWidth="1" min="56" max="56" width="16.43"/>
    <col customWidth="1" min="59" max="59" width="5.57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3"/>
      <c r="J1" s="4" t="s">
        <v>2</v>
      </c>
      <c r="AG1" s="1"/>
      <c r="AH1" s="1"/>
      <c r="AI1" s="1"/>
      <c r="AJ1" s="1"/>
      <c r="AK1" s="1"/>
      <c r="AP1" s="5"/>
      <c r="AQ1" s="1"/>
      <c r="AS1" s="6"/>
      <c r="AT1" s="6"/>
      <c r="AU1" s="13"/>
      <c r="AV1" s="13"/>
      <c r="AW1" s="13"/>
      <c r="AX1" s="13"/>
      <c r="AY1" s="13"/>
      <c r="AZ1" s="13"/>
      <c r="BA1" s="13"/>
      <c r="BB1" s="13"/>
      <c r="BF1" s="15">
        <f>IF(C3&gt;2000,0.91%,3.61%)</f>
        <v>0.0091</v>
      </c>
    </row>
    <row r="2">
      <c r="B2" s="16" t="s">
        <v>7</v>
      </c>
      <c r="I2" s="17"/>
      <c r="M2" s="18"/>
      <c r="O2" s="18"/>
      <c r="Q2" s="18"/>
      <c r="S2" s="18"/>
      <c r="U2" s="18"/>
      <c r="W2" s="18"/>
      <c r="Y2" s="18"/>
      <c r="AP2" s="13"/>
      <c r="AS2" s="6"/>
      <c r="AT2" s="6"/>
      <c r="AU2" s="13"/>
      <c r="AV2" s="13"/>
      <c r="AW2" s="13"/>
      <c r="AX2" s="13"/>
      <c r="AY2" s="13"/>
      <c r="AZ2" s="13"/>
      <c r="BA2" s="13"/>
      <c r="BB2" s="13"/>
      <c r="BF2">
        <f>IF($D$5-$AF$5&gt;0,1,0)</f>
        <v>1</v>
      </c>
    </row>
    <row r="3">
      <c r="A3" s="19" t="s">
        <v>8</v>
      </c>
      <c r="B3" s="21"/>
      <c r="C3" s="22">
        <f>Circulos!A2</f>
        <v>2406</v>
      </c>
      <c r="D3" s="19" t="s">
        <v>12</v>
      </c>
      <c r="E3" s="23"/>
      <c r="F3" s="23"/>
      <c r="G3" s="23"/>
      <c r="H3" s="23"/>
      <c r="I3" s="27"/>
      <c r="J3" s="23" t="str">
        <f>IFERROR(VLOOKUP(C3,Circulos!$A$2:$B$100,2,FALSE))</f>
        <v>BP SEMILLEROS EN ACCION</v>
      </c>
      <c r="K3" s="23"/>
      <c r="L3" s="23"/>
      <c r="M3" s="23"/>
      <c r="N3" s="23"/>
      <c r="O3" s="23"/>
      <c r="P3" s="26"/>
      <c r="Q3" s="30"/>
      <c r="R3" s="19" t="s">
        <v>13</v>
      </c>
      <c r="S3" s="31"/>
      <c r="T3" s="26">
        <f>IFERROR(VLOOKUP(C3,Circulos!$A$2:$C$1000,3,FALSE))</f>
        <v>9</v>
      </c>
      <c r="U3" s="18"/>
      <c r="W3" s="18"/>
      <c r="Y3" s="18"/>
      <c r="AP3" s="13"/>
      <c r="AS3" s="6"/>
      <c r="AT3" s="6"/>
      <c r="AU3" s="13"/>
      <c r="AV3" s="13"/>
      <c r="AW3" s="13"/>
      <c r="AX3" s="13"/>
      <c r="AY3" s="13"/>
      <c r="AZ3" s="13"/>
      <c r="BA3" s="13"/>
      <c r="BB3" s="13"/>
      <c r="BF3" s="34">
        <v>1000.0</v>
      </c>
    </row>
    <row r="4">
      <c r="A4" s="19" t="s">
        <v>20</v>
      </c>
      <c r="B4" s="21"/>
      <c r="C4" s="21"/>
      <c r="D4" s="23"/>
      <c r="E4" s="36"/>
      <c r="F4" s="36"/>
      <c r="G4" s="36"/>
      <c r="H4" s="36"/>
      <c r="I4" s="37"/>
      <c r="J4" s="38">
        <v>43447.0</v>
      </c>
      <c r="K4" s="40"/>
      <c r="L4" s="36">
        <f t="shared" ref="L4:L5" si="1">J4+7</f>
        <v>43454</v>
      </c>
      <c r="M4" s="42"/>
      <c r="N4" s="36">
        <f t="shared" ref="N4:N5" si="2">L4+7</f>
        <v>43461</v>
      </c>
      <c r="O4" s="42"/>
      <c r="P4" s="36">
        <f t="shared" ref="P4:P5" si="3">N4+7</f>
        <v>43468</v>
      </c>
      <c r="Q4" s="42"/>
      <c r="R4" s="36">
        <f t="shared" ref="R4:R5" si="4">P4+7</f>
        <v>43475</v>
      </c>
      <c r="S4" s="42"/>
      <c r="T4" s="36">
        <f t="shared" ref="T4:T5" si="5">R4+7</f>
        <v>43482</v>
      </c>
      <c r="U4" s="42"/>
      <c r="V4" s="36">
        <f t="shared" ref="V4:V5" si="6">T4+7</f>
        <v>43489</v>
      </c>
      <c r="W4" s="42"/>
      <c r="X4" s="36">
        <f t="shared" ref="X4:X5" si="7">V4+7</f>
        <v>43496</v>
      </c>
      <c r="Y4" s="42"/>
      <c r="Z4" s="36">
        <f t="shared" ref="Z4:Z5" si="8">X4+7</f>
        <v>43503</v>
      </c>
      <c r="AA4" s="40"/>
      <c r="AB4" s="36">
        <f t="shared" ref="AB4:AB5" si="9">Z4+7</f>
        <v>43510</v>
      </c>
      <c r="AC4" s="40"/>
      <c r="AD4" s="36">
        <f t="shared" ref="AD4:AD5" si="10">AB4+7</f>
        <v>43517</v>
      </c>
      <c r="AE4" s="40"/>
      <c r="AF4" s="36">
        <f>AD4+7</f>
        <v>43524</v>
      </c>
      <c r="AG4" s="36"/>
      <c r="AH4" s="36"/>
      <c r="AI4" s="36"/>
      <c r="AJ4" s="36"/>
      <c r="AK4" s="36"/>
      <c r="AP4" s="13"/>
      <c r="AS4" s="13"/>
      <c r="AT4" s="6"/>
      <c r="AU4" s="13"/>
      <c r="AV4" s="13"/>
      <c r="AW4" s="13"/>
      <c r="AX4" s="13"/>
      <c r="AY4" s="13"/>
      <c r="AZ4" s="13"/>
      <c r="BA4" s="13"/>
      <c r="BB4" s="13"/>
    </row>
    <row r="5">
      <c r="A5" s="19" t="s">
        <v>26</v>
      </c>
      <c r="B5" s="21"/>
      <c r="C5" s="21"/>
      <c r="D5" s="49">
        <f>TODAY()</f>
        <v>43643</v>
      </c>
      <c r="E5" s="36"/>
      <c r="F5" s="36"/>
      <c r="G5" s="36"/>
      <c r="H5" s="16" t="s">
        <v>27</v>
      </c>
      <c r="I5" s="37"/>
      <c r="J5" s="52">
        <v>43448.0</v>
      </c>
      <c r="K5" s="40"/>
      <c r="L5" s="36">
        <f t="shared" si="1"/>
        <v>43455</v>
      </c>
      <c r="M5" s="42"/>
      <c r="N5" s="36">
        <f t="shared" si="2"/>
        <v>43462</v>
      </c>
      <c r="O5" s="42"/>
      <c r="P5" s="36">
        <f t="shared" si="3"/>
        <v>43469</v>
      </c>
      <c r="Q5" s="42"/>
      <c r="R5" s="36">
        <f t="shared" si="4"/>
        <v>43476</v>
      </c>
      <c r="S5" s="42"/>
      <c r="T5" s="36">
        <f t="shared" si="5"/>
        <v>43483</v>
      </c>
      <c r="U5" s="42"/>
      <c r="V5" s="36">
        <f t="shared" si="6"/>
        <v>43490</v>
      </c>
      <c r="W5" s="42"/>
      <c r="X5" s="36">
        <f t="shared" si="7"/>
        <v>43497</v>
      </c>
      <c r="Y5" s="42"/>
      <c r="Z5" s="36">
        <f t="shared" si="8"/>
        <v>43504</v>
      </c>
      <c r="AA5" s="40"/>
      <c r="AB5" s="36">
        <f t="shared" si="9"/>
        <v>43511</v>
      </c>
      <c r="AC5" s="40"/>
      <c r="AD5" s="36">
        <f t="shared" si="10"/>
        <v>43518</v>
      </c>
      <c r="AE5" s="40"/>
      <c r="AF5" s="36">
        <v>43525.0</v>
      </c>
      <c r="AG5" s="36"/>
      <c r="AH5" s="36"/>
      <c r="AI5" s="36"/>
      <c r="AJ5" s="36"/>
      <c r="AK5" s="36"/>
      <c r="AL5" s="36"/>
      <c r="AN5" s="36"/>
      <c r="AP5" s="13"/>
      <c r="AS5" s="13"/>
      <c r="AT5" s="6"/>
      <c r="AU5" s="13"/>
      <c r="AV5" s="13"/>
      <c r="AW5" s="13"/>
      <c r="AX5" s="13"/>
      <c r="AY5" s="13"/>
      <c r="AZ5" s="13"/>
      <c r="BA5" s="13"/>
      <c r="BB5" s="13"/>
      <c r="BF5" s="60">
        <f>IF($D$5-$J$5&gt;0,1,0)+IF($D$5-$L$5&gt;0,1,0)+IF($D$5-$N$5&gt;0,1,0)+IF($D$5-$P$5&gt;0,1,0)+IF($D$5-$R$5&gt;0,1,0)+IF($D$5-$T$5&gt;0,1,0)+IF($D$5-$V$5&gt;0,1,0)+IF($D$5-$X$5&gt;0,1,0)+IF($D$5-$Z$5&gt;0,1,0)+IF($D$5-$AB$5&gt;0,1,0)+IF($D$5-$AD$5&gt;0,1,0)+IF($D$5-$AF$5&gt;0,1,0)+IF($D$5-$AH$5&gt;0,1,0)+IF($D$5-$AJ$5&gt;0,1,0)+IF($D$5-$AL$5&gt;0,1,0)+IF($D$5-$AN$5&gt;0,1,0)-(16-$BF$6)</f>
        <v>12</v>
      </c>
    </row>
    <row r="6">
      <c r="A6" s="16" t="s">
        <v>39</v>
      </c>
      <c r="B6" s="16"/>
      <c r="C6" s="16"/>
      <c r="D6" s="16"/>
      <c r="I6" s="37"/>
      <c r="J6" s="62" t="s">
        <v>40</v>
      </c>
      <c r="K6" s="62"/>
      <c r="L6" s="62" t="s">
        <v>40</v>
      </c>
      <c r="M6" s="65"/>
      <c r="N6" s="62" t="s">
        <v>40</v>
      </c>
      <c r="O6" s="65"/>
      <c r="P6" s="62" t="s">
        <v>40</v>
      </c>
      <c r="Q6" s="65"/>
      <c r="R6" s="62" t="s">
        <v>40</v>
      </c>
      <c r="S6" s="65"/>
      <c r="T6" s="62" t="s">
        <v>40</v>
      </c>
      <c r="U6" s="65"/>
      <c r="V6" s="62" t="s">
        <v>40</v>
      </c>
      <c r="W6" s="65"/>
      <c r="X6" s="62" t="s">
        <v>40</v>
      </c>
      <c r="Y6" s="65"/>
      <c r="Z6" s="62" t="s">
        <v>40</v>
      </c>
      <c r="AA6" s="62"/>
      <c r="AB6" s="62" t="s">
        <v>40</v>
      </c>
      <c r="AC6" s="62"/>
      <c r="AD6" s="62" t="s">
        <v>40</v>
      </c>
      <c r="AE6" s="62"/>
      <c r="AF6" s="62" t="s">
        <v>40</v>
      </c>
      <c r="AG6" s="62"/>
      <c r="AH6" s="16" t="s">
        <v>40</v>
      </c>
      <c r="AI6" s="16"/>
      <c r="AJ6" s="16" t="s">
        <v>40</v>
      </c>
      <c r="AK6" s="16"/>
      <c r="AL6" s="16" t="s">
        <v>40</v>
      </c>
      <c r="AM6" s="16"/>
      <c r="AN6" s="16" t="s">
        <v>40</v>
      </c>
      <c r="AO6" s="16"/>
      <c r="AP6" s="6"/>
      <c r="AQ6" s="16"/>
      <c r="AS6" s="13"/>
      <c r="AT6" s="6"/>
      <c r="AU6" s="13"/>
      <c r="AV6" s="13"/>
      <c r="AW6" s="13"/>
      <c r="AX6" s="13"/>
      <c r="AY6" s="13"/>
      <c r="AZ6" s="13"/>
      <c r="BA6" s="13"/>
      <c r="BB6" s="13"/>
      <c r="BE6" s="16"/>
      <c r="BF6" s="69">
        <v>12.0</v>
      </c>
    </row>
    <row r="7">
      <c r="A7" s="19" t="s">
        <v>41</v>
      </c>
      <c r="B7" s="21"/>
      <c r="C7" s="21"/>
      <c r="D7" s="71">
        <f>F8</f>
        <v>1039550</v>
      </c>
      <c r="E7" s="72" t="s">
        <v>54</v>
      </c>
      <c r="F7" s="72" t="s">
        <v>55</v>
      </c>
      <c r="G7" s="72" t="s">
        <v>56</v>
      </c>
      <c r="H7" s="72" t="s">
        <v>57</v>
      </c>
      <c r="I7" s="73" t="s">
        <v>58</v>
      </c>
      <c r="J7" s="21">
        <v>1.0</v>
      </c>
      <c r="K7" s="73" t="s">
        <v>58</v>
      </c>
      <c r="L7" s="75">
        <v>2.0</v>
      </c>
      <c r="M7" s="73" t="s">
        <v>58</v>
      </c>
      <c r="N7" s="76">
        <v>3.0</v>
      </c>
      <c r="O7" s="73" t="s">
        <v>58</v>
      </c>
      <c r="P7" s="76">
        <v>4.0</v>
      </c>
      <c r="Q7" s="73" t="s">
        <v>58</v>
      </c>
      <c r="R7" s="76">
        <v>5.0</v>
      </c>
      <c r="S7" s="73" t="s">
        <v>58</v>
      </c>
      <c r="T7" s="76">
        <v>6.0</v>
      </c>
      <c r="U7" s="73" t="s">
        <v>58</v>
      </c>
      <c r="V7" s="76">
        <v>7.0</v>
      </c>
      <c r="W7" s="73" t="s">
        <v>58</v>
      </c>
      <c r="X7" s="76">
        <v>8.0</v>
      </c>
      <c r="Y7" s="73" t="s">
        <v>58</v>
      </c>
      <c r="Z7" s="76">
        <v>9.0</v>
      </c>
      <c r="AA7" s="73" t="s">
        <v>58</v>
      </c>
      <c r="AB7" s="76">
        <v>10.0</v>
      </c>
      <c r="AC7" s="73" t="s">
        <v>58</v>
      </c>
      <c r="AD7" s="76">
        <v>11.0</v>
      </c>
      <c r="AE7" s="73" t="s">
        <v>58</v>
      </c>
      <c r="AF7" s="76">
        <v>12.0</v>
      </c>
      <c r="AG7" s="76"/>
      <c r="AH7" s="76">
        <v>13.0</v>
      </c>
      <c r="AI7" s="76"/>
      <c r="AJ7" s="76">
        <v>14.0</v>
      </c>
      <c r="AK7" s="76"/>
      <c r="AL7" s="76">
        <v>15.0</v>
      </c>
      <c r="AM7" s="76"/>
      <c r="AN7" s="76">
        <v>16.0</v>
      </c>
      <c r="AO7" s="21" t="s">
        <v>69</v>
      </c>
      <c r="AP7" s="78" t="s">
        <v>31</v>
      </c>
      <c r="AQ7" s="21" t="s">
        <v>70</v>
      </c>
      <c r="AR7" s="21" t="s">
        <v>71</v>
      </c>
      <c r="AS7" s="78" t="s">
        <v>72</v>
      </c>
      <c r="AT7" s="78" t="s">
        <v>73</v>
      </c>
      <c r="AU7" s="78" t="s">
        <v>74</v>
      </c>
      <c r="AV7" s="78" t="s">
        <v>75</v>
      </c>
      <c r="AW7" s="78" t="s">
        <v>76</v>
      </c>
      <c r="AX7" s="78" t="s">
        <v>77</v>
      </c>
      <c r="AY7" s="78" t="s">
        <v>78</v>
      </c>
      <c r="AZ7" s="78" t="s">
        <v>79</v>
      </c>
      <c r="BA7" s="78" t="s">
        <v>80</v>
      </c>
      <c r="BB7" s="78" t="s">
        <v>81</v>
      </c>
      <c r="BC7" s="21" t="s">
        <v>82</v>
      </c>
      <c r="BD7" s="21" t="s">
        <v>83</v>
      </c>
      <c r="BE7" s="21" t="s">
        <v>84</v>
      </c>
    </row>
    <row r="8">
      <c r="A8" s="75" t="s">
        <v>85</v>
      </c>
      <c r="B8" s="21" t="s">
        <v>86</v>
      </c>
      <c r="C8" s="21" t="s">
        <v>87</v>
      </c>
      <c r="D8" s="71">
        <f>SUM(D9:D17)+SUM(D19:D27)+SUM(D29:D36)+SUM(D38:D45)+SUM(D47:D54)</f>
        <v>1176500</v>
      </c>
      <c r="E8" s="71">
        <f>SUM(E9:E17)+SUM(E19:E27)+SUM(E29:E36)+SUM(E38:E45)+SUM(E54:E347)</f>
        <v>10650000</v>
      </c>
      <c r="F8" s="71">
        <f t="shared" ref="F8:H8" si="11">SUM(F9:F17)+SUM(F19:F27)+SUM(F29:F36)+SUM(F38:F45)+SUM(F47:F54)</f>
        <v>1039550</v>
      </c>
      <c r="G8" s="71">
        <f t="shared" si="11"/>
        <v>102503</v>
      </c>
      <c r="H8" s="71">
        <f t="shared" si="11"/>
        <v>6447</v>
      </c>
      <c r="I8" s="81"/>
      <c r="J8" s="83"/>
      <c r="K8" s="81"/>
      <c r="L8" s="83"/>
      <c r="M8" s="81"/>
      <c r="N8" s="21"/>
      <c r="O8" s="81"/>
      <c r="P8" s="23"/>
      <c r="Q8" s="81"/>
      <c r="R8" s="23"/>
      <c r="S8" s="81"/>
      <c r="T8" s="23"/>
      <c r="U8" s="81"/>
      <c r="V8" s="23"/>
      <c r="W8" s="81"/>
      <c r="X8" s="23"/>
      <c r="Y8" s="81"/>
      <c r="Z8" s="23"/>
      <c r="AA8" s="81"/>
      <c r="AB8" s="23"/>
      <c r="AC8" s="81"/>
      <c r="AD8" s="23"/>
      <c r="AE8" s="81"/>
      <c r="AF8" s="23"/>
      <c r="AG8" s="23"/>
      <c r="AH8" s="23"/>
      <c r="AI8" s="23"/>
      <c r="AJ8" s="23"/>
      <c r="AK8" s="23"/>
      <c r="AL8" s="23"/>
      <c r="AM8" s="23"/>
      <c r="AN8" s="23"/>
      <c r="AP8" s="13"/>
      <c r="AS8" s="13"/>
      <c r="AT8" s="6"/>
      <c r="AU8" s="13"/>
      <c r="AV8" s="13"/>
      <c r="AW8" s="13"/>
      <c r="AX8" s="13"/>
      <c r="AY8" s="13"/>
      <c r="AZ8" s="13"/>
      <c r="BA8" s="13"/>
      <c r="BB8" s="13"/>
    </row>
    <row r="9">
      <c r="A9" s="75">
        <v>1.0</v>
      </c>
      <c r="B9" s="84">
        <v>4.3701799E7</v>
      </c>
      <c r="C9" s="86" t="str">
        <f>IFERROR(VLOOKUP(B9,'SC1'!$A$2:$B$1000,2,FALSE))</f>
        <v>ARBELAEZ PEREZ PIEDAD DE JESUS</v>
      </c>
      <c r="D9" s="87">
        <f t="shared" ref="D9:D17" si="13">IF(CEILING(F9+G9+$BF$3,500)&gt;$BF$3,CEILING(F9+G9+$BF$3,500),"")</f>
        <v>71000</v>
      </c>
      <c r="E9" s="88">
        <f>IFERROR(VLOOKUP(B9,'SC1'!$A$2:$C$1000,3,FALSE))</f>
        <v>750000</v>
      </c>
      <c r="F9" s="78">
        <f t="shared" ref="F9:F17" si="14">IF(CEILING(PMT($BF$1/30*7,BG9,E9)*-1,50)&gt;0,CEILING(PMT($BF$1/30*7,BG9,E9)*-1,50),"")</f>
        <v>63400</v>
      </c>
      <c r="G9" s="78">
        <f t="shared" ref="G9:G17" si="15">IF(ROUND(E9*0.1/BG9)&gt;0,ROUND(E9*0.1/BG9),"")</f>
        <v>6250</v>
      </c>
      <c r="H9" s="78">
        <f t="shared" ref="H9:H17" si="16">IF(D9-F9-G9-$BF$3&gt;0,D9-F9-G9-$BF$3,"")</f>
        <v>350</v>
      </c>
      <c r="I9" s="89" t="s">
        <v>88</v>
      </c>
      <c r="J9" s="90">
        <v>71000.0</v>
      </c>
      <c r="K9" s="89" t="s">
        <v>88</v>
      </c>
      <c r="L9" s="90">
        <v>71000.0</v>
      </c>
      <c r="M9" s="89" t="s">
        <v>89</v>
      </c>
      <c r="N9" s="90">
        <v>71000.0</v>
      </c>
      <c r="O9" s="89" t="s">
        <v>90</v>
      </c>
      <c r="P9" s="90">
        <v>71000.0</v>
      </c>
      <c r="Q9" s="89" t="s">
        <v>90</v>
      </c>
      <c r="R9" s="90">
        <v>71000.0</v>
      </c>
      <c r="S9" s="89" t="s">
        <v>88</v>
      </c>
      <c r="T9" s="90">
        <v>71000.0</v>
      </c>
      <c r="U9" s="89" t="s">
        <v>88</v>
      </c>
      <c r="V9" s="90">
        <v>71000.0</v>
      </c>
      <c r="W9" s="89" t="s">
        <v>88</v>
      </c>
      <c r="X9" s="90">
        <v>71000.0</v>
      </c>
      <c r="Y9" s="89" t="s">
        <v>88</v>
      </c>
      <c r="Z9" s="90">
        <v>71000.0</v>
      </c>
      <c r="AA9" s="89" t="s">
        <v>88</v>
      </c>
      <c r="AB9" s="90">
        <v>71000.0</v>
      </c>
      <c r="AC9" s="89" t="s">
        <v>88</v>
      </c>
      <c r="AD9" s="91">
        <v>70000.0</v>
      </c>
      <c r="AE9" s="89" t="s">
        <v>88</v>
      </c>
      <c r="AF9" s="91">
        <v>72000.0</v>
      </c>
      <c r="AG9" s="91"/>
      <c r="AH9" s="92"/>
      <c r="AI9" s="92"/>
      <c r="AJ9" s="92"/>
      <c r="AK9" s="92"/>
      <c r="AL9" s="92"/>
      <c r="AM9" s="92"/>
      <c r="AN9" s="91"/>
      <c r="AO9" s="93"/>
      <c r="AP9" s="13">
        <f t="shared" ref="AP9:AP17" si="17">IF(SUM(J9:AN9)&gt;0,SUM(J9:AN9),0)</f>
        <v>852000</v>
      </c>
      <c r="AQ9" s="13">
        <f t="shared" ref="AQ9:AQ17" si="18">IF(BG9*D9&gt;0,BG9*D9,"")</f>
        <v>852000</v>
      </c>
      <c r="AR9" t="str">
        <f t="shared" ref="AR9:AR17" si="19">IF($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 &lt; 0,AP9-MULTIPLY(D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9)),"")</f>
        <v/>
      </c>
      <c r="AS9" s="13" t="str">
        <f t="shared" ref="AS9:AS17" si="20">IF(D9*BG9-AP9&gt;0,D9*BG9-AP9,"")</f>
        <v/>
      </c>
      <c r="AT9" s="6">
        <f t="shared" ref="AT9:AT17" si="21">IF(AR9&gt;-1,IF(BC9 &lt;&gt; "",IF((BG9)*F9&gt;0,(BG9)*F9,""),""),IF(AQ9&gt;(BG9)*F9,(BG9)*F9,""))</f>
        <v>760800</v>
      </c>
      <c r="AU9" s="6">
        <f t="shared" ref="AU9:AU17" si="22">IF(AW9+AX9&gt;0,AW9+AX9,"")</f>
        <v>79200</v>
      </c>
      <c r="AV9" s="13">
        <f t="shared" ref="AV9:AV17" si="23">IF(AR9&gt;-1,IF(BC9 &lt;&gt; "",IF((BG9-$BC9)*$BF$3&gt;0,(BG9-$BC9)*$BF$3,""),""),IF(AP9-AT9-((BG9-$BC9)*$BF$3)&gt;=0,(BG9-$BC9)*$BF$3,""))</f>
        <v>12000</v>
      </c>
      <c r="AW9" s="13">
        <f t="shared" ref="AW9:AX9" si="12">IF(AY9+BA9&gt;0,AY9+BA9,"")</f>
        <v>75000</v>
      </c>
      <c r="AX9" s="13">
        <f t="shared" si="12"/>
        <v>4200</v>
      </c>
      <c r="AY9" s="94">
        <f t="shared" ref="AY9:AY17" si="25">IF(IF(IF(BG9-BC9=$BF$5,IF(AP9&gt;=D9*$BF$5,G9*$BF$5,0),0)&gt;0,IF(BG9-BC9=$BF$5,IF(AP9&gt;=D9*$BF$5,G9*$BF$5,""),""),IF(AP9-AT9-AV9&gt;=G9*$BF$5,G9*$BF$5,AP9-AT9-AV9))=0,"",IF(IF(BG9-BC9=$BF$5,IF(AP9&gt;=D9*$BF$5,G9*$BF$5,0),0)&gt;0,IF(BG9-BC9=$BF$5,IF(AP9&gt;=D9*$BF$5,G9*$BF$5,""),""),IF(AP9-AT9-AV9&gt;=G9*$BF$5,G9*$BF$5,"")))</f>
        <v>75000</v>
      </c>
      <c r="AZ9" s="94">
        <f t="shared" ref="AZ9:AZ17" si="26">IF(AP9&gt;=D9*$BF$5,IF(AP9-AT9-AV9-AW9&gt;0,AP9-AT9-AV9-AW9,0),"")</f>
        <v>4200</v>
      </c>
      <c r="BA9" s="34"/>
      <c r="BB9" s="34"/>
      <c r="BC9" s="60">
        <f t="shared" ref="BC9:BC17" si="27">IF(ISBLANK(B9),"",IF(ISBLANK(J9),1,0)+IF(ISBLANK(L9),1,0)+IF(ISBLANK(N9),1,0)+IF(ISBLANK(P9),1,0)+IF(ISBLANK(R9),1,0)+IF(ISBLANK(T9),1,0)+IF(ISBLANK(V9),1,0)+IF(ISBLANK(X9),1,0)+IF(ISBLANK(Z9),1,0)+IF(ISBLANK(AB9),1,0)+IF(ISBLANK(AD9),1,0)+IF(ISBLANK(AF9),1,0)+IF(ISBLANK(AH9),1,0)+IF(ISBLANK(AJ9),1,0)+IF(ISBLANK(AL9),1,0)+IF(ISBLANK(AN9),1,0)-(16-BG9))</f>
        <v>0</v>
      </c>
      <c r="BD9" s="95">
        <f t="shared" ref="BD9:BD17" si="28">IF($D$5-$J$5&gt;=0,IF(ISBLANK(J9),1,0),0)+IF($D$5-$L$5&gt;=0,IF(ISBLANK(L9),1,0),0)+IF($D$5-$N$5&gt;=0,IF(ISBLANK(N9),1,0),0)+IF($D$5-$P$5&gt;=0,IF(ISBLANK(P9),1,0),0)+IF($D$5-$R$5&gt;=0,IF(ISBLANK(R9),1,0),0)+IF($D$5-$T$5&gt;=0,IF(ISBLANK(T9),1,0),0)+IF($D$5-$V$5&gt;=0,IF(ISBLANK(V9),1,0),0)+IF($D$5-$X$5&gt;=0,IF(ISBLANK(X9),1,0),0)+IF($D$5-$Z$5&gt;=0,IF(ISBLANK(Z9),1,0),0)+IF($D$5-$AB$5&gt;=0,IF(ISBLANK(AB9),1,0),0)+IF($D$5-$AD$5&gt;=0,IF(ISBLANK(AD9),1,0),0)+IF($D$5-$AF$5&gt;=0,IF(ISBLANK(AF9),1,0),0)+IF($D$5-$AH$5&gt;=0,IF(ISBLANK(AH9),1,0),0)+IF($D$5-$AJ$5&gt;=0,IF(ISBLANK(AJ9),1,0),0)+IF($D$5-$AL$5&gt;=0,IF(ISBLANK(AL9),1,0),0)+IF($D$5-$AN$5&gt;=0,IF(ISBLANK(AN9),1,0),0)-(16-BG9)</f>
        <v>0</v>
      </c>
      <c r="BE9" t="str">
        <f t="shared" ref="BE9:BE16" si="29">IF(COUNTIF(B9:B39,B9)&gt;1,"Repetido","")</f>
        <v/>
      </c>
      <c r="BF9" t="str">
        <f t="shared" ref="BF9:BF54" si="30">IF(AR9&lt;0,AR9,"")</f>
        <v/>
      </c>
      <c r="BG9" s="69">
        <f t="shared" ref="BG9:BG17" si="31">$BF$6</f>
        <v>12</v>
      </c>
    </row>
    <row r="10">
      <c r="A10" s="75">
        <v>2.0</v>
      </c>
      <c r="B10" s="84">
        <v>7.0519305E7</v>
      </c>
      <c r="C10" s="21" t="str">
        <f>IFERROR(VLOOKUP(B10,'SC1'!$A$2:$B$1000,2,FALSE))</f>
        <v>LOPERA CASTRO RUBEN DARIO</v>
      </c>
      <c r="D10" s="78">
        <f t="shared" si="13"/>
        <v>34000</v>
      </c>
      <c r="E10" s="88">
        <f>IFERROR(VLOOKUP(B10,'SC1'!$A$2:$C$1000,3,FALSE))</f>
        <v>350000</v>
      </c>
      <c r="F10" s="78">
        <f t="shared" si="14"/>
        <v>29600</v>
      </c>
      <c r="G10" s="78">
        <f t="shared" si="15"/>
        <v>2917</v>
      </c>
      <c r="H10" s="78">
        <f t="shared" si="16"/>
        <v>483</v>
      </c>
      <c r="I10" s="89" t="s">
        <v>90</v>
      </c>
      <c r="J10" s="96"/>
      <c r="K10" s="89" t="s">
        <v>88</v>
      </c>
      <c r="L10" s="97">
        <v>35000.0</v>
      </c>
      <c r="M10" s="89" t="s">
        <v>90</v>
      </c>
      <c r="N10" s="97"/>
      <c r="O10" s="89" t="s">
        <v>88</v>
      </c>
      <c r="P10" s="97">
        <v>100000.0</v>
      </c>
      <c r="Q10" s="89" t="s">
        <v>90</v>
      </c>
      <c r="R10" s="97">
        <v>36000.0</v>
      </c>
      <c r="S10" s="89" t="s">
        <v>88</v>
      </c>
      <c r="T10" s="97">
        <v>40000.0</v>
      </c>
      <c r="U10" s="89" t="s">
        <v>89</v>
      </c>
      <c r="V10" s="97">
        <v>30000.0</v>
      </c>
      <c r="W10" s="89" t="s">
        <v>88</v>
      </c>
      <c r="X10" s="97">
        <v>40000.0</v>
      </c>
      <c r="Y10" s="89" t="s">
        <v>88</v>
      </c>
      <c r="Z10" s="97">
        <v>65000.0</v>
      </c>
      <c r="AA10" s="89" t="s">
        <v>88</v>
      </c>
      <c r="AB10" s="97">
        <v>62000.0</v>
      </c>
      <c r="AC10" s="89" t="s">
        <v>88</v>
      </c>
      <c r="AD10" s="91">
        <v>20000.0</v>
      </c>
      <c r="AE10" s="89" t="s">
        <v>88</v>
      </c>
      <c r="AF10" s="91">
        <v>10000.0</v>
      </c>
      <c r="AG10" s="91"/>
      <c r="AH10" s="91"/>
      <c r="AI10" s="91"/>
      <c r="AJ10" s="91"/>
      <c r="AK10" s="91"/>
      <c r="AL10" s="91"/>
      <c r="AM10" s="91"/>
      <c r="AN10" s="91"/>
      <c r="AO10" s="93"/>
      <c r="AP10" s="13">
        <f t="shared" si="17"/>
        <v>438000</v>
      </c>
      <c r="AQ10" s="13">
        <f t="shared" si="18"/>
        <v>408000</v>
      </c>
      <c r="AR10" t="str">
        <f t="shared" si="19"/>
        <v/>
      </c>
      <c r="AS10" s="13" t="str">
        <f t="shared" si="20"/>
        <v/>
      </c>
      <c r="AT10" s="6">
        <f t="shared" si="21"/>
        <v>355200</v>
      </c>
      <c r="AU10" s="6">
        <f t="shared" si="22"/>
        <v>72800</v>
      </c>
      <c r="AV10" s="13">
        <f t="shared" si="23"/>
        <v>10000</v>
      </c>
      <c r="AW10" s="13">
        <f t="shared" ref="AW10:AX10" si="24">IF(AY10+BA10&gt;0,AY10+BA10,"")</f>
        <v>35004</v>
      </c>
      <c r="AX10" s="13">
        <f t="shared" si="24"/>
        <v>37796</v>
      </c>
      <c r="AY10" s="94">
        <f t="shared" si="25"/>
        <v>35004</v>
      </c>
      <c r="AZ10" s="94">
        <f t="shared" si="26"/>
        <v>37796</v>
      </c>
      <c r="BA10" s="34"/>
      <c r="BB10" s="34"/>
      <c r="BC10" s="60">
        <f t="shared" si="27"/>
        <v>2</v>
      </c>
      <c r="BD10" s="95">
        <f t="shared" si="28"/>
        <v>2</v>
      </c>
      <c r="BE10" t="str">
        <f t="shared" si="29"/>
        <v/>
      </c>
      <c r="BF10" t="str">
        <f t="shared" si="30"/>
        <v/>
      </c>
      <c r="BG10" s="69">
        <f t="shared" si="31"/>
        <v>12</v>
      </c>
    </row>
    <row r="11">
      <c r="A11" s="75">
        <v>3.0</v>
      </c>
      <c r="B11" s="84">
        <v>4.3028198E7</v>
      </c>
      <c r="C11" s="21" t="str">
        <f>IFERROR(VLOOKUP(B11,'SC1'!$A$2:$B$1000,2,FALSE))</f>
        <v>ZAPATA PIEDRAHITA RUBIELA</v>
      </c>
      <c r="D11" s="78">
        <f t="shared" si="13"/>
        <v>57000</v>
      </c>
      <c r="E11" s="88">
        <f>IFERROR(VLOOKUP(B11,'SC1'!$A$2:$C$1000,3,FALSE))</f>
        <v>600000</v>
      </c>
      <c r="F11" s="78">
        <f t="shared" si="14"/>
        <v>50700</v>
      </c>
      <c r="G11" s="78">
        <f t="shared" si="15"/>
        <v>5000</v>
      </c>
      <c r="H11" s="78">
        <f t="shared" si="16"/>
        <v>300</v>
      </c>
      <c r="I11" s="89" t="s">
        <v>88</v>
      </c>
      <c r="J11" s="97">
        <v>60000.0</v>
      </c>
      <c r="K11" s="89" t="s">
        <v>88</v>
      </c>
      <c r="L11" s="97">
        <v>30000.0</v>
      </c>
      <c r="M11" s="89" t="s">
        <v>88</v>
      </c>
      <c r="N11" s="97">
        <v>10000.0</v>
      </c>
      <c r="O11" s="89" t="s">
        <v>88</v>
      </c>
      <c r="P11" s="97">
        <v>60000.0</v>
      </c>
      <c r="Q11" s="89" t="s">
        <v>88</v>
      </c>
      <c r="R11" s="97">
        <v>26000.0</v>
      </c>
      <c r="S11" s="89" t="s">
        <v>90</v>
      </c>
      <c r="T11" s="97">
        <v>60000.0</v>
      </c>
      <c r="U11" s="89" t="s">
        <v>88</v>
      </c>
      <c r="V11" s="97">
        <v>30000.0</v>
      </c>
      <c r="W11" s="89" t="s">
        <v>88</v>
      </c>
      <c r="X11" s="97">
        <v>60000.0</v>
      </c>
      <c r="Y11" s="89" t="s">
        <v>88</v>
      </c>
      <c r="Z11" s="97">
        <v>60000.0</v>
      </c>
      <c r="AA11" s="89" t="s">
        <v>88</v>
      </c>
      <c r="AB11" s="97">
        <v>60000.0</v>
      </c>
      <c r="AC11" s="89" t="s">
        <v>88</v>
      </c>
      <c r="AD11" s="91">
        <v>40000.0</v>
      </c>
      <c r="AE11" s="89" t="s">
        <v>88</v>
      </c>
      <c r="AF11" s="91">
        <v>188000.0</v>
      </c>
      <c r="AG11" s="92"/>
      <c r="AH11" s="92"/>
      <c r="AI11" s="92"/>
      <c r="AJ11" s="92"/>
      <c r="AK11" s="92"/>
      <c r="AL11" s="92"/>
      <c r="AM11" s="92"/>
      <c r="AN11" s="92"/>
      <c r="AO11" s="34"/>
      <c r="AP11" s="13">
        <f t="shared" si="17"/>
        <v>684000</v>
      </c>
      <c r="AQ11" s="13">
        <f t="shared" si="18"/>
        <v>684000</v>
      </c>
      <c r="AR11" t="str">
        <f t="shared" si="19"/>
        <v/>
      </c>
      <c r="AS11" s="13" t="str">
        <f t="shared" si="20"/>
        <v/>
      </c>
      <c r="AT11" s="6">
        <f t="shared" si="21"/>
        <v>608400</v>
      </c>
      <c r="AU11" s="6">
        <f t="shared" si="22"/>
        <v>63600</v>
      </c>
      <c r="AV11" s="13">
        <f t="shared" si="23"/>
        <v>12000</v>
      </c>
      <c r="AW11" s="13">
        <f t="shared" ref="AW11:AX11" si="32">IF(AY11+BA11&gt;0,AY11+BA11,"")</f>
        <v>60000</v>
      </c>
      <c r="AX11" s="13">
        <f t="shared" si="32"/>
        <v>3600</v>
      </c>
      <c r="AY11" s="94">
        <f t="shared" si="25"/>
        <v>60000</v>
      </c>
      <c r="AZ11" s="94">
        <f t="shared" si="26"/>
        <v>3600</v>
      </c>
      <c r="BA11" s="34"/>
      <c r="BB11" s="34"/>
      <c r="BC11" s="60">
        <f t="shared" si="27"/>
        <v>0</v>
      </c>
      <c r="BD11" s="95">
        <f t="shared" si="28"/>
        <v>0</v>
      </c>
      <c r="BE11" t="str">
        <f t="shared" si="29"/>
        <v/>
      </c>
      <c r="BF11" t="str">
        <f t="shared" si="30"/>
        <v/>
      </c>
      <c r="BG11" s="69">
        <f t="shared" si="31"/>
        <v>12</v>
      </c>
    </row>
    <row r="12">
      <c r="A12" s="75">
        <v>4.0</v>
      </c>
      <c r="B12" s="84">
        <v>4.3563997E7</v>
      </c>
      <c r="C12" s="21" t="str">
        <f>IFERROR(VLOOKUP(B12,'SC1'!$A$2:$B$1000,2,FALSE))</f>
        <v>CARDONA SANCHEZ LUZ MARINA</v>
      </c>
      <c r="D12" s="78">
        <f t="shared" si="13"/>
        <v>29000</v>
      </c>
      <c r="E12" s="88">
        <f>IFERROR(VLOOKUP(B12,'SC1'!$A$2:$C$1000,3,FALSE))</f>
        <v>300000</v>
      </c>
      <c r="F12" s="78">
        <f t="shared" si="14"/>
        <v>25350</v>
      </c>
      <c r="G12" s="78">
        <f t="shared" si="15"/>
        <v>2500</v>
      </c>
      <c r="H12" s="78">
        <f t="shared" si="16"/>
        <v>150</v>
      </c>
      <c r="I12" s="89" t="s">
        <v>90</v>
      </c>
      <c r="J12" s="97"/>
      <c r="K12" s="89" t="s">
        <v>90</v>
      </c>
      <c r="L12" s="97"/>
      <c r="M12" s="89" t="s">
        <v>90</v>
      </c>
      <c r="N12" s="97"/>
      <c r="O12" s="89" t="s">
        <v>88</v>
      </c>
      <c r="P12" s="97">
        <v>120000.0</v>
      </c>
      <c r="Q12" s="89" t="s">
        <v>88</v>
      </c>
      <c r="R12" s="97">
        <v>30000.0</v>
      </c>
      <c r="S12" s="89" t="s">
        <v>89</v>
      </c>
      <c r="T12" s="97">
        <v>30000.0</v>
      </c>
      <c r="U12" s="89" t="s">
        <v>91</v>
      </c>
      <c r="V12" s="97">
        <v>10000.0</v>
      </c>
      <c r="W12" s="89" t="s">
        <v>91</v>
      </c>
      <c r="X12" s="97">
        <v>20000.0</v>
      </c>
      <c r="Y12" s="89" t="s">
        <v>91</v>
      </c>
      <c r="Z12" s="96"/>
      <c r="AA12" s="89" t="s">
        <v>88</v>
      </c>
      <c r="AB12" s="97">
        <v>7000.0</v>
      </c>
      <c r="AC12" s="89" t="s">
        <v>90</v>
      </c>
      <c r="AD12" s="91"/>
      <c r="AE12" s="89" t="s">
        <v>90</v>
      </c>
      <c r="AF12" s="91">
        <v>131000.0</v>
      </c>
      <c r="AG12" s="92"/>
      <c r="AH12" s="92"/>
      <c r="AI12" s="92"/>
      <c r="AJ12" s="92"/>
      <c r="AK12" s="92"/>
      <c r="AL12" s="92"/>
      <c r="AM12" s="92"/>
      <c r="AN12" s="92"/>
      <c r="AO12" s="34"/>
      <c r="AP12" s="13">
        <f t="shared" si="17"/>
        <v>348000</v>
      </c>
      <c r="AQ12" s="13">
        <f t="shared" si="18"/>
        <v>348000</v>
      </c>
      <c r="AR12" t="str">
        <f t="shared" si="19"/>
        <v/>
      </c>
      <c r="AS12" s="13" t="str">
        <f t="shared" si="20"/>
        <v/>
      </c>
      <c r="AT12" s="6">
        <f t="shared" si="21"/>
        <v>304200</v>
      </c>
      <c r="AU12" s="6">
        <f t="shared" si="22"/>
        <v>36800</v>
      </c>
      <c r="AV12" s="13">
        <f t="shared" si="23"/>
        <v>7000</v>
      </c>
      <c r="AW12" s="13">
        <f t="shared" ref="AW12:AX12" si="33">IF(AY12+BA12&gt;0,AY12+BA12,"")</f>
        <v>30000</v>
      </c>
      <c r="AX12" s="13">
        <f t="shared" si="33"/>
        <v>6800</v>
      </c>
      <c r="AY12" s="94">
        <f t="shared" si="25"/>
        <v>30000</v>
      </c>
      <c r="AZ12" s="94">
        <f t="shared" si="26"/>
        <v>6800</v>
      </c>
      <c r="BA12" s="34"/>
      <c r="BB12" s="34"/>
      <c r="BC12" s="60">
        <f t="shared" si="27"/>
        <v>5</v>
      </c>
      <c r="BD12" s="95">
        <f t="shared" si="28"/>
        <v>5</v>
      </c>
      <c r="BE12" t="str">
        <f t="shared" si="29"/>
        <v/>
      </c>
      <c r="BF12" t="str">
        <f t="shared" si="30"/>
        <v/>
      </c>
      <c r="BG12" s="69">
        <f t="shared" si="31"/>
        <v>12</v>
      </c>
    </row>
    <row r="13">
      <c r="A13" s="75">
        <v>5.0</v>
      </c>
      <c r="B13" s="84">
        <v>4.3602962E7</v>
      </c>
      <c r="C13" s="21" t="str">
        <f>IFERROR(VLOOKUP(B13,'SC1'!$A$2:$B$1000,2,FALSE))</f>
        <v>NARANJO FLOREZ LUZ AIDE</v>
      </c>
      <c r="D13" s="78">
        <f t="shared" si="13"/>
        <v>47500</v>
      </c>
      <c r="E13" s="88">
        <f>IFERROR(VLOOKUP(B13,'SC1'!$A$2:$C$1000,3,FALSE))</f>
        <v>500000</v>
      </c>
      <c r="F13" s="78">
        <f t="shared" si="14"/>
        <v>42250</v>
      </c>
      <c r="G13" s="78">
        <f t="shared" si="15"/>
        <v>4167</v>
      </c>
      <c r="H13" s="78">
        <f t="shared" si="16"/>
        <v>83</v>
      </c>
      <c r="I13" s="89" t="s">
        <v>90</v>
      </c>
      <c r="J13" s="97">
        <v>50000.0</v>
      </c>
      <c r="K13" s="89" t="s">
        <v>88</v>
      </c>
      <c r="L13" s="97">
        <v>50000.0</v>
      </c>
      <c r="M13" s="89" t="s">
        <v>88</v>
      </c>
      <c r="N13" s="97">
        <v>50000.0</v>
      </c>
      <c r="O13" s="89" t="s">
        <v>88</v>
      </c>
      <c r="P13" s="97">
        <v>25000.0</v>
      </c>
      <c r="Q13" s="89" t="s">
        <v>88</v>
      </c>
      <c r="R13" s="97">
        <v>50000.0</v>
      </c>
      <c r="S13" s="89" t="s">
        <v>88</v>
      </c>
      <c r="T13" s="97">
        <v>50000.0</v>
      </c>
      <c r="U13" s="89" t="s">
        <v>88</v>
      </c>
      <c r="V13" s="97">
        <v>55000.0</v>
      </c>
      <c r="W13" s="89" t="s">
        <v>88</v>
      </c>
      <c r="X13" s="97">
        <v>50000.0</v>
      </c>
      <c r="Y13" s="89" t="s">
        <v>88</v>
      </c>
      <c r="Z13" s="97">
        <v>30000.0</v>
      </c>
      <c r="AA13" s="89" t="s">
        <v>88</v>
      </c>
      <c r="AB13" s="97">
        <v>50000.0</v>
      </c>
      <c r="AC13" s="89" t="s">
        <v>88</v>
      </c>
      <c r="AD13" s="91">
        <v>50000.0</v>
      </c>
      <c r="AE13" s="89" t="s">
        <v>88</v>
      </c>
      <c r="AF13" s="91">
        <v>60000.0</v>
      </c>
      <c r="AG13" s="92"/>
      <c r="AH13" s="92"/>
      <c r="AI13" s="92"/>
      <c r="AJ13" s="92"/>
      <c r="AK13" s="92"/>
      <c r="AL13" s="92"/>
      <c r="AM13" s="92"/>
      <c r="AN13" s="92"/>
      <c r="AO13" s="34"/>
      <c r="AP13" s="13">
        <f t="shared" si="17"/>
        <v>570000</v>
      </c>
      <c r="AQ13" s="13">
        <f t="shared" si="18"/>
        <v>570000</v>
      </c>
      <c r="AR13" t="str">
        <f t="shared" si="19"/>
        <v/>
      </c>
      <c r="AS13" s="13" t="str">
        <f t="shared" si="20"/>
        <v/>
      </c>
      <c r="AT13" s="6">
        <f t="shared" si="21"/>
        <v>507000</v>
      </c>
      <c r="AU13" s="6">
        <f t="shared" si="22"/>
        <v>51000</v>
      </c>
      <c r="AV13" s="13">
        <f t="shared" si="23"/>
        <v>12000</v>
      </c>
      <c r="AW13" s="13">
        <f t="shared" ref="AW13:AX13" si="34">IF(AY13+BA13&gt;0,AY13+BA13,"")</f>
        <v>50004</v>
      </c>
      <c r="AX13" s="13">
        <f t="shared" si="34"/>
        <v>996</v>
      </c>
      <c r="AY13" s="94">
        <f t="shared" si="25"/>
        <v>50004</v>
      </c>
      <c r="AZ13" s="94">
        <f t="shared" si="26"/>
        <v>996</v>
      </c>
      <c r="BA13" s="34"/>
      <c r="BB13" s="34"/>
      <c r="BC13" s="60">
        <f t="shared" si="27"/>
        <v>0</v>
      </c>
      <c r="BD13" s="95">
        <f t="shared" si="28"/>
        <v>0</v>
      </c>
      <c r="BE13" t="str">
        <f t="shared" si="29"/>
        <v/>
      </c>
      <c r="BF13" t="str">
        <f t="shared" si="30"/>
        <v/>
      </c>
      <c r="BG13" s="69">
        <f t="shared" si="31"/>
        <v>12</v>
      </c>
    </row>
    <row r="14">
      <c r="A14" s="75">
        <v>6.0</v>
      </c>
      <c r="B14" s="99"/>
      <c r="C14" s="21" t="str">
        <f>IFERROR(VLOOKUP(B14,'SC1'!$A$2:$B$1000,2,FALSE))</f>
        <v/>
      </c>
      <c r="D14" s="78" t="str">
        <f t="shared" si="13"/>
        <v/>
      </c>
      <c r="E14" s="88" t="str">
        <f>IFERROR(VLOOKUP(B14,'SC1'!$A$2:$C$1000,3,FALSE))</f>
        <v/>
      </c>
      <c r="F14" s="78" t="str">
        <f t="shared" si="14"/>
        <v/>
      </c>
      <c r="G14" s="78" t="str">
        <f t="shared" si="15"/>
        <v/>
      </c>
      <c r="H14" s="78" t="str">
        <f t="shared" si="16"/>
        <v/>
      </c>
      <c r="I14" s="89"/>
      <c r="J14" s="97"/>
      <c r="K14" s="89"/>
      <c r="L14" s="97"/>
      <c r="M14" s="89"/>
      <c r="N14" s="97"/>
      <c r="O14" s="89"/>
      <c r="P14" s="97"/>
      <c r="Q14" s="89"/>
      <c r="R14" s="97"/>
      <c r="S14" s="89"/>
      <c r="T14" s="97"/>
      <c r="U14" s="89"/>
      <c r="V14" s="96"/>
      <c r="W14" s="89"/>
      <c r="X14" s="96"/>
      <c r="Y14" s="89"/>
      <c r="Z14" s="96"/>
      <c r="AA14" s="89"/>
      <c r="AB14" s="96"/>
      <c r="AC14" s="89"/>
      <c r="AD14" s="92"/>
      <c r="AE14" s="89"/>
      <c r="AF14" s="92"/>
      <c r="AG14" s="92"/>
      <c r="AH14" s="92"/>
      <c r="AI14" s="92"/>
      <c r="AJ14" s="92"/>
      <c r="AK14" s="92"/>
      <c r="AL14" s="92"/>
      <c r="AM14" s="92"/>
      <c r="AN14" s="92"/>
      <c r="AO14" s="34"/>
      <c r="AP14" s="13">
        <f t="shared" si="17"/>
        <v>0</v>
      </c>
      <c r="AQ14" t="str">
        <f t="shared" si="18"/>
        <v/>
      </c>
      <c r="AR14" t="str">
        <f t="shared" si="19"/>
        <v/>
      </c>
      <c r="AS14" s="13" t="str">
        <f t="shared" si="20"/>
        <v/>
      </c>
      <c r="AT14" s="6" t="str">
        <f t="shared" si="21"/>
        <v/>
      </c>
      <c r="AU14" s="6" t="str">
        <f t="shared" si="22"/>
        <v/>
      </c>
      <c r="AV14" s="13" t="str">
        <f t="shared" si="23"/>
        <v/>
      </c>
      <c r="AW14" s="13" t="str">
        <f t="shared" ref="AW14:AX14" si="35">IF(AY14+BA14&gt;0,AY14+BA14,"")</f>
        <v/>
      </c>
      <c r="AX14" s="13" t="str">
        <f t="shared" si="35"/>
        <v/>
      </c>
      <c r="AY14" s="94" t="str">
        <f t="shared" si="25"/>
        <v/>
      </c>
      <c r="AZ14" s="94">
        <f t="shared" si="26"/>
        <v>0</v>
      </c>
      <c r="BA14" s="34"/>
      <c r="BB14" s="34"/>
      <c r="BC14" t="str">
        <f t="shared" si="27"/>
        <v/>
      </c>
      <c r="BD14" s="95">
        <f t="shared" si="28"/>
        <v>12</v>
      </c>
      <c r="BE14" t="str">
        <f t="shared" si="29"/>
        <v/>
      </c>
      <c r="BF14" t="str">
        <f t="shared" si="30"/>
        <v/>
      </c>
      <c r="BG14" s="69">
        <f t="shared" si="31"/>
        <v>12</v>
      </c>
    </row>
    <row r="15">
      <c r="A15" s="75">
        <v>7.0</v>
      </c>
      <c r="B15" s="100"/>
      <c r="C15" s="21" t="str">
        <f>IFERROR(VLOOKUP(B15,'SC1'!$A$2:$B$1000,2,FALSE))</f>
        <v/>
      </c>
      <c r="D15" s="78" t="str">
        <f t="shared" si="13"/>
        <v/>
      </c>
      <c r="E15" s="88" t="str">
        <f>IFERROR(VLOOKUP(B15,'SC1'!$A$2:$C$1000,3,FALSE))</f>
        <v/>
      </c>
      <c r="F15" s="78" t="str">
        <f t="shared" si="14"/>
        <v/>
      </c>
      <c r="G15" s="78" t="str">
        <f t="shared" si="15"/>
        <v/>
      </c>
      <c r="H15" s="78" t="str">
        <f t="shared" si="16"/>
        <v/>
      </c>
      <c r="I15" s="89"/>
      <c r="J15" s="91"/>
      <c r="K15" s="89"/>
      <c r="L15" s="91"/>
      <c r="M15" s="89"/>
      <c r="N15" s="91"/>
      <c r="O15" s="89"/>
      <c r="P15" s="91"/>
      <c r="Q15" s="89"/>
      <c r="R15" s="91"/>
      <c r="S15" s="89"/>
      <c r="T15" s="91"/>
      <c r="U15" s="89"/>
      <c r="V15" s="92"/>
      <c r="W15" s="89"/>
      <c r="X15" s="92"/>
      <c r="Y15" s="89"/>
      <c r="Z15" s="92"/>
      <c r="AA15" s="89"/>
      <c r="AB15" s="92"/>
      <c r="AC15" s="89"/>
      <c r="AD15" s="92"/>
      <c r="AE15" s="89"/>
      <c r="AF15" s="92"/>
      <c r="AG15" s="92"/>
      <c r="AH15" s="92"/>
      <c r="AI15" s="92"/>
      <c r="AJ15" s="92"/>
      <c r="AK15" s="92"/>
      <c r="AL15" s="92"/>
      <c r="AM15" s="92"/>
      <c r="AN15" s="92"/>
      <c r="AO15" s="34"/>
      <c r="AP15" s="13">
        <f t="shared" si="17"/>
        <v>0</v>
      </c>
      <c r="AQ15" t="str">
        <f t="shared" si="18"/>
        <v/>
      </c>
      <c r="AR15" t="str">
        <f t="shared" si="19"/>
        <v/>
      </c>
      <c r="AS15" s="13" t="str">
        <f t="shared" si="20"/>
        <v/>
      </c>
      <c r="AT15" s="6" t="str">
        <f t="shared" si="21"/>
        <v/>
      </c>
      <c r="AU15" s="6" t="str">
        <f t="shared" si="22"/>
        <v/>
      </c>
      <c r="AV15" s="13" t="str">
        <f t="shared" si="23"/>
        <v/>
      </c>
      <c r="AW15" s="13" t="str">
        <f t="shared" ref="AW15:AX15" si="36">IF(AY15+BA15&gt;0,AY15+BA15,"")</f>
        <v/>
      </c>
      <c r="AX15" s="13" t="str">
        <f t="shared" si="36"/>
        <v/>
      </c>
      <c r="AY15" s="94" t="str">
        <f t="shared" si="25"/>
        <v/>
      </c>
      <c r="AZ15" s="94">
        <f t="shared" si="26"/>
        <v>0</v>
      </c>
      <c r="BA15" s="34"/>
      <c r="BB15" s="34"/>
      <c r="BC15" t="str">
        <f t="shared" si="27"/>
        <v/>
      </c>
      <c r="BD15" s="95">
        <f t="shared" si="28"/>
        <v>12</v>
      </c>
      <c r="BE15" t="str">
        <f t="shared" si="29"/>
        <v/>
      </c>
      <c r="BF15" t="str">
        <f t="shared" si="30"/>
        <v/>
      </c>
      <c r="BG15" s="69">
        <f t="shared" si="31"/>
        <v>12</v>
      </c>
    </row>
    <row r="16">
      <c r="A16" s="75">
        <v>8.0</v>
      </c>
      <c r="B16" s="100"/>
      <c r="C16" s="21" t="str">
        <f>IFERROR(VLOOKUP(B16,'SC1'!$A$2:$B$1000,2,FALSE))</f>
        <v/>
      </c>
      <c r="D16" s="78" t="str">
        <f t="shared" si="13"/>
        <v/>
      </c>
      <c r="E16" s="88" t="str">
        <f>IFERROR(VLOOKUP(B16,'SC1'!$A$2:$C$1000,3,FALSE))</f>
        <v/>
      </c>
      <c r="F16" s="78" t="str">
        <f t="shared" si="14"/>
        <v/>
      </c>
      <c r="G16" s="78" t="str">
        <f t="shared" si="15"/>
        <v/>
      </c>
      <c r="H16" s="78" t="str">
        <f t="shared" si="16"/>
        <v/>
      </c>
      <c r="I16" s="89"/>
      <c r="J16" s="92"/>
      <c r="K16" s="89"/>
      <c r="L16" s="91"/>
      <c r="M16" s="89"/>
      <c r="N16" s="91"/>
      <c r="O16" s="89"/>
      <c r="P16" s="92"/>
      <c r="Q16" s="89"/>
      <c r="R16" s="92"/>
      <c r="S16" s="89"/>
      <c r="T16" s="92"/>
      <c r="U16" s="89"/>
      <c r="V16" s="92"/>
      <c r="W16" s="89"/>
      <c r="X16" s="92"/>
      <c r="Y16" s="89"/>
      <c r="Z16" s="92"/>
      <c r="AA16" s="89"/>
      <c r="AB16" s="92"/>
      <c r="AC16" s="89"/>
      <c r="AD16" s="92"/>
      <c r="AE16" s="89"/>
      <c r="AF16" s="92"/>
      <c r="AG16" s="92"/>
      <c r="AH16" s="92"/>
      <c r="AI16" s="92"/>
      <c r="AJ16" s="92"/>
      <c r="AK16" s="92"/>
      <c r="AL16" s="92"/>
      <c r="AM16" s="92"/>
      <c r="AN16" s="92"/>
      <c r="AO16" s="34"/>
      <c r="AP16" s="13">
        <f t="shared" si="17"/>
        <v>0</v>
      </c>
      <c r="AQ16" t="str">
        <f t="shared" si="18"/>
        <v/>
      </c>
      <c r="AR16" t="str">
        <f t="shared" si="19"/>
        <v/>
      </c>
      <c r="AS16" s="13" t="str">
        <f t="shared" si="20"/>
        <v/>
      </c>
      <c r="AT16" s="6" t="str">
        <f t="shared" si="21"/>
        <v/>
      </c>
      <c r="AU16" s="6" t="str">
        <f t="shared" si="22"/>
        <v/>
      </c>
      <c r="AV16" s="13" t="str">
        <f t="shared" si="23"/>
        <v/>
      </c>
      <c r="AW16" s="13" t="str">
        <f t="shared" ref="AW16:AX16" si="37">IF(AY16+BA16&gt;0,AY16+BA16,"")</f>
        <v/>
      </c>
      <c r="AX16" s="13" t="str">
        <f t="shared" si="37"/>
        <v/>
      </c>
      <c r="AY16" s="94" t="str">
        <f t="shared" si="25"/>
        <v/>
      </c>
      <c r="AZ16" s="94">
        <f t="shared" si="26"/>
        <v>0</v>
      </c>
      <c r="BA16" s="34"/>
      <c r="BB16" s="34"/>
      <c r="BC16" t="str">
        <f t="shared" si="27"/>
        <v/>
      </c>
      <c r="BD16" s="95">
        <f t="shared" si="28"/>
        <v>12</v>
      </c>
      <c r="BE16" t="str">
        <f t="shared" si="29"/>
        <v/>
      </c>
      <c r="BF16" t="str">
        <f t="shared" si="30"/>
        <v/>
      </c>
      <c r="BG16" s="69">
        <f t="shared" si="31"/>
        <v>12</v>
      </c>
    </row>
    <row r="17">
      <c r="A17" s="75">
        <v>9.0</v>
      </c>
      <c r="B17" s="100"/>
      <c r="C17" s="101" t="str">
        <f>IFERROR(VLOOKUP(B17,'SC1'!$A$2:$B$1000,2,FALSE))</f>
        <v/>
      </c>
      <c r="D17" s="78" t="str">
        <f t="shared" si="13"/>
        <v/>
      </c>
      <c r="E17" s="88" t="str">
        <f>IFERROR(VLOOKUP(B17,'SC1'!$A$2:$C$1000,3,FALSE))</f>
        <v/>
      </c>
      <c r="F17" s="78" t="str">
        <f t="shared" si="14"/>
        <v/>
      </c>
      <c r="G17" s="78" t="str">
        <f t="shared" si="15"/>
        <v/>
      </c>
      <c r="H17" s="78" t="str">
        <f t="shared" si="16"/>
        <v/>
      </c>
      <c r="I17" s="89"/>
      <c r="J17" s="92"/>
      <c r="K17" s="89"/>
      <c r="L17" s="91"/>
      <c r="M17" s="89"/>
      <c r="N17" s="91"/>
      <c r="O17" s="89"/>
      <c r="P17" s="92"/>
      <c r="Q17" s="89"/>
      <c r="R17" s="92"/>
      <c r="S17" s="89"/>
      <c r="T17" s="92"/>
      <c r="U17" s="89"/>
      <c r="V17" s="92"/>
      <c r="W17" s="89"/>
      <c r="X17" s="92"/>
      <c r="Y17" s="89"/>
      <c r="Z17" s="92"/>
      <c r="AA17" s="89"/>
      <c r="AB17" s="92"/>
      <c r="AC17" s="89"/>
      <c r="AD17" s="92"/>
      <c r="AE17" s="89"/>
      <c r="AF17" s="92"/>
      <c r="AG17" s="92"/>
      <c r="AH17" s="92"/>
      <c r="AI17" s="92"/>
      <c r="AJ17" s="92"/>
      <c r="AK17" s="92"/>
      <c r="AL17" s="92"/>
      <c r="AM17" s="92"/>
      <c r="AN17" s="92"/>
      <c r="AO17" s="34"/>
      <c r="AP17" s="13">
        <f t="shared" si="17"/>
        <v>0</v>
      </c>
      <c r="AQ17" t="str">
        <f t="shared" si="18"/>
        <v/>
      </c>
      <c r="AR17" t="str">
        <f t="shared" si="19"/>
        <v/>
      </c>
      <c r="AS17" s="13" t="str">
        <f t="shared" si="20"/>
        <v/>
      </c>
      <c r="AT17" s="6" t="str">
        <f t="shared" si="21"/>
        <v/>
      </c>
      <c r="AU17" s="6" t="str">
        <f t="shared" si="22"/>
        <v/>
      </c>
      <c r="AV17" s="13" t="str">
        <f t="shared" si="23"/>
        <v/>
      </c>
      <c r="AW17" s="13" t="str">
        <f t="shared" ref="AW17:AX17" si="38">IF(AY17+BA17&gt;0,AY17+BA17,"")</f>
        <v/>
      </c>
      <c r="AX17" s="13" t="str">
        <f t="shared" si="38"/>
        <v/>
      </c>
      <c r="AY17" s="94" t="str">
        <f t="shared" si="25"/>
        <v/>
      </c>
      <c r="AZ17" s="94">
        <f t="shared" si="26"/>
        <v>0</v>
      </c>
      <c r="BA17" s="34"/>
      <c r="BB17" s="34"/>
      <c r="BC17" t="str">
        <f t="shared" si="27"/>
        <v/>
      </c>
      <c r="BD17" s="95">
        <f t="shared" si="28"/>
        <v>12</v>
      </c>
      <c r="BE17" t="str">
        <f t="shared" ref="BE17:BE45" si="40">IF(COUNTIF(B17:B56,B17)&gt;1,"Repetido","")</f>
        <v/>
      </c>
      <c r="BF17" t="str">
        <f t="shared" si="30"/>
        <v/>
      </c>
      <c r="BG17" s="69">
        <f t="shared" si="31"/>
        <v>12</v>
      </c>
    </row>
    <row r="18">
      <c r="A18" s="102"/>
      <c r="B18" s="103"/>
      <c r="C18" s="102"/>
      <c r="D18" s="104" t="s">
        <v>92</v>
      </c>
      <c r="E18" s="105"/>
      <c r="F18" s="105"/>
      <c r="G18" s="105"/>
      <c r="H18" s="105"/>
      <c r="I18" s="106"/>
      <c r="J18" s="105">
        <f>SUM(J9:J17)</f>
        <v>181000</v>
      </c>
      <c r="K18" s="106"/>
      <c r="L18" s="105">
        <f>SUM(L9:L17)</f>
        <v>186000</v>
      </c>
      <c r="M18" s="106"/>
      <c r="N18" s="105">
        <f>SUM(N9:N17)</f>
        <v>131000</v>
      </c>
      <c r="O18" s="106"/>
      <c r="P18" s="105">
        <f>SUM(P9:P17)</f>
        <v>376000</v>
      </c>
      <c r="Q18" s="106"/>
      <c r="R18" s="105">
        <f>SUM(R9:R17)</f>
        <v>213000</v>
      </c>
      <c r="S18" s="106"/>
      <c r="T18" s="105">
        <f>SUM(T9:T17)</f>
        <v>251000</v>
      </c>
      <c r="U18" s="106"/>
      <c r="V18" s="105">
        <f>SUM(V9:V17)</f>
        <v>196000</v>
      </c>
      <c r="W18" s="106"/>
      <c r="X18" s="105">
        <f>SUM(X9:X17)</f>
        <v>241000</v>
      </c>
      <c r="Y18" s="106"/>
      <c r="Z18" s="105">
        <f>SUM(Z9:Z17)</f>
        <v>226000</v>
      </c>
      <c r="AA18" s="106"/>
      <c r="AB18" s="105">
        <f>SUM(AB9:AB17)</f>
        <v>250000</v>
      </c>
      <c r="AC18" s="106"/>
      <c r="AD18" s="105">
        <f>SUM(AD9:AD17)</f>
        <v>180000</v>
      </c>
      <c r="AE18" s="106"/>
      <c r="AF18" s="105">
        <f>SUM(AF9:AF17)</f>
        <v>461000</v>
      </c>
      <c r="AG18" s="105"/>
      <c r="AH18" s="105">
        <f>SUM(AH9:AH17)</f>
        <v>0</v>
      </c>
      <c r="AI18" s="105"/>
      <c r="AJ18" s="105">
        <f>SUM(AJ9:AJ17)</f>
        <v>0</v>
      </c>
      <c r="AK18" s="105"/>
      <c r="AL18" s="105">
        <f>SUM(AL9:AL17)</f>
        <v>0</v>
      </c>
      <c r="AM18" s="105"/>
      <c r="AN18" s="105">
        <f t="shared" ref="AN18:AO18" si="39">SUM(AN9:AN17)</f>
        <v>0</v>
      </c>
      <c r="AO18" s="105">
        <f t="shared" si="39"/>
        <v>0</v>
      </c>
      <c r="AP18" s="105">
        <f>SUM(AP9:AP17)+AO18</f>
        <v>2892000</v>
      </c>
      <c r="AS18" s="13"/>
      <c r="AT18" s="6"/>
      <c r="AU18" s="6"/>
      <c r="AV18" s="13"/>
      <c r="AW18" s="13"/>
      <c r="AX18" s="13"/>
      <c r="AY18" s="94"/>
      <c r="AZ18" s="94"/>
      <c r="BA18" s="13"/>
      <c r="BB18" s="13"/>
      <c r="BD18" s="16"/>
      <c r="BE18" t="str">
        <f t="shared" si="40"/>
        <v/>
      </c>
      <c r="BF18" t="str">
        <f t="shared" si="30"/>
        <v/>
      </c>
    </row>
    <row r="19">
      <c r="A19" s="75">
        <v>1.0</v>
      </c>
      <c r="B19" s="84">
        <v>4.2993806E7</v>
      </c>
      <c r="C19" s="107" t="str">
        <f>IFERROR(VLOOKUP(B19,'SC1'!$A$2:$B$1000,2,FALSE))</f>
        <v>MORA CALLEJAS GLORIA MARLENY</v>
      </c>
      <c r="D19" s="87">
        <f t="shared" ref="D19:D27" si="42">IF(CEILING(F19+G19+$BF$3,500)&gt;$BF$3,CEILING(F19+G19+$BF$3,500),"")</f>
        <v>34000</v>
      </c>
      <c r="E19" s="88">
        <f>IFERROR(VLOOKUP(B19,'SC1'!$A$2:$C$1000,3,FALSE))</f>
        <v>350000</v>
      </c>
      <c r="F19" s="78">
        <f t="shared" ref="F19:F27" si="43">IF(CEILING(PMT($BF$1/30*7,BG19,E19)*-1,50)&gt;0,CEILING(PMT($BF$1/30*7,BG19,E19)*-1,50),"")</f>
        <v>29600</v>
      </c>
      <c r="G19" s="78">
        <f t="shared" ref="G19:G27" si="44">IF(ROUND(E19*0.1/BG19)&gt;0,ROUND(E19*0.1/BG19),"")</f>
        <v>2917</v>
      </c>
      <c r="H19" s="78">
        <f t="shared" ref="H19:H27" si="45">IF(D19-F19-G19-$BF$3&gt;0,D19-F19-G19-$BF$3,"")</f>
        <v>483</v>
      </c>
      <c r="I19" s="89" t="s">
        <v>88</v>
      </c>
      <c r="J19" s="90">
        <v>35000.0</v>
      </c>
      <c r="K19" s="89" t="s">
        <v>88</v>
      </c>
      <c r="L19" s="90">
        <v>35000.0</v>
      </c>
      <c r="M19" s="89" t="s">
        <v>88</v>
      </c>
      <c r="N19" s="90">
        <v>35000.0</v>
      </c>
      <c r="O19" s="89" t="s">
        <v>90</v>
      </c>
      <c r="P19" s="90"/>
      <c r="Q19" s="89" t="s">
        <v>88</v>
      </c>
      <c r="R19" s="90">
        <v>60000.0</v>
      </c>
      <c r="S19" s="89" t="s">
        <v>90</v>
      </c>
      <c r="T19" s="90">
        <v>35000.0</v>
      </c>
      <c r="U19" s="89" t="s">
        <v>88</v>
      </c>
      <c r="V19" s="90">
        <v>35000.0</v>
      </c>
      <c r="W19" s="89" t="s">
        <v>88</v>
      </c>
      <c r="X19" s="90">
        <v>50000.0</v>
      </c>
      <c r="Y19" s="89" t="s">
        <v>88</v>
      </c>
      <c r="Z19" s="90">
        <v>30000.0</v>
      </c>
      <c r="AA19" s="89" t="s">
        <v>90</v>
      </c>
      <c r="AB19" s="90">
        <v>40000.0</v>
      </c>
      <c r="AC19" s="89" t="s">
        <v>88</v>
      </c>
      <c r="AD19" s="91">
        <v>40000.0</v>
      </c>
      <c r="AE19" s="89" t="s">
        <v>88</v>
      </c>
      <c r="AF19" s="91">
        <v>20000.0</v>
      </c>
      <c r="AG19" s="92"/>
      <c r="AH19" s="92"/>
      <c r="AI19" s="92"/>
      <c r="AJ19" s="92"/>
      <c r="AK19" s="92"/>
      <c r="AL19" s="92"/>
      <c r="AM19" s="92"/>
      <c r="AN19" s="92"/>
      <c r="AO19" s="34"/>
      <c r="AP19" s="13">
        <f t="shared" ref="AP19:AP27" si="46">IF(SUM(J19:AN19)&gt;0,SUM(J19:AN19),0)</f>
        <v>415000</v>
      </c>
      <c r="AQ19" s="13">
        <f t="shared" ref="AQ19:AQ27" si="47">IF(BG19*D19&gt;0,BG19*D19,"")</f>
        <v>408000</v>
      </c>
      <c r="AR19" t="str">
        <f t="shared" ref="AR19:AR27" si="48">IF($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 &lt; 0,AP19-MULTIPLY(D19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19)),"")</f>
        <v/>
      </c>
      <c r="AS19" s="13" t="str">
        <f t="shared" ref="AS19:AS27" si="49">IF(D19*BG19-AP19&gt;0,D19*BG19-AP19,"")</f>
        <v/>
      </c>
      <c r="AT19" s="6">
        <f t="shared" ref="AT19:AT27" si="50">IF(AR19&gt;-1,IF(BC19 &lt;&gt; "",IF((BG19)*F19&gt;0,(BG19)*F19,""),""),IF(AQ19&gt;(BG19)*F19,(BG19)*F19,""))</f>
        <v>355200</v>
      </c>
      <c r="AU19" s="6">
        <f t="shared" ref="AU19:AU27" si="51">IF(AW19+AX19&gt;0,AW19+AX19,"")</f>
        <v>48800</v>
      </c>
      <c r="AV19" s="13">
        <f t="shared" ref="AV19:AV27" si="52">IF(AR19&gt;-1,IF(BC19 &lt;&gt; "",IF((BG19-$BC19)*$BF$3&gt;0,(BG19-$BC19)*$BF$3,""),""),IF(AP19-AT19-((BG19-$BC19)*$BF$3)&gt;=0,(BG19-$BC19)*$BF$3,""))</f>
        <v>11000</v>
      </c>
      <c r="AW19" s="13">
        <f t="shared" ref="AW19:AX19" si="41">IF(AY19+BA19&gt;0,AY19+BA19,"")</f>
        <v>35004</v>
      </c>
      <c r="AX19" s="13">
        <f t="shared" si="41"/>
        <v>13796</v>
      </c>
      <c r="AY19" s="94">
        <f t="shared" ref="AY19:AY27" si="54">IF(IF(IF(BG19-BC19=$BF$5,IF(AP19&gt;=D19*$BF$5,G19*$BF$5,0),0)&gt;0,IF(BG19-BC19=$BF$5,IF(AP19&gt;=D19*$BF$5,G19*$BF$5,""),""),IF(AP19-AT19-AV19&gt;=G19*$BF$5,G19*$BF$5,AP19-AT19-AV19))=0,"",IF(IF(BG19-BC19=$BF$5,IF(AP19&gt;=D19*$BF$5,G19*$BF$5,0),0)&gt;0,IF(BG19-BC19=$BF$5,IF(AP19&gt;=D19*$BF$5,G19*$BF$5,""),""),IF(AP19-AT19-AV19&gt;=G19*$BF$5,G19*$BF$5,"")))</f>
        <v>35004</v>
      </c>
      <c r="AZ19" s="94">
        <f t="shared" ref="AZ19:AZ27" si="55">IF(AP19&gt;=D19*$BF$5,IF(AP19-AT19-AV19-AW19&gt;0,AP19-AT19-AV19-AW19,0),"")</f>
        <v>13796</v>
      </c>
      <c r="BA19" s="34"/>
      <c r="BB19" s="34"/>
      <c r="BC19" s="60">
        <f t="shared" ref="BC19:BC27" si="56">IF(ISBLANK(B19),"",IF(ISBLANK(J19),1,0)+IF(ISBLANK(L19),1,0)+IF(ISBLANK(N19),1,0)+IF(ISBLANK(P19),1,0)+IF(ISBLANK(R19),1,0)+IF(ISBLANK(T19),1,0)+IF(ISBLANK(V19),1,0)+IF(ISBLANK(X19),1,0)+IF(ISBLANK(Z19),1,0)+IF(ISBLANK(AB19),1,0)+IF(ISBLANK(AD19),1,0)+IF(ISBLANK(AF19),1,0)+IF(ISBLANK(AH19),1,0)+IF(ISBLANK(AJ19),1,0)+IF(ISBLANK(AL19),1,0)+IF(ISBLANK(AN19),1,0)-(16-BG19))</f>
        <v>1</v>
      </c>
      <c r="BD19" s="95">
        <f t="shared" ref="BD19:BD27" si="57">IF($D$5-$J$5&gt;=0,IF(ISBLANK(J19),1,0),0)+IF($D$5-$L$5&gt;=0,IF(ISBLANK(L19),1,0),0)+IF($D$5-$N$5&gt;=0,IF(ISBLANK(N19),1,0),0)+IF($D$5-$P$5&gt;=0,IF(ISBLANK(P19),1,0),0)+IF($D$5-$R$5&gt;=0,IF(ISBLANK(R19),1,0),0)+IF($D$5-$T$5&gt;=0,IF(ISBLANK(T19),1,0),0)+IF($D$5-$V$5&gt;=0,IF(ISBLANK(V19),1,0),0)+IF($D$5-$X$5&gt;=0,IF(ISBLANK(X19),1,0),0)+IF($D$5-$Z$5&gt;=0,IF(ISBLANK(Z19),1,0),0)+IF($D$5-$AB$5&gt;=0,IF(ISBLANK(AB19),1,0),0)+IF($D$5-$AD$5&gt;=0,IF(ISBLANK(AD19),1,0),0)+IF($D$5-$AF$5&gt;=0,IF(ISBLANK(AF19),1,0),0)+IF($D$5-$AH$5&gt;=0,IF(ISBLANK(AH19),1,0),0)+IF($D$5-$AJ$5&gt;=0,IF(ISBLANK(AJ19),1,0),0)+IF($D$5-$AL$5&gt;=0,IF(ISBLANK(AL19),1,0),0)+IF($D$5-$AN$5&gt;=0,IF(ISBLANK(AN19),1,0),0)-(16-BG19)</f>
        <v>1</v>
      </c>
      <c r="BE19" t="str">
        <f t="shared" si="40"/>
        <v/>
      </c>
      <c r="BF19" t="str">
        <f t="shared" si="30"/>
        <v/>
      </c>
      <c r="BG19" s="69">
        <f t="shared" ref="BG19:BG27" si="58">$BF$6</f>
        <v>12</v>
      </c>
    </row>
    <row r="20">
      <c r="A20" s="75">
        <v>2.0</v>
      </c>
      <c r="B20" s="108">
        <v>4.3508927E7</v>
      </c>
      <c r="C20" s="21" t="str">
        <f>IFERROR(VLOOKUP(B20,'SC1'!$A$2:$B$1000,2,FALSE))</f>
        <v>MORENO MANCO BEATRIZ ELENA</v>
      </c>
      <c r="D20" s="78">
        <f t="shared" si="42"/>
        <v>112500</v>
      </c>
      <c r="E20" s="88">
        <f>IFERROR(VLOOKUP(B20,'SC1'!$A$2:$C$1000,3,FALSE))</f>
        <v>1200000</v>
      </c>
      <c r="F20" s="78">
        <f t="shared" si="43"/>
        <v>101400</v>
      </c>
      <c r="G20" s="78">
        <f t="shared" si="44"/>
        <v>10000</v>
      </c>
      <c r="H20" s="78">
        <f t="shared" si="45"/>
        <v>100</v>
      </c>
      <c r="I20" s="89" t="s">
        <v>88</v>
      </c>
      <c r="J20" s="97">
        <v>112500.0</v>
      </c>
      <c r="K20" s="89" t="s">
        <v>88</v>
      </c>
      <c r="L20" s="97">
        <v>112500.0</v>
      </c>
      <c r="M20" s="89" t="s">
        <v>88</v>
      </c>
      <c r="N20" s="97">
        <v>112500.0</v>
      </c>
      <c r="O20" s="89" t="s">
        <v>88</v>
      </c>
      <c r="P20" s="97">
        <v>112500.0</v>
      </c>
      <c r="Q20" s="89" t="s">
        <v>88</v>
      </c>
      <c r="R20" s="97">
        <v>112500.0</v>
      </c>
      <c r="S20" s="89" t="s">
        <v>88</v>
      </c>
      <c r="T20" s="97">
        <v>112500.0</v>
      </c>
      <c r="U20" s="89" t="s">
        <v>88</v>
      </c>
      <c r="V20" s="97">
        <v>112500.0</v>
      </c>
      <c r="W20" s="89" t="s">
        <v>88</v>
      </c>
      <c r="X20" s="97">
        <v>112500.0</v>
      </c>
      <c r="Y20" s="89" t="s">
        <v>88</v>
      </c>
      <c r="Z20" s="97">
        <v>112500.0</v>
      </c>
      <c r="AA20" s="89" t="s">
        <v>88</v>
      </c>
      <c r="AB20" s="97">
        <v>112500.0</v>
      </c>
      <c r="AC20" s="89" t="s">
        <v>88</v>
      </c>
      <c r="AD20" s="91">
        <v>112500.0</v>
      </c>
      <c r="AE20" s="89" t="s">
        <v>88</v>
      </c>
      <c r="AF20" s="91">
        <v>112500.0</v>
      </c>
      <c r="AG20" s="92"/>
      <c r="AH20" s="92"/>
      <c r="AI20" s="92"/>
      <c r="AJ20" s="92"/>
      <c r="AK20" s="92"/>
      <c r="AL20" s="92"/>
      <c r="AM20" s="92"/>
      <c r="AN20" s="92"/>
      <c r="AO20" s="34"/>
      <c r="AP20" s="13">
        <f t="shared" si="46"/>
        <v>1350000</v>
      </c>
      <c r="AQ20" s="13">
        <f t="shared" si="47"/>
        <v>1350000</v>
      </c>
      <c r="AR20" t="str">
        <f t="shared" si="48"/>
        <v/>
      </c>
      <c r="AS20" s="13" t="str">
        <f t="shared" si="49"/>
        <v/>
      </c>
      <c r="AT20" s="6">
        <f t="shared" si="50"/>
        <v>1216800</v>
      </c>
      <c r="AU20" s="6">
        <f t="shared" si="51"/>
        <v>121200</v>
      </c>
      <c r="AV20" s="13">
        <f t="shared" si="52"/>
        <v>12000</v>
      </c>
      <c r="AW20" s="13">
        <f t="shared" ref="AW20:AX20" si="53">IF(AY20+BA20&gt;0,AY20+BA20,"")</f>
        <v>120000</v>
      </c>
      <c r="AX20" s="13">
        <f t="shared" si="53"/>
        <v>1200</v>
      </c>
      <c r="AY20" s="94">
        <f t="shared" si="54"/>
        <v>120000</v>
      </c>
      <c r="AZ20" s="94">
        <f t="shared" si="55"/>
        <v>1200</v>
      </c>
      <c r="BA20" s="34"/>
      <c r="BB20" s="34"/>
      <c r="BC20" s="60">
        <f t="shared" si="56"/>
        <v>0</v>
      </c>
      <c r="BD20" s="95">
        <f t="shared" si="57"/>
        <v>0</v>
      </c>
      <c r="BE20" t="str">
        <f t="shared" si="40"/>
        <v/>
      </c>
      <c r="BF20" t="str">
        <f t="shared" si="30"/>
        <v/>
      </c>
      <c r="BG20" s="69">
        <f t="shared" si="58"/>
        <v>12</v>
      </c>
    </row>
    <row r="21">
      <c r="A21" s="75">
        <v>3.0</v>
      </c>
      <c r="B21" s="69">
        <v>4.350566E7</v>
      </c>
      <c r="C21" s="21" t="str">
        <f>IFERROR(VLOOKUP(B21,'SC1'!$A$2:$B$1000,2,FALSE))</f>
        <v>PUERTA GUTIERREZ MARTA CECILIA</v>
      </c>
      <c r="D21" s="78">
        <f t="shared" si="42"/>
        <v>43000</v>
      </c>
      <c r="E21" s="88">
        <f>IFERROR(VLOOKUP(B21,'SC1'!$A$2:$C$1000,3,FALSE))</f>
        <v>450000</v>
      </c>
      <c r="F21" s="78">
        <f t="shared" si="43"/>
        <v>38050</v>
      </c>
      <c r="G21" s="78">
        <f t="shared" si="44"/>
        <v>3750</v>
      </c>
      <c r="H21" s="78">
        <f t="shared" si="45"/>
        <v>200</v>
      </c>
      <c r="I21" s="89" t="s">
        <v>88</v>
      </c>
      <c r="J21" s="97">
        <v>50000.0</v>
      </c>
      <c r="K21" s="89" t="s">
        <v>89</v>
      </c>
      <c r="L21" s="97">
        <v>50000.0</v>
      </c>
      <c r="M21" s="89" t="s">
        <v>89</v>
      </c>
      <c r="N21" s="97">
        <v>50000.0</v>
      </c>
      <c r="O21" s="89" t="s">
        <v>88</v>
      </c>
      <c r="P21" s="97">
        <v>50000.0</v>
      </c>
      <c r="Q21" s="89" t="s">
        <v>89</v>
      </c>
      <c r="R21" s="97">
        <v>30000.0</v>
      </c>
      <c r="S21" s="89" t="s">
        <v>90</v>
      </c>
      <c r="T21" s="97">
        <v>20000.0</v>
      </c>
      <c r="U21" s="89" t="s">
        <v>88</v>
      </c>
      <c r="V21" s="97">
        <v>35000.0</v>
      </c>
      <c r="W21" s="89" t="s">
        <v>88</v>
      </c>
      <c r="X21" s="97">
        <v>30000.0</v>
      </c>
      <c r="Y21" s="89" t="s">
        <v>88</v>
      </c>
      <c r="Z21" s="96"/>
      <c r="AA21" s="89" t="s">
        <v>88</v>
      </c>
      <c r="AB21" s="97">
        <v>80000.0</v>
      </c>
      <c r="AC21" s="89" t="s">
        <v>88</v>
      </c>
      <c r="AD21" s="91">
        <v>50000.0</v>
      </c>
      <c r="AE21" s="89" t="s">
        <v>88</v>
      </c>
      <c r="AF21" s="91">
        <v>71000.0</v>
      </c>
      <c r="AG21" s="92"/>
      <c r="AH21" s="92"/>
      <c r="AI21" s="92"/>
      <c r="AJ21" s="92"/>
      <c r="AK21" s="92"/>
      <c r="AL21" s="92"/>
      <c r="AM21" s="92"/>
      <c r="AN21" s="92"/>
      <c r="AO21" s="34"/>
      <c r="AP21" s="13">
        <f t="shared" si="46"/>
        <v>516000</v>
      </c>
      <c r="AQ21" s="13">
        <f t="shared" si="47"/>
        <v>516000</v>
      </c>
      <c r="AR21" t="str">
        <f t="shared" si="48"/>
        <v/>
      </c>
      <c r="AS21" s="13" t="str">
        <f t="shared" si="49"/>
        <v/>
      </c>
      <c r="AT21" s="6">
        <f t="shared" si="50"/>
        <v>456600</v>
      </c>
      <c r="AU21" s="6">
        <f t="shared" si="51"/>
        <v>48400</v>
      </c>
      <c r="AV21" s="13">
        <f t="shared" si="52"/>
        <v>11000</v>
      </c>
      <c r="AW21" s="13">
        <f t="shared" ref="AW21:AX21" si="59">IF(AY21+BA21&gt;0,AY21+BA21,"")</f>
        <v>45000</v>
      </c>
      <c r="AX21" s="13">
        <f t="shared" si="59"/>
        <v>3400</v>
      </c>
      <c r="AY21" s="94">
        <f t="shared" si="54"/>
        <v>45000</v>
      </c>
      <c r="AZ21" s="94">
        <f t="shared" si="55"/>
        <v>3400</v>
      </c>
      <c r="BA21" s="34"/>
      <c r="BB21" s="34"/>
      <c r="BC21" s="60">
        <f t="shared" si="56"/>
        <v>1</v>
      </c>
      <c r="BD21" s="95">
        <f t="shared" si="57"/>
        <v>1</v>
      </c>
      <c r="BE21" t="str">
        <f t="shared" si="40"/>
        <v/>
      </c>
      <c r="BF21" t="str">
        <f t="shared" si="30"/>
        <v/>
      </c>
      <c r="BG21" s="69">
        <f t="shared" si="58"/>
        <v>12</v>
      </c>
    </row>
    <row r="22">
      <c r="A22" s="75">
        <v>4.0</v>
      </c>
      <c r="B22" s="69">
        <v>1.152437249E9</v>
      </c>
      <c r="C22" s="21" t="str">
        <f>IFERROR(VLOOKUP(B22,'SC1'!$A$2:$B$1000,2,FALSE))</f>
        <v>SERNA GALLEGO DINA LUZ</v>
      </c>
      <c r="D22" s="78">
        <f t="shared" si="42"/>
        <v>10500</v>
      </c>
      <c r="E22" s="88">
        <f>IFERROR(VLOOKUP(B22,'SC1'!$A$2:$C$1000,3,FALSE))</f>
        <v>100000</v>
      </c>
      <c r="F22" s="78">
        <f t="shared" si="43"/>
        <v>8450</v>
      </c>
      <c r="G22" s="78">
        <f t="shared" si="44"/>
        <v>833</v>
      </c>
      <c r="H22" s="78">
        <f t="shared" si="45"/>
        <v>217</v>
      </c>
      <c r="I22" s="89" t="s">
        <v>90</v>
      </c>
      <c r="J22" s="97">
        <v>13000.0</v>
      </c>
      <c r="K22" s="89" t="s">
        <v>90</v>
      </c>
      <c r="L22" s="97"/>
      <c r="M22" s="89" t="s">
        <v>88</v>
      </c>
      <c r="N22" s="97">
        <v>30000.0</v>
      </c>
      <c r="O22" s="89" t="s">
        <v>88</v>
      </c>
      <c r="P22" s="97">
        <v>15000.0</v>
      </c>
      <c r="Q22" s="89" t="s">
        <v>88</v>
      </c>
      <c r="R22" s="97">
        <v>10000.0</v>
      </c>
      <c r="S22" s="89" t="s">
        <v>88</v>
      </c>
      <c r="T22" s="97">
        <v>6000.0</v>
      </c>
      <c r="U22" s="89" t="s">
        <v>91</v>
      </c>
      <c r="V22" s="96"/>
      <c r="W22" s="89" t="s">
        <v>88</v>
      </c>
      <c r="X22" s="97">
        <v>15000.0</v>
      </c>
      <c r="Y22" s="89" t="s">
        <v>88</v>
      </c>
      <c r="Z22" s="97">
        <v>10000.0</v>
      </c>
      <c r="AA22" s="89" t="s">
        <v>88</v>
      </c>
      <c r="AB22" s="97">
        <v>11000.0</v>
      </c>
      <c r="AC22" s="89" t="s">
        <v>88</v>
      </c>
      <c r="AD22" s="91">
        <v>12000.0</v>
      </c>
      <c r="AE22" s="89" t="s">
        <v>88</v>
      </c>
      <c r="AF22" s="91">
        <v>7000.0</v>
      </c>
      <c r="AG22" s="92"/>
      <c r="AH22" s="92"/>
      <c r="AI22" s="92"/>
      <c r="AJ22" s="92"/>
      <c r="AK22" s="92"/>
      <c r="AL22" s="92"/>
      <c r="AM22" s="92"/>
      <c r="AN22" s="92"/>
      <c r="AO22" s="34"/>
      <c r="AP22" s="13">
        <f t="shared" si="46"/>
        <v>129000</v>
      </c>
      <c r="AQ22" s="13">
        <f t="shared" si="47"/>
        <v>126000</v>
      </c>
      <c r="AR22" t="str">
        <f t="shared" si="48"/>
        <v/>
      </c>
      <c r="AS22" s="13" t="str">
        <f t="shared" si="49"/>
        <v/>
      </c>
      <c r="AT22" s="6">
        <f t="shared" si="50"/>
        <v>101400</v>
      </c>
      <c r="AU22" s="6">
        <f t="shared" si="51"/>
        <v>17600</v>
      </c>
      <c r="AV22" s="13">
        <f t="shared" si="52"/>
        <v>10000</v>
      </c>
      <c r="AW22" s="13">
        <f t="shared" ref="AW22:AX22" si="60">IF(AY22+BA22&gt;0,AY22+BA22,"")</f>
        <v>9996</v>
      </c>
      <c r="AX22" s="13">
        <f t="shared" si="60"/>
        <v>7604</v>
      </c>
      <c r="AY22" s="94">
        <f t="shared" si="54"/>
        <v>9996</v>
      </c>
      <c r="AZ22" s="94">
        <f t="shared" si="55"/>
        <v>7604</v>
      </c>
      <c r="BA22" s="34"/>
      <c r="BB22" s="34"/>
      <c r="BC22" s="60">
        <f t="shared" si="56"/>
        <v>2</v>
      </c>
      <c r="BD22" s="95">
        <f t="shared" si="57"/>
        <v>2</v>
      </c>
      <c r="BE22" t="str">
        <f t="shared" si="40"/>
        <v/>
      </c>
      <c r="BF22" t="str">
        <f t="shared" si="30"/>
        <v/>
      </c>
      <c r="BG22" s="69">
        <f t="shared" si="58"/>
        <v>12</v>
      </c>
    </row>
    <row r="23">
      <c r="A23" s="75">
        <v>5.0</v>
      </c>
      <c r="B23" s="84">
        <v>2.1742568E7</v>
      </c>
      <c r="C23" s="21" t="str">
        <f>IFERROR(VLOOKUP(B23,'SC1'!$A$2:$B$1000,2,FALSE))</f>
        <v>ARENAS DE DURANGO NOHEMY DEL SOCORRO</v>
      </c>
      <c r="D23" s="78">
        <f t="shared" si="42"/>
        <v>10500</v>
      </c>
      <c r="E23" s="88">
        <f>IFERROR(VLOOKUP(B23,'SC1'!$A$2:$C$1000,3,FALSE))</f>
        <v>100000</v>
      </c>
      <c r="F23" s="78">
        <f t="shared" si="43"/>
        <v>8450</v>
      </c>
      <c r="G23" s="78">
        <f t="shared" si="44"/>
        <v>833</v>
      </c>
      <c r="H23" s="78">
        <f t="shared" si="45"/>
        <v>217</v>
      </c>
      <c r="I23" s="89" t="s">
        <v>88</v>
      </c>
      <c r="J23" s="97">
        <v>10000.0</v>
      </c>
      <c r="K23" s="89" t="s">
        <v>90</v>
      </c>
      <c r="L23" s="97"/>
      <c r="M23" s="89" t="s">
        <v>91</v>
      </c>
      <c r="N23" s="97"/>
      <c r="O23" s="89" t="s">
        <v>88</v>
      </c>
      <c r="P23" s="97">
        <v>10000.0</v>
      </c>
      <c r="Q23" s="89" t="s">
        <v>88</v>
      </c>
      <c r="R23" s="97"/>
      <c r="S23" s="89" t="s">
        <v>90</v>
      </c>
      <c r="T23" s="97">
        <v>10000.0</v>
      </c>
      <c r="U23" s="89" t="s">
        <v>90</v>
      </c>
      <c r="V23" s="96"/>
      <c r="W23" s="89" t="s">
        <v>88</v>
      </c>
      <c r="X23" s="97">
        <v>10000.0</v>
      </c>
      <c r="Y23" s="89" t="s">
        <v>88</v>
      </c>
      <c r="Z23" s="97">
        <v>10000.0</v>
      </c>
      <c r="AA23" s="89" t="s">
        <v>88</v>
      </c>
      <c r="AB23" s="96"/>
      <c r="AC23" s="89" t="s">
        <v>88</v>
      </c>
      <c r="AD23" s="91">
        <v>20000.0</v>
      </c>
      <c r="AE23" s="89" t="s">
        <v>88</v>
      </c>
      <c r="AF23" s="91">
        <v>56000.0</v>
      </c>
      <c r="AG23" s="92"/>
      <c r="AH23" s="92"/>
      <c r="AI23" s="92"/>
      <c r="AJ23" s="92"/>
      <c r="AK23" s="92"/>
      <c r="AL23" s="92"/>
      <c r="AM23" s="92"/>
      <c r="AN23" s="92"/>
      <c r="AO23" s="34"/>
      <c r="AP23" s="13">
        <f t="shared" si="46"/>
        <v>126000</v>
      </c>
      <c r="AQ23" s="13">
        <f t="shared" si="47"/>
        <v>126000</v>
      </c>
      <c r="AR23" t="str">
        <f t="shared" si="48"/>
        <v/>
      </c>
      <c r="AS23" s="13" t="str">
        <f t="shared" si="49"/>
        <v/>
      </c>
      <c r="AT23" s="6">
        <f t="shared" si="50"/>
        <v>101400</v>
      </c>
      <c r="AU23" s="6">
        <f t="shared" si="51"/>
        <v>17600</v>
      </c>
      <c r="AV23" s="13">
        <f t="shared" si="52"/>
        <v>7000</v>
      </c>
      <c r="AW23" s="13">
        <f t="shared" ref="AW23:AX23" si="61">IF(AY23+BA23&gt;0,AY23+BA23,"")</f>
        <v>9996</v>
      </c>
      <c r="AX23" s="13">
        <f t="shared" si="61"/>
        <v>7604</v>
      </c>
      <c r="AY23" s="94">
        <f t="shared" si="54"/>
        <v>9996</v>
      </c>
      <c r="AZ23" s="94">
        <f t="shared" si="55"/>
        <v>7604</v>
      </c>
      <c r="BA23" s="34"/>
      <c r="BB23" s="34"/>
      <c r="BC23" s="60">
        <f t="shared" si="56"/>
        <v>5</v>
      </c>
      <c r="BD23" s="95">
        <f t="shared" si="57"/>
        <v>5</v>
      </c>
      <c r="BE23" t="str">
        <f t="shared" si="40"/>
        <v/>
      </c>
      <c r="BF23" t="str">
        <f t="shared" si="30"/>
        <v/>
      </c>
      <c r="BG23" s="69">
        <f t="shared" si="58"/>
        <v>12</v>
      </c>
    </row>
    <row r="24">
      <c r="A24" s="75">
        <v>6.0</v>
      </c>
      <c r="B24" s="69">
        <v>1.017218171E9</v>
      </c>
      <c r="C24" s="21" t="str">
        <f>IFERROR(VLOOKUP(B24,'SC1'!$A$2:$B$1000,2,FALSE))</f>
        <v>GALLEGO DURANGO ESTEFANY</v>
      </c>
      <c r="D24" s="78">
        <f t="shared" si="42"/>
        <v>20000</v>
      </c>
      <c r="E24" s="88">
        <f>IFERROR(VLOOKUP(B24,'SC1'!$A$2:$C$1000,3,FALSE))</f>
        <v>200000</v>
      </c>
      <c r="F24" s="78">
        <f t="shared" si="43"/>
        <v>16900</v>
      </c>
      <c r="G24" s="78">
        <f t="shared" si="44"/>
        <v>1667</v>
      </c>
      <c r="H24" s="78">
        <f t="shared" si="45"/>
        <v>433</v>
      </c>
      <c r="I24" s="89" t="s">
        <v>88</v>
      </c>
      <c r="J24" s="97">
        <v>20000.0</v>
      </c>
      <c r="K24" s="89" t="s">
        <v>88</v>
      </c>
      <c r="L24" s="97">
        <v>20000.0</v>
      </c>
      <c r="M24" s="89" t="s">
        <v>88</v>
      </c>
      <c r="N24" s="97">
        <v>20000.0</v>
      </c>
      <c r="O24" s="89" t="s">
        <v>88</v>
      </c>
      <c r="P24" s="97">
        <v>20000.0</v>
      </c>
      <c r="Q24" s="89" t="s">
        <v>88</v>
      </c>
      <c r="R24" s="97">
        <v>20000.0</v>
      </c>
      <c r="S24" s="89" t="s">
        <v>88</v>
      </c>
      <c r="T24" s="97">
        <v>20000.0</v>
      </c>
      <c r="U24" s="89" t="s">
        <v>88</v>
      </c>
      <c r="V24" s="97">
        <v>20000.0</v>
      </c>
      <c r="W24" s="89" t="s">
        <v>90</v>
      </c>
      <c r="X24" s="97">
        <v>20000.0</v>
      </c>
      <c r="Y24" s="89" t="s">
        <v>88</v>
      </c>
      <c r="Z24" s="97">
        <v>20000.0</v>
      </c>
      <c r="AA24" s="89" t="s">
        <v>88</v>
      </c>
      <c r="AB24" s="97">
        <v>20000.0</v>
      </c>
      <c r="AC24" s="89" t="s">
        <v>88</v>
      </c>
      <c r="AD24" s="91">
        <v>20000.0</v>
      </c>
      <c r="AE24" s="89" t="s">
        <v>88</v>
      </c>
      <c r="AF24" s="91">
        <v>20000.0</v>
      </c>
      <c r="AG24" s="92"/>
      <c r="AH24" s="92"/>
      <c r="AI24" s="92"/>
      <c r="AJ24" s="92"/>
      <c r="AK24" s="92"/>
      <c r="AL24" s="92"/>
      <c r="AM24" s="92"/>
      <c r="AN24" s="92"/>
      <c r="AO24" s="34"/>
      <c r="AP24" s="13">
        <f t="shared" si="46"/>
        <v>240000</v>
      </c>
      <c r="AQ24" s="13">
        <f t="shared" si="47"/>
        <v>240000</v>
      </c>
      <c r="AR24" t="str">
        <f t="shared" si="48"/>
        <v/>
      </c>
      <c r="AS24" s="13" t="str">
        <f t="shared" si="49"/>
        <v/>
      </c>
      <c r="AT24" s="6">
        <f t="shared" si="50"/>
        <v>202800</v>
      </c>
      <c r="AU24" s="6">
        <f t="shared" si="51"/>
        <v>25200</v>
      </c>
      <c r="AV24" s="13">
        <f t="shared" si="52"/>
        <v>12000</v>
      </c>
      <c r="AW24" s="13">
        <f t="shared" ref="AW24:AX24" si="62">IF(AY24+BA24&gt;0,AY24+BA24,"")</f>
        <v>20004</v>
      </c>
      <c r="AX24" s="13">
        <f t="shared" si="62"/>
        <v>5196</v>
      </c>
      <c r="AY24" s="94">
        <f t="shared" si="54"/>
        <v>20004</v>
      </c>
      <c r="AZ24" s="94">
        <f t="shared" si="55"/>
        <v>5196</v>
      </c>
      <c r="BA24" s="34"/>
      <c r="BB24" s="34"/>
      <c r="BC24" s="60">
        <f t="shared" si="56"/>
        <v>0</v>
      </c>
      <c r="BD24" s="95">
        <f t="shared" si="57"/>
        <v>0</v>
      </c>
      <c r="BE24" t="str">
        <f t="shared" si="40"/>
        <v/>
      </c>
      <c r="BF24" t="str">
        <f t="shared" si="30"/>
        <v/>
      </c>
      <c r="BG24" s="69">
        <f t="shared" si="58"/>
        <v>12</v>
      </c>
    </row>
    <row r="25">
      <c r="A25" s="75">
        <v>7.0</v>
      </c>
      <c r="B25" s="100"/>
      <c r="C25" s="21" t="str">
        <f>IFERROR(VLOOKUP(B25,'SC1'!$A$2:$B$1000,2,FALSE))</f>
        <v/>
      </c>
      <c r="D25" s="78" t="str">
        <f t="shared" si="42"/>
        <v/>
      </c>
      <c r="E25" s="88" t="str">
        <f>IFERROR(VLOOKUP(B25,'SC1'!$A$2:$C$1000,3,FALSE))</f>
        <v/>
      </c>
      <c r="F25" s="78" t="str">
        <f t="shared" si="43"/>
        <v/>
      </c>
      <c r="G25" s="78" t="str">
        <f t="shared" si="44"/>
        <v/>
      </c>
      <c r="H25" s="78" t="str">
        <f t="shared" si="45"/>
        <v/>
      </c>
      <c r="I25" s="89"/>
      <c r="J25" s="91"/>
      <c r="K25" s="89"/>
      <c r="L25" s="91"/>
      <c r="M25" s="89"/>
      <c r="N25" s="91"/>
      <c r="O25" s="89"/>
      <c r="P25" s="91"/>
      <c r="Q25" s="89"/>
      <c r="R25" s="91"/>
      <c r="S25" s="89"/>
      <c r="T25" s="92"/>
      <c r="U25" s="89"/>
      <c r="V25" s="92"/>
      <c r="W25" s="89"/>
      <c r="X25" s="92"/>
      <c r="Y25" s="89"/>
      <c r="Z25" s="92"/>
      <c r="AA25" s="89"/>
      <c r="AB25" s="92"/>
      <c r="AC25" s="89"/>
      <c r="AD25" s="92"/>
      <c r="AE25" s="89"/>
      <c r="AF25" s="92"/>
      <c r="AG25" s="92"/>
      <c r="AH25" s="92"/>
      <c r="AI25" s="92"/>
      <c r="AJ25" s="92"/>
      <c r="AK25" s="92"/>
      <c r="AL25" s="92"/>
      <c r="AM25" s="92"/>
      <c r="AN25" s="92"/>
      <c r="AO25" s="34"/>
      <c r="AP25" s="13">
        <f t="shared" si="46"/>
        <v>0</v>
      </c>
      <c r="AQ25" t="str">
        <f t="shared" si="47"/>
        <v/>
      </c>
      <c r="AR25" t="str">
        <f t="shared" si="48"/>
        <v/>
      </c>
      <c r="AS25" s="13" t="str">
        <f t="shared" si="49"/>
        <v/>
      </c>
      <c r="AT25" s="6" t="str">
        <f t="shared" si="50"/>
        <v/>
      </c>
      <c r="AU25" s="6" t="str">
        <f t="shared" si="51"/>
        <v/>
      </c>
      <c r="AV25" s="13" t="str">
        <f t="shared" si="52"/>
        <v/>
      </c>
      <c r="AW25" s="13" t="str">
        <f t="shared" ref="AW25:AX25" si="63">IF(AY25+BA25&gt;0,AY25+BA25,"")</f>
        <v/>
      </c>
      <c r="AX25" s="13" t="str">
        <f t="shared" si="63"/>
        <v/>
      </c>
      <c r="AY25" s="94" t="str">
        <f t="shared" si="54"/>
        <v/>
      </c>
      <c r="AZ25" s="94">
        <f t="shared" si="55"/>
        <v>0</v>
      </c>
      <c r="BA25" s="34"/>
      <c r="BB25" s="34"/>
      <c r="BC25" t="str">
        <f t="shared" si="56"/>
        <v/>
      </c>
      <c r="BD25" s="95">
        <f t="shared" si="57"/>
        <v>12</v>
      </c>
      <c r="BE25" t="str">
        <f t="shared" si="40"/>
        <v/>
      </c>
      <c r="BF25" t="str">
        <f t="shared" si="30"/>
        <v/>
      </c>
      <c r="BG25" s="69">
        <f t="shared" si="58"/>
        <v>12</v>
      </c>
    </row>
    <row r="26">
      <c r="A26" s="75">
        <v>8.0</v>
      </c>
      <c r="B26" s="110"/>
      <c r="C26" s="21" t="str">
        <f>IFERROR(VLOOKUP(B26,'SC1'!$A$2:$B$1000,2,FALSE))</f>
        <v/>
      </c>
      <c r="D26" s="78" t="str">
        <f t="shared" si="42"/>
        <v/>
      </c>
      <c r="E26" s="88" t="str">
        <f>IFERROR(VLOOKUP(B26,'SC1'!$A$2:$C$1000,3,FALSE))</f>
        <v/>
      </c>
      <c r="F26" s="78" t="str">
        <f t="shared" si="43"/>
        <v/>
      </c>
      <c r="G26" s="78" t="str">
        <f t="shared" si="44"/>
        <v/>
      </c>
      <c r="H26" s="78" t="str">
        <f t="shared" si="45"/>
        <v/>
      </c>
      <c r="I26" s="89"/>
      <c r="J26" s="92"/>
      <c r="K26" s="89"/>
      <c r="L26" s="91"/>
      <c r="M26" s="89"/>
      <c r="N26" s="91"/>
      <c r="O26" s="89"/>
      <c r="P26" s="92"/>
      <c r="Q26" s="89"/>
      <c r="R26" s="92"/>
      <c r="S26" s="89"/>
      <c r="T26" s="92"/>
      <c r="U26" s="89"/>
      <c r="V26" s="92"/>
      <c r="W26" s="89"/>
      <c r="X26" s="92"/>
      <c r="Y26" s="89"/>
      <c r="Z26" s="92"/>
      <c r="AA26" s="89"/>
      <c r="AB26" s="92"/>
      <c r="AC26" s="89"/>
      <c r="AD26" s="92"/>
      <c r="AE26" s="89"/>
      <c r="AF26" s="92"/>
      <c r="AG26" s="92"/>
      <c r="AH26" s="92"/>
      <c r="AI26" s="92"/>
      <c r="AJ26" s="92"/>
      <c r="AK26" s="92"/>
      <c r="AL26" s="92"/>
      <c r="AM26" s="92"/>
      <c r="AN26" s="92"/>
      <c r="AO26" s="34"/>
      <c r="AP26" s="13">
        <f t="shared" si="46"/>
        <v>0</v>
      </c>
      <c r="AQ26" t="str">
        <f t="shared" si="47"/>
        <v/>
      </c>
      <c r="AR26" t="str">
        <f t="shared" si="48"/>
        <v/>
      </c>
      <c r="AS26" s="13" t="str">
        <f t="shared" si="49"/>
        <v/>
      </c>
      <c r="AT26" s="6" t="str">
        <f t="shared" si="50"/>
        <v/>
      </c>
      <c r="AU26" s="6" t="str">
        <f t="shared" si="51"/>
        <v/>
      </c>
      <c r="AV26" s="13" t="str">
        <f t="shared" si="52"/>
        <v/>
      </c>
      <c r="AW26" s="13" t="str">
        <f t="shared" ref="AW26:AX26" si="64">IF(AY26+BA26&gt;0,AY26+BA26,"")</f>
        <v/>
      </c>
      <c r="AX26" s="13" t="str">
        <f t="shared" si="64"/>
        <v/>
      </c>
      <c r="AY26" s="94" t="str">
        <f t="shared" si="54"/>
        <v/>
      </c>
      <c r="AZ26" s="94">
        <f t="shared" si="55"/>
        <v>0</v>
      </c>
      <c r="BA26" s="34"/>
      <c r="BB26" s="34"/>
      <c r="BC26" t="str">
        <f t="shared" si="56"/>
        <v/>
      </c>
      <c r="BD26" s="95">
        <f t="shared" si="57"/>
        <v>12</v>
      </c>
      <c r="BE26" t="str">
        <f t="shared" si="40"/>
        <v/>
      </c>
      <c r="BF26" t="str">
        <f t="shared" si="30"/>
        <v/>
      </c>
      <c r="BG26" s="69">
        <f t="shared" si="58"/>
        <v>12</v>
      </c>
    </row>
    <row r="27">
      <c r="A27" s="75">
        <v>9.0</v>
      </c>
      <c r="B27" s="111"/>
      <c r="C27" s="101" t="str">
        <f>IFERROR(VLOOKUP(B27,'SC1'!$A$2:$B$1000,2,FALSE))</f>
        <v/>
      </c>
      <c r="D27" s="78" t="str">
        <f t="shared" si="42"/>
        <v/>
      </c>
      <c r="E27" s="88" t="str">
        <f>IFERROR(VLOOKUP(B27,'SC1'!$A$2:$C$1000,3,FALSE))</f>
        <v/>
      </c>
      <c r="F27" s="78" t="str">
        <f t="shared" si="43"/>
        <v/>
      </c>
      <c r="G27" s="78" t="str">
        <f t="shared" si="44"/>
        <v/>
      </c>
      <c r="H27" s="78" t="str">
        <f t="shared" si="45"/>
        <v/>
      </c>
      <c r="I27" s="89"/>
      <c r="J27" s="92"/>
      <c r="K27" s="89"/>
      <c r="L27" s="91"/>
      <c r="M27" s="89"/>
      <c r="N27" s="91"/>
      <c r="O27" s="89"/>
      <c r="P27" s="92"/>
      <c r="Q27" s="89"/>
      <c r="R27" s="92"/>
      <c r="S27" s="89"/>
      <c r="T27" s="92"/>
      <c r="U27" s="89"/>
      <c r="V27" s="92"/>
      <c r="W27" s="89"/>
      <c r="X27" s="92"/>
      <c r="Y27" s="89"/>
      <c r="Z27" s="92"/>
      <c r="AA27" s="89"/>
      <c r="AB27" s="92"/>
      <c r="AC27" s="89"/>
      <c r="AD27" s="92"/>
      <c r="AE27" s="89"/>
      <c r="AF27" s="92"/>
      <c r="AG27" s="92"/>
      <c r="AH27" s="92"/>
      <c r="AI27" s="92"/>
      <c r="AJ27" s="92"/>
      <c r="AK27" s="92"/>
      <c r="AL27" s="92"/>
      <c r="AM27" s="92"/>
      <c r="AN27" s="92"/>
      <c r="AO27" s="34"/>
      <c r="AP27" s="13">
        <f t="shared" si="46"/>
        <v>0</v>
      </c>
      <c r="AQ27" t="str">
        <f t="shared" si="47"/>
        <v/>
      </c>
      <c r="AR27" t="str">
        <f t="shared" si="48"/>
        <v/>
      </c>
      <c r="AS27" s="13" t="str">
        <f t="shared" si="49"/>
        <v/>
      </c>
      <c r="AT27" s="6" t="str">
        <f t="shared" si="50"/>
        <v/>
      </c>
      <c r="AU27" s="6" t="str">
        <f t="shared" si="51"/>
        <v/>
      </c>
      <c r="AV27" s="13" t="str">
        <f t="shared" si="52"/>
        <v/>
      </c>
      <c r="AW27" s="13" t="str">
        <f t="shared" ref="AW27:AX27" si="65">IF(AY27+BA27&gt;0,AY27+BA27,"")</f>
        <v/>
      </c>
      <c r="AX27" s="13" t="str">
        <f t="shared" si="65"/>
        <v/>
      </c>
      <c r="AY27" s="94" t="str">
        <f t="shared" si="54"/>
        <v/>
      </c>
      <c r="AZ27" s="94">
        <f t="shared" si="55"/>
        <v>0</v>
      </c>
      <c r="BA27" s="34"/>
      <c r="BB27" s="34"/>
      <c r="BC27" t="str">
        <f t="shared" si="56"/>
        <v/>
      </c>
      <c r="BD27" s="95">
        <f t="shared" si="57"/>
        <v>12</v>
      </c>
      <c r="BE27" t="str">
        <f t="shared" si="40"/>
        <v/>
      </c>
      <c r="BF27" t="str">
        <f t="shared" si="30"/>
        <v/>
      </c>
      <c r="BG27" s="69">
        <f t="shared" si="58"/>
        <v>12</v>
      </c>
    </row>
    <row r="28">
      <c r="A28" s="102"/>
      <c r="B28" s="103"/>
      <c r="C28" s="102"/>
      <c r="D28" s="104" t="s">
        <v>92</v>
      </c>
      <c r="E28" s="105"/>
      <c r="F28" s="105"/>
      <c r="G28" s="105"/>
      <c r="H28" s="105"/>
      <c r="I28" s="106"/>
      <c r="J28" s="105">
        <f>SUM(J19:J27)</f>
        <v>240500</v>
      </c>
      <c r="K28" s="106"/>
      <c r="L28" s="105">
        <f>SUM(L19:L27)</f>
        <v>217500</v>
      </c>
      <c r="M28" s="106"/>
      <c r="N28" s="105">
        <f>SUM(N19:N27)</f>
        <v>247500</v>
      </c>
      <c r="O28" s="106"/>
      <c r="P28" s="105">
        <f>SUM(P19:P27)</f>
        <v>207500</v>
      </c>
      <c r="Q28" s="106"/>
      <c r="R28" s="105">
        <f>SUM(R19:R27)</f>
        <v>232500</v>
      </c>
      <c r="S28" s="106"/>
      <c r="T28" s="105">
        <f>SUM(T19:T27)</f>
        <v>203500</v>
      </c>
      <c r="U28" s="106"/>
      <c r="V28" s="105">
        <f>SUM(V19:V27)</f>
        <v>202500</v>
      </c>
      <c r="W28" s="106"/>
      <c r="X28" s="105">
        <f>SUM(X19:X27)</f>
        <v>237500</v>
      </c>
      <c r="Y28" s="106"/>
      <c r="Z28" s="105">
        <f>SUM(Z19:Z27)</f>
        <v>182500</v>
      </c>
      <c r="AA28" s="106"/>
      <c r="AB28" s="105">
        <f>SUM(AB19:AB27)</f>
        <v>263500</v>
      </c>
      <c r="AC28" s="106"/>
      <c r="AD28" s="105">
        <f>SUM(AD19:AD27)</f>
        <v>254500</v>
      </c>
      <c r="AE28" s="106"/>
      <c r="AF28" s="105">
        <f>SUM(AF19:AF27)</f>
        <v>286500</v>
      </c>
      <c r="AG28" s="105"/>
      <c r="AH28" s="105">
        <f>SUM(AH19:AH27)</f>
        <v>0</v>
      </c>
      <c r="AI28" s="105"/>
      <c r="AJ28" s="105">
        <f>SUM(AJ19:AJ27)</f>
        <v>0</v>
      </c>
      <c r="AK28" s="105"/>
      <c r="AL28" s="105">
        <f>SUM(AL19:AL27)</f>
        <v>0</v>
      </c>
      <c r="AM28" s="105"/>
      <c r="AN28" s="105">
        <f t="shared" ref="AN28:AO28" si="66">SUM(AN19:AN27)</f>
        <v>0</v>
      </c>
      <c r="AO28" s="105">
        <f t="shared" si="66"/>
        <v>0</v>
      </c>
      <c r="AP28" s="105">
        <f>SUM(AP19:AP27)+AO28</f>
        <v>2776000</v>
      </c>
      <c r="AS28" s="13"/>
      <c r="AT28" s="6"/>
      <c r="AU28" s="6"/>
      <c r="AV28" s="13"/>
      <c r="AW28" s="13"/>
      <c r="AX28" s="13"/>
      <c r="AY28" s="94"/>
      <c r="AZ28" s="94"/>
      <c r="BA28" s="13"/>
      <c r="BB28" s="13"/>
      <c r="BD28" s="16"/>
      <c r="BE28" t="str">
        <f t="shared" si="40"/>
        <v/>
      </c>
      <c r="BF28" t="str">
        <f t="shared" si="30"/>
        <v/>
      </c>
    </row>
    <row r="29">
      <c r="A29" s="75">
        <v>1.0</v>
      </c>
      <c r="B29" s="84">
        <v>4.3868478E7</v>
      </c>
      <c r="C29" s="107" t="str">
        <f>IFERROR(VLOOKUP(B29,'SC1'!$A$2:$B$1000,2,FALSE))</f>
        <v>RUIZ ZAPATA MARYI CATALINA</v>
      </c>
      <c r="D29" s="87">
        <f t="shared" ref="D29:D36" si="68">IF(CEILING(F29+G29+$BF$3,500)&gt;$BF$3,CEILING(F29+G29+$BF$3,500),"")</f>
        <v>20000</v>
      </c>
      <c r="E29" s="88">
        <f>IFERROR(VLOOKUP(B29,'SC1'!$A$2:$C$1000,3,FALSE))</f>
        <v>200000</v>
      </c>
      <c r="F29" s="78">
        <f t="shared" ref="F29:F36" si="69">IF(CEILING(PMT($BF$1/30*7,BG29,E29)*-1,50)&gt;0,CEILING(PMT($BF$1/30*7,BG29,E29)*-1,50),"")</f>
        <v>16900</v>
      </c>
      <c r="G29" s="78">
        <f t="shared" ref="G29:G36" si="70">IF(ROUND(E29*0.1/BG29)&gt;0,ROUND(E29*0.1/BG29),"")</f>
        <v>1667</v>
      </c>
      <c r="H29" s="78">
        <f t="shared" ref="H29:H36" si="71">IF(D29-F29-G29-$BF$3&gt;0,D29-F29-G29-$BF$3,"")</f>
        <v>433</v>
      </c>
      <c r="I29" s="113" t="s">
        <v>88</v>
      </c>
      <c r="J29" s="90"/>
      <c r="K29" s="113" t="s">
        <v>88</v>
      </c>
      <c r="L29" s="90">
        <v>10000.0</v>
      </c>
      <c r="M29" s="113" t="s">
        <v>88</v>
      </c>
      <c r="N29" s="90">
        <v>40000.0</v>
      </c>
      <c r="O29" s="113" t="s">
        <v>88</v>
      </c>
      <c r="P29" s="90"/>
      <c r="Q29" s="113" t="s">
        <v>88</v>
      </c>
      <c r="R29" s="90">
        <v>18000.0</v>
      </c>
      <c r="S29" s="113" t="s">
        <v>88</v>
      </c>
      <c r="T29" s="90">
        <v>20000.0</v>
      </c>
      <c r="U29" s="113" t="s">
        <v>88</v>
      </c>
      <c r="V29" s="114"/>
      <c r="W29" s="113" t="s">
        <v>88</v>
      </c>
      <c r="X29" s="114"/>
      <c r="Y29" s="113" t="s">
        <v>88</v>
      </c>
      <c r="Z29" s="90">
        <v>50000.0</v>
      </c>
      <c r="AA29" s="113" t="s">
        <v>88</v>
      </c>
      <c r="AB29" s="90">
        <v>20000.0</v>
      </c>
      <c r="AC29" s="113" t="s">
        <v>88</v>
      </c>
      <c r="AD29" s="91">
        <v>42000.0</v>
      </c>
      <c r="AE29" s="113" t="s">
        <v>88</v>
      </c>
      <c r="AF29" s="91">
        <v>40000.0</v>
      </c>
      <c r="AG29" s="92"/>
      <c r="AH29" s="92"/>
      <c r="AI29" s="92"/>
      <c r="AJ29" s="92"/>
      <c r="AK29" s="92"/>
      <c r="AL29" s="92"/>
      <c r="AM29" s="92"/>
      <c r="AN29" s="92"/>
      <c r="AO29" s="34"/>
      <c r="AP29" s="13">
        <f t="shared" ref="AP29:AP36" si="72">IF(SUM(J29:AN29)&gt;0,SUM(J29:AN29),0)</f>
        <v>240000</v>
      </c>
      <c r="AQ29" s="13">
        <f t="shared" ref="AQ29:AQ36" si="73">IF(BG29*D29&gt;0,BG29*D29,"")</f>
        <v>240000</v>
      </c>
      <c r="AR29" t="str">
        <f t="shared" ref="AR29:AR36" si="74">IF($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 &lt; 0,AP29-MULTIPLY(D29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29)),"")</f>
        <v/>
      </c>
      <c r="AS29" s="13" t="str">
        <f t="shared" ref="AS29:AS36" si="75">IF(D29*BG29-AP29&gt;0,D29*BG29-AP29,"")</f>
        <v/>
      </c>
      <c r="AT29" s="6">
        <f t="shared" ref="AT29:AT36" si="76">IF(AR29&gt;-1,IF(BC29 &lt;&gt; "",IF((BG29)*F29&gt;0,(BG29)*F29,""),""),IF(AQ29&gt;(BG29)*F29,(BG29)*F29,""))</f>
        <v>202800</v>
      </c>
      <c r="AU29" s="6">
        <f t="shared" ref="AU29:AU36" si="77">IF(AW29+AX29&gt;0,AW29+AX29,"")</f>
        <v>29200</v>
      </c>
      <c r="AV29" s="13">
        <f t="shared" ref="AV29:AV36" si="78">IF(AR29&gt;-1,IF(BC29 &lt;&gt; "",IF((BG29-$BC29)*$BF$3&gt;0,(BG29-$BC29)*$BF$3,""),""),IF(AP29-AT29-((BG29-$BC29)*$BF$3)&gt;=0,(BG29-$BC29)*$BF$3,""))</f>
        <v>8000</v>
      </c>
      <c r="AW29" s="13">
        <f t="shared" ref="AW29:AX29" si="67">IF(AY29+BA29&gt;0,AY29+BA29,"")</f>
        <v>20004</v>
      </c>
      <c r="AX29" s="13">
        <f t="shared" si="67"/>
        <v>9196</v>
      </c>
      <c r="AY29" s="94">
        <f t="shared" ref="AY29:AY36" si="80">IF(IF(IF(BG29-BC29=$BF$5,IF(AP29&gt;=D29*$BF$5,G29*$BF$5,0),0)&gt;0,IF(BG29-BC29=$BF$5,IF(AP29&gt;=D29*$BF$5,G29*$BF$5,""),""),IF(AP29-AT29-AV29&gt;=G29*$BF$5,G29*$BF$5,AP29-AT29-AV29))=0,"",IF(IF(BG29-BC29=$BF$5,IF(AP29&gt;=D29*$BF$5,G29*$BF$5,0),0)&gt;0,IF(BG29-BC29=$BF$5,IF(AP29&gt;=D29*$BF$5,G29*$BF$5,""),""),IF(AP29-AT29-AV29&gt;=G29*$BF$5,G29*$BF$5,"")))</f>
        <v>20004</v>
      </c>
      <c r="AZ29" s="94">
        <f t="shared" ref="AZ29:AZ36" si="81">IF(AP29&gt;=D29*$BF$5,IF(AP29-AT29-AV29-AW29&gt;0,AP29-AT29-AV29-AW29,0),"")</f>
        <v>9196</v>
      </c>
      <c r="BA29" s="34"/>
      <c r="BB29" s="34"/>
      <c r="BC29" s="60">
        <f t="shared" ref="BC29:BC36" si="82">IF(ISBLANK(B29),"",IF(ISBLANK(J29),1,0)+IF(ISBLANK(L29),1,0)+IF(ISBLANK(N29),1,0)+IF(ISBLANK(P29),1,0)+IF(ISBLANK(R29),1,0)+IF(ISBLANK(T29),1,0)+IF(ISBLANK(V29),1,0)+IF(ISBLANK(X29),1,0)+IF(ISBLANK(Z29),1,0)+IF(ISBLANK(AB29),1,0)+IF(ISBLANK(AD29),1,0)+IF(ISBLANK(AF29),1,0)+IF(ISBLANK(AH29),1,0)+IF(ISBLANK(AJ29),1,0)+IF(ISBLANK(AL29),1,0)+IF(ISBLANK(AN29),1,0)-(16-BG29))</f>
        <v>4</v>
      </c>
      <c r="BD29" s="95">
        <f t="shared" ref="BD29:BD36" si="83">IF($D$5-$J$5&gt;=0,IF(ISBLANK(J29),1,0),0)+IF($D$5-$L$5&gt;=0,IF(ISBLANK(L29),1,0),0)+IF($D$5-$N$5&gt;=0,IF(ISBLANK(N29),1,0),0)+IF($D$5-$P$5&gt;=0,IF(ISBLANK(P29),1,0),0)+IF($D$5-$R$5&gt;=0,IF(ISBLANK(R29),1,0),0)+IF($D$5-$T$5&gt;=0,IF(ISBLANK(T29),1,0),0)+IF($D$5-$V$5&gt;=0,IF(ISBLANK(V29),1,0),0)+IF($D$5-$X$5&gt;=0,IF(ISBLANK(X29),1,0),0)+IF($D$5-$Z$5&gt;=0,IF(ISBLANK(Z29),1,0),0)+IF($D$5-$AB$5&gt;=0,IF(ISBLANK(AB29),1,0),0)+IF($D$5-$AD$5&gt;=0,IF(ISBLANK(AD29),1,0),0)+IF($D$5-$AF$5&gt;=0,IF(ISBLANK(AF29),1,0),0)+IF($D$5-$AH$5&gt;=0,IF(ISBLANK(AH29),1,0),0)+IF($D$5-$AJ$5&gt;=0,IF(ISBLANK(AJ29),1,0),0)+IF($D$5-$AL$5&gt;=0,IF(ISBLANK(AL29),1,0),0)+IF($D$5-$AN$5&gt;=0,IF(ISBLANK(AN29),1,0),0)-(16-BG29)</f>
        <v>4</v>
      </c>
      <c r="BE29" t="str">
        <f t="shared" si="40"/>
        <v/>
      </c>
      <c r="BF29" t="str">
        <f t="shared" si="30"/>
        <v/>
      </c>
      <c r="BG29" s="69">
        <f t="shared" ref="BG29:BG36" si="84">$BF$6</f>
        <v>12</v>
      </c>
    </row>
    <row r="30">
      <c r="A30" s="75">
        <v>2.0</v>
      </c>
      <c r="B30" s="108">
        <v>2.4932499E7</v>
      </c>
      <c r="C30" s="21" t="str">
        <f>IFERROR(VLOOKUP(B30,'SC1'!$A$2:$B$1000,2,FALSE))</f>
        <v>RAMIREZ MORALES ARGELIA</v>
      </c>
      <c r="D30" s="78">
        <f t="shared" si="68"/>
        <v>47500</v>
      </c>
      <c r="E30" s="88">
        <f>IFERROR(VLOOKUP(B30,'SC1'!$A$2:$C$1000,3,FALSE))</f>
        <v>500000</v>
      </c>
      <c r="F30" s="78">
        <f t="shared" si="69"/>
        <v>42250</v>
      </c>
      <c r="G30" s="78">
        <f t="shared" si="70"/>
        <v>4167</v>
      </c>
      <c r="H30" s="78">
        <f t="shared" si="71"/>
        <v>83</v>
      </c>
      <c r="I30" s="115" t="s">
        <v>90</v>
      </c>
      <c r="J30" s="97">
        <v>47500.0</v>
      </c>
      <c r="K30" s="115" t="s">
        <v>88</v>
      </c>
      <c r="L30" s="97">
        <v>50000.0</v>
      </c>
      <c r="M30" s="115" t="s">
        <v>88</v>
      </c>
      <c r="N30" s="97">
        <v>50000.0</v>
      </c>
      <c r="O30" s="115" t="s">
        <v>88</v>
      </c>
      <c r="P30" s="97">
        <v>50000.0</v>
      </c>
      <c r="Q30" s="115" t="s">
        <v>88</v>
      </c>
      <c r="R30" s="97">
        <v>50000.0</v>
      </c>
      <c r="S30" s="115" t="s">
        <v>88</v>
      </c>
      <c r="T30" s="97">
        <v>40000.0</v>
      </c>
      <c r="U30" s="115" t="s">
        <v>88</v>
      </c>
      <c r="V30" s="97">
        <v>50000.0</v>
      </c>
      <c r="W30" s="115" t="s">
        <v>88</v>
      </c>
      <c r="X30" s="97">
        <v>50000.0</v>
      </c>
      <c r="Y30" s="115" t="s">
        <v>88</v>
      </c>
      <c r="Z30" s="96"/>
      <c r="AA30" s="115" t="s">
        <v>88</v>
      </c>
      <c r="AB30" s="97">
        <v>50000.0</v>
      </c>
      <c r="AC30" s="115" t="s">
        <v>88</v>
      </c>
      <c r="AD30" s="91">
        <v>50000.0</v>
      </c>
      <c r="AE30" s="115" t="s">
        <v>88</v>
      </c>
      <c r="AF30" s="91">
        <v>82500.0</v>
      </c>
      <c r="AG30" s="92"/>
      <c r="AH30" s="92"/>
      <c r="AI30" s="92"/>
      <c r="AJ30" s="92"/>
      <c r="AK30" s="92"/>
      <c r="AL30" s="92"/>
      <c r="AM30" s="92"/>
      <c r="AN30" s="92"/>
      <c r="AO30" s="34"/>
      <c r="AP30" s="13">
        <f t="shared" si="72"/>
        <v>570000</v>
      </c>
      <c r="AQ30" s="13">
        <f t="shared" si="73"/>
        <v>570000</v>
      </c>
      <c r="AR30" t="str">
        <f t="shared" si="74"/>
        <v/>
      </c>
      <c r="AS30" s="13" t="str">
        <f t="shared" si="75"/>
        <v/>
      </c>
      <c r="AT30" s="6">
        <f t="shared" si="76"/>
        <v>507000</v>
      </c>
      <c r="AU30" s="6">
        <f t="shared" si="77"/>
        <v>52000</v>
      </c>
      <c r="AV30" s="13">
        <f t="shared" si="78"/>
        <v>11000</v>
      </c>
      <c r="AW30" s="13">
        <f t="shared" ref="AW30:AX30" si="79">IF(AY30+BA30&gt;0,AY30+BA30,"")</f>
        <v>50004</v>
      </c>
      <c r="AX30" s="13">
        <f t="shared" si="79"/>
        <v>1996</v>
      </c>
      <c r="AY30" s="94">
        <f t="shared" si="80"/>
        <v>50004</v>
      </c>
      <c r="AZ30" s="94">
        <f t="shared" si="81"/>
        <v>1996</v>
      </c>
      <c r="BA30" s="34"/>
      <c r="BB30" s="34"/>
      <c r="BC30" s="60">
        <f t="shared" si="82"/>
        <v>1</v>
      </c>
      <c r="BD30" s="95">
        <f t="shared" si="83"/>
        <v>1</v>
      </c>
      <c r="BE30" t="str">
        <f t="shared" si="40"/>
        <v/>
      </c>
      <c r="BF30" t="str">
        <f t="shared" si="30"/>
        <v/>
      </c>
      <c r="BG30" s="69">
        <f t="shared" si="84"/>
        <v>12</v>
      </c>
    </row>
    <row r="31">
      <c r="A31" s="75">
        <v>3.0</v>
      </c>
      <c r="B31" s="84">
        <v>4.3046963E7</v>
      </c>
      <c r="C31" s="21" t="str">
        <f>IFERROR(VLOOKUP(B31,'SC1'!$A$2:$B$1000,2,FALSE))</f>
        <v>HIGUITA HIDALGO LUZ MARINA</v>
      </c>
      <c r="D31" s="78">
        <f t="shared" si="68"/>
        <v>47500</v>
      </c>
      <c r="E31" s="88">
        <f>IFERROR(VLOOKUP(B31,'SC1'!$A$2:$C$1000,3,FALSE))</f>
        <v>500000</v>
      </c>
      <c r="F31" s="78">
        <f t="shared" si="69"/>
        <v>42250</v>
      </c>
      <c r="G31" s="78">
        <f t="shared" si="70"/>
        <v>4167</v>
      </c>
      <c r="H31" s="78">
        <f t="shared" si="71"/>
        <v>83</v>
      </c>
      <c r="I31" s="115" t="s">
        <v>88</v>
      </c>
      <c r="J31" s="97">
        <v>60000.0</v>
      </c>
      <c r="K31" s="115" t="s">
        <v>88</v>
      </c>
      <c r="L31" s="97">
        <v>60000.0</v>
      </c>
      <c r="M31" s="115" t="s">
        <v>88</v>
      </c>
      <c r="N31" s="97">
        <v>50000.0</v>
      </c>
      <c r="O31" s="115" t="s">
        <v>90</v>
      </c>
      <c r="P31" s="97"/>
      <c r="Q31" s="115" t="s">
        <v>88</v>
      </c>
      <c r="R31" s="97">
        <v>100000.0</v>
      </c>
      <c r="S31" s="115" t="s">
        <v>89</v>
      </c>
      <c r="T31" s="97">
        <v>50000.0</v>
      </c>
      <c r="U31" s="115" t="s">
        <v>88</v>
      </c>
      <c r="V31" s="97">
        <v>50000.0</v>
      </c>
      <c r="W31" s="115" t="s">
        <v>88</v>
      </c>
      <c r="X31" s="97">
        <v>50000.0</v>
      </c>
      <c r="Y31" s="115" t="s">
        <v>88</v>
      </c>
      <c r="Z31" s="96"/>
      <c r="AA31" s="115" t="s">
        <v>89</v>
      </c>
      <c r="AB31" s="97">
        <v>100000.0</v>
      </c>
      <c r="AC31" s="115" t="s">
        <v>90</v>
      </c>
      <c r="AD31" s="91"/>
      <c r="AE31" s="115" t="s">
        <v>90</v>
      </c>
      <c r="AF31" s="91">
        <v>100000.0</v>
      </c>
      <c r="AG31" s="92"/>
      <c r="AH31" s="92"/>
      <c r="AI31" s="92"/>
      <c r="AJ31" s="92"/>
      <c r="AK31" s="92"/>
      <c r="AL31" s="92"/>
      <c r="AM31" s="92"/>
      <c r="AN31" s="92"/>
      <c r="AO31" s="34"/>
      <c r="AP31" s="13">
        <f t="shared" si="72"/>
        <v>620000</v>
      </c>
      <c r="AQ31" s="13">
        <f t="shared" si="73"/>
        <v>570000</v>
      </c>
      <c r="AR31" t="str">
        <f t="shared" si="74"/>
        <v/>
      </c>
      <c r="AS31" s="13" t="str">
        <f t="shared" si="75"/>
        <v/>
      </c>
      <c r="AT31" s="6">
        <f t="shared" si="76"/>
        <v>507000</v>
      </c>
      <c r="AU31" s="6">
        <f t="shared" si="77"/>
        <v>104000</v>
      </c>
      <c r="AV31" s="13">
        <f t="shared" si="78"/>
        <v>9000</v>
      </c>
      <c r="AW31" s="13">
        <f t="shared" ref="AW31:AX31" si="85">IF(AY31+BA31&gt;0,AY31+BA31,"")</f>
        <v>50004</v>
      </c>
      <c r="AX31" s="13">
        <f t="shared" si="85"/>
        <v>53996</v>
      </c>
      <c r="AY31" s="94">
        <f t="shared" si="80"/>
        <v>50004</v>
      </c>
      <c r="AZ31" s="94">
        <f t="shared" si="81"/>
        <v>53996</v>
      </c>
      <c r="BA31" s="34"/>
      <c r="BB31" s="34"/>
      <c r="BC31" s="60">
        <f t="shared" si="82"/>
        <v>3</v>
      </c>
      <c r="BD31" s="95">
        <f t="shared" si="83"/>
        <v>3</v>
      </c>
      <c r="BE31" t="str">
        <f t="shared" si="40"/>
        <v/>
      </c>
      <c r="BF31" t="str">
        <f t="shared" si="30"/>
        <v/>
      </c>
      <c r="BG31" s="69">
        <f t="shared" si="84"/>
        <v>12</v>
      </c>
    </row>
    <row r="32">
      <c r="A32" s="75">
        <v>4.0</v>
      </c>
      <c r="B32" s="84">
        <v>4.3540392E7</v>
      </c>
      <c r="C32" s="21" t="str">
        <f>IFERROR(VLOOKUP(B32,'SC1'!$A$2:$B$1000,2,FALSE))</f>
        <v>BETANCUR MONCADA LILIAN DELSOCORRO</v>
      </c>
      <c r="D32" s="78">
        <f t="shared" si="68"/>
        <v>47500</v>
      </c>
      <c r="E32" s="88">
        <f>IFERROR(VLOOKUP(B32,'SC1'!$A$2:$C$1000,3,FALSE))</f>
        <v>500000</v>
      </c>
      <c r="F32" s="78">
        <f t="shared" si="69"/>
        <v>42250</v>
      </c>
      <c r="G32" s="78">
        <f t="shared" si="70"/>
        <v>4167</v>
      </c>
      <c r="H32" s="78">
        <f t="shared" si="71"/>
        <v>83</v>
      </c>
      <c r="I32" s="115" t="s">
        <v>89</v>
      </c>
      <c r="J32" s="97">
        <v>70000.0</v>
      </c>
      <c r="K32" s="115" t="s">
        <v>88</v>
      </c>
      <c r="L32" s="97">
        <v>50000.0</v>
      </c>
      <c r="M32" s="115" t="s">
        <v>89</v>
      </c>
      <c r="N32" s="97">
        <v>50000.0</v>
      </c>
      <c r="O32" s="115" t="s">
        <v>89</v>
      </c>
      <c r="P32" s="97">
        <v>50000.0</v>
      </c>
      <c r="Q32" s="115" t="s">
        <v>88</v>
      </c>
      <c r="R32" s="97"/>
      <c r="S32" s="115" t="s">
        <v>89</v>
      </c>
      <c r="T32" s="97">
        <v>50000.0</v>
      </c>
      <c r="U32" s="115" t="s">
        <v>90</v>
      </c>
      <c r="V32" s="96"/>
      <c r="W32" s="115" t="s">
        <v>88</v>
      </c>
      <c r="X32" s="97">
        <v>50000.0</v>
      </c>
      <c r="Y32" s="115" t="s">
        <v>88</v>
      </c>
      <c r="Z32" s="97">
        <v>50000.0</v>
      </c>
      <c r="AA32" s="115" t="s">
        <v>88</v>
      </c>
      <c r="AB32" s="97">
        <v>40000.0</v>
      </c>
      <c r="AC32" s="115" t="s">
        <v>88</v>
      </c>
      <c r="AD32" s="91">
        <v>50000.0</v>
      </c>
      <c r="AE32" s="115" t="s">
        <v>90</v>
      </c>
      <c r="AF32" s="91">
        <v>110000.0</v>
      </c>
      <c r="AG32" s="92"/>
      <c r="AH32" s="92"/>
      <c r="AI32" s="92"/>
      <c r="AJ32" s="92"/>
      <c r="AK32" s="92"/>
      <c r="AL32" s="92"/>
      <c r="AM32" s="92"/>
      <c r="AN32" s="92"/>
      <c r="AO32" s="34"/>
      <c r="AP32" s="13">
        <f t="shared" si="72"/>
        <v>570000</v>
      </c>
      <c r="AQ32" s="13">
        <f t="shared" si="73"/>
        <v>570000</v>
      </c>
      <c r="AR32" t="str">
        <f t="shared" si="74"/>
        <v/>
      </c>
      <c r="AS32" s="13" t="str">
        <f t="shared" si="75"/>
        <v/>
      </c>
      <c r="AT32" s="6">
        <f t="shared" si="76"/>
        <v>507000</v>
      </c>
      <c r="AU32" s="6">
        <f t="shared" si="77"/>
        <v>53000</v>
      </c>
      <c r="AV32" s="13">
        <f t="shared" si="78"/>
        <v>10000</v>
      </c>
      <c r="AW32" s="13">
        <f t="shared" ref="AW32:AX32" si="86">IF(AY32+BA32&gt;0,AY32+BA32,"")</f>
        <v>50004</v>
      </c>
      <c r="AX32" s="13">
        <f t="shared" si="86"/>
        <v>2996</v>
      </c>
      <c r="AY32" s="94">
        <f t="shared" si="80"/>
        <v>50004</v>
      </c>
      <c r="AZ32" s="94">
        <f t="shared" si="81"/>
        <v>2996</v>
      </c>
      <c r="BA32" s="34"/>
      <c r="BB32" s="34"/>
      <c r="BC32" s="60">
        <f t="shared" si="82"/>
        <v>2</v>
      </c>
      <c r="BD32" s="95">
        <f t="shared" si="83"/>
        <v>2</v>
      </c>
      <c r="BE32" t="str">
        <f t="shared" si="40"/>
        <v/>
      </c>
      <c r="BF32" t="str">
        <f t="shared" si="30"/>
        <v/>
      </c>
      <c r="BG32" s="69">
        <f t="shared" si="84"/>
        <v>12</v>
      </c>
    </row>
    <row r="33">
      <c r="A33" s="75">
        <v>5.0</v>
      </c>
      <c r="B33" s="84">
        <v>3602204.0</v>
      </c>
      <c r="C33" s="21" t="str">
        <f>IFERROR(VLOOKUP(B33,'SC1'!$A$2:$B$1000,2,FALSE))</f>
        <v>ZAPATA LAVERDE GUSTAVO DE JESUS</v>
      </c>
      <c r="D33" s="78">
        <f t="shared" si="68"/>
        <v>20000</v>
      </c>
      <c r="E33" s="88">
        <f>IFERROR(VLOOKUP(B33,'SC1'!$A$2:$C$1000,3,FALSE))</f>
        <v>200000</v>
      </c>
      <c r="F33" s="78">
        <f t="shared" si="69"/>
        <v>16900</v>
      </c>
      <c r="G33" s="78">
        <f t="shared" si="70"/>
        <v>1667</v>
      </c>
      <c r="H33" s="78">
        <f t="shared" si="71"/>
        <v>433</v>
      </c>
      <c r="I33" s="115" t="s">
        <v>90</v>
      </c>
      <c r="J33" s="97"/>
      <c r="K33" s="115" t="s">
        <v>89</v>
      </c>
      <c r="L33" s="97">
        <v>15000.0</v>
      </c>
      <c r="M33" s="115" t="s">
        <v>88</v>
      </c>
      <c r="N33" s="97"/>
      <c r="O33" s="115" t="s">
        <v>88</v>
      </c>
      <c r="P33" s="97">
        <v>10000.0</v>
      </c>
      <c r="Q33" s="115" t="s">
        <v>90</v>
      </c>
      <c r="R33" s="97"/>
      <c r="S33" s="115" t="s">
        <v>88</v>
      </c>
      <c r="T33" s="97"/>
      <c r="U33" s="115" t="s">
        <v>88</v>
      </c>
      <c r="V33" s="96"/>
      <c r="W33" s="115" t="s">
        <v>88</v>
      </c>
      <c r="X33" s="97">
        <v>60000.0</v>
      </c>
      <c r="Y33" s="115" t="s">
        <v>88</v>
      </c>
      <c r="Z33" s="97">
        <v>15000.0</v>
      </c>
      <c r="AA33" s="115" t="s">
        <v>88</v>
      </c>
      <c r="AB33" s="97">
        <v>20000.0</v>
      </c>
      <c r="AC33" s="115" t="s">
        <v>88</v>
      </c>
      <c r="AD33" s="91">
        <v>15000.0</v>
      </c>
      <c r="AE33" s="115" t="s">
        <v>88</v>
      </c>
      <c r="AF33" s="91">
        <v>110000.0</v>
      </c>
      <c r="AG33" s="92"/>
      <c r="AH33" s="92"/>
      <c r="AI33" s="92"/>
      <c r="AJ33" s="92"/>
      <c r="AK33" s="92"/>
      <c r="AL33" s="92"/>
      <c r="AM33" s="92"/>
      <c r="AN33" s="92"/>
      <c r="AO33" s="34"/>
      <c r="AP33" s="13">
        <f t="shared" si="72"/>
        <v>245000</v>
      </c>
      <c r="AQ33" s="13">
        <f t="shared" si="73"/>
        <v>240000</v>
      </c>
      <c r="AR33" t="str">
        <f t="shared" si="74"/>
        <v/>
      </c>
      <c r="AS33" s="13" t="str">
        <f t="shared" si="75"/>
        <v/>
      </c>
      <c r="AT33" s="6">
        <f t="shared" si="76"/>
        <v>202800</v>
      </c>
      <c r="AU33" s="6">
        <f t="shared" si="77"/>
        <v>35200</v>
      </c>
      <c r="AV33" s="13">
        <f t="shared" si="78"/>
        <v>7000</v>
      </c>
      <c r="AW33" s="13">
        <f t="shared" ref="AW33:AX33" si="87">IF(AY33+BA33&gt;0,AY33+BA33,"")</f>
        <v>20004</v>
      </c>
      <c r="AX33" s="13">
        <f t="shared" si="87"/>
        <v>15196</v>
      </c>
      <c r="AY33" s="94">
        <f t="shared" si="80"/>
        <v>20004</v>
      </c>
      <c r="AZ33" s="94">
        <f t="shared" si="81"/>
        <v>15196</v>
      </c>
      <c r="BA33" s="34"/>
      <c r="BB33" s="34"/>
      <c r="BC33" s="60">
        <f t="shared" si="82"/>
        <v>5</v>
      </c>
      <c r="BD33" s="95">
        <f t="shared" si="83"/>
        <v>5</v>
      </c>
      <c r="BE33" t="str">
        <f t="shared" si="40"/>
        <v/>
      </c>
      <c r="BF33" t="str">
        <f t="shared" si="30"/>
        <v/>
      </c>
      <c r="BG33" s="69">
        <f t="shared" si="84"/>
        <v>12</v>
      </c>
    </row>
    <row r="34">
      <c r="A34" s="75">
        <v>6.0</v>
      </c>
      <c r="B34" s="84">
        <v>8036979.0</v>
      </c>
      <c r="C34" s="21" t="str">
        <f>IFERROR(VLOOKUP(B34,'SC1'!$A$2:$B$1000,2,FALSE))</f>
        <v>BEDOYA ARBOLEDA JOSE ALBEIRO</v>
      </c>
      <c r="D34" s="78">
        <f t="shared" si="68"/>
        <v>47500</v>
      </c>
      <c r="E34" s="88">
        <f>IFERROR(VLOOKUP(B34,'SC1'!$A$2:$C$1000,3,FALSE))</f>
        <v>500000</v>
      </c>
      <c r="F34" s="78">
        <f t="shared" si="69"/>
        <v>42250</v>
      </c>
      <c r="G34" s="78">
        <f t="shared" si="70"/>
        <v>4167</v>
      </c>
      <c r="H34" s="78">
        <f t="shared" si="71"/>
        <v>83</v>
      </c>
      <c r="I34" s="89" t="s">
        <v>88</v>
      </c>
      <c r="J34" s="91">
        <v>50000.0</v>
      </c>
      <c r="K34" s="89" t="s">
        <v>88</v>
      </c>
      <c r="L34" s="91">
        <v>50000.0</v>
      </c>
      <c r="M34" s="89" t="s">
        <v>88</v>
      </c>
      <c r="N34" s="91">
        <v>50000.0</v>
      </c>
      <c r="O34" s="89" t="s">
        <v>88</v>
      </c>
      <c r="P34" s="91">
        <v>50000.0</v>
      </c>
      <c r="Q34" s="89" t="s">
        <v>88</v>
      </c>
      <c r="R34" s="91">
        <v>50000.0</v>
      </c>
      <c r="S34" s="89" t="s">
        <v>88</v>
      </c>
      <c r="T34" s="91">
        <v>50000.0</v>
      </c>
      <c r="U34" s="89" t="s">
        <v>88</v>
      </c>
      <c r="V34" s="91">
        <v>50000.0</v>
      </c>
      <c r="W34" s="89" t="s">
        <v>88</v>
      </c>
      <c r="X34" s="91">
        <v>50000.0</v>
      </c>
      <c r="Y34" s="89" t="s">
        <v>88</v>
      </c>
      <c r="Z34" s="91">
        <v>50000.0</v>
      </c>
      <c r="AA34" s="89" t="s">
        <v>88</v>
      </c>
      <c r="AB34" s="91">
        <v>50000.0</v>
      </c>
      <c r="AC34" s="89" t="s">
        <v>88</v>
      </c>
      <c r="AD34" s="91">
        <v>50000.0</v>
      </c>
      <c r="AE34" s="89" t="s">
        <v>88</v>
      </c>
      <c r="AF34" s="91">
        <v>20000.0</v>
      </c>
      <c r="AG34" s="92"/>
      <c r="AH34" s="92"/>
      <c r="AI34" s="92"/>
      <c r="AJ34" s="92"/>
      <c r="AK34" s="92"/>
      <c r="AL34" s="92"/>
      <c r="AM34" s="92"/>
      <c r="AN34" s="92"/>
      <c r="AO34" s="34"/>
      <c r="AP34" s="13">
        <f t="shared" si="72"/>
        <v>570000</v>
      </c>
      <c r="AQ34" s="13">
        <f t="shared" si="73"/>
        <v>570000</v>
      </c>
      <c r="AR34" t="str">
        <f t="shared" si="74"/>
        <v/>
      </c>
      <c r="AS34" s="13" t="str">
        <f t="shared" si="75"/>
        <v/>
      </c>
      <c r="AT34" s="6">
        <f t="shared" si="76"/>
        <v>507000</v>
      </c>
      <c r="AU34" s="6">
        <f t="shared" si="77"/>
        <v>51000</v>
      </c>
      <c r="AV34" s="13">
        <f t="shared" si="78"/>
        <v>12000</v>
      </c>
      <c r="AW34" s="13">
        <f t="shared" ref="AW34:AX34" si="88">IF(AY34+BA34&gt;0,AY34+BA34,"")</f>
        <v>50004</v>
      </c>
      <c r="AX34" s="13">
        <f t="shared" si="88"/>
        <v>996</v>
      </c>
      <c r="AY34" s="94">
        <f t="shared" si="80"/>
        <v>50004</v>
      </c>
      <c r="AZ34" s="94">
        <f t="shared" si="81"/>
        <v>996</v>
      </c>
      <c r="BA34" s="34"/>
      <c r="BB34" s="34"/>
      <c r="BC34" s="60">
        <f t="shared" si="82"/>
        <v>0</v>
      </c>
      <c r="BD34" s="95">
        <f t="shared" si="83"/>
        <v>0</v>
      </c>
      <c r="BE34" t="str">
        <f t="shared" si="40"/>
        <v/>
      </c>
      <c r="BF34" t="str">
        <f t="shared" si="30"/>
        <v/>
      </c>
      <c r="BG34" s="69">
        <f t="shared" si="84"/>
        <v>12</v>
      </c>
    </row>
    <row r="35">
      <c r="A35" s="75">
        <v>7.0</v>
      </c>
      <c r="B35" s="99"/>
      <c r="C35" s="21" t="str">
        <f>IFERROR(VLOOKUP(B35,'SC1'!$A$2:$B$1000,2,FALSE))</f>
        <v/>
      </c>
      <c r="D35" s="78" t="str">
        <f t="shared" si="68"/>
        <v/>
      </c>
      <c r="E35" s="88" t="str">
        <f>IFERROR(VLOOKUP(B35,'SC1'!$A$2:$C$1000,3,FALSE))</f>
        <v/>
      </c>
      <c r="F35" s="78" t="str">
        <f t="shared" si="69"/>
        <v/>
      </c>
      <c r="G35" s="78" t="str">
        <f t="shared" si="70"/>
        <v/>
      </c>
      <c r="H35" s="78" t="str">
        <f t="shared" si="71"/>
        <v/>
      </c>
      <c r="I35" s="89"/>
      <c r="J35" s="91"/>
      <c r="K35" s="89"/>
      <c r="L35" s="91"/>
      <c r="M35" s="89"/>
      <c r="N35" s="91"/>
      <c r="O35" s="89"/>
      <c r="P35" s="91"/>
      <c r="Q35" s="89"/>
      <c r="R35" s="91"/>
      <c r="S35" s="89"/>
      <c r="T35" s="91"/>
      <c r="U35" s="89"/>
      <c r="V35" s="92"/>
      <c r="W35" s="89"/>
      <c r="X35" s="92"/>
      <c r="Y35" s="89"/>
      <c r="Z35" s="92"/>
      <c r="AA35" s="89"/>
      <c r="AB35" s="92"/>
      <c r="AC35" s="89"/>
      <c r="AD35" s="92"/>
      <c r="AE35" s="89"/>
      <c r="AF35" s="92"/>
      <c r="AG35" s="92"/>
      <c r="AH35" s="92"/>
      <c r="AI35" s="92"/>
      <c r="AJ35" s="92"/>
      <c r="AK35" s="92"/>
      <c r="AL35" s="92"/>
      <c r="AM35" s="92"/>
      <c r="AN35" s="92"/>
      <c r="AO35" s="34"/>
      <c r="AP35" s="13">
        <f t="shared" si="72"/>
        <v>0</v>
      </c>
      <c r="AQ35" t="str">
        <f t="shared" si="73"/>
        <v/>
      </c>
      <c r="AR35" t="str">
        <f t="shared" si="74"/>
        <v/>
      </c>
      <c r="AS35" s="13" t="str">
        <f t="shared" si="75"/>
        <v/>
      </c>
      <c r="AT35" s="6" t="str">
        <f t="shared" si="76"/>
        <v/>
      </c>
      <c r="AU35" s="6" t="str">
        <f t="shared" si="77"/>
        <v/>
      </c>
      <c r="AV35" s="13" t="str">
        <f t="shared" si="78"/>
        <v/>
      </c>
      <c r="AW35" s="13" t="str">
        <f t="shared" ref="AW35:AX35" si="89">IF(AY35+BA35&gt;0,AY35+BA35,"")</f>
        <v/>
      </c>
      <c r="AX35" s="13" t="str">
        <f t="shared" si="89"/>
        <v/>
      </c>
      <c r="AY35" s="94" t="str">
        <f t="shared" si="80"/>
        <v/>
      </c>
      <c r="AZ35" s="94">
        <f t="shared" si="81"/>
        <v>0</v>
      </c>
      <c r="BA35" s="34"/>
      <c r="BB35" s="34"/>
      <c r="BC35" t="str">
        <f t="shared" si="82"/>
        <v/>
      </c>
      <c r="BD35" s="95">
        <f t="shared" si="83"/>
        <v>12</v>
      </c>
      <c r="BE35" t="str">
        <f t="shared" si="40"/>
        <v/>
      </c>
      <c r="BF35" t="str">
        <f t="shared" si="30"/>
        <v/>
      </c>
      <c r="BG35" s="69">
        <f t="shared" si="84"/>
        <v>12</v>
      </c>
    </row>
    <row r="36">
      <c r="A36" s="75">
        <v>8.0</v>
      </c>
      <c r="B36" s="111"/>
      <c r="C36" s="101" t="str">
        <f>IFERROR(VLOOKUP(B36,'SC1'!$A$2:$B$1000,2,FALSE))</f>
        <v/>
      </c>
      <c r="D36" s="78" t="str">
        <f t="shared" si="68"/>
        <v/>
      </c>
      <c r="E36" s="88" t="str">
        <f>IFERROR(VLOOKUP(B36,'SC1'!$A$2:$C$1000,3,FALSE))</f>
        <v/>
      </c>
      <c r="F36" s="78" t="str">
        <f t="shared" si="69"/>
        <v/>
      </c>
      <c r="G36" s="78" t="str">
        <f t="shared" si="70"/>
        <v/>
      </c>
      <c r="H36" s="78" t="str">
        <f t="shared" si="71"/>
        <v/>
      </c>
      <c r="I36" s="89"/>
      <c r="J36" s="92"/>
      <c r="K36" s="89"/>
      <c r="L36" s="91"/>
      <c r="M36" s="89"/>
      <c r="N36" s="91"/>
      <c r="O36" s="89"/>
      <c r="P36" s="92"/>
      <c r="Q36" s="89"/>
      <c r="R36" s="92"/>
      <c r="S36" s="89"/>
      <c r="T36" s="92"/>
      <c r="U36" s="89"/>
      <c r="V36" s="92"/>
      <c r="W36" s="89"/>
      <c r="X36" s="92"/>
      <c r="Y36" s="89"/>
      <c r="Z36" s="92"/>
      <c r="AA36" s="89"/>
      <c r="AB36" s="92"/>
      <c r="AC36" s="89"/>
      <c r="AD36" s="92"/>
      <c r="AE36" s="89"/>
      <c r="AF36" s="92"/>
      <c r="AG36" s="92"/>
      <c r="AH36" s="92"/>
      <c r="AI36" s="92"/>
      <c r="AJ36" s="92"/>
      <c r="AK36" s="92"/>
      <c r="AL36" s="92"/>
      <c r="AM36" s="92"/>
      <c r="AN36" s="92"/>
      <c r="AO36" s="34"/>
      <c r="AP36" s="13">
        <f t="shared" si="72"/>
        <v>0</v>
      </c>
      <c r="AQ36" t="str">
        <f t="shared" si="73"/>
        <v/>
      </c>
      <c r="AR36" t="str">
        <f t="shared" si="74"/>
        <v/>
      </c>
      <c r="AS36" s="13" t="str">
        <f t="shared" si="75"/>
        <v/>
      </c>
      <c r="AT36" s="6" t="str">
        <f t="shared" si="76"/>
        <v/>
      </c>
      <c r="AU36" s="6" t="str">
        <f t="shared" si="77"/>
        <v/>
      </c>
      <c r="AV36" s="13" t="str">
        <f t="shared" si="78"/>
        <v/>
      </c>
      <c r="AW36" s="13" t="str">
        <f t="shared" ref="AW36:AX36" si="90">IF(AY36+BA36&gt;0,AY36+BA36,"")</f>
        <v/>
      </c>
      <c r="AX36" s="13" t="str">
        <f t="shared" si="90"/>
        <v/>
      </c>
      <c r="AY36" s="94" t="str">
        <f t="shared" si="80"/>
        <v/>
      </c>
      <c r="AZ36" s="94">
        <f t="shared" si="81"/>
        <v>0</v>
      </c>
      <c r="BA36" s="34"/>
      <c r="BB36" s="34"/>
      <c r="BC36" t="str">
        <f t="shared" si="82"/>
        <v/>
      </c>
      <c r="BD36" s="95">
        <f t="shared" si="83"/>
        <v>12</v>
      </c>
      <c r="BE36" t="str">
        <f t="shared" si="40"/>
        <v/>
      </c>
      <c r="BF36" t="str">
        <f t="shared" si="30"/>
        <v/>
      </c>
      <c r="BG36" s="69">
        <f t="shared" si="84"/>
        <v>12</v>
      </c>
    </row>
    <row r="37">
      <c r="A37" s="102"/>
      <c r="B37" s="103"/>
      <c r="C37" s="102"/>
      <c r="D37" s="104" t="s">
        <v>92</v>
      </c>
      <c r="E37" s="105"/>
      <c r="F37" s="105"/>
      <c r="G37" s="105"/>
      <c r="H37" s="105"/>
      <c r="I37" s="106"/>
      <c r="J37" s="105">
        <f>SUM(J29:J36)</f>
        <v>227500</v>
      </c>
      <c r="K37" s="106"/>
      <c r="L37" s="105">
        <f>SUM(L29:L36)</f>
        <v>235000</v>
      </c>
      <c r="M37" s="106"/>
      <c r="N37" s="105">
        <f>SUM(N29:N36)</f>
        <v>240000</v>
      </c>
      <c r="O37" s="106"/>
      <c r="P37" s="105">
        <f>SUM(P29:P36)</f>
        <v>160000</v>
      </c>
      <c r="Q37" s="106"/>
      <c r="R37" s="105">
        <f>SUM(R29:R36)</f>
        <v>218000</v>
      </c>
      <c r="S37" s="106"/>
      <c r="T37" s="105">
        <f>SUM(T29:T36)</f>
        <v>210000</v>
      </c>
      <c r="U37" s="106"/>
      <c r="V37" s="105">
        <f>SUM(V29:V36)</f>
        <v>150000</v>
      </c>
      <c r="W37" s="106"/>
      <c r="X37" s="105">
        <f>SUM(X29:X36)</f>
        <v>260000</v>
      </c>
      <c r="Y37" s="106"/>
      <c r="Z37" s="105">
        <f>SUM(Z29:Z36)</f>
        <v>165000</v>
      </c>
      <c r="AA37" s="106"/>
      <c r="AB37" s="105">
        <f>SUM(AB29:AB36)</f>
        <v>280000</v>
      </c>
      <c r="AC37" s="106"/>
      <c r="AD37" s="105">
        <f>SUM(AD29:AD36)</f>
        <v>207000</v>
      </c>
      <c r="AE37" s="106"/>
      <c r="AF37" s="105">
        <f>SUM(AF29:AF36)</f>
        <v>462500</v>
      </c>
      <c r="AG37" s="105"/>
      <c r="AH37" s="105">
        <f>SUM(AH29:AH36)</f>
        <v>0</v>
      </c>
      <c r="AI37" s="105"/>
      <c r="AJ37" s="105">
        <f>SUM(AJ29:AJ36)</f>
        <v>0</v>
      </c>
      <c r="AK37" s="105"/>
      <c r="AL37" s="105">
        <f>SUM(AL29:AL36)</f>
        <v>0</v>
      </c>
      <c r="AM37" s="105"/>
      <c r="AN37" s="105">
        <f t="shared" ref="AN37:AO37" si="91">SUM(AN29:AN36)</f>
        <v>0</v>
      </c>
      <c r="AO37" s="105">
        <f t="shared" si="91"/>
        <v>0</v>
      </c>
      <c r="AP37" s="105">
        <f>SUM(AP29:AP36)+AO37</f>
        <v>2815000</v>
      </c>
      <c r="AS37" s="13"/>
      <c r="AT37" s="6"/>
      <c r="AU37" s="6"/>
      <c r="AV37" s="13"/>
      <c r="AW37" s="13"/>
      <c r="AX37" s="13"/>
      <c r="AY37" s="94"/>
      <c r="AZ37" s="94"/>
      <c r="BA37" s="13"/>
      <c r="BB37" s="13"/>
      <c r="BD37" s="16"/>
      <c r="BE37" t="str">
        <f t="shared" si="40"/>
        <v/>
      </c>
      <c r="BF37" t="str">
        <f t="shared" si="30"/>
        <v/>
      </c>
    </row>
    <row r="38">
      <c r="A38" s="75">
        <v>1.0</v>
      </c>
      <c r="B38" s="84">
        <v>4.3055137E7</v>
      </c>
      <c r="C38" s="107" t="str">
        <f>IFERROR(VLOOKUP(B38,'SC1'!$A$2:$B$1000,2,FALSE))</f>
        <v>RESTREPO HERNANDEZ MAGDALENA</v>
      </c>
      <c r="D38" s="87">
        <f t="shared" ref="D38:D45" si="93">IF(CEILING(F38+G38+$BF$3,500)&gt;$BF$3,CEILING(F38+G38+$BF$3,500),"")</f>
        <v>38500</v>
      </c>
      <c r="E38" s="88">
        <f>IFERROR(VLOOKUP(B38,'SC1'!$A$2:$C$1000,3,FALSE))</f>
        <v>400000</v>
      </c>
      <c r="F38" s="78">
        <f t="shared" ref="F38:F45" si="94">IF(CEILING(PMT($BF$1/30*7,BG38,E38)*-1,50)&gt;0,CEILING(PMT($BF$1/30*7,BG38,E38)*-1,50),"")</f>
        <v>33800</v>
      </c>
      <c r="G38" s="78">
        <f t="shared" ref="G38:G45" si="95">IF(ROUND(E38*0.1/BG38)&gt;0,ROUND(E38*0.1/BG38),"")</f>
        <v>3333</v>
      </c>
      <c r="H38" s="78">
        <f t="shared" ref="H38:H45" si="96">IF(D38-F38-G38-$BF$3&gt;0,D38-F38-G38-$BF$3,"")</f>
        <v>367</v>
      </c>
      <c r="I38" s="89" t="s">
        <v>88</v>
      </c>
      <c r="J38" s="91">
        <v>40000.0</v>
      </c>
      <c r="K38" s="89" t="s">
        <v>88</v>
      </c>
      <c r="L38" s="91">
        <v>40000.0</v>
      </c>
      <c r="M38" s="89" t="s">
        <v>89</v>
      </c>
      <c r="N38" s="91">
        <v>38500.0</v>
      </c>
      <c r="O38" s="89" t="s">
        <v>88</v>
      </c>
      <c r="P38" s="91">
        <v>40000.0</v>
      </c>
      <c r="Q38" s="89" t="s">
        <v>88</v>
      </c>
      <c r="R38" s="91">
        <v>40000.0</v>
      </c>
      <c r="S38" s="89" t="s">
        <v>88</v>
      </c>
      <c r="T38" s="91">
        <v>30000.0</v>
      </c>
      <c r="U38" s="89" t="s">
        <v>88</v>
      </c>
      <c r="V38" s="91">
        <v>40000.0</v>
      </c>
      <c r="W38" s="89" t="s">
        <v>88</v>
      </c>
      <c r="X38" s="91">
        <v>40000.0</v>
      </c>
      <c r="Y38" s="89" t="s">
        <v>88</v>
      </c>
      <c r="Z38" s="91">
        <v>40000.0</v>
      </c>
      <c r="AA38" s="89" t="s">
        <v>88</v>
      </c>
      <c r="AB38" s="91">
        <v>40000.0</v>
      </c>
      <c r="AC38" s="89" t="s">
        <v>88</v>
      </c>
      <c r="AD38" s="91">
        <v>40000.0</v>
      </c>
      <c r="AE38" s="89" t="s">
        <v>88</v>
      </c>
      <c r="AF38" s="91">
        <v>34000.0</v>
      </c>
      <c r="AG38" s="92"/>
      <c r="AH38" s="92"/>
      <c r="AI38" s="92"/>
      <c r="AJ38" s="92"/>
      <c r="AK38" s="92"/>
      <c r="AL38" s="92"/>
      <c r="AM38" s="92"/>
      <c r="AN38" s="92"/>
      <c r="AO38" s="34"/>
      <c r="AP38" s="13">
        <f t="shared" ref="AP38:AP45" si="97">IF(SUM(J38:AN38)&gt;0,SUM(J38:AN38),0)</f>
        <v>462500</v>
      </c>
      <c r="AQ38" s="13">
        <f t="shared" ref="AQ38:AQ45" si="98">IF(BG38*D38&gt;0,BG38*D38,"")</f>
        <v>462000</v>
      </c>
      <c r="AR38" t="str">
        <f t="shared" ref="AR38:AR45" si="99">IF($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 &lt; 0,AP38-MULTIPLY(D38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38)),"")</f>
        <v/>
      </c>
      <c r="AS38" s="13" t="str">
        <f t="shared" ref="AS38:AS45" si="100">IF(D38*BG38-AP38&gt;0,D38*BG38-AP38,"")</f>
        <v/>
      </c>
      <c r="AT38" s="6">
        <f t="shared" ref="AT38:AT45" si="101">IF(AR38&gt;-1,IF(BC38 &lt;&gt; "",IF((BG38)*F38&gt;0,(BG38)*F38,""),""),IF(AQ38&gt;(BG38)*F38,(BG38)*F38,""))</f>
        <v>405600</v>
      </c>
      <c r="AU38" s="6">
        <f t="shared" ref="AU38:AU45" si="102">IF(AW38+AX38&gt;0,AW38+AX38,"")</f>
        <v>44900</v>
      </c>
      <c r="AV38" s="13">
        <f t="shared" ref="AV38:AV45" si="103">IF(AR38&gt;-1,IF(BC38 &lt;&gt; "",IF((BG38-$BC38)*$BF$3&gt;0,(BG38-$BC38)*$BF$3,""),""),IF(AP38-AT38-((BG38-$BC38)*$BF$3)&gt;=0,(BG38-$BC38)*$BF$3,""))</f>
        <v>12000</v>
      </c>
      <c r="AW38" s="13">
        <f t="shared" ref="AW38:AX38" si="92">IF(AY38+BA38&gt;0,AY38+BA38,"")</f>
        <v>39996</v>
      </c>
      <c r="AX38" s="13">
        <f t="shared" si="92"/>
        <v>4904</v>
      </c>
      <c r="AY38" s="94">
        <f t="shared" ref="AY38:AY45" si="105">IF(IF(IF(BG38-BC38=$BF$5,IF(AP38&gt;=D38*$BF$5,G38*$BF$5,0),0)&gt;0,IF(BG38-BC38=$BF$5,IF(AP38&gt;=D38*$BF$5,G38*$BF$5,""),""),IF(AP38-AT38-AV38&gt;=G38*$BF$5,G38*$BF$5,AP38-AT38-AV38))=0,"",IF(IF(BG38-BC38=$BF$5,IF(AP38&gt;=D38*$BF$5,G38*$BF$5,0),0)&gt;0,IF(BG38-BC38=$BF$5,IF(AP38&gt;=D38*$BF$5,G38*$BF$5,""),""),IF(AP38-AT38-AV38&gt;=G38*$BF$5,G38*$BF$5,"")))</f>
        <v>39996</v>
      </c>
      <c r="AZ38" s="94">
        <f t="shared" ref="AZ38:AZ45" si="106">IF(AP38&gt;=D38*$BF$5,IF(AP38-AT38-AV38-AW38&gt;0,AP38-AT38-AV38-AW38,0),"")</f>
        <v>4904</v>
      </c>
      <c r="BA38" s="34"/>
      <c r="BB38" s="34"/>
      <c r="BC38" s="60">
        <f t="shared" ref="BC38:BC45" si="107">IF(ISBLANK(B38),"",IF(ISBLANK(J38),1,0)+IF(ISBLANK(L38),1,0)+IF(ISBLANK(N38),1,0)+IF(ISBLANK(P38),1,0)+IF(ISBLANK(R38),1,0)+IF(ISBLANK(T38),1,0)+IF(ISBLANK(V38),1,0)+IF(ISBLANK(X38),1,0)+IF(ISBLANK(Z38),1,0)+IF(ISBLANK(AB38),1,0)+IF(ISBLANK(AD38),1,0)+IF(ISBLANK(AF38),1,0)+IF(ISBLANK(AH38),1,0)+IF(ISBLANK(AJ38),1,0)+IF(ISBLANK(AL38),1,0)+IF(ISBLANK(AN38),1,0)-(16-BG38))</f>
        <v>0</v>
      </c>
      <c r="BD38" s="95">
        <f t="shared" ref="BD38:BD45" si="108">IF($D$5-$J$5&gt;=0,IF(ISBLANK(J38),1,0),0)+IF($D$5-$L$5&gt;=0,IF(ISBLANK(L38),1,0),0)+IF($D$5-$N$5&gt;=0,IF(ISBLANK(N38),1,0),0)+IF($D$5-$P$5&gt;=0,IF(ISBLANK(P38),1,0),0)+IF($D$5-$R$5&gt;=0,IF(ISBLANK(R38),1,0),0)+IF($D$5-$T$5&gt;=0,IF(ISBLANK(T38),1,0),0)+IF($D$5-$V$5&gt;=0,IF(ISBLANK(V38),1,0),0)+IF($D$5-$X$5&gt;=0,IF(ISBLANK(X38),1,0),0)+IF($D$5-$Z$5&gt;=0,IF(ISBLANK(Z38),1,0),0)+IF($D$5-$AB$5&gt;=0,IF(ISBLANK(AB38),1,0),0)+IF($D$5-$AD$5&gt;=0,IF(ISBLANK(AD38),1,0),0)+IF($D$5-$AF$5&gt;=0,IF(ISBLANK(AF38),1,0),0)+IF($D$5-$AH$5&gt;=0,IF(ISBLANK(AH38),1,0),0)+IF($D$5-$AJ$5&gt;=0,IF(ISBLANK(AJ38),1,0),0)+IF($D$5-$AL$5&gt;=0,IF(ISBLANK(AL38),1,0),0)+IF($D$5-$AN$5&gt;=0,IF(ISBLANK(AN38),1,0),0)-(16-BG38)</f>
        <v>0</v>
      </c>
      <c r="BE38" t="str">
        <f t="shared" si="40"/>
        <v/>
      </c>
      <c r="BF38" t="str">
        <f t="shared" si="30"/>
        <v/>
      </c>
      <c r="BG38" s="69">
        <f t="shared" ref="BG38:BG45" si="109">$BF$6</f>
        <v>12</v>
      </c>
    </row>
    <row r="39">
      <c r="A39" s="75">
        <v>2.0</v>
      </c>
      <c r="B39" s="84">
        <v>4.3494317E7</v>
      </c>
      <c r="C39" s="21" t="str">
        <f>IFERROR(VLOOKUP(B39,'SC1'!$A$2:$B$1000,2,FALSE))</f>
        <v>DIAZ MARIA YOLANDA</v>
      </c>
      <c r="D39" s="78">
        <f t="shared" si="93"/>
        <v>66000</v>
      </c>
      <c r="E39" s="88">
        <f>IFERROR(VLOOKUP(B39,'SC1'!$A$2:$C$1000,3,FALSE))</f>
        <v>700000</v>
      </c>
      <c r="F39" s="78">
        <f t="shared" si="94"/>
        <v>59150</v>
      </c>
      <c r="G39" s="78">
        <f t="shared" si="95"/>
        <v>5833</v>
      </c>
      <c r="H39" s="78">
        <f t="shared" si="96"/>
        <v>17</v>
      </c>
      <c r="I39" s="89" t="s">
        <v>88</v>
      </c>
      <c r="J39" s="91">
        <v>120000.0</v>
      </c>
      <c r="K39" s="89" t="s">
        <v>88</v>
      </c>
      <c r="L39" s="91">
        <v>25000.0</v>
      </c>
      <c r="M39" s="89" t="s">
        <v>90</v>
      </c>
      <c r="N39" s="91">
        <v>47000.0</v>
      </c>
      <c r="O39" s="89" t="s">
        <v>88</v>
      </c>
      <c r="P39" s="91">
        <v>55000.0</v>
      </c>
      <c r="Q39" s="89" t="s">
        <v>90</v>
      </c>
      <c r="R39" s="91">
        <v>55000.0</v>
      </c>
      <c r="S39" s="89" t="s">
        <v>88</v>
      </c>
      <c r="T39" s="91">
        <v>60000.0</v>
      </c>
      <c r="U39" s="89" t="s">
        <v>88</v>
      </c>
      <c r="V39" s="91">
        <v>64000.0</v>
      </c>
      <c r="W39" s="89" t="s">
        <v>88</v>
      </c>
      <c r="X39" s="91">
        <v>75000.0</v>
      </c>
      <c r="Y39" s="89" t="s">
        <v>88</v>
      </c>
      <c r="Z39" s="91">
        <v>75000.0</v>
      </c>
      <c r="AA39" s="89" t="s">
        <v>90</v>
      </c>
      <c r="AB39" s="91">
        <v>100000.0</v>
      </c>
      <c r="AC39" s="89" t="s">
        <v>90</v>
      </c>
      <c r="AD39" s="91">
        <v>100000.0</v>
      </c>
      <c r="AE39" s="89" t="s">
        <v>88</v>
      </c>
      <c r="AF39" s="91">
        <v>16000.0</v>
      </c>
      <c r="AG39" s="92"/>
      <c r="AH39" s="92"/>
      <c r="AI39" s="92"/>
      <c r="AJ39" s="92"/>
      <c r="AK39" s="92"/>
      <c r="AL39" s="92"/>
      <c r="AM39" s="92"/>
      <c r="AN39" s="92"/>
      <c r="AO39" s="34"/>
      <c r="AP39" s="13">
        <f t="shared" si="97"/>
        <v>792000</v>
      </c>
      <c r="AQ39" s="13">
        <f t="shared" si="98"/>
        <v>792000</v>
      </c>
      <c r="AR39" t="str">
        <f t="shared" si="99"/>
        <v/>
      </c>
      <c r="AS39" s="13" t="str">
        <f t="shared" si="100"/>
        <v/>
      </c>
      <c r="AT39" s="6">
        <f t="shared" si="101"/>
        <v>709800</v>
      </c>
      <c r="AU39" s="6">
        <f t="shared" si="102"/>
        <v>70200</v>
      </c>
      <c r="AV39" s="13">
        <f t="shared" si="103"/>
        <v>12000</v>
      </c>
      <c r="AW39" s="13">
        <f t="shared" ref="AW39:AX39" si="104">IF(AY39+BA39&gt;0,AY39+BA39,"")</f>
        <v>69996</v>
      </c>
      <c r="AX39" s="13">
        <f t="shared" si="104"/>
        <v>204</v>
      </c>
      <c r="AY39" s="94">
        <f t="shared" si="105"/>
        <v>69996</v>
      </c>
      <c r="AZ39" s="94">
        <f t="shared" si="106"/>
        <v>204</v>
      </c>
      <c r="BA39" s="34"/>
      <c r="BB39" s="34"/>
      <c r="BC39" s="60">
        <f t="shared" si="107"/>
        <v>0</v>
      </c>
      <c r="BD39" s="95">
        <f t="shared" si="108"/>
        <v>0</v>
      </c>
      <c r="BE39" t="str">
        <f t="shared" si="40"/>
        <v/>
      </c>
      <c r="BF39" t="str">
        <f t="shared" si="30"/>
        <v/>
      </c>
      <c r="BG39" s="69">
        <f t="shared" si="109"/>
        <v>12</v>
      </c>
    </row>
    <row r="40">
      <c r="A40" s="75">
        <v>3.0</v>
      </c>
      <c r="B40" s="108">
        <v>4.3189241E7</v>
      </c>
      <c r="C40" s="21" t="str">
        <f>IFERROR(VLOOKUP(B40,'SC1'!$A$2:$B$1000,2,FALSE))</f>
        <v>GAÑAN JARAMILLO CLAUDIA MARCELA</v>
      </c>
      <c r="D40" s="78">
        <f t="shared" si="93"/>
        <v>57000</v>
      </c>
      <c r="E40" s="88">
        <f>IFERROR(VLOOKUP(B40,'SC1'!$A$2:$C$1000,3,FALSE))</f>
        <v>600000</v>
      </c>
      <c r="F40" s="78">
        <f t="shared" si="94"/>
        <v>50700</v>
      </c>
      <c r="G40" s="78">
        <f t="shared" si="95"/>
        <v>5000</v>
      </c>
      <c r="H40" s="78">
        <f t="shared" si="96"/>
        <v>300</v>
      </c>
      <c r="I40" s="89" t="s">
        <v>90</v>
      </c>
      <c r="J40" s="91">
        <v>60000.0</v>
      </c>
      <c r="K40" s="89" t="s">
        <v>89</v>
      </c>
      <c r="L40" s="91">
        <v>60000.0</v>
      </c>
      <c r="M40" s="89" t="s">
        <v>90</v>
      </c>
      <c r="N40" s="91"/>
      <c r="O40" s="89" t="s">
        <v>88</v>
      </c>
      <c r="P40" s="91">
        <v>120000.0</v>
      </c>
      <c r="Q40" s="89" t="s">
        <v>89</v>
      </c>
      <c r="R40" s="91">
        <v>60000.0</v>
      </c>
      <c r="S40" s="89" t="s">
        <v>90</v>
      </c>
      <c r="T40" s="91">
        <v>60000.0</v>
      </c>
      <c r="U40" s="89" t="s">
        <v>89</v>
      </c>
      <c r="V40" s="91">
        <v>60000.0</v>
      </c>
      <c r="W40" s="89" t="s">
        <v>89</v>
      </c>
      <c r="X40" s="91">
        <v>47000.0</v>
      </c>
      <c r="Y40" s="89" t="s">
        <v>89</v>
      </c>
      <c r="Z40" s="91">
        <v>73000.0</v>
      </c>
      <c r="AA40" s="89" t="s">
        <v>90</v>
      </c>
      <c r="AB40" s="91">
        <v>60000.0</v>
      </c>
      <c r="AC40" s="89" t="s">
        <v>90</v>
      </c>
      <c r="AD40" s="91">
        <v>60000.0</v>
      </c>
      <c r="AE40" s="89" t="s">
        <v>90</v>
      </c>
      <c r="AF40" s="91">
        <v>24000.0</v>
      </c>
      <c r="AG40" s="92"/>
      <c r="AH40" s="92"/>
      <c r="AI40" s="92"/>
      <c r="AJ40" s="92"/>
      <c r="AK40" s="92"/>
      <c r="AL40" s="92"/>
      <c r="AM40" s="92"/>
      <c r="AN40" s="92"/>
      <c r="AO40" s="34"/>
      <c r="AP40" s="13">
        <f t="shared" si="97"/>
        <v>684000</v>
      </c>
      <c r="AQ40" s="13">
        <f t="shared" si="98"/>
        <v>684000</v>
      </c>
      <c r="AR40" t="str">
        <f t="shared" si="99"/>
        <v/>
      </c>
      <c r="AS40" s="13" t="str">
        <f t="shared" si="100"/>
        <v/>
      </c>
      <c r="AT40" s="6">
        <f t="shared" si="101"/>
        <v>608400</v>
      </c>
      <c r="AU40" s="6">
        <f t="shared" si="102"/>
        <v>64600</v>
      </c>
      <c r="AV40" s="13">
        <f t="shared" si="103"/>
        <v>11000</v>
      </c>
      <c r="AW40" s="13">
        <f t="shared" ref="AW40:AX40" si="110">IF(AY40+BA40&gt;0,AY40+BA40,"")</f>
        <v>60000</v>
      </c>
      <c r="AX40" s="13">
        <f t="shared" si="110"/>
        <v>4600</v>
      </c>
      <c r="AY40" s="94">
        <f t="shared" si="105"/>
        <v>60000</v>
      </c>
      <c r="AZ40" s="94">
        <f t="shared" si="106"/>
        <v>4600</v>
      </c>
      <c r="BA40" s="34"/>
      <c r="BB40" s="34"/>
      <c r="BC40" s="60">
        <f t="shared" si="107"/>
        <v>1</v>
      </c>
      <c r="BD40" s="95">
        <f t="shared" si="108"/>
        <v>1</v>
      </c>
      <c r="BE40" t="str">
        <f t="shared" si="40"/>
        <v/>
      </c>
      <c r="BF40" t="str">
        <f t="shared" si="30"/>
        <v/>
      </c>
      <c r="BG40" s="69">
        <f t="shared" si="109"/>
        <v>12</v>
      </c>
    </row>
    <row r="41">
      <c r="A41" s="75">
        <v>4.0</v>
      </c>
      <c r="B41" s="84">
        <v>7.1731999E7</v>
      </c>
      <c r="C41" s="21" t="str">
        <f>IFERROR(VLOOKUP(B41,'SC1'!$A$2:$B$1000,2,FALSE))</f>
        <v>CASTAÑO RAMIREZ MARCO TULIO</v>
      </c>
      <c r="D41" s="78">
        <f t="shared" si="93"/>
        <v>61500</v>
      </c>
      <c r="E41" s="88">
        <f>IFERROR(VLOOKUP(B41,'SC1'!$A$2:$C$1000,3,FALSE))</f>
        <v>650000</v>
      </c>
      <c r="F41" s="78">
        <f t="shared" si="94"/>
        <v>54950</v>
      </c>
      <c r="G41" s="78">
        <f t="shared" si="95"/>
        <v>5417</v>
      </c>
      <c r="H41" s="78">
        <f t="shared" si="96"/>
        <v>133</v>
      </c>
      <c r="I41" s="89" t="s">
        <v>88</v>
      </c>
      <c r="J41" s="91">
        <v>20000.0</v>
      </c>
      <c r="K41" s="89" t="s">
        <v>88</v>
      </c>
      <c r="L41" s="91">
        <v>70000.0</v>
      </c>
      <c r="M41" s="89" t="s">
        <v>88</v>
      </c>
      <c r="N41" s="91">
        <v>70000.0</v>
      </c>
      <c r="O41" s="89" t="s">
        <v>90</v>
      </c>
      <c r="P41" s="91">
        <v>67000.0</v>
      </c>
      <c r="Q41" s="89" t="s">
        <v>88</v>
      </c>
      <c r="R41" s="91">
        <v>73000.0</v>
      </c>
      <c r="S41" s="89" t="s">
        <v>88</v>
      </c>
      <c r="T41" s="91">
        <v>70000.0</v>
      </c>
      <c r="U41" s="89" t="s">
        <v>88</v>
      </c>
      <c r="V41" s="91">
        <v>70000.0</v>
      </c>
      <c r="W41" s="89" t="s">
        <v>88</v>
      </c>
      <c r="X41" s="92"/>
      <c r="Y41" s="89" t="s">
        <v>88</v>
      </c>
      <c r="Z41" s="91">
        <v>135000.0</v>
      </c>
      <c r="AA41" s="89" t="s">
        <v>88</v>
      </c>
      <c r="AB41" s="91">
        <v>70000.0</v>
      </c>
      <c r="AC41" s="89" t="s">
        <v>90</v>
      </c>
      <c r="AD41" s="91">
        <v>70000.0</v>
      </c>
      <c r="AE41" s="89" t="s">
        <v>88</v>
      </c>
      <c r="AF41" s="91">
        <v>70000.0</v>
      </c>
      <c r="AG41" s="92"/>
      <c r="AH41" s="92"/>
      <c r="AI41" s="92"/>
      <c r="AJ41" s="92"/>
      <c r="AK41" s="92"/>
      <c r="AL41" s="92"/>
      <c r="AM41" s="92"/>
      <c r="AN41" s="92"/>
      <c r="AO41" s="34"/>
      <c r="AP41" s="13">
        <f t="shared" si="97"/>
        <v>785000</v>
      </c>
      <c r="AQ41" s="13">
        <f t="shared" si="98"/>
        <v>738000</v>
      </c>
      <c r="AR41" t="str">
        <f t="shared" si="99"/>
        <v/>
      </c>
      <c r="AS41" s="13" t="str">
        <f t="shared" si="100"/>
        <v/>
      </c>
      <c r="AT41" s="6">
        <f t="shared" si="101"/>
        <v>659400</v>
      </c>
      <c r="AU41" s="6">
        <f t="shared" si="102"/>
        <v>114600</v>
      </c>
      <c r="AV41" s="13">
        <f t="shared" si="103"/>
        <v>11000</v>
      </c>
      <c r="AW41" s="13">
        <f t="shared" ref="AW41:AX41" si="111">IF(AY41+BA41&gt;0,AY41+BA41,"")</f>
        <v>65004</v>
      </c>
      <c r="AX41" s="13">
        <f t="shared" si="111"/>
        <v>49596</v>
      </c>
      <c r="AY41" s="94">
        <f t="shared" si="105"/>
        <v>65004</v>
      </c>
      <c r="AZ41" s="94">
        <f t="shared" si="106"/>
        <v>49596</v>
      </c>
      <c r="BA41" s="34"/>
      <c r="BB41" s="34"/>
      <c r="BC41" s="60">
        <f t="shared" si="107"/>
        <v>1</v>
      </c>
      <c r="BD41" s="95">
        <f t="shared" si="108"/>
        <v>1</v>
      </c>
      <c r="BE41" t="str">
        <f t="shared" si="40"/>
        <v/>
      </c>
      <c r="BF41" t="str">
        <f t="shared" si="30"/>
        <v/>
      </c>
      <c r="BG41" s="69">
        <f t="shared" si="109"/>
        <v>12</v>
      </c>
    </row>
    <row r="42">
      <c r="A42" s="75">
        <v>5.0</v>
      </c>
      <c r="B42" s="84">
        <v>7.1587962E7</v>
      </c>
      <c r="C42" s="21" t="str">
        <f>IFERROR(VLOOKUP(B42,'SC1'!$A$2:$B$1000,2,FALSE))</f>
        <v>VELASQUEZ ALVAREZ ALEJANDRO</v>
      </c>
      <c r="D42" s="78">
        <f t="shared" si="93"/>
        <v>47500</v>
      </c>
      <c r="E42" s="88">
        <f>IFERROR(VLOOKUP(B42,'SC1'!$A$2:$C$1000,3,FALSE))</f>
        <v>500000</v>
      </c>
      <c r="F42" s="78">
        <f t="shared" si="94"/>
        <v>42250</v>
      </c>
      <c r="G42" s="78">
        <f t="shared" si="95"/>
        <v>4167</v>
      </c>
      <c r="H42" s="78">
        <f t="shared" si="96"/>
        <v>83</v>
      </c>
      <c r="I42" s="89" t="s">
        <v>89</v>
      </c>
      <c r="J42" s="91">
        <v>70000.0</v>
      </c>
      <c r="K42" s="89" t="s">
        <v>88</v>
      </c>
      <c r="L42" s="91">
        <v>70000.0</v>
      </c>
      <c r="M42" s="89" t="s">
        <v>89</v>
      </c>
      <c r="N42" s="91">
        <v>70000.0</v>
      </c>
      <c r="O42" s="89" t="s">
        <v>88</v>
      </c>
      <c r="P42" s="91">
        <v>70000.0</v>
      </c>
      <c r="Q42" s="89" t="s">
        <v>88</v>
      </c>
      <c r="R42" s="91">
        <v>50000.0</v>
      </c>
      <c r="S42" s="89" t="s">
        <v>88</v>
      </c>
      <c r="T42" s="91">
        <v>50000.0</v>
      </c>
      <c r="U42" s="89" t="s">
        <v>88</v>
      </c>
      <c r="V42" s="91">
        <v>0.0</v>
      </c>
      <c r="W42" s="89" t="s">
        <v>88</v>
      </c>
      <c r="X42" s="91">
        <v>15000.0</v>
      </c>
      <c r="Y42" s="89" t="s">
        <v>88</v>
      </c>
      <c r="Z42" s="91">
        <v>30000.0</v>
      </c>
      <c r="AA42" s="89" t="s">
        <v>88</v>
      </c>
      <c r="AB42" s="91">
        <v>55000.0</v>
      </c>
      <c r="AC42" s="89" t="s">
        <v>88</v>
      </c>
      <c r="AD42" s="91">
        <v>30000.0</v>
      </c>
      <c r="AE42" s="89" t="s">
        <v>90</v>
      </c>
      <c r="AF42" s="91">
        <v>60000.0</v>
      </c>
      <c r="AG42" s="92"/>
      <c r="AH42" s="92"/>
      <c r="AI42" s="92"/>
      <c r="AJ42" s="92"/>
      <c r="AK42" s="92"/>
      <c r="AL42" s="92"/>
      <c r="AM42" s="92"/>
      <c r="AN42" s="92"/>
      <c r="AO42" s="34"/>
      <c r="AP42" s="13">
        <f t="shared" si="97"/>
        <v>570000</v>
      </c>
      <c r="AQ42" s="13">
        <f t="shared" si="98"/>
        <v>570000</v>
      </c>
      <c r="AR42" t="str">
        <f t="shared" si="99"/>
        <v/>
      </c>
      <c r="AS42" s="13" t="str">
        <f t="shared" si="100"/>
        <v/>
      </c>
      <c r="AT42" s="6">
        <f t="shared" si="101"/>
        <v>507000</v>
      </c>
      <c r="AU42" s="6">
        <f t="shared" si="102"/>
        <v>51000</v>
      </c>
      <c r="AV42" s="13">
        <f t="shared" si="103"/>
        <v>12000</v>
      </c>
      <c r="AW42" s="13">
        <f t="shared" ref="AW42:AX42" si="112">IF(AY42+BA42&gt;0,AY42+BA42,"")</f>
        <v>50004</v>
      </c>
      <c r="AX42" s="13">
        <f t="shared" si="112"/>
        <v>996</v>
      </c>
      <c r="AY42" s="94">
        <f t="shared" si="105"/>
        <v>50004</v>
      </c>
      <c r="AZ42" s="94">
        <f t="shared" si="106"/>
        <v>996</v>
      </c>
      <c r="BA42" s="34"/>
      <c r="BB42" s="34"/>
      <c r="BC42" s="60">
        <f t="shared" si="107"/>
        <v>0</v>
      </c>
      <c r="BD42" s="95">
        <f t="shared" si="108"/>
        <v>0</v>
      </c>
      <c r="BE42" t="str">
        <f t="shared" si="40"/>
        <v/>
      </c>
      <c r="BF42" t="str">
        <f t="shared" si="30"/>
        <v/>
      </c>
      <c r="BG42" s="69">
        <f t="shared" si="109"/>
        <v>12</v>
      </c>
    </row>
    <row r="43">
      <c r="A43" s="75">
        <v>6.0</v>
      </c>
      <c r="B43" s="69">
        <v>1.152710549E9</v>
      </c>
      <c r="C43" s="21" t="str">
        <f>IFERROR(VLOOKUP(B43,'SC1'!$A$2:$B$1000,2,FALSE))</f>
        <v>GARCIA NARANJO MARILLELY</v>
      </c>
      <c r="D43" s="78">
        <f t="shared" si="93"/>
        <v>47500</v>
      </c>
      <c r="E43" s="88">
        <f>IFERROR(VLOOKUP(B43,'SC1'!$A$2:$C$1000,3,FALSE))</f>
        <v>500000</v>
      </c>
      <c r="F43" s="78">
        <f t="shared" si="94"/>
        <v>42250</v>
      </c>
      <c r="G43" s="78">
        <f t="shared" si="95"/>
        <v>4167</v>
      </c>
      <c r="H43" s="78">
        <f t="shared" si="96"/>
        <v>83</v>
      </c>
      <c r="I43" s="89" t="s">
        <v>90</v>
      </c>
      <c r="J43" s="91">
        <v>50000.0</v>
      </c>
      <c r="K43" s="89" t="s">
        <v>89</v>
      </c>
      <c r="L43" s="91">
        <v>50000.0</v>
      </c>
      <c r="M43" s="89" t="s">
        <v>90</v>
      </c>
      <c r="N43" s="91">
        <v>50000.0</v>
      </c>
      <c r="O43" s="89" t="s">
        <v>90</v>
      </c>
      <c r="P43" s="91">
        <v>25000.0</v>
      </c>
      <c r="Q43" s="89" t="s">
        <v>90</v>
      </c>
      <c r="R43" s="91">
        <v>50000.0</v>
      </c>
      <c r="S43" s="89" t="s">
        <v>88</v>
      </c>
      <c r="T43" s="91">
        <v>50000.0</v>
      </c>
      <c r="U43" s="89" t="s">
        <v>90</v>
      </c>
      <c r="V43" s="91">
        <v>52000.0</v>
      </c>
      <c r="W43" s="89" t="s">
        <v>90</v>
      </c>
      <c r="X43" s="91">
        <v>50000.0</v>
      </c>
      <c r="Y43" s="89" t="s">
        <v>88</v>
      </c>
      <c r="Z43" s="91">
        <v>30000.0</v>
      </c>
      <c r="AA43" s="89" t="s">
        <v>90</v>
      </c>
      <c r="AB43" s="91">
        <v>50000.0</v>
      </c>
      <c r="AC43" s="89" t="s">
        <v>90</v>
      </c>
      <c r="AD43" s="91">
        <v>50000.0</v>
      </c>
      <c r="AE43" s="89" t="s">
        <v>90</v>
      </c>
      <c r="AF43" s="91">
        <v>63000.0</v>
      </c>
      <c r="AG43" s="92"/>
      <c r="AH43" s="92"/>
      <c r="AI43" s="92"/>
      <c r="AJ43" s="92"/>
      <c r="AK43" s="92"/>
      <c r="AL43" s="92"/>
      <c r="AM43" s="92"/>
      <c r="AN43" s="92"/>
      <c r="AO43" s="34"/>
      <c r="AP43" s="13">
        <f t="shared" si="97"/>
        <v>570000</v>
      </c>
      <c r="AQ43" s="13">
        <f t="shared" si="98"/>
        <v>570000</v>
      </c>
      <c r="AR43" t="str">
        <f t="shared" si="99"/>
        <v/>
      </c>
      <c r="AS43" s="13" t="str">
        <f t="shared" si="100"/>
        <v/>
      </c>
      <c r="AT43" s="6">
        <f t="shared" si="101"/>
        <v>507000</v>
      </c>
      <c r="AU43" s="6">
        <f t="shared" si="102"/>
        <v>51000</v>
      </c>
      <c r="AV43" s="13">
        <f t="shared" si="103"/>
        <v>12000</v>
      </c>
      <c r="AW43" s="13">
        <f t="shared" ref="AW43:AX43" si="113">IF(AY43+BA43&gt;0,AY43+BA43,"")</f>
        <v>50004</v>
      </c>
      <c r="AX43" s="13">
        <f t="shared" si="113"/>
        <v>996</v>
      </c>
      <c r="AY43" s="94">
        <f t="shared" si="105"/>
        <v>50004</v>
      </c>
      <c r="AZ43" s="94">
        <f t="shared" si="106"/>
        <v>996</v>
      </c>
      <c r="BA43" s="34"/>
      <c r="BB43" s="34"/>
      <c r="BC43" s="60">
        <f t="shared" si="107"/>
        <v>0</v>
      </c>
      <c r="BD43" s="95">
        <f t="shared" si="108"/>
        <v>0</v>
      </c>
      <c r="BE43" t="str">
        <f t="shared" si="40"/>
        <v/>
      </c>
      <c r="BF43" t="str">
        <f t="shared" si="30"/>
        <v/>
      </c>
      <c r="BG43" s="69">
        <f t="shared" si="109"/>
        <v>12</v>
      </c>
    </row>
    <row r="44">
      <c r="A44" s="75">
        <v>7.0</v>
      </c>
      <c r="B44" s="110"/>
      <c r="C44" s="21" t="str">
        <f>IFERROR(VLOOKUP(B44,'SC1'!$A$2:$B$1000,2,FALSE))</f>
        <v/>
      </c>
      <c r="D44" s="78" t="str">
        <f t="shared" si="93"/>
        <v/>
      </c>
      <c r="E44" s="88" t="str">
        <f>IFERROR(VLOOKUP(B44,'SC1'!$A$2:$C$1000,3,FALSE))</f>
        <v/>
      </c>
      <c r="F44" s="78" t="str">
        <f t="shared" si="94"/>
        <v/>
      </c>
      <c r="G44" s="78" t="str">
        <f t="shared" si="95"/>
        <v/>
      </c>
      <c r="H44" s="78" t="str">
        <f t="shared" si="96"/>
        <v/>
      </c>
      <c r="I44" s="89"/>
      <c r="J44" s="92"/>
      <c r="K44" s="89"/>
      <c r="L44" s="91"/>
      <c r="M44" s="89"/>
      <c r="N44" s="91"/>
      <c r="O44" s="89"/>
      <c r="P44" s="92"/>
      <c r="Q44" s="89"/>
      <c r="R44" s="92"/>
      <c r="S44" s="89"/>
      <c r="T44" s="92"/>
      <c r="U44" s="89"/>
      <c r="V44" s="92"/>
      <c r="W44" s="89"/>
      <c r="X44" s="92"/>
      <c r="Y44" s="89"/>
      <c r="Z44" s="92"/>
      <c r="AA44" s="89"/>
      <c r="AB44" s="92"/>
      <c r="AC44" s="89"/>
      <c r="AD44" s="92"/>
      <c r="AE44" s="89"/>
      <c r="AF44" s="92"/>
      <c r="AG44" s="92"/>
      <c r="AH44" s="92"/>
      <c r="AI44" s="92"/>
      <c r="AJ44" s="92"/>
      <c r="AK44" s="92"/>
      <c r="AL44" s="92"/>
      <c r="AM44" s="92"/>
      <c r="AN44" s="92"/>
      <c r="AO44" s="34"/>
      <c r="AP44" s="13">
        <f t="shared" si="97"/>
        <v>0</v>
      </c>
      <c r="AQ44" t="str">
        <f t="shared" si="98"/>
        <v/>
      </c>
      <c r="AR44" t="str">
        <f t="shared" si="99"/>
        <v/>
      </c>
      <c r="AS44" s="13" t="str">
        <f t="shared" si="100"/>
        <v/>
      </c>
      <c r="AT44" s="6" t="str">
        <f t="shared" si="101"/>
        <v/>
      </c>
      <c r="AU44" s="6" t="str">
        <f t="shared" si="102"/>
        <v/>
      </c>
      <c r="AV44" s="13" t="str">
        <f t="shared" si="103"/>
        <v/>
      </c>
      <c r="AW44" s="13" t="str">
        <f t="shared" ref="AW44:AX44" si="114">IF(AY44+BA44&gt;0,AY44+BA44,"")</f>
        <v/>
      </c>
      <c r="AX44" s="13" t="str">
        <f t="shared" si="114"/>
        <v/>
      </c>
      <c r="AY44" s="94" t="str">
        <f t="shared" si="105"/>
        <v/>
      </c>
      <c r="AZ44" s="94">
        <f t="shared" si="106"/>
        <v>0</v>
      </c>
      <c r="BA44" s="34"/>
      <c r="BB44" s="34"/>
      <c r="BC44" t="str">
        <f t="shared" si="107"/>
        <v/>
      </c>
      <c r="BD44" s="95">
        <f t="shared" si="108"/>
        <v>12</v>
      </c>
      <c r="BE44" t="str">
        <f t="shared" si="40"/>
        <v/>
      </c>
      <c r="BF44" t="str">
        <f t="shared" si="30"/>
        <v/>
      </c>
      <c r="BG44" s="69">
        <f t="shared" si="109"/>
        <v>12</v>
      </c>
    </row>
    <row r="45">
      <c r="A45" s="75">
        <v>8.0</v>
      </c>
      <c r="B45" s="110"/>
      <c r="C45" s="21" t="str">
        <f>IFERROR(VLOOKUP(B45,'SC1'!$A$2:$B$1000,2,FALSE))</f>
        <v/>
      </c>
      <c r="D45" s="78" t="str">
        <f t="shared" si="93"/>
        <v/>
      </c>
      <c r="E45" s="88" t="str">
        <f>IFERROR(VLOOKUP(B45,'SC1'!$A$2:$C$1000,3,FALSE))</f>
        <v/>
      </c>
      <c r="F45" s="78" t="str">
        <f t="shared" si="94"/>
        <v/>
      </c>
      <c r="G45" s="78" t="str">
        <f t="shared" si="95"/>
        <v/>
      </c>
      <c r="H45" s="78" t="str">
        <f t="shared" si="96"/>
        <v/>
      </c>
      <c r="I45" s="89"/>
      <c r="J45" s="92"/>
      <c r="K45" s="89"/>
      <c r="L45" s="91"/>
      <c r="M45" s="89"/>
      <c r="N45" s="91"/>
      <c r="O45" s="89"/>
      <c r="P45" s="92"/>
      <c r="Q45" s="89"/>
      <c r="R45" s="92"/>
      <c r="S45" s="89"/>
      <c r="T45" s="92"/>
      <c r="U45" s="89"/>
      <c r="V45" s="92"/>
      <c r="W45" s="89"/>
      <c r="X45" s="92"/>
      <c r="Y45" s="89"/>
      <c r="Z45" s="92"/>
      <c r="AA45" s="89"/>
      <c r="AB45" s="92"/>
      <c r="AC45" s="89"/>
      <c r="AD45" s="92"/>
      <c r="AE45" s="89"/>
      <c r="AF45" s="92"/>
      <c r="AG45" s="92"/>
      <c r="AH45" s="92"/>
      <c r="AI45" s="92"/>
      <c r="AJ45" s="92"/>
      <c r="AK45" s="92"/>
      <c r="AL45" s="92"/>
      <c r="AM45" s="92"/>
      <c r="AN45" s="92"/>
      <c r="AO45" s="34"/>
      <c r="AP45" s="13">
        <f t="shared" si="97"/>
        <v>0</v>
      </c>
      <c r="AQ45" t="str">
        <f t="shared" si="98"/>
        <v/>
      </c>
      <c r="AR45" t="str">
        <f t="shared" si="99"/>
        <v/>
      </c>
      <c r="AS45" s="13" t="str">
        <f t="shared" si="100"/>
        <v/>
      </c>
      <c r="AT45" s="6" t="str">
        <f t="shared" si="101"/>
        <v/>
      </c>
      <c r="AU45" s="6" t="str">
        <f t="shared" si="102"/>
        <v/>
      </c>
      <c r="AV45" s="13" t="str">
        <f t="shared" si="103"/>
        <v/>
      </c>
      <c r="AW45" s="13" t="str">
        <f t="shared" ref="AW45:AX45" si="115">IF(AY45+BA45&gt;0,AY45+BA45,"")</f>
        <v/>
      </c>
      <c r="AX45" s="13" t="str">
        <f t="shared" si="115"/>
        <v/>
      </c>
      <c r="AY45" s="94" t="str">
        <f t="shared" si="105"/>
        <v/>
      </c>
      <c r="AZ45" s="94">
        <f t="shared" si="106"/>
        <v>0</v>
      </c>
      <c r="BA45" s="34"/>
      <c r="BB45" s="34"/>
      <c r="BC45" t="str">
        <f t="shared" si="107"/>
        <v/>
      </c>
      <c r="BD45" s="95">
        <f t="shared" si="108"/>
        <v>12</v>
      </c>
      <c r="BE45" t="str">
        <f t="shared" si="40"/>
        <v/>
      </c>
      <c r="BF45" t="str">
        <f t="shared" si="30"/>
        <v/>
      </c>
      <c r="BG45" s="69">
        <f t="shared" si="109"/>
        <v>12</v>
      </c>
    </row>
    <row r="46">
      <c r="A46" s="102"/>
      <c r="B46" s="103"/>
      <c r="C46" s="102"/>
      <c r="D46" s="104" t="s">
        <v>92</v>
      </c>
      <c r="E46" s="105"/>
      <c r="F46" s="105"/>
      <c r="G46" s="105"/>
      <c r="H46" s="105"/>
      <c r="I46" s="106"/>
      <c r="J46" s="105">
        <f>SUM(J38:J45)</f>
        <v>360000</v>
      </c>
      <c r="K46" s="106"/>
      <c r="L46" s="105">
        <f>SUM(L38:L45)</f>
        <v>315000</v>
      </c>
      <c r="M46" s="106"/>
      <c r="N46" s="105">
        <f>SUM(N38:N45)</f>
        <v>275500</v>
      </c>
      <c r="O46" s="106"/>
      <c r="P46" s="105">
        <f>SUM(P38:P45)</f>
        <v>377000</v>
      </c>
      <c r="Q46" s="106"/>
      <c r="R46" s="105">
        <f>SUM(R38:R45)</f>
        <v>328000</v>
      </c>
      <c r="S46" s="106"/>
      <c r="T46" s="105">
        <f>SUM(T38:T45)</f>
        <v>320000</v>
      </c>
      <c r="U46" s="106"/>
      <c r="V46" s="105">
        <f>SUM(V38:V45)</f>
        <v>286000</v>
      </c>
      <c r="W46" s="106"/>
      <c r="X46" s="105">
        <f>SUM(X38:X45)</f>
        <v>227000</v>
      </c>
      <c r="Y46" s="106"/>
      <c r="Z46" s="105">
        <f>SUM(Z38:Z45)</f>
        <v>383000</v>
      </c>
      <c r="AA46" s="106"/>
      <c r="AB46" s="105">
        <f>SUM(AB38:AB45)</f>
        <v>375000</v>
      </c>
      <c r="AC46" s="106"/>
      <c r="AD46" s="105">
        <f>SUM(AD38:AD45)</f>
        <v>350000</v>
      </c>
      <c r="AE46" s="106"/>
      <c r="AF46" s="105">
        <f>SUM(AF38:AF45)</f>
        <v>267000</v>
      </c>
      <c r="AG46" s="105"/>
      <c r="AH46" s="105">
        <f>SUM(AH38:AH45)</f>
        <v>0</v>
      </c>
      <c r="AI46" s="105"/>
      <c r="AJ46" s="105">
        <f>SUM(AJ38:AJ45)</f>
        <v>0</v>
      </c>
      <c r="AK46" s="105"/>
      <c r="AL46" s="105">
        <f>SUM(AL38:AL45)</f>
        <v>0</v>
      </c>
      <c r="AM46" s="105"/>
      <c r="AN46" s="105">
        <f t="shared" ref="AN46:AO46" si="116">SUM(AN38:AN45)</f>
        <v>0</v>
      </c>
      <c r="AO46" s="105">
        <f t="shared" si="116"/>
        <v>0</v>
      </c>
      <c r="AP46" s="105">
        <f>SUM(AP38:AP45)+AO46</f>
        <v>3863500</v>
      </c>
      <c r="AS46" s="13"/>
      <c r="AT46" s="6"/>
      <c r="AU46" s="6"/>
      <c r="AV46" s="13"/>
      <c r="AW46" s="13"/>
      <c r="AX46" s="13"/>
      <c r="AY46" s="94"/>
      <c r="AZ46" s="94"/>
      <c r="BA46" s="13"/>
      <c r="BB46" s="13"/>
      <c r="BD46" s="16"/>
      <c r="BF46" t="str">
        <f t="shared" si="30"/>
        <v/>
      </c>
    </row>
    <row r="47">
      <c r="A47" s="75">
        <v>1.0</v>
      </c>
      <c r="B47" s="69">
        <v>6.4726166E7</v>
      </c>
      <c r="C47" s="107" t="str">
        <f>IFERROR(VLOOKUP(B47,'SC1'!$A$2:$B$1000,2,FALSE))</f>
        <v>HERNANDEZ CONTRERAS NUDIS MARIA</v>
      </c>
      <c r="D47" s="87">
        <f t="shared" ref="D47:D54" si="118">IF(CEILING(F47+G47+$BF$3,500)&gt;$BF$3,CEILING(F47+G47+$BF$3,500),"")</f>
        <v>15000</v>
      </c>
      <c r="E47" s="88">
        <f>IFERROR(VLOOKUP(B47,'SC1'!$A$2:$C$1000,3,FALSE))</f>
        <v>150000</v>
      </c>
      <c r="F47" s="78">
        <f t="shared" ref="F47:F54" si="119">IF(CEILING(PMT($BF$1/30*7,BG47,E47)*-1,50)&gt;0,CEILING(PMT($BF$1/30*7,BG47,E47)*-1,50),"")</f>
        <v>12700</v>
      </c>
      <c r="G47" s="78">
        <f t="shared" ref="G47:G54" si="120">IF(ROUND(E47*0.1/BG47)&gt;0,ROUND(E47*0.1/BG47),"")</f>
        <v>1250</v>
      </c>
      <c r="H47" s="78">
        <f t="shared" ref="H47:H54" si="121">IF(D47-F47-G47-$BF$3&gt;0,D47-F47-G47-$BF$3,"")</f>
        <v>50</v>
      </c>
      <c r="I47" s="89" t="s">
        <v>88</v>
      </c>
      <c r="J47" s="91">
        <v>15000.0</v>
      </c>
      <c r="K47" s="89" t="s">
        <v>88</v>
      </c>
      <c r="L47" s="91">
        <v>15000.0</v>
      </c>
      <c r="M47" s="89" t="s">
        <v>88</v>
      </c>
      <c r="N47" s="91">
        <v>15000.0</v>
      </c>
      <c r="O47" s="89" t="s">
        <v>89</v>
      </c>
      <c r="P47" s="91">
        <v>15000.0</v>
      </c>
      <c r="Q47" s="89" t="s">
        <v>88</v>
      </c>
      <c r="R47" s="91">
        <v>15000.0</v>
      </c>
      <c r="S47" s="89" t="s">
        <v>88</v>
      </c>
      <c r="T47" s="91">
        <v>15000.0</v>
      </c>
      <c r="U47" s="89" t="s">
        <v>88</v>
      </c>
      <c r="V47" s="91">
        <v>15000.0</v>
      </c>
      <c r="W47" s="89" t="s">
        <v>88</v>
      </c>
      <c r="X47" s="91">
        <v>15000.0</v>
      </c>
      <c r="Y47" s="89" t="s">
        <v>88</v>
      </c>
      <c r="Z47" s="91">
        <v>15000.0</v>
      </c>
      <c r="AA47" s="89" t="s">
        <v>90</v>
      </c>
      <c r="AB47" s="91">
        <v>15000.0</v>
      </c>
      <c r="AC47" s="89" t="s">
        <v>88</v>
      </c>
      <c r="AD47" s="91">
        <v>15000.0</v>
      </c>
      <c r="AE47" s="89" t="s">
        <v>88</v>
      </c>
      <c r="AF47" s="91">
        <v>15000.0</v>
      </c>
      <c r="AG47" s="92"/>
      <c r="AH47" s="92"/>
      <c r="AI47" s="92"/>
      <c r="AJ47" s="92"/>
      <c r="AK47" s="92"/>
      <c r="AL47" s="92"/>
      <c r="AM47" s="92"/>
      <c r="AN47" s="92"/>
      <c r="AO47" s="34"/>
      <c r="AP47" s="13">
        <f t="shared" ref="AP47:AP54" si="122">IF(SUM(J47:AN47)&gt;0,SUM(J47:AN47),0)</f>
        <v>180000</v>
      </c>
      <c r="AQ47" s="13">
        <f t="shared" ref="AQ47:AQ54" si="123">IF(BG47*D47&gt;0,BG47*D47,"")</f>
        <v>180000</v>
      </c>
      <c r="AR47" t="str">
        <f t="shared" ref="AR47:AR54" si="124">IF($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 &lt; 0,AP47-MULTIPLY(D47,IF($D$5-$J$5&gt;=0,1,0)+IF($D$5-$L$5&gt;=0,1,0)+IF($D$5-$N$5&gt;=0,1,0)+IF($D$5-$P$5&gt;=0,1,0)+IF($D$5-$R$5&gt;=0,1,0)+IF($D$5-$T$5&gt;=0,1,0)+IF($D$5-$V$5&gt;=0,1,0)+IF($D$5-$X$5&gt;=0,1,0)+IF($D$5-$Z$5&gt;=0,1,0)+IF($D$5-$AB$5&gt;=0,1,0)+IF($D$5-$AD$5&gt;=0,1,0)+IF($D$5-$AF$5&gt;=0,1,0)+IF($D$5-$AH$5&gt;=0,1,0)+IF($D$5-$AJ$5&gt;=0,1,0)+IF($D$5-$AL$5&gt;=0,1,0)+IF($D$5-$AN$5&gt;=0,1,0)-(16-BG47)),"")</f>
        <v/>
      </c>
      <c r="AS47" s="13" t="str">
        <f t="shared" ref="AS47:AS54" si="125">IF(D47*BG47-AP47&gt;0,D47*BG47-AP47,"")</f>
        <v/>
      </c>
      <c r="AT47" s="6">
        <f t="shared" ref="AT47:AT54" si="126">IF(AR47&gt;-1,IF(BC47 &lt;&gt; "",IF((BG47)*F47&gt;0,(BG47)*F47,""),""),IF(AQ47&gt;(BG47)*F47,(BG47)*F47,""))</f>
        <v>152400</v>
      </c>
      <c r="AU47" s="6">
        <f t="shared" ref="AU47:AU54" si="127">IF(AW47+AX47&gt;0,AW47+AX47,"")</f>
        <v>15600</v>
      </c>
      <c r="AV47" s="13">
        <f t="shared" ref="AV47:AV55" si="128">IF(AR47&gt;-1,IF(BC47 &lt;&gt; "",IF((BG47-$BC47)*$BF$3&gt;0,(BG47-$BC47)*$BF$3,""),""),IF(AP47-AT47-((BG47-$BC47)*$BF$3)&gt;=0,(BG47-$BC47)*$BF$3,""))</f>
        <v>12000</v>
      </c>
      <c r="AW47" s="13">
        <f t="shared" ref="AW47:AX47" si="117">IF(AY47+BA47&gt;0,AY47+BA47,"")</f>
        <v>15000</v>
      </c>
      <c r="AX47" s="13">
        <f t="shared" si="117"/>
        <v>600</v>
      </c>
      <c r="AY47" s="94">
        <f t="shared" ref="AY47:AY54" si="130">IF(IF(IF(BG47-BC47=$BF$5,IF(AP47&gt;=D47*$BF$5,G47*$BF$5,0),0)&gt;0,IF(BG47-BC47=$BF$5,IF(AP47&gt;=D47*$BF$5,G47*$BF$5,""),""),IF(AP47-AT47-AV47&gt;=G47*$BF$5,G47*$BF$5,AP47-AT47-AV47))=0,"",IF(IF(BG47-BC47=$BF$5,IF(AP47&gt;=D47*$BF$5,G47*$BF$5,0),0)&gt;0,IF(BG47-BC47=$BF$5,IF(AP47&gt;=D47*$BF$5,G47*$BF$5,""),""),IF(AP47-AT47-AV47&gt;=G47*$BF$5,G47*$BF$5,"")))</f>
        <v>15000</v>
      </c>
      <c r="AZ47" s="94">
        <f t="shared" ref="AZ47:AZ54" si="131">IF(AP47&gt;=D47*$BF$5,IF(AP47-AT47-AV47-AW47&gt;0,AP47-AT47-AV47-AW47,0),"")</f>
        <v>600</v>
      </c>
      <c r="BA47" s="34"/>
      <c r="BB47" s="34"/>
      <c r="BC47" s="60">
        <f t="shared" ref="BC47:BC54" si="132">IF(ISBLANK(B47),"",IF(ISBLANK(J47),1,0)+IF(ISBLANK(L47),1,0)+IF(ISBLANK(N47),1,0)+IF(ISBLANK(P47),1,0)+IF(ISBLANK(R47),1,0)+IF(ISBLANK(T47),1,0)+IF(ISBLANK(V47),1,0)+IF(ISBLANK(X47),1,0)+IF(ISBLANK(Z47),1,0)+IF(ISBLANK(AB47),1,0)+IF(ISBLANK(AD47),1,0)+IF(ISBLANK(AF47),1,0)+IF(ISBLANK(AH47),1,0)+IF(ISBLANK(AJ47),1,0)+IF(ISBLANK(AL47),1,0)+IF(ISBLANK(AN47),1,0)-(16-BG47))</f>
        <v>0</v>
      </c>
      <c r="BD47" s="95">
        <f t="shared" ref="BD47:BD54" si="133">IF($D$5-$J$5&gt;=0,IF(ISBLANK(J47),1,0),0)+IF($D$5-$L$5&gt;=0,IF(ISBLANK(L47),1,0),0)+IF($D$5-$N$5&gt;=0,IF(ISBLANK(N47),1,0),0)+IF($D$5-$P$5&gt;=0,IF(ISBLANK(P47),1,0),0)+IF($D$5-$R$5&gt;=0,IF(ISBLANK(R47),1,0),0)+IF($D$5-$T$5&gt;=0,IF(ISBLANK(T47),1,0),0)+IF($D$5-$V$5&gt;=0,IF(ISBLANK(V47),1,0),0)+IF($D$5-$X$5&gt;=0,IF(ISBLANK(X47),1,0),0)+IF($D$5-$Z$5&gt;=0,IF(ISBLANK(Z47),1,0),0)+IF($D$5-$AB$5&gt;=0,IF(ISBLANK(AB47),1,0),0)+IF($D$5-$AD$5&gt;=0,IF(ISBLANK(AD47),1,0),0)+IF($D$5-$AF$5&gt;=0,IF(ISBLANK(AF47),1,0),0)+IF($D$5-$AH$5&gt;=0,IF(ISBLANK(AH47),1,0),0)+IF($D$5-$AJ$5&gt;=0,IF(ISBLANK(AJ47),1,0),0)+IF($D$5-$AL$5&gt;=0,IF(ISBLANK(AL47),1,0),0)+IF($D$5-$AN$5&gt;=0,IF(ISBLANK(AN47),1,0),0)-(16-BG47)</f>
        <v>0</v>
      </c>
      <c r="BF47" t="str">
        <f t="shared" si="30"/>
        <v/>
      </c>
      <c r="BG47" s="69">
        <f t="shared" ref="BG47:BG54" si="134">$BF$6</f>
        <v>12</v>
      </c>
    </row>
    <row r="48">
      <c r="A48" s="75">
        <v>2.0</v>
      </c>
      <c r="B48" s="69">
        <v>1.017162171E9</v>
      </c>
      <c r="C48" s="21" t="str">
        <f>IFERROR(VLOOKUP(B48,'SC1'!$A$2:$B$1000,2,FALSE))</f>
        <v>CASTRO VALLEJO DISNEY MARIA</v>
      </c>
      <c r="D48" s="88">
        <f t="shared" si="118"/>
        <v>24500</v>
      </c>
      <c r="E48" s="88">
        <f>IFERROR(VLOOKUP(B48,'SC1'!$A$2:$C$1000,3,FALSE))</f>
        <v>250000</v>
      </c>
      <c r="F48" s="78">
        <f t="shared" si="119"/>
        <v>21150</v>
      </c>
      <c r="G48" s="78">
        <f t="shared" si="120"/>
        <v>2083</v>
      </c>
      <c r="H48" s="78">
        <f t="shared" si="121"/>
        <v>267</v>
      </c>
      <c r="I48" s="89" t="s">
        <v>90</v>
      </c>
      <c r="J48" s="91">
        <v>25000.0</v>
      </c>
      <c r="K48" s="89" t="s">
        <v>89</v>
      </c>
      <c r="L48" s="91">
        <v>30000.0</v>
      </c>
      <c r="M48" s="89" t="s">
        <v>88</v>
      </c>
      <c r="N48" s="91">
        <v>30000.0</v>
      </c>
      <c r="O48" s="89" t="s">
        <v>90</v>
      </c>
      <c r="P48" s="91">
        <v>30000.0</v>
      </c>
      <c r="Q48" s="89" t="s">
        <v>88</v>
      </c>
      <c r="R48" s="91">
        <v>10000.0</v>
      </c>
      <c r="S48" s="89" t="s">
        <v>88</v>
      </c>
      <c r="T48" s="91">
        <v>20000.0</v>
      </c>
      <c r="U48" s="89" t="s">
        <v>88</v>
      </c>
      <c r="V48" s="91">
        <v>20000.0</v>
      </c>
      <c r="W48" s="89" t="s">
        <v>88</v>
      </c>
      <c r="X48" s="91">
        <v>30000.0</v>
      </c>
      <c r="Y48" s="89" t="s">
        <v>88</v>
      </c>
      <c r="Z48" s="91">
        <v>16000.0</v>
      </c>
      <c r="AA48" s="89" t="s">
        <v>88</v>
      </c>
      <c r="AB48" s="91">
        <v>10000.0</v>
      </c>
      <c r="AC48" s="89" t="s">
        <v>88</v>
      </c>
      <c r="AD48" s="91">
        <v>35000.0</v>
      </c>
      <c r="AE48" s="89" t="s">
        <v>88</v>
      </c>
      <c r="AF48" s="91">
        <v>38000.0</v>
      </c>
      <c r="AG48" s="92"/>
      <c r="AH48" s="92"/>
      <c r="AI48" s="92"/>
      <c r="AJ48" s="92"/>
      <c r="AK48" s="92"/>
      <c r="AL48" s="92"/>
      <c r="AM48" s="92"/>
      <c r="AN48" s="92"/>
      <c r="AO48" s="34"/>
      <c r="AP48" s="13">
        <f t="shared" si="122"/>
        <v>294000</v>
      </c>
      <c r="AQ48" s="13">
        <f t="shared" si="123"/>
        <v>294000</v>
      </c>
      <c r="AR48" t="str">
        <f t="shared" si="124"/>
        <v/>
      </c>
      <c r="AS48" s="13" t="str">
        <f t="shared" si="125"/>
        <v/>
      </c>
      <c r="AT48" s="6">
        <f t="shared" si="126"/>
        <v>253800</v>
      </c>
      <c r="AU48" s="6">
        <f t="shared" si="127"/>
        <v>28200</v>
      </c>
      <c r="AV48" s="13">
        <f t="shared" si="128"/>
        <v>12000</v>
      </c>
      <c r="AW48" s="13">
        <f t="shared" ref="AW48:AX48" si="129">IF(AY48+BA48&gt;0,AY48+BA48,"")</f>
        <v>24996</v>
      </c>
      <c r="AX48" s="13">
        <f t="shared" si="129"/>
        <v>3204</v>
      </c>
      <c r="AY48" s="94">
        <f t="shared" si="130"/>
        <v>24996</v>
      </c>
      <c r="AZ48" s="94">
        <f t="shared" si="131"/>
        <v>3204</v>
      </c>
      <c r="BA48" s="34"/>
      <c r="BB48" s="34"/>
      <c r="BC48" s="60">
        <f t="shared" si="132"/>
        <v>0</v>
      </c>
      <c r="BD48" s="95">
        <f t="shared" si="133"/>
        <v>0</v>
      </c>
      <c r="BF48" t="str">
        <f t="shared" si="30"/>
        <v/>
      </c>
      <c r="BG48" s="69">
        <f t="shared" si="134"/>
        <v>12</v>
      </c>
    </row>
    <row r="49">
      <c r="A49" s="75">
        <v>3.0</v>
      </c>
      <c r="B49" s="84">
        <v>8353534.0</v>
      </c>
      <c r="C49" s="21" t="str">
        <f>IFERROR(VLOOKUP(B49,'SC1'!$A$2:$B$1000,2,FALSE))</f>
        <v>SERNA VELEZ OLMEDO DE JESUS</v>
      </c>
      <c r="D49" s="88">
        <f t="shared" si="118"/>
        <v>57000</v>
      </c>
      <c r="E49" s="88">
        <f>IFERROR(VLOOKUP(B49,'SC1'!$A$2:$C$1000,3,FALSE))</f>
        <v>600000</v>
      </c>
      <c r="F49" s="78">
        <f t="shared" si="119"/>
        <v>50700</v>
      </c>
      <c r="G49" s="78">
        <f t="shared" si="120"/>
        <v>5000</v>
      </c>
      <c r="H49" s="78">
        <f t="shared" si="121"/>
        <v>300</v>
      </c>
      <c r="I49" s="89" t="s">
        <v>88</v>
      </c>
      <c r="J49" s="91">
        <v>65000.0</v>
      </c>
      <c r="K49" s="89" t="s">
        <v>88</v>
      </c>
      <c r="L49" s="91">
        <v>65000.0</v>
      </c>
      <c r="M49" s="89" t="s">
        <v>88</v>
      </c>
      <c r="N49" s="91">
        <v>65000.0</v>
      </c>
      <c r="O49" s="89" t="s">
        <v>88</v>
      </c>
      <c r="P49" s="91">
        <v>65000.0</v>
      </c>
      <c r="Q49" s="89" t="s">
        <v>88</v>
      </c>
      <c r="R49" s="91">
        <v>65000.0</v>
      </c>
      <c r="S49" s="89" t="s">
        <v>88</v>
      </c>
      <c r="T49" s="91">
        <v>65000.0</v>
      </c>
      <c r="U49" s="89" t="s">
        <v>88</v>
      </c>
      <c r="V49" s="91">
        <v>65000.0</v>
      </c>
      <c r="W49" s="89" t="s">
        <v>88</v>
      </c>
      <c r="X49" s="91">
        <v>65000.0</v>
      </c>
      <c r="Y49" s="89" t="s">
        <v>88</v>
      </c>
      <c r="Z49" s="91">
        <v>65000.0</v>
      </c>
      <c r="AA49" s="89" t="s">
        <v>88</v>
      </c>
      <c r="AB49" s="91">
        <v>65000.0</v>
      </c>
      <c r="AC49" s="89" t="s">
        <v>88</v>
      </c>
      <c r="AD49" s="91">
        <v>65000.0</v>
      </c>
      <c r="AE49" s="89" t="s">
        <v>88</v>
      </c>
      <c r="AF49" s="91">
        <v>0.0</v>
      </c>
      <c r="AG49" s="92"/>
      <c r="AH49" s="92"/>
      <c r="AI49" s="92"/>
      <c r="AJ49" s="92"/>
      <c r="AK49" s="92"/>
      <c r="AL49" s="92"/>
      <c r="AM49" s="92"/>
      <c r="AN49" s="92"/>
      <c r="AO49" s="34"/>
      <c r="AP49" s="13">
        <f t="shared" si="122"/>
        <v>715000</v>
      </c>
      <c r="AQ49" s="13">
        <f t="shared" si="123"/>
        <v>684000</v>
      </c>
      <c r="AR49" t="str">
        <f t="shared" si="124"/>
        <v/>
      </c>
      <c r="AS49" s="13" t="str">
        <f t="shared" si="125"/>
        <v/>
      </c>
      <c r="AT49" s="6">
        <f t="shared" si="126"/>
        <v>608400</v>
      </c>
      <c r="AU49" s="6">
        <f t="shared" si="127"/>
        <v>94600</v>
      </c>
      <c r="AV49" s="13">
        <f t="shared" si="128"/>
        <v>12000</v>
      </c>
      <c r="AW49" s="13">
        <f t="shared" ref="AW49:AX49" si="135">IF(AY49+BA49&gt;0,AY49+BA49,"")</f>
        <v>60000</v>
      </c>
      <c r="AX49" s="13">
        <f t="shared" si="135"/>
        <v>34600</v>
      </c>
      <c r="AY49" s="94">
        <f t="shared" si="130"/>
        <v>60000</v>
      </c>
      <c r="AZ49" s="94">
        <f t="shared" si="131"/>
        <v>34600</v>
      </c>
      <c r="BA49" s="34"/>
      <c r="BB49" s="34"/>
      <c r="BC49" s="60">
        <f t="shared" si="132"/>
        <v>0</v>
      </c>
      <c r="BD49" s="95">
        <f t="shared" si="133"/>
        <v>0</v>
      </c>
      <c r="BF49" t="str">
        <f t="shared" si="30"/>
        <v/>
      </c>
      <c r="BG49" s="69">
        <f t="shared" si="134"/>
        <v>12</v>
      </c>
    </row>
    <row r="50">
      <c r="A50" s="75">
        <v>4.0</v>
      </c>
      <c r="B50" s="69">
        <v>2.1912139E7</v>
      </c>
      <c r="C50" s="21" t="str">
        <f>IFERROR(VLOOKUP(B50,'SC1'!$A$2:$B$1000,2,FALSE))</f>
        <v>TORRES TORRES BLANCA MERY</v>
      </c>
      <c r="D50" s="88">
        <f t="shared" si="118"/>
        <v>29000</v>
      </c>
      <c r="E50" s="88">
        <f>IFERROR(VLOOKUP(B50,'SC1'!$A$2:$C$1000,3,FALSE))</f>
        <v>300000</v>
      </c>
      <c r="F50" s="78">
        <f t="shared" si="119"/>
        <v>25350</v>
      </c>
      <c r="G50" s="78">
        <f t="shared" si="120"/>
        <v>2500</v>
      </c>
      <c r="H50" s="78">
        <f t="shared" si="121"/>
        <v>150</v>
      </c>
      <c r="I50" s="89" t="s">
        <v>88</v>
      </c>
      <c r="J50" s="91">
        <v>50000.0</v>
      </c>
      <c r="K50" s="89" t="s">
        <v>88</v>
      </c>
      <c r="L50" s="91">
        <v>30000.0</v>
      </c>
      <c r="M50" s="89" t="s">
        <v>88</v>
      </c>
      <c r="N50" s="91">
        <v>50000.0</v>
      </c>
      <c r="O50" s="89" t="s">
        <v>88</v>
      </c>
      <c r="P50" s="91">
        <v>0.0</v>
      </c>
      <c r="Q50" s="89" t="s">
        <v>90</v>
      </c>
      <c r="R50" s="92"/>
      <c r="S50" s="89" t="s">
        <v>88</v>
      </c>
      <c r="T50" s="91">
        <v>30000.0</v>
      </c>
      <c r="U50" s="89" t="s">
        <v>90</v>
      </c>
      <c r="V50" s="92"/>
      <c r="W50" s="89" t="s">
        <v>90</v>
      </c>
      <c r="X50" s="92"/>
      <c r="Y50" s="89" t="s">
        <v>90</v>
      </c>
      <c r="Z50" s="92"/>
      <c r="AA50" s="89" t="s">
        <v>89</v>
      </c>
      <c r="AB50" s="91">
        <v>50000.0</v>
      </c>
      <c r="AC50" s="89" t="s">
        <v>88</v>
      </c>
      <c r="AD50" s="91">
        <v>130000.0</v>
      </c>
      <c r="AE50" s="89" t="s">
        <v>88</v>
      </c>
      <c r="AF50" s="91">
        <v>8000.0</v>
      </c>
      <c r="AG50" s="92"/>
      <c r="AH50" s="91" t="s">
        <v>27</v>
      </c>
      <c r="AI50" s="92"/>
      <c r="AJ50" s="92"/>
      <c r="AK50" s="92"/>
      <c r="AL50" s="92"/>
      <c r="AM50" s="92"/>
      <c r="AN50" s="92"/>
      <c r="AO50" s="34"/>
      <c r="AP50" s="13">
        <f t="shared" si="122"/>
        <v>348000</v>
      </c>
      <c r="AQ50" s="13">
        <f t="shared" si="123"/>
        <v>348000</v>
      </c>
      <c r="AR50" t="str">
        <f t="shared" si="124"/>
        <v/>
      </c>
      <c r="AS50" s="13" t="str">
        <f t="shared" si="125"/>
        <v/>
      </c>
      <c r="AT50" s="6">
        <f t="shared" si="126"/>
        <v>304200</v>
      </c>
      <c r="AU50" s="6">
        <f t="shared" si="127"/>
        <v>34800</v>
      </c>
      <c r="AV50" s="13">
        <f t="shared" si="128"/>
        <v>9000</v>
      </c>
      <c r="AW50" s="13">
        <f t="shared" ref="AW50:AX50" si="136">IF(AY50+BA50&gt;0,AY50+BA50,"")</f>
        <v>30000</v>
      </c>
      <c r="AX50" s="13">
        <f t="shared" si="136"/>
        <v>4800</v>
      </c>
      <c r="AY50" s="94">
        <f t="shared" si="130"/>
        <v>30000</v>
      </c>
      <c r="AZ50" s="94">
        <f t="shared" si="131"/>
        <v>4800</v>
      </c>
      <c r="BA50" s="34"/>
      <c r="BB50" s="34"/>
      <c r="BC50" s="60">
        <f t="shared" si="132"/>
        <v>3</v>
      </c>
      <c r="BD50" s="95">
        <f t="shared" si="133"/>
        <v>3</v>
      </c>
      <c r="BF50" t="str">
        <f t="shared" si="30"/>
        <v/>
      </c>
      <c r="BG50" s="69">
        <f t="shared" si="134"/>
        <v>12</v>
      </c>
    </row>
    <row r="51">
      <c r="A51" s="75">
        <v>5.0</v>
      </c>
      <c r="B51" s="69">
        <v>2.1998341E7</v>
      </c>
      <c r="C51" s="21" t="str">
        <f>IFERROR(VLOOKUP(B51,'SC1'!$A$2:$B$1000,2,FALSE))</f>
        <v>GALEANO DE DUQUE MARIA DEL CONSUELO</v>
      </c>
      <c r="D51" s="88">
        <f t="shared" si="118"/>
        <v>34000</v>
      </c>
      <c r="E51" s="88">
        <f>IFERROR(VLOOKUP(B51,'SC1'!$A$2:$C$1000,3,FALSE))</f>
        <v>350000</v>
      </c>
      <c r="F51" s="78">
        <f t="shared" si="119"/>
        <v>29600</v>
      </c>
      <c r="G51" s="78">
        <f t="shared" si="120"/>
        <v>2917</v>
      </c>
      <c r="H51" s="78">
        <f t="shared" si="121"/>
        <v>483</v>
      </c>
      <c r="I51" s="89" t="s">
        <v>88</v>
      </c>
      <c r="J51" s="91">
        <v>40000.0</v>
      </c>
      <c r="K51" s="89" t="s">
        <v>88</v>
      </c>
      <c r="L51" s="91"/>
      <c r="M51" s="89" t="s">
        <v>88</v>
      </c>
      <c r="N51" s="91">
        <v>80000.0</v>
      </c>
      <c r="O51" s="89" t="s">
        <v>90</v>
      </c>
      <c r="P51" s="92"/>
      <c r="Q51" s="89"/>
      <c r="R51" s="91">
        <v>80000.0</v>
      </c>
      <c r="S51" s="89" t="s">
        <v>88</v>
      </c>
      <c r="T51" s="91">
        <v>20000.0</v>
      </c>
      <c r="U51" s="89" t="s">
        <v>88</v>
      </c>
      <c r="V51" s="92"/>
      <c r="W51" s="89" t="s">
        <v>88</v>
      </c>
      <c r="X51" s="92"/>
      <c r="Y51" s="89" t="s">
        <v>88</v>
      </c>
      <c r="Z51" s="92"/>
      <c r="AA51" s="89" t="s">
        <v>88</v>
      </c>
      <c r="AB51" s="92"/>
      <c r="AC51" s="89" t="s">
        <v>90</v>
      </c>
      <c r="AD51" s="92"/>
      <c r="AE51" s="89" t="s">
        <v>90</v>
      </c>
      <c r="AF51" s="91">
        <v>188000.0</v>
      </c>
      <c r="AG51" s="92"/>
      <c r="AH51" s="92"/>
      <c r="AI51" s="92"/>
      <c r="AJ51" s="92"/>
      <c r="AK51" s="92"/>
      <c r="AL51" s="92"/>
      <c r="AM51" s="92"/>
      <c r="AN51" s="92"/>
      <c r="AO51" s="34"/>
      <c r="AP51" s="13">
        <f t="shared" si="122"/>
        <v>408000</v>
      </c>
      <c r="AQ51" s="13">
        <f t="shared" si="123"/>
        <v>408000</v>
      </c>
      <c r="AR51" t="str">
        <f t="shared" si="124"/>
        <v/>
      </c>
      <c r="AS51" s="13" t="str">
        <f t="shared" si="125"/>
        <v/>
      </c>
      <c r="AT51" s="6">
        <f t="shared" si="126"/>
        <v>355200</v>
      </c>
      <c r="AU51" s="6">
        <f t="shared" si="127"/>
        <v>47800</v>
      </c>
      <c r="AV51" s="13">
        <f t="shared" si="128"/>
        <v>5000</v>
      </c>
      <c r="AW51" s="13">
        <f t="shared" ref="AW51:AX51" si="137">IF(AY51+BA51&gt;0,AY51+BA51,"")</f>
        <v>35004</v>
      </c>
      <c r="AX51" s="13">
        <f t="shared" si="137"/>
        <v>12796</v>
      </c>
      <c r="AY51" s="94">
        <f t="shared" si="130"/>
        <v>35004</v>
      </c>
      <c r="AZ51" s="94">
        <f t="shared" si="131"/>
        <v>12796</v>
      </c>
      <c r="BA51" s="34"/>
      <c r="BB51" s="34"/>
      <c r="BC51" s="60">
        <f t="shared" si="132"/>
        <v>7</v>
      </c>
      <c r="BD51" s="95">
        <f t="shared" si="133"/>
        <v>7</v>
      </c>
      <c r="BF51" t="str">
        <f t="shared" si="30"/>
        <v/>
      </c>
      <c r="BG51" s="69">
        <f t="shared" si="134"/>
        <v>12</v>
      </c>
    </row>
    <row r="52">
      <c r="A52" s="75">
        <v>6.0</v>
      </c>
      <c r="B52" s="110"/>
      <c r="C52" s="21" t="str">
        <f>IFERROR(VLOOKUP(B52,'SC1'!$A$2:$B$1000,2,FALSE))</f>
        <v/>
      </c>
      <c r="D52" s="88" t="str">
        <f t="shared" si="118"/>
        <v/>
      </c>
      <c r="E52" s="88" t="str">
        <f>IFERROR(VLOOKUP(B52,'SC1'!$A$2:$C$1000,3,FALSE))</f>
        <v/>
      </c>
      <c r="F52" s="78" t="str">
        <f t="shared" si="119"/>
        <v/>
      </c>
      <c r="G52" s="78" t="str">
        <f t="shared" si="120"/>
        <v/>
      </c>
      <c r="H52" s="78" t="str">
        <f t="shared" si="121"/>
        <v/>
      </c>
      <c r="I52" s="89"/>
      <c r="J52" s="92"/>
      <c r="K52" s="89"/>
      <c r="L52" s="91"/>
      <c r="M52" s="89"/>
      <c r="N52" s="91"/>
      <c r="O52" s="89"/>
      <c r="P52" s="92"/>
      <c r="Q52" s="89"/>
      <c r="R52" s="92"/>
      <c r="S52" s="89"/>
      <c r="T52" s="92"/>
      <c r="U52" s="89"/>
      <c r="V52" s="92"/>
      <c r="W52" s="89"/>
      <c r="X52" s="92"/>
      <c r="Y52" s="89"/>
      <c r="Z52" s="92"/>
      <c r="AA52" s="89"/>
      <c r="AB52" s="92"/>
      <c r="AC52" s="89"/>
      <c r="AD52" s="92"/>
      <c r="AE52" s="89"/>
      <c r="AF52" s="92"/>
      <c r="AG52" s="92"/>
      <c r="AH52" s="92"/>
      <c r="AI52" s="92"/>
      <c r="AJ52" s="92"/>
      <c r="AK52" s="92"/>
      <c r="AL52" s="92"/>
      <c r="AM52" s="92"/>
      <c r="AN52" s="92"/>
      <c r="AO52" s="34"/>
      <c r="AP52" s="13">
        <f t="shared" si="122"/>
        <v>0</v>
      </c>
      <c r="AQ52" t="str">
        <f t="shared" si="123"/>
        <v/>
      </c>
      <c r="AR52" t="str">
        <f t="shared" si="124"/>
        <v/>
      </c>
      <c r="AS52" s="13" t="str">
        <f t="shared" si="125"/>
        <v/>
      </c>
      <c r="AT52" s="6" t="str">
        <f t="shared" si="126"/>
        <v/>
      </c>
      <c r="AU52" s="6" t="str">
        <f t="shared" si="127"/>
        <v/>
      </c>
      <c r="AV52" s="13" t="str">
        <f t="shared" si="128"/>
        <v/>
      </c>
      <c r="AW52" s="13" t="str">
        <f t="shared" ref="AW52:AX52" si="138">IF(AY52+BA52&gt;0,AY52+BA52,"")</f>
        <v/>
      </c>
      <c r="AX52" s="13" t="str">
        <f t="shared" si="138"/>
        <v/>
      </c>
      <c r="AY52" s="94" t="str">
        <f t="shared" si="130"/>
        <v/>
      </c>
      <c r="AZ52" s="94">
        <f t="shared" si="131"/>
        <v>0</v>
      </c>
      <c r="BA52" s="34"/>
      <c r="BB52" s="34"/>
      <c r="BC52" t="str">
        <f t="shared" si="132"/>
        <v/>
      </c>
      <c r="BD52" s="95">
        <f t="shared" si="133"/>
        <v>12</v>
      </c>
      <c r="BF52" t="str">
        <f t="shared" si="30"/>
        <v/>
      </c>
      <c r="BG52" s="69">
        <f t="shared" si="134"/>
        <v>12</v>
      </c>
    </row>
    <row r="53">
      <c r="A53" s="75">
        <v>7.0</v>
      </c>
      <c r="B53" s="110"/>
      <c r="C53" s="21" t="str">
        <f>IFERROR(VLOOKUP(B53,'SC1'!$A$2:$B$1000,2,FALSE))</f>
        <v/>
      </c>
      <c r="D53" s="88" t="str">
        <f t="shared" si="118"/>
        <v/>
      </c>
      <c r="E53" s="88" t="str">
        <f>IFERROR(VLOOKUP(B53,'SC1'!$A$2:$C$1000,3,FALSE))</f>
        <v/>
      </c>
      <c r="F53" s="78" t="str">
        <f t="shared" si="119"/>
        <v/>
      </c>
      <c r="G53" s="78" t="str">
        <f t="shared" si="120"/>
        <v/>
      </c>
      <c r="H53" s="78" t="str">
        <f t="shared" si="121"/>
        <v/>
      </c>
      <c r="I53" s="89"/>
      <c r="J53" s="92"/>
      <c r="K53" s="89"/>
      <c r="L53" s="91"/>
      <c r="M53" s="89"/>
      <c r="N53" s="91"/>
      <c r="O53" s="89"/>
      <c r="P53" s="92"/>
      <c r="Q53" s="89"/>
      <c r="R53" s="92"/>
      <c r="S53" s="89"/>
      <c r="T53" s="92"/>
      <c r="U53" s="89"/>
      <c r="V53" s="92"/>
      <c r="W53" s="89"/>
      <c r="X53" s="92"/>
      <c r="Y53" s="89"/>
      <c r="Z53" s="92"/>
      <c r="AA53" s="89"/>
      <c r="AB53" s="92"/>
      <c r="AC53" s="89"/>
      <c r="AD53" s="92"/>
      <c r="AE53" s="89"/>
      <c r="AF53" s="92"/>
      <c r="AG53" s="92"/>
      <c r="AH53" s="92"/>
      <c r="AI53" s="92"/>
      <c r="AJ53" s="92"/>
      <c r="AK53" s="92"/>
      <c r="AL53" s="92"/>
      <c r="AM53" s="92"/>
      <c r="AN53" s="92"/>
      <c r="AO53" s="34"/>
      <c r="AP53" s="13">
        <f t="shared" si="122"/>
        <v>0</v>
      </c>
      <c r="AQ53" t="str">
        <f t="shared" si="123"/>
        <v/>
      </c>
      <c r="AR53" t="str">
        <f t="shared" si="124"/>
        <v/>
      </c>
      <c r="AS53" s="13" t="str">
        <f t="shared" si="125"/>
        <v/>
      </c>
      <c r="AT53" s="6" t="str">
        <f t="shared" si="126"/>
        <v/>
      </c>
      <c r="AU53" s="6" t="str">
        <f t="shared" si="127"/>
        <v/>
      </c>
      <c r="AV53" s="13" t="str">
        <f t="shared" si="128"/>
        <v/>
      </c>
      <c r="AW53" s="13" t="str">
        <f t="shared" ref="AW53:AX53" si="139">IF(AY53+BA53&gt;0,AY53+BA53,"")</f>
        <v/>
      </c>
      <c r="AX53" s="13" t="str">
        <f t="shared" si="139"/>
        <v/>
      </c>
      <c r="AY53" s="94" t="str">
        <f t="shared" si="130"/>
        <v/>
      </c>
      <c r="AZ53" s="94">
        <f t="shared" si="131"/>
        <v>0</v>
      </c>
      <c r="BA53" s="34"/>
      <c r="BB53" s="34"/>
      <c r="BC53" t="str">
        <f t="shared" si="132"/>
        <v/>
      </c>
      <c r="BD53" s="95">
        <f t="shared" si="133"/>
        <v>12</v>
      </c>
      <c r="BF53" t="str">
        <f t="shared" si="30"/>
        <v/>
      </c>
      <c r="BG53" s="69">
        <f t="shared" si="134"/>
        <v>12</v>
      </c>
    </row>
    <row r="54">
      <c r="A54" s="75">
        <v>8.0</v>
      </c>
      <c r="B54" s="110"/>
      <c r="C54" s="21" t="str">
        <f>IFERROR(VLOOKUP(B54,'SC1'!$A$2:$B$1000,2,FALSE))</f>
        <v/>
      </c>
      <c r="D54" s="88" t="str">
        <f t="shared" si="118"/>
        <v/>
      </c>
      <c r="E54" s="88" t="str">
        <f>IFERROR(VLOOKUP(B54,'SC1'!$A$2:$C$1000,3,FALSE))</f>
        <v/>
      </c>
      <c r="F54" s="78" t="str">
        <f t="shared" si="119"/>
        <v/>
      </c>
      <c r="G54" s="78" t="str">
        <f t="shared" si="120"/>
        <v/>
      </c>
      <c r="H54" s="78" t="str">
        <f t="shared" si="121"/>
        <v/>
      </c>
      <c r="I54" s="89"/>
      <c r="J54" s="92"/>
      <c r="K54" s="89"/>
      <c r="L54" s="91"/>
      <c r="M54" s="89"/>
      <c r="N54" s="91"/>
      <c r="O54" s="89"/>
      <c r="P54" s="92"/>
      <c r="Q54" s="89"/>
      <c r="R54" s="92"/>
      <c r="S54" s="89"/>
      <c r="T54" s="92"/>
      <c r="U54" s="89"/>
      <c r="V54" s="92"/>
      <c r="W54" s="89"/>
      <c r="X54" s="92"/>
      <c r="Y54" s="89"/>
      <c r="Z54" s="92"/>
      <c r="AA54" s="89"/>
      <c r="AB54" s="92"/>
      <c r="AC54" s="89"/>
      <c r="AD54" s="92"/>
      <c r="AE54" s="89"/>
      <c r="AF54" s="92"/>
      <c r="AG54" s="92"/>
      <c r="AH54" s="92"/>
      <c r="AI54" s="92"/>
      <c r="AJ54" s="92"/>
      <c r="AK54" s="92"/>
      <c r="AL54" s="92"/>
      <c r="AM54" s="92"/>
      <c r="AN54" s="92"/>
      <c r="AO54" s="34"/>
      <c r="AP54" s="13">
        <f t="shared" si="122"/>
        <v>0</v>
      </c>
      <c r="AQ54" t="str">
        <f t="shared" si="123"/>
        <v/>
      </c>
      <c r="AR54" t="str">
        <f t="shared" si="124"/>
        <v/>
      </c>
      <c r="AS54" s="13" t="str">
        <f t="shared" si="125"/>
        <v/>
      </c>
      <c r="AT54" s="6" t="str">
        <f t="shared" si="126"/>
        <v/>
      </c>
      <c r="AU54" s="6" t="str">
        <f t="shared" si="127"/>
        <v/>
      </c>
      <c r="AV54" s="13" t="str">
        <f t="shared" si="128"/>
        <v/>
      </c>
      <c r="AW54" s="13" t="str">
        <f t="shared" ref="AW54:AX54" si="140">IF(AY54+BA54&gt;0,AY54+BA54,"")</f>
        <v/>
      </c>
      <c r="AX54" s="13" t="str">
        <f t="shared" si="140"/>
        <v/>
      </c>
      <c r="AY54" s="94" t="str">
        <f t="shared" si="130"/>
        <v/>
      </c>
      <c r="AZ54" s="94">
        <f t="shared" si="131"/>
        <v>0</v>
      </c>
      <c r="BA54" s="34"/>
      <c r="BB54" s="34"/>
      <c r="BC54" t="str">
        <f t="shared" si="132"/>
        <v/>
      </c>
      <c r="BD54" s="95">
        <f t="shared" si="133"/>
        <v>12</v>
      </c>
      <c r="BF54" t="str">
        <f t="shared" si="30"/>
        <v/>
      </c>
      <c r="BG54" s="69">
        <f t="shared" si="134"/>
        <v>12</v>
      </c>
    </row>
    <row r="55">
      <c r="A55" s="104"/>
      <c r="B55" s="104"/>
      <c r="C55" s="103"/>
      <c r="D55" s="104" t="s">
        <v>92</v>
      </c>
      <c r="E55" s="125"/>
      <c r="F55" s="125"/>
      <c r="G55" s="125"/>
      <c r="H55" s="125"/>
      <c r="I55" s="126"/>
      <c r="J55" s="127">
        <f>SUM(J47:J54)</f>
        <v>195000</v>
      </c>
      <c r="K55" s="128"/>
      <c r="L55" s="127">
        <f>SUM(L47:L54)</f>
        <v>140000</v>
      </c>
      <c r="M55" s="129"/>
      <c r="N55" s="127">
        <f>SUM(N47:N54)</f>
        <v>240000</v>
      </c>
      <c r="O55" s="129"/>
      <c r="P55" s="127">
        <f>SUM(P47:P54)</f>
        <v>110000</v>
      </c>
      <c r="Q55" s="129"/>
      <c r="R55" s="127">
        <f>SUM(R47:R54)</f>
        <v>170000</v>
      </c>
      <c r="S55" s="129"/>
      <c r="T55" s="127">
        <f>SUM(T47:T54)</f>
        <v>150000</v>
      </c>
      <c r="U55" s="129"/>
      <c r="V55" s="127">
        <f>SUM(V47:V54)</f>
        <v>100000</v>
      </c>
      <c r="W55" s="129"/>
      <c r="X55" s="127">
        <f>SUM(X47:X54)</f>
        <v>110000</v>
      </c>
      <c r="Y55" s="129"/>
      <c r="Z55" s="127">
        <f>SUM(Z47:Z54)</f>
        <v>96000</v>
      </c>
      <c r="AA55" s="128"/>
      <c r="AB55" s="127">
        <f>SUM(AB47:AB54)</f>
        <v>140000</v>
      </c>
      <c r="AC55" s="128"/>
      <c r="AD55" s="127">
        <f>SUM(AD47:AD54)</f>
        <v>245000</v>
      </c>
      <c r="AE55" s="128"/>
      <c r="AF55" s="127">
        <f>SUM(AF47:AF54)</f>
        <v>249000</v>
      </c>
      <c r="AG55" s="128"/>
      <c r="AH55" s="127">
        <f>SUM(AH47:AH54)</f>
        <v>0</v>
      </c>
      <c r="AI55" s="127"/>
      <c r="AJ55" s="127">
        <f>SUM(AJ47:AJ54)</f>
        <v>0</v>
      </c>
      <c r="AK55" s="128"/>
      <c r="AL55" s="128"/>
      <c r="AM55" s="128"/>
      <c r="AN55" s="128"/>
      <c r="AO55" s="128"/>
      <c r="AP55" s="128">
        <f>SUM(AP47:AP54)+AO55</f>
        <v>1945000</v>
      </c>
      <c r="AS55" s="13"/>
      <c r="AT55" s="6"/>
      <c r="AU55" s="6"/>
      <c r="AV55" s="13" t="str">
        <f t="shared" si="128"/>
        <v/>
      </c>
      <c r="AW55" s="13"/>
      <c r="AX55" s="13"/>
      <c r="AY55" s="13"/>
      <c r="AZ55" s="13"/>
      <c r="BA55" s="13"/>
      <c r="BB55" s="13"/>
    </row>
    <row r="56">
      <c r="A56" s="76"/>
      <c r="B56" s="21" t="s">
        <v>126</v>
      </c>
      <c r="C56" s="21"/>
      <c r="D56" s="75"/>
      <c r="E56" s="88"/>
      <c r="F56" s="88"/>
      <c r="G56" s="88"/>
      <c r="H56" s="88"/>
      <c r="I56" s="130"/>
      <c r="J56" s="92"/>
      <c r="K56" s="92"/>
      <c r="L56" s="91"/>
      <c r="M56" s="131"/>
      <c r="N56" s="91"/>
      <c r="O56" s="131"/>
      <c r="P56" s="92"/>
      <c r="Q56" s="132"/>
      <c r="R56" s="92"/>
      <c r="S56" s="132"/>
      <c r="T56" s="92"/>
      <c r="U56" s="132"/>
      <c r="V56" s="92"/>
      <c r="W56" s="132"/>
      <c r="X56" s="92"/>
      <c r="Y56" s="13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34"/>
      <c r="AP56" s="13">
        <f t="shared" ref="AP56:AP57" si="142">IF(SUM(J56:AN56)&gt;0,SUM(J56:AN56),0)</f>
        <v>0</v>
      </c>
      <c r="AR56" s="133">
        <f t="shared" ref="AR56:AU56" si="141">SUM(AR9:AR55)</f>
        <v>0</v>
      </c>
      <c r="AS56" s="134">
        <f t="shared" si="141"/>
        <v>0</v>
      </c>
      <c r="AT56" s="134">
        <f t="shared" si="141"/>
        <v>12474600</v>
      </c>
      <c r="AU56" s="134">
        <f t="shared" si="141"/>
        <v>1523900</v>
      </c>
      <c r="AV56" s="13"/>
      <c r="AW56" s="13"/>
      <c r="AX56" s="13"/>
      <c r="AY56" s="13"/>
      <c r="AZ56" s="13"/>
      <c r="BA56" s="13"/>
      <c r="BB56" s="13"/>
    </row>
    <row r="57">
      <c r="A57" s="76"/>
      <c r="B57" s="21" t="s">
        <v>127</v>
      </c>
      <c r="C57" s="21"/>
      <c r="D57" s="75"/>
      <c r="E57" s="88"/>
      <c r="F57" s="88"/>
      <c r="G57" s="88"/>
      <c r="H57" s="88"/>
      <c r="I57" s="130"/>
      <c r="J57" s="92"/>
      <c r="K57" s="92"/>
      <c r="L57" s="91"/>
      <c r="M57" s="131"/>
      <c r="N57" s="91">
        <v>11000.0</v>
      </c>
      <c r="O57" s="131"/>
      <c r="P57" s="91">
        <v>22000.0</v>
      </c>
      <c r="Q57" s="132"/>
      <c r="R57" s="91">
        <v>9000.0</v>
      </c>
      <c r="S57" s="132"/>
      <c r="T57" s="91">
        <v>15000.0</v>
      </c>
      <c r="U57" s="131"/>
      <c r="V57" s="91">
        <v>10000.0</v>
      </c>
      <c r="W57" s="132"/>
      <c r="X57" s="91">
        <v>18000.0</v>
      </c>
      <c r="Y57" s="132"/>
      <c r="Z57" s="91">
        <v>10000.0</v>
      </c>
      <c r="AA57" s="92"/>
      <c r="AB57" s="91">
        <v>10000.0</v>
      </c>
      <c r="AC57" s="92"/>
      <c r="AD57" s="91">
        <v>8000.0</v>
      </c>
      <c r="AE57" s="92"/>
      <c r="AF57" s="91">
        <v>15000.0</v>
      </c>
      <c r="AG57" s="92"/>
      <c r="AH57" s="92"/>
      <c r="AI57" s="92"/>
      <c r="AJ57" s="92"/>
      <c r="AK57" s="92"/>
      <c r="AL57" s="92"/>
      <c r="AM57" s="92"/>
      <c r="AN57" s="92"/>
      <c r="AO57" s="34"/>
      <c r="AP57" s="13">
        <f t="shared" si="142"/>
        <v>128000</v>
      </c>
      <c r="AS57" s="13"/>
      <c r="AT57" s="6"/>
      <c r="AU57" s="13"/>
      <c r="AV57" s="13"/>
      <c r="AW57" s="13"/>
      <c r="AX57" s="13"/>
      <c r="AY57" s="13"/>
      <c r="AZ57" s="13"/>
      <c r="BA57" s="13"/>
      <c r="BB57" s="13"/>
    </row>
    <row r="58">
      <c r="A58" s="19" t="s">
        <v>33</v>
      </c>
      <c r="B58" s="21"/>
      <c r="C58" s="21"/>
      <c r="D58" s="75"/>
      <c r="E58" s="135"/>
      <c r="F58" s="135"/>
      <c r="G58" s="135"/>
      <c r="H58" s="135"/>
      <c r="I58" s="136"/>
      <c r="J58" s="135">
        <f>J57+J56+J46+J37+J28+J18+J55</f>
        <v>1204000</v>
      </c>
      <c r="K58" s="135"/>
      <c r="L58" s="135">
        <f>L57+L56+L46+L37+L28+L18+L55</f>
        <v>1093500</v>
      </c>
      <c r="M58" s="137"/>
      <c r="N58" s="135">
        <f>N57+N56+N46+N37+N28+N18+N55</f>
        <v>1145000</v>
      </c>
      <c r="O58" s="137"/>
      <c r="P58" s="135">
        <f>P57+P56+P46+P37+P28+P18+P55</f>
        <v>1252500</v>
      </c>
      <c r="Q58" s="137"/>
      <c r="R58" s="135">
        <f>R57+R56+R46+R37+R28+R18+R55</f>
        <v>1170500</v>
      </c>
      <c r="S58" s="137"/>
      <c r="T58" s="135">
        <f>T57+T56+T46+T37+T28+T18+T55</f>
        <v>1149500</v>
      </c>
      <c r="U58" s="137"/>
      <c r="V58" s="135">
        <f>V57+V56+V46+V37+V28+V18+V55</f>
        <v>944500</v>
      </c>
      <c r="W58" s="137"/>
      <c r="X58" s="135">
        <f>X57+X56+X46+X37+X28+X18+X55</f>
        <v>1093500</v>
      </c>
      <c r="Y58" s="137"/>
      <c r="Z58" s="135">
        <f>Z57+Z56+Z46+Z37+Z28+Z18+Z55</f>
        <v>1062500</v>
      </c>
      <c r="AA58" s="135"/>
      <c r="AB58" s="135">
        <f>AB57+AB56+AB46+AB37+AB28+AB18+AB55</f>
        <v>1318500</v>
      </c>
      <c r="AC58" s="135"/>
      <c r="AD58" s="135">
        <f>AD57+AD56+AD46+AD37+AD28+AD18+AD55</f>
        <v>1244500</v>
      </c>
      <c r="AE58" s="135"/>
      <c r="AF58" s="135">
        <f>AF57+AF56+AF46+AF37+AF28+AF18+AF55</f>
        <v>1741000</v>
      </c>
      <c r="AG58" s="135"/>
      <c r="AH58" s="135">
        <f>AH57+AH56+AH46+AH37+AH28+AH18+AH55</f>
        <v>0</v>
      </c>
      <c r="AI58" s="135"/>
      <c r="AJ58" s="135">
        <f>AJ57+AJ56+AJ46+AJ37+AJ28+AJ18+AJ55</f>
        <v>0</v>
      </c>
      <c r="AK58" s="135"/>
      <c r="AL58" s="135">
        <f>AL57+AL56+AL46+AL37+AL28+AL18</f>
        <v>0</v>
      </c>
      <c r="AM58" s="135"/>
      <c r="AN58" s="135">
        <f t="shared" ref="AN58:AO58" si="143">AN57+AN56+AN46+AN37+AN28+AN18</f>
        <v>0</v>
      </c>
      <c r="AO58" s="135">
        <f t="shared" si="143"/>
        <v>0</v>
      </c>
      <c r="AP58" s="135">
        <f>AP57+AP56+AP46+AP37+AP28+AP18+AP55</f>
        <v>14419500</v>
      </c>
      <c r="AQ58" s="13"/>
      <c r="AS58" s="13"/>
      <c r="AT58" s="6"/>
      <c r="AU58" s="13"/>
      <c r="AV58" s="13"/>
      <c r="AW58" s="13"/>
      <c r="AX58" s="13"/>
      <c r="AY58" s="13"/>
      <c r="AZ58" s="13"/>
      <c r="BA58" s="13"/>
      <c r="BB58" s="13"/>
    </row>
    <row r="59">
      <c r="A59" s="19" t="s">
        <v>128</v>
      </c>
      <c r="B59" s="21"/>
      <c r="C59" s="21"/>
      <c r="D59" s="75"/>
      <c r="E59" s="138"/>
      <c r="F59" s="138"/>
      <c r="G59" s="138"/>
      <c r="H59" s="138"/>
      <c r="I59" s="139"/>
      <c r="J59" s="140">
        <v>1194000.0</v>
      </c>
      <c r="K59" s="141"/>
      <c r="L59" s="142">
        <v>1083500.0</v>
      </c>
      <c r="M59" s="143"/>
      <c r="N59" s="142">
        <v>1124000.0</v>
      </c>
      <c r="O59" s="143"/>
      <c r="P59" s="142">
        <v>1220500.0</v>
      </c>
      <c r="Q59" s="143"/>
      <c r="R59" s="142">
        <v>951500.0</v>
      </c>
      <c r="S59" s="143"/>
      <c r="T59" s="142">
        <v>924500.0</v>
      </c>
      <c r="U59" s="143"/>
      <c r="V59" s="142">
        <v>924500.0</v>
      </c>
      <c r="W59" s="143"/>
      <c r="X59" s="142">
        <v>966500.0</v>
      </c>
      <c r="Y59" s="143"/>
      <c r="Z59" s="142">
        <v>1042500.0</v>
      </c>
      <c r="AA59" s="141"/>
      <c r="AB59" s="142">
        <v>1000000.0</v>
      </c>
      <c r="AC59" s="144"/>
      <c r="AD59" s="144">
        <v>1100000.0</v>
      </c>
      <c r="AE59" s="144"/>
      <c r="AF59" s="144">
        <v>1574000.0</v>
      </c>
      <c r="AG59" s="145"/>
      <c r="AH59" s="145"/>
      <c r="AI59" s="145"/>
      <c r="AJ59" s="145"/>
      <c r="AK59" s="145"/>
      <c r="AL59" s="145"/>
      <c r="AM59" s="145"/>
      <c r="AN59" s="145"/>
      <c r="AO59" s="145"/>
      <c r="AP59" s="135">
        <f t="shared" ref="AP59:AP61" si="144">SUM(J59:AN59)</f>
        <v>13105500</v>
      </c>
      <c r="AQ59" s="13"/>
      <c r="AR59" s="134">
        <f>BF59</f>
        <v>630900</v>
      </c>
      <c r="AS59" s="13"/>
      <c r="AT59" s="6"/>
      <c r="AU59" s="13"/>
      <c r="AV59" s="13"/>
      <c r="AW59" s="13"/>
      <c r="AX59" s="13"/>
      <c r="AY59" s="13"/>
      <c r="AZ59" s="13"/>
      <c r="BA59" s="13"/>
      <c r="BB59" s="13"/>
      <c r="BE59" s="16"/>
      <c r="BF59" s="146">
        <f>$AP59-SUM('Amortización'!F14:F25)</f>
        <v>630900</v>
      </c>
    </row>
    <row r="60">
      <c r="A60" s="19" t="s">
        <v>129</v>
      </c>
      <c r="B60" s="21"/>
      <c r="C60" s="21"/>
      <c r="D60" s="75"/>
      <c r="E60" s="138"/>
      <c r="F60" s="138"/>
      <c r="G60" s="138"/>
      <c r="H60" s="138"/>
      <c r="I60" s="139"/>
      <c r="J60" s="147"/>
      <c r="K60" s="148"/>
      <c r="L60" s="149"/>
      <c r="M60" s="150"/>
      <c r="N60" s="149">
        <v>11000.0</v>
      </c>
      <c r="O60" s="150"/>
      <c r="P60" s="149">
        <v>22000.0</v>
      </c>
      <c r="Q60" s="150"/>
      <c r="R60" s="149">
        <v>209000.0</v>
      </c>
      <c r="S60" s="150"/>
      <c r="T60" s="149">
        <v>215000.0</v>
      </c>
      <c r="U60" s="150"/>
      <c r="V60" s="149">
        <v>10000.0</v>
      </c>
      <c r="W60" s="150"/>
      <c r="X60" s="149">
        <v>117000.0</v>
      </c>
      <c r="Y60" s="150"/>
      <c r="Z60" s="149">
        <v>10000.0</v>
      </c>
      <c r="AA60" s="148"/>
      <c r="AB60" s="149">
        <v>308500.0</v>
      </c>
      <c r="AC60" s="144"/>
      <c r="AD60" s="144">
        <v>134500.0</v>
      </c>
      <c r="AE60" s="144"/>
      <c r="AF60" s="144">
        <v>157000.0</v>
      </c>
      <c r="AG60" s="145"/>
      <c r="AH60" s="145"/>
      <c r="AI60" s="145"/>
      <c r="AJ60" s="145"/>
      <c r="AK60" s="145"/>
      <c r="AL60" s="145"/>
      <c r="AM60" s="145"/>
      <c r="AN60" s="145"/>
      <c r="AO60" s="145"/>
      <c r="AP60" s="135">
        <f t="shared" si="144"/>
        <v>1194000</v>
      </c>
      <c r="AQ60" s="13"/>
      <c r="AS60" s="13"/>
      <c r="AT60" s="6"/>
      <c r="AU60" s="13"/>
      <c r="AV60" s="13"/>
      <c r="AW60" s="13"/>
      <c r="AX60" s="13"/>
      <c r="AY60" s="13"/>
      <c r="AZ60" s="13"/>
      <c r="BA60" s="13"/>
      <c r="BB60" s="13"/>
    </row>
    <row r="61">
      <c r="A61" s="19" t="s">
        <v>130</v>
      </c>
      <c r="B61" s="21"/>
      <c r="C61" s="21"/>
      <c r="D61" s="75"/>
      <c r="E61" s="138"/>
      <c r="F61" s="138"/>
      <c r="G61" s="138"/>
      <c r="H61" s="138"/>
      <c r="I61" s="139"/>
      <c r="J61" s="144">
        <v>10000.0</v>
      </c>
      <c r="K61" s="144"/>
      <c r="L61" s="144">
        <v>10000.0</v>
      </c>
      <c r="M61" s="151"/>
      <c r="N61" s="144">
        <v>10000.0</v>
      </c>
      <c r="O61" s="151"/>
      <c r="P61" s="144">
        <v>10000.0</v>
      </c>
      <c r="Q61" s="151"/>
      <c r="R61" s="144">
        <v>10000.0</v>
      </c>
      <c r="S61" s="151"/>
      <c r="T61" s="144">
        <v>10000.0</v>
      </c>
      <c r="U61" s="151"/>
      <c r="V61" s="144">
        <v>10000.0</v>
      </c>
      <c r="W61" s="151"/>
      <c r="X61" s="144">
        <v>10000.0</v>
      </c>
      <c r="Y61" s="151"/>
      <c r="Z61" s="144">
        <v>10000.0</v>
      </c>
      <c r="AA61" s="144"/>
      <c r="AB61" s="144">
        <v>10000.0</v>
      </c>
      <c r="AC61" s="144"/>
      <c r="AD61" s="144">
        <v>10000.0</v>
      </c>
      <c r="AE61" s="144"/>
      <c r="AF61" s="144">
        <v>10000.0</v>
      </c>
      <c r="AG61" s="145"/>
      <c r="AH61" s="145"/>
      <c r="AI61" s="145"/>
      <c r="AJ61" s="145"/>
      <c r="AK61" s="145"/>
      <c r="AL61" s="145"/>
      <c r="AM61" s="145"/>
      <c r="AN61" s="145"/>
      <c r="AO61" s="145"/>
      <c r="AP61" s="135">
        <f t="shared" si="144"/>
        <v>120000</v>
      </c>
      <c r="AQ61" s="13"/>
      <c r="AS61" s="13"/>
      <c r="AT61" s="6"/>
      <c r="AU61" s="13"/>
      <c r="AV61" s="13"/>
      <c r="AW61" s="13"/>
      <c r="AX61" s="13"/>
      <c r="AY61" s="13"/>
      <c r="AZ61" s="13"/>
      <c r="BA61" s="13"/>
      <c r="BB61" s="13"/>
    </row>
    <row r="62">
      <c r="I62" s="17"/>
      <c r="M62" s="18"/>
      <c r="O62" s="18"/>
      <c r="Q62" s="18"/>
      <c r="S62" s="18"/>
      <c r="U62" s="18"/>
      <c r="W62" s="18"/>
      <c r="Y62" s="18"/>
      <c r="AP62" s="13"/>
      <c r="AS62" s="13"/>
      <c r="AT62" s="6"/>
      <c r="AU62" s="13"/>
      <c r="AV62" s="13"/>
      <c r="AW62" s="13"/>
      <c r="AX62" s="13"/>
      <c r="AY62" s="13"/>
      <c r="AZ62" s="13"/>
      <c r="BA62" s="13"/>
      <c r="BB62" s="13"/>
    </row>
    <row r="63">
      <c r="E63" s="16"/>
      <c r="F63" s="16"/>
      <c r="G63" s="16"/>
      <c r="H63" s="16"/>
      <c r="I63" s="37"/>
      <c r="J63" s="6">
        <f>J58-J60-J59-J61</f>
        <v>0</v>
      </c>
      <c r="K63" s="16"/>
      <c r="L63" s="6">
        <f>L58-L60-L59-L61</f>
        <v>0</v>
      </c>
      <c r="M63" s="152"/>
      <c r="N63" s="6">
        <f>N58-N60-N59-N61</f>
        <v>0</v>
      </c>
      <c r="O63" s="152"/>
      <c r="P63" s="6">
        <f>P58-P60-P59-P61</f>
        <v>0</v>
      </c>
      <c r="Q63" s="152"/>
      <c r="R63" s="6">
        <f>R58-R60-R59-R61</f>
        <v>0</v>
      </c>
      <c r="S63" s="152"/>
      <c r="T63" s="6">
        <f>T58-T60-T59-T61</f>
        <v>0</v>
      </c>
      <c r="U63" s="152"/>
      <c r="V63" s="6">
        <f>V58-V60-V59-V61</f>
        <v>0</v>
      </c>
      <c r="W63" s="152"/>
      <c r="X63" s="6">
        <f>X58-X60-X59-X61</f>
        <v>0</v>
      </c>
      <c r="Y63" s="152"/>
      <c r="Z63" s="6">
        <f>Z58-Z60-Z59-Z61</f>
        <v>0</v>
      </c>
      <c r="AA63" s="16"/>
      <c r="AB63" s="6">
        <f>AB58-AB60-AB59-AB61</f>
        <v>0</v>
      </c>
      <c r="AC63" s="16"/>
      <c r="AD63" s="6">
        <f>AD58-AD60-AD59-AD61</f>
        <v>0</v>
      </c>
      <c r="AE63" s="16"/>
      <c r="AF63" s="6">
        <f>AF58-AF60-AF59-AF61</f>
        <v>0</v>
      </c>
      <c r="AG63" s="16"/>
      <c r="AH63" s="6">
        <f>AH58-AH60-AH59-AH61</f>
        <v>0</v>
      </c>
      <c r="AI63" s="16"/>
      <c r="AJ63" s="6">
        <f>AJ58-AJ60-AJ59-AJ61</f>
        <v>0</v>
      </c>
      <c r="AK63" s="16"/>
      <c r="AL63" s="6">
        <f>AL58-AL60-AL59-AL61</f>
        <v>0</v>
      </c>
      <c r="AM63" s="16"/>
      <c r="AN63" s="6">
        <f>AN58-AN60-AN59-AN61</f>
        <v>0</v>
      </c>
      <c r="AO63" s="16"/>
      <c r="AP63" s="13"/>
      <c r="AS63" s="13"/>
      <c r="AT63" s="6"/>
      <c r="AU63" s="13"/>
      <c r="AV63" s="13"/>
      <c r="AW63" s="13"/>
      <c r="AX63" s="13"/>
      <c r="AY63" s="13"/>
      <c r="AZ63" s="13"/>
      <c r="BA63" s="13"/>
      <c r="BB63" s="13"/>
    </row>
    <row r="64">
      <c r="A64" s="19" t="s">
        <v>131</v>
      </c>
      <c r="B64" s="21"/>
      <c r="C64" s="21"/>
      <c r="D64" s="75"/>
      <c r="E64" s="153"/>
      <c r="F64" s="153"/>
      <c r="G64" s="153"/>
      <c r="H64" s="153"/>
      <c r="I64" s="136"/>
      <c r="J64" s="153" t="str">
        <f>IF(J59&gt;J58,"CFM","")</f>
        <v/>
      </c>
      <c r="K64" s="153"/>
      <c r="L64" s="153" t="str">
        <f>IF(L59&gt;L58,"CFM","")</f>
        <v/>
      </c>
      <c r="M64" s="137"/>
      <c r="N64" s="153" t="str">
        <f>IF(N59&gt;N58,"CFM","")</f>
        <v/>
      </c>
      <c r="O64" s="137"/>
      <c r="P64" s="153" t="str">
        <f>IF(P59&gt;P58,"CFM","")</f>
        <v/>
      </c>
      <c r="Q64" s="137"/>
      <c r="R64" s="153" t="str">
        <f>IF(R59&gt;R58,"CFM","")</f>
        <v/>
      </c>
      <c r="S64" s="137"/>
      <c r="T64" s="153" t="str">
        <f>IF(T59&gt;T58,"CFM","")</f>
        <v/>
      </c>
      <c r="U64" s="137"/>
      <c r="V64" s="153" t="str">
        <f>IF(V59&gt;V58,"CFM","")</f>
        <v/>
      </c>
      <c r="W64" s="137"/>
      <c r="X64" s="153" t="str">
        <f>IF(X59&gt;X58,"CFM","")</f>
        <v/>
      </c>
      <c r="Y64" s="137"/>
      <c r="Z64" s="153" t="str">
        <f>IF(Z59&gt;Z58,"CFM","")</f>
        <v/>
      </c>
      <c r="AA64" s="153"/>
      <c r="AB64" s="153" t="str">
        <f>IF(AB59&gt;AB58,"CFM","")</f>
        <v/>
      </c>
      <c r="AC64" s="153"/>
      <c r="AD64" s="153" t="str">
        <f>IF(AD59&gt;AD58,"CFM","")</f>
        <v/>
      </c>
      <c r="AE64" s="153"/>
      <c r="AF64" s="153" t="str">
        <f>IF(AF59&gt;AF58,"CFM","")</f>
        <v/>
      </c>
      <c r="AG64" s="153"/>
      <c r="AH64" s="153" t="str">
        <f>IF(AH59&gt;AH58,"CFM","")</f>
        <v/>
      </c>
      <c r="AI64" s="153"/>
      <c r="AJ64" s="153" t="str">
        <f>IF(AJ59&gt;AJ58,"CFM","")</f>
        <v/>
      </c>
      <c r="AK64" s="153"/>
      <c r="AL64" s="153" t="str">
        <f>IF(AL59&gt;AL58,"CFM","")</f>
        <v/>
      </c>
      <c r="AM64" s="153"/>
      <c r="AN64" s="153" t="str">
        <f>IF(AN59&gt;AN58,"CFM","")</f>
        <v/>
      </c>
      <c r="AO64" s="153"/>
      <c r="AP64" s="135" t="str">
        <f>IF(AP59&gt;AP58,"CFM","")</f>
        <v/>
      </c>
      <c r="AS64" s="13"/>
      <c r="AT64" s="6"/>
      <c r="AU64" s="13"/>
      <c r="AV64" s="13"/>
      <c r="AW64" s="13"/>
      <c r="AX64" s="13"/>
      <c r="AY64" s="13"/>
      <c r="AZ64" s="13"/>
      <c r="BA64" s="13"/>
      <c r="BB64" s="13"/>
    </row>
    <row r="65">
      <c r="A65" s="19" t="s">
        <v>132</v>
      </c>
      <c r="B65" s="21"/>
      <c r="C65" s="21"/>
      <c r="D65" s="75"/>
      <c r="E65" s="153"/>
      <c r="F65" s="153"/>
      <c r="G65" s="153"/>
      <c r="H65" s="153"/>
      <c r="I65" s="136"/>
      <c r="J65" s="153" t="str">
        <f>IF(J59&gt;J58,"CFM",IF(J60&gt;J58,"CAM",IF(SUM(J60,J59,J61) &lt;&gt; J58,"SCM","")))</f>
        <v/>
      </c>
      <c r="K65" s="153"/>
      <c r="L65" s="153" t="str">
        <f>IF(L59&gt;L58,"CFM",IF(L60&gt;L58,"CAM",IF(SUM(L60,L59,L61) &lt;&gt; L58,"SCM","")))</f>
        <v/>
      </c>
      <c r="M65" s="137"/>
      <c r="N65" s="153" t="str">
        <f>IF(N59&gt;N58,"CFM",IF(N60&gt;N58,"CAM",IF(SUM(N60,N59,N61) &lt;&gt; N58,"SCM","")))</f>
        <v/>
      </c>
      <c r="O65" s="137"/>
      <c r="P65" s="153" t="str">
        <f>IF(P59&gt;P58,"CFM",IF(P60&gt;P58,"CAM",IF(SUM(P60,P59,P61) &lt;&gt; P58,"SCM","")))</f>
        <v/>
      </c>
      <c r="Q65" s="137"/>
      <c r="R65" s="153" t="str">
        <f>IF(R59&gt;R58,"CFM",IF(R60&gt;R58,"CAM",IF(SUM(R60,R59,R61) &lt;&gt; R58,"SCM","")))</f>
        <v/>
      </c>
      <c r="S65" s="137"/>
      <c r="T65" s="153" t="str">
        <f>IF(T59&gt;T58,"CFM",IF(T60&gt;T58,"CAM",IF(SUM(T60,T59,T61) &lt;&gt; T58,"SCM","")))</f>
        <v/>
      </c>
      <c r="U65" s="137"/>
      <c r="V65" s="153" t="str">
        <f>IF(V59&gt;V58,"CFM",IF(V60&gt;V58,"CAM",IF(SUM(V60,V59,V61) &lt;&gt; V58,"SCM","")))</f>
        <v/>
      </c>
      <c r="W65" s="137"/>
      <c r="X65" s="153" t="str">
        <f>IF(X59&gt;X58,"CFM",IF(X60&gt;X58,"CAM",IF(SUM(X60,X59,X61) &lt;&gt; X58,"SCM","")))</f>
        <v/>
      </c>
      <c r="Y65" s="137"/>
      <c r="Z65" s="153" t="str">
        <f>IF(Z59&gt;Z58,"CFM",IF(Z60&gt;Z58,"CAM",IF(SUM(Z60,Z59,Z61) &lt;&gt; Z58,"SCM","")))</f>
        <v/>
      </c>
      <c r="AA65" s="153"/>
      <c r="AB65" s="153" t="str">
        <f>IF(AB59&gt;AB58,"CFM",IF(AB60&gt;AB58,"CAM",IF(SUM(AB60,AB59,AB61) &lt;&gt; AB58,"SCM","")))</f>
        <v/>
      </c>
      <c r="AC65" s="153"/>
      <c r="AD65" s="153" t="str">
        <f>IF(AD59&gt;AD58,"CFM",IF(AD60&gt;AD58,"CAM",IF(SUM(AD60,AD59,AD61) &lt;&gt; AD58,"SCM","")))</f>
        <v/>
      </c>
      <c r="AE65" s="153"/>
      <c r="AF65" s="153" t="str">
        <f>IF(AF59&gt;AF58,"CFM",IF(AF60&gt;AF58,"CAM",IF(SUM(AF60,AF59,AF61) &lt;&gt; AF58,"SCM","")))</f>
        <v/>
      </c>
      <c r="AG65" s="153"/>
      <c r="AH65" s="153" t="str">
        <f>IF(AH59&gt;AH58,"CFM",IF(AH60&gt;AH58,"CAM",IF(SUM(AH60,AH59,AH61) &lt;&gt; AH58,"SCM","")))</f>
        <v/>
      </c>
      <c r="AI65" s="153"/>
      <c r="AJ65" s="153" t="str">
        <f>IF(AJ59&gt;AJ58,"CFM",IF(AJ60&gt;AJ58,"CAM",IF(SUM(AJ60,AJ59,AJ61) &lt;&gt; AJ58,"SCM","")))</f>
        <v/>
      </c>
      <c r="AK65" s="153"/>
      <c r="AL65" s="153" t="str">
        <f>IF(AL59&gt;AL58,"CFM",IF(AL60&gt;AL58,"CAM",IF(SUM(AL60,AL59,AL61) &lt;&gt; AL58,"SCM","")))</f>
        <v/>
      </c>
      <c r="AM65" s="153"/>
      <c r="AN65" s="153" t="str">
        <f>IF(AN59&gt;AN58,"CFM",IF(AN60&gt;AN58,"CAM",IF(SUM(AN60,AN59,AN61) &lt;&gt; AN58,"SCM","")))</f>
        <v/>
      </c>
      <c r="AO65" s="153"/>
      <c r="AP65" s="135" t="str">
        <f>IF(AP59&gt;AP58,"CFM",IF(AP60&gt;AP58,"CAM",IF(SUM(AP60,AP59,AP61) &lt;&gt; AP58,"SCM","")))</f>
        <v/>
      </c>
      <c r="AS65" s="13"/>
      <c r="AT65" s="6"/>
      <c r="AU65" s="6"/>
      <c r="AV65" s="6"/>
      <c r="AW65" s="13"/>
      <c r="AX65" s="13"/>
      <c r="AY65" s="13"/>
      <c r="AZ65" s="13"/>
      <c r="BA65" s="13"/>
      <c r="BB65" s="13"/>
    </row>
    <row r="66">
      <c r="I66" s="17"/>
      <c r="M66" s="18"/>
      <c r="O66" s="18"/>
      <c r="Q66" s="18"/>
      <c r="S66" s="18"/>
      <c r="U66" s="18"/>
      <c r="W66" s="18"/>
      <c r="Y66" s="18"/>
      <c r="AP66" s="13"/>
      <c r="AS66" s="13"/>
      <c r="AT66" s="6"/>
      <c r="AU66" s="13"/>
      <c r="AV66" s="13"/>
      <c r="AW66" s="13"/>
      <c r="AX66" s="13"/>
      <c r="AY66" s="13"/>
      <c r="AZ66" s="13"/>
      <c r="BA66" s="13"/>
      <c r="BB66" s="13"/>
    </row>
    <row r="67">
      <c r="I67" s="17"/>
      <c r="M67" s="18"/>
      <c r="O67" s="18"/>
      <c r="Q67" s="18"/>
      <c r="S67" s="18"/>
      <c r="U67" s="18"/>
      <c r="W67" s="18"/>
      <c r="Y67" s="18"/>
      <c r="AP67" s="13"/>
      <c r="AS67" s="13"/>
      <c r="AT67" s="6"/>
      <c r="AU67" s="13"/>
      <c r="AV67" s="13"/>
      <c r="AW67" s="13"/>
      <c r="AX67" s="13"/>
      <c r="AY67" s="13"/>
      <c r="AZ67" s="13"/>
      <c r="BA67" s="13"/>
      <c r="BB67" s="13"/>
    </row>
    <row r="68">
      <c r="I68" s="17"/>
      <c r="M68" s="18"/>
      <c r="O68" s="18"/>
      <c r="Q68" s="18"/>
      <c r="S68" s="18"/>
      <c r="U68" s="18"/>
      <c r="W68" s="18"/>
      <c r="Y68" s="18"/>
      <c r="AD68" s="16"/>
      <c r="AE68" s="16"/>
      <c r="AP68" s="13"/>
      <c r="AS68" s="13"/>
      <c r="AT68" s="6"/>
      <c r="AU68" s="13"/>
      <c r="AV68" s="13"/>
      <c r="AW68" s="13"/>
      <c r="AX68" s="13"/>
      <c r="AY68" s="13"/>
      <c r="AZ68" s="13"/>
      <c r="BA68" s="13"/>
      <c r="BB68" s="13"/>
    </row>
    <row r="69">
      <c r="I69" s="17"/>
      <c r="M69" s="18"/>
      <c r="O69" s="18"/>
      <c r="Q69" s="18"/>
      <c r="S69" s="18"/>
      <c r="U69" s="18"/>
      <c r="W69" s="18"/>
      <c r="Y69" s="18"/>
      <c r="AP69" s="13"/>
      <c r="AS69" s="13"/>
      <c r="AT69" s="6"/>
      <c r="AU69" s="13"/>
      <c r="AV69" s="13"/>
      <c r="AW69" s="13"/>
      <c r="AX69" s="13"/>
      <c r="AY69" s="13"/>
      <c r="AZ69" s="13"/>
      <c r="BA69" s="13"/>
      <c r="BB69" s="13"/>
    </row>
    <row r="70">
      <c r="I70" s="17"/>
      <c r="M70" s="18"/>
      <c r="O70" s="18"/>
      <c r="Q70" s="18"/>
      <c r="S70" s="18"/>
      <c r="U70" s="18"/>
      <c r="W70" s="18"/>
      <c r="Y70" s="18"/>
      <c r="AP70" s="13"/>
      <c r="AS70" s="13"/>
      <c r="AT70" s="6"/>
      <c r="AU70" s="13"/>
      <c r="AV70" s="13"/>
      <c r="AW70" s="13"/>
      <c r="AX70" s="13"/>
      <c r="AY70" s="13"/>
      <c r="AZ70" s="13"/>
      <c r="BA70" s="13"/>
      <c r="BB70" s="13"/>
    </row>
    <row r="71">
      <c r="I71" s="17"/>
      <c r="M71" s="18"/>
      <c r="O71" s="18"/>
      <c r="Q71" s="18"/>
      <c r="S71" s="18"/>
      <c r="U71" s="18"/>
      <c r="W71" s="18"/>
      <c r="Y71" s="18"/>
      <c r="AP71" s="13"/>
      <c r="AS71" s="13"/>
      <c r="AT71" s="6"/>
      <c r="AU71" s="13"/>
      <c r="AV71" s="13"/>
      <c r="AW71" s="13"/>
      <c r="AX71" s="13"/>
      <c r="AY71" s="13"/>
      <c r="AZ71" s="13"/>
      <c r="BA71" s="13"/>
      <c r="BB71" s="13"/>
    </row>
    <row r="72">
      <c r="I72" s="17"/>
      <c r="M72" s="18"/>
      <c r="O72" s="18"/>
      <c r="Q72" s="18"/>
      <c r="S72" s="18"/>
      <c r="U72" s="18"/>
      <c r="W72" s="18"/>
      <c r="Y72" s="18"/>
      <c r="AP72" s="13"/>
      <c r="AS72" s="13"/>
      <c r="AT72" s="6"/>
      <c r="AU72" s="13"/>
      <c r="AV72" s="13"/>
      <c r="AW72" s="13"/>
      <c r="AX72" s="13"/>
      <c r="AY72" s="13"/>
      <c r="AZ72" s="13"/>
      <c r="BA72" s="13"/>
      <c r="BB72" s="13"/>
    </row>
    <row r="73">
      <c r="I73" s="17"/>
      <c r="M73" s="18"/>
      <c r="O73" s="18"/>
      <c r="Q73" s="18"/>
      <c r="S73" s="18"/>
      <c r="U73" s="18"/>
      <c r="W73" s="18"/>
      <c r="Y73" s="18"/>
      <c r="AP73" s="13"/>
      <c r="AS73" s="13"/>
      <c r="AT73" s="6"/>
      <c r="AU73" s="13"/>
      <c r="AV73" s="13"/>
      <c r="AW73" s="13"/>
      <c r="AX73" s="13"/>
      <c r="AY73" s="13"/>
      <c r="AZ73" s="13"/>
      <c r="BA73" s="13"/>
      <c r="BB73" s="13"/>
    </row>
    <row r="74">
      <c r="I74" s="17"/>
      <c r="M74" s="18"/>
      <c r="O74" s="18"/>
      <c r="Q74" s="18"/>
      <c r="S74" s="18"/>
      <c r="U74" s="18"/>
      <c r="W74" s="18"/>
      <c r="Y74" s="18"/>
      <c r="AP74" s="13"/>
      <c r="AS74" s="13"/>
      <c r="AT74" s="6"/>
      <c r="AU74" s="13"/>
      <c r="AV74" s="13"/>
      <c r="AW74" s="13"/>
      <c r="AX74" s="13"/>
      <c r="AY74" s="13"/>
      <c r="AZ74" s="13"/>
      <c r="BA74" s="13"/>
      <c r="BB74" s="13"/>
    </row>
    <row r="75">
      <c r="I75" s="17"/>
      <c r="M75" s="18"/>
      <c r="O75" s="18"/>
      <c r="Q75" s="18"/>
      <c r="S75" s="18"/>
      <c r="U75" s="18"/>
      <c r="W75" s="18"/>
      <c r="Y75" s="18"/>
      <c r="AP75" s="13"/>
      <c r="AS75" s="13"/>
      <c r="AT75" s="6"/>
      <c r="AU75" s="13"/>
      <c r="AV75" s="13"/>
      <c r="AW75" s="13"/>
      <c r="AX75" s="13"/>
      <c r="AY75" s="13"/>
      <c r="AZ75" s="13"/>
      <c r="BA75" s="13"/>
      <c r="BB75" s="13"/>
    </row>
    <row r="76">
      <c r="I76" s="17"/>
      <c r="M76" s="18"/>
      <c r="O76" s="18"/>
      <c r="Q76" s="18"/>
      <c r="S76" s="18"/>
      <c r="U76" s="18"/>
      <c r="W76" s="18"/>
      <c r="Y76" s="18"/>
      <c r="AP76" s="13"/>
      <c r="AS76" s="13"/>
      <c r="AT76" s="6"/>
      <c r="AU76" s="13"/>
      <c r="AV76" s="13"/>
      <c r="AW76" s="13"/>
      <c r="AX76" s="13"/>
      <c r="AY76" s="13"/>
      <c r="AZ76" s="13"/>
      <c r="BA76" s="13"/>
      <c r="BB76" s="13"/>
    </row>
    <row r="77">
      <c r="I77" s="17"/>
      <c r="M77" s="18"/>
      <c r="O77" s="18"/>
      <c r="Q77" s="18"/>
      <c r="S77" s="18"/>
      <c r="U77" s="18"/>
      <c r="W77" s="18"/>
      <c r="Y77" s="18"/>
      <c r="AP77" s="13"/>
      <c r="AS77" s="13"/>
      <c r="AT77" s="6"/>
      <c r="AU77" s="13"/>
      <c r="AV77" s="13"/>
      <c r="AW77" s="13"/>
      <c r="AX77" s="13"/>
      <c r="AY77" s="13"/>
      <c r="AZ77" s="13"/>
      <c r="BA77" s="13"/>
      <c r="BB77" s="13"/>
    </row>
    <row r="78">
      <c r="I78" s="17"/>
      <c r="M78" s="18"/>
      <c r="O78" s="18"/>
      <c r="Q78" s="18"/>
      <c r="S78" s="18"/>
      <c r="U78" s="18"/>
      <c r="W78" s="18"/>
      <c r="Y78" s="18"/>
      <c r="AP78" s="13"/>
      <c r="AS78" s="13"/>
      <c r="AT78" s="6"/>
      <c r="AU78" s="13"/>
      <c r="AV78" s="13"/>
      <c r="AW78" s="13"/>
      <c r="AX78" s="13"/>
      <c r="AY78" s="13"/>
      <c r="AZ78" s="13"/>
      <c r="BA78" s="13"/>
      <c r="BB78" s="13"/>
    </row>
    <row r="79">
      <c r="I79" s="17"/>
      <c r="M79" s="18"/>
      <c r="O79" s="18"/>
      <c r="Q79" s="18"/>
      <c r="S79" s="18"/>
      <c r="U79" s="18"/>
      <c r="W79" s="18"/>
      <c r="Y79" s="18"/>
      <c r="AP79" s="13"/>
      <c r="AS79" s="13"/>
      <c r="AT79" s="6"/>
      <c r="AU79" s="13"/>
      <c r="AV79" s="13"/>
      <c r="AW79" s="13"/>
      <c r="AX79" s="13"/>
      <c r="AY79" s="13"/>
      <c r="AZ79" s="13"/>
      <c r="BA79" s="13"/>
      <c r="BB79" s="13"/>
    </row>
    <row r="80">
      <c r="I80" s="17"/>
      <c r="M80" s="18"/>
      <c r="O80" s="18"/>
      <c r="Q80" s="18"/>
      <c r="S80" s="18"/>
      <c r="U80" s="18"/>
      <c r="W80" s="18"/>
      <c r="Y80" s="18"/>
      <c r="AP80" s="13"/>
      <c r="AS80" s="13"/>
      <c r="AT80" s="6"/>
      <c r="AU80" s="13"/>
      <c r="AV80" s="13"/>
      <c r="AW80" s="13"/>
      <c r="AX80" s="13"/>
      <c r="AY80" s="13"/>
      <c r="AZ80" s="13"/>
      <c r="BA80" s="13"/>
      <c r="BB80" s="13"/>
    </row>
    <row r="81">
      <c r="I81" s="17"/>
      <c r="M81" s="18"/>
      <c r="O81" s="18"/>
      <c r="Q81" s="18"/>
      <c r="S81" s="18"/>
      <c r="U81" s="18"/>
      <c r="W81" s="18"/>
      <c r="Y81" s="18"/>
      <c r="AP81" s="13"/>
      <c r="AS81" s="13"/>
      <c r="AT81" s="6"/>
      <c r="AU81" s="13"/>
      <c r="AV81" s="13"/>
      <c r="AW81" s="13"/>
      <c r="AX81" s="13"/>
      <c r="AY81" s="13"/>
      <c r="AZ81" s="13"/>
      <c r="BA81" s="13"/>
      <c r="BB81" s="13"/>
    </row>
    <row r="82">
      <c r="I82" s="17"/>
      <c r="M82" s="18"/>
      <c r="O82" s="18"/>
      <c r="Q82" s="18"/>
      <c r="S82" s="18"/>
      <c r="U82" s="18"/>
      <c r="W82" s="18"/>
      <c r="Y82" s="18"/>
      <c r="AP82" s="13"/>
      <c r="AS82" s="13"/>
      <c r="AT82" s="6"/>
      <c r="AU82" s="13"/>
      <c r="AV82" s="13"/>
      <c r="AW82" s="13"/>
      <c r="AX82" s="13"/>
      <c r="AY82" s="13"/>
      <c r="AZ82" s="13"/>
      <c r="BA82" s="13"/>
      <c r="BB82" s="13"/>
    </row>
    <row r="83">
      <c r="I83" s="17"/>
      <c r="M83" s="18"/>
      <c r="O83" s="18"/>
      <c r="Q83" s="18"/>
      <c r="S83" s="18"/>
      <c r="U83" s="18"/>
      <c r="W83" s="18"/>
      <c r="Y83" s="18"/>
      <c r="AP83" s="13"/>
      <c r="AS83" s="13"/>
      <c r="AT83" s="6"/>
      <c r="AU83" s="13"/>
      <c r="AV83" s="13"/>
      <c r="AW83" s="13"/>
      <c r="AX83" s="13"/>
      <c r="AY83" s="13"/>
      <c r="AZ83" s="13"/>
      <c r="BA83" s="13"/>
      <c r="BB83" s="13"/>
    </row>
    <row r="84">
      <c r="I84" s="17"/>
      <c r="M84" s="18"/>
      <c r="O84" s="18"/>
      <c r="Q84" s="18"/>
      <c r="S84" s="18"/>
      <c r="U84" s="18"/>
      <c r="W84" s="18"/>
      <c r="Y84" s="18"/>
      <c r="AP84" s="13"/>
      <c r="AS84" s="13"/>
      <c r="AT84" s="6"/>
      <c r="AU84" s="13"/>
      <c r="AV84" s="13"/>
      <c r="AW84" s="13"/>
      <c r="AX84" s="13"/>
      <c r="AY84" s="13"/>
      <c r="AZ84" s="13"/>
      <c r="BA84" s="13"/>
      <c r="BB84" s="13"/>
    </row>
    <row r="85">
      <c r="I85" s="17"/>
      <c r="M85" s="18"/>
      <c r="O85" s="18"/>
      <c r="Q85" s="18"/>
      <c r="S85" s="18"/>
      <c r="U85" s="18"/>
      <c r="W85" s="18"/>
      <c r="Y85" s="18"/>
      <c r="AP85" s="13"/>
      <c r="AS85" s="13"/>
      <c r="AT85" s="6"/>
      <c r="AU85" s="13"/>
      <c r="AV85" s="13"/>
      <c r="AW85" s="13"/>
      <c r="AX85" s="13"/>
      <c r="AY85" s="13"/>
      <c r="AZ85" s="13"/>
      <c r="BA85" s="13"/>
      <c r="BB85" s="13"/>
    </row>
    <row r="86">
      <c r="I86" s="17"/>
      <c r="M86" s="18"/>
      <c r="O86" s="18"/>
      <c r="Q86" s="18"/>
      <c r="S86" s="18"/>
      <c r="U86" s="18"/>
      <c r="W86" s="18"/>
      <c r="Y86" s="18"/>
      <c r="AP86" s="13"/>
      <c r="AS86" s="13"/>
      <c r="AT86" s="6"/>
      <c r="AU86" s="13"/>
      <c r="AV86" s="13"/>
      <c r="AW86" s="13"/>
      <c r="AX86" s="13"/>
      <c r="AY86" s="13"/>
      <c r="AZ86" s="13"/>
      <c r="BA86" s="13"/>
      <c r="BB86" s="13"/>
    </row>
    <row r="87">
      <c r="I87" s="17"/>
      <c r="M87" s="18"/>
      <c r="O87" s="18"/>
      <c r="Q87" s="18"/>
      <c r="S87" s="18"/>
      <c r="U87" s="18"/>
      <c r="W87" s="18"/>
      <c r="Y87" s="18"/>
      <c r="AP87" s="13"/>
      <c r="AS87" s="13"/>
      <c r="AT87" s="6"/>
      <c r="AU87" s="13"/>
      <c r="AV87" s="13"/>
      <c r="AW87" s="13"/>
      <c r="AX87" s="13"/>
      <c r="AY87" s="13"/>
      <c r="AZ87" s="13"/>
      <c r="BA87" s="13"/>
      <c r="BB87" s="13"/>
    </row>
    <row r="88">
      <c r="I88" s="17"/>
      <c r="M88" s="18"/>
      <c r="O88" s="18"/>
      <c r="Q88" s="18"/>
      <c r="S88" s="18"/>
      <c r="U88" s="18"/>
      <c r="W88" s="18"/>
      <c r="Y88" s="18"/>
      <c r="AP88" s="13"/>
      <c r="AS88" s="13"/>
      <c r="AT88" s="6"/>
      <c r="AU88" s="13"/>
      <c r="AV88" s="13"/>
      <c r="AW88" s="13"/>
      <c r="AX88" s="13"/>
      <c r="AY88" s="13"/>
      <c r="AZ88" s="13"/>
      <c r="BA88" s="13"/>
      <c r="BB88" s="13"/>
    </row>
    <row r="89">
      <c r="I89" s="17"/>
      <c r="M89" s="18"/>
      <c r="O89" s="18"/>
      <c r="Q89" s="18"/>
      <c r="S89" s="18"/>
      <c r="U89" s="18"/>
      <c r="W89" s="18"/>
      <c r="Y89" s="18"/>
      <c r="AP89" s="13"/>
      <c r="AS89" s="13"/>
      <c r="AT89" s="6"/>
      <c r="AU89" s="13"/>
      <c r="AV89" s="13"/>
      <c r="AW89" s="13"/>
      <c r="AX89" s="13"/>
      <c r="AY89" s="13"/>
      <c r="AZ89" s="13"/>
      <c r="BA89" s="13"/>
      <c r="BB89" s="13"/>
    </row>
    <row r="90">
      <c r="I90" s="17"/>
      <c r="M90" s="18"/>
      <c r="O90" s="18"/>
      <c r="Q90" s="18"/>
      <c r="S90" s="18"/>
      <c r="U90" s="18"/>
      <c r="W90" s="18"/>
      <c r="Y90" s="18"/>
      <c r="AP90" s="13"/>
      <c r="AS90" s="13"/>
      <c r="AT90" s="6"/>
      <c r="AU90" s="13"/>
      <c r="AV90" s="13"/>
      <c r="AW90" s="13"/>
      <c r="AX90" s="13"/>
      <c r="AY90" s="13"/>
      <c r="AZ90" s="13"/>
      <c r="BA90" s="13"/>
      <c r="BB90" s="13"/>
    </row>
    <row r="91">
      <c r="I91" s="17"/>
      <c r="M91" s="18"/>
      <c r="O91" s="18"/>
      <c r="Q91" s="18"/>
      <c r="S91" s="18"/>
      <c r="U91" s="18"/>
      <c r="W91" s="18"/>
      <c r="Y91" s="18"/>
      <c r="AP91" s="13"/>
      <c r="AS91" s="13"/>
      <c r="AT91" s="6"/>
      <c r="AU91" s="13"/>
      <c r="AV91" s="13"/>
      <c r="AW91" s="13"/>
      <c r="AX91" s="13"/>
      <c r="AY91" s="13"/>
      <c r="AZ91" s="13"/>
      <c r="BA91" s="13"/>
      <c r="BB91" s="13"/>
    </row>
    <row r="92">
      <c r="I92" s="17"/>
      <c r="M92" s="18"/>
      <c r="O92" s="18"/>
      <c r="Q92" s="18"/>
      <c r="S92" s="18"/>
      <c r="U92" s="18"/>
      <c r="W92" s="18"/>
      <c r="Y92" s="18"/>
      <c r="AP92" s="13"/>
      <c r="AS92" s="13"/>
      <c r="AT92" s="6"/>
      <c r="AU92" s="13"/>
      <c r="AV92" s="13"/>
      <c r="AW92" s="13"/>
      <c r="AX92" s="13"/>
      <c r="AY92" s="13"/>
      <c r="AZ92" s="13"/>
      <c r="BA92" s="13"/>
      <c r="BB92" s="13"/>
    </row>
    <row r="93">
      <c r="I93" s="17"/>
      <c r="M93" s="18"/>
      <c r="O93" s="18"/>
      <c r="Q93" s="18"/>
      <c r="S93" s="18"/>
      <c r="U93" s="18"/>
      <c r="W93" s="18"/>
      <c r="Y93" s="18"/>
      <c r="AP93" s="13"/>
      <c r="AS93" s="13"/>
      <c r="AT93" s="6"/>
      <c r="AU93" s="13"/>
      <c r="AV93" s="13"/>
      <c r="AW93" s="13"/>
      <c r="AX93" s="13"/>
      <c r="AY93" s="13"/>
      <c r="AZ93" s="13"/>
      <c r="BA93" s="13"/>
      <c r="BB93" s="13"/>
    </row>
    <row r="94">
      <c r="I94" s="17"/>
      <c r="M94" s="18"/>
      <c r="O94" s="18"/>
      <c r="Q94" s="18"/>
      <c r="S94" s="18"/>
      <c r="U94" s="18"/>
      <c r="W94" s="18"/>
      <c r="Y94" s="18"/>
      <c r="AP94" s="13"/>
      <c r="AS94" s="13"/>
      <c r="AT94" s="6"/>
      <c r="AU94" s="13"/>
      <c r="AV94" s="13"/>
      <c r="AW94" s="13"/>
      <c r="AX94" s="13"/>
      <c r="AY94" s="13"/>
      <c r="AZ94" s="13"/>
      <c r="BA94" s="13"/>
      <c r="BB94" s="13"/>
    </row>
    <row r="95">
      <c r="I95" s="17"/>
      <c r="M95" s="18"/>
      <c r="O95" s="18"/>
      <c r="Q95" s="18"/>
      <c r="S95" s="18"/>
      <c r="U95" s="18"/>
      <c r="W95" s="18"/>
      <c r="Y95" s="18"/>
      <c r="AP95" s="13"/>
      <c r="AS95" s="13"/>
      <c r="AT95" s="6"/>
      <c r="AU95" s="13"/>
      <c r="AV95" s="13"/>
      <c r="AW95" s="13"/>
      <c r="AX95" s="13"/>
      <c r="AY95" s="13"/>
      <c r="AZ95" s="13"/>
      <c r="BA95" s="13"/>
      <c r="BB95" s="13"/>
    </row>
    <row r="96">
      <c r="I96" s="17"/>
      <c r="M96" s="18"/>
      <c r="O96" s="18"/>
      <c r="Q96" s="18"/>
      <c r="S96" s="18"/>
      <c r="U96" s="18"/>
      <c r="W96" s="18"/>
      <c r="Y96" s="18"/>
      <c r="AP96" s="13"/>
      <c r="AS96" s="13"/>
      <c r="AT96" s="6"/>
      <c r="AU96" s="13"/>
      <c r="AV96" s="13"/>
      <c r="AW96" s="13"/>
      <c r="AX96" s="13"/>
      <c r="AY96" s="13"/>
      <c r="AZ96" s="13"/>
      <c r="BA96" s="13"/>
      <c r="BB96" s="13"/>
    </row>
    <row r="97">
      <c r="I97" s="17"/>
      <c r="M97" s="18"/>
      <c r="O97" s="18"/>
      <c r="Q97" s="18"/>
      <c r="S97" s="18"/>
      <c r="U97" s="18"/>
      <c r="W97" s="18"/>
      <c r="Y97" s="18"/>
      <c r="AP97" s="13"/>
      <c r="AS97" s="13"/>
      <c r="AT97" s="6"/>
      <c r="AU97" s="13"/>
      <c r="AV97" s="13"/>
      <c r="AW97" s="13"/>
      <c r="AX97" s="13"/>
      <c r="AY97" s="13"/>
      <c r="AZ97" s="13"/>
      <c r="BA97" s="13"/>
      <c r="BB97" s="13"/>
    </row>
    <row r="98">
      <c r="I98" s="17"/>
      <c r="M98" s="18"/>
      <c r="O98" s="18"/>
      <c r="Q98" s="18"/>
      <c r="S98" s="18"/>
      <c r="U98" s="18"/>
      <c r="W98" s="18"/>
      <c r="Y98" s="18"/>
      <c r="AP98" s="13"/>
      <c r="AS98" s="13"/>
      <c r="AT98" s="6"/>
      <c r="AU98" s="13"/>
      <c r="AV98" s="13"/>
      <c r="AW98" s="13"/>
      <c r="AX98" s="13"/>
      <c r="AY98" s="13"/>
      <c r="AZ98" s="13"/>
      <c r="BA98" s="13"/>
      <c r="BB98" s="13"/>
    </row>
    <row r="99">
      <c r="I99" s="17"/>
      <c r="M99" s="18"/>
      <c r="O99" s="18"/>
      <c r="Q99" s="18"/>
      <c r="S99" s="18"/>
      <c r="U99" s="18"/>
      <c r="W99" s="18"/>
      <c r="Y99" s="18"/>
      <c r="AP99" s="13"/>
      <c r="AS99" s="13"/>
      <c r="AT99" s="6"/>
      <c r="AU99" s="13"/>
      <c r="AV99" s="13"/>
      <c r="AW99" s="13"/>
      <c r="AX99" s="13"/>
      <c r="AY99" s="13"/>
      <c r="AZ99" s="13"/>
      <c r="BA99" s="13"/>
      <c r="BB99" s="13"/>
    </row>
    <row r="100">
      <c r="I100" s="17"/>
      <c r="M100" s="18"/>
      <c r="O100" s="18"/>
      <c r="Q100" s="18"/>
      <c r="S100" s="18"/>
      <c r="U100" s="18"/>
      <c r="W100" s="18"/>
      <c r="Y100" s="18"/>
      <c r="AP100" s="13"/>
      <c r="AS100" s="13"/>
      <c r="AT100" s="6"/>
      <c r="AU100" s="13"/>
      <c r="AV100" s="13"/>
      <c r="AW100" s="13"/>
      <c r="AX100" s="13"/>
      <c r="AY100" s="13"/>
      <c r="AZ100" s="13"/>
      <c r="BA100" s="13"/>
      <c r="BB100" s="13"/>
    </row>
    <row r="101">
      <c r="I101" s="17"/>
      <c r="M101" s="18"/>
      <c r="O101" s="18"/>
      <c r="Q101" s="18"/>
      <c r="S101" s="18"/>
      <c r="U101" s="18"/>
      <c r="W101" s="18"/>
      <c r="Y101" s="18"/>
      <c r="AP101" s="13"/>
      <c r="AS101" s="13"/>
      <c r="AT101" s="6"/>
      <c r="AU101" s="13"/>
      <c r="AV101" s="13"/>
      <c r="AW101" s="13"/>
      <c r="AX101" s="13"/>
      <c r="AY101" s="13"/>
      <c r="AZ101" s="13"/>
      <c r="BA101" s="13"/>
      <c r="BB101" s="13"/>
    </row>
    <row r="102">
      <c r="I102" s="17"/>
      <c r="M102" s="18"/>
      <c r="O102" s="18"/>
      <c r="Q102" s="18"/>
      <c r="S102" s="18"/>
      <c r="U102" s="18"/>
      <c r="W102" s="18"/>
      <c r="Y102" s="18"/>
      <c r="AP102" s="13"/>
      <c r="AS102" s="13"/>
      <c r="AT102" s="6"/>
      <c r="AU102" s="13"/>
      <c r="AV102" s="13"/>
      <c r="AW102" s="13"/>
      <c r="AX102" s="13"/>
      <c r="AY102" s="13"/>
      <c r="AZ102" s="13"/>
      <c r="BA102" s="13"/>
      <c r="BB102" s="13"/>
    </row>
    <row r="103">
      <c r="I103" s="17"/>
      <c r="M103" s="18"/>
      <c r="O103" s="18"/>
      <c r="Q103" s="18"/>
      <c r="S103" s="18"/>
      <c r="U103" s="18"/>
      <c r="W103" s="18"/>
      <c r="Y103" s="18"/>
      <c r="AP103" s="13"/>
      <c r="AS103" s="13"/>
      <c r="AT103" s="6"/>
      <c r="AU103" s="13"/>
      <c r="AV103" s="13"/>
      <c r="AW103" s="13"/>
      <c r="AX103" s="13"/>
      <c r="AY103" s="13"/>
      <c r="AZ103" s="13"/>
      <c r="BA103" s="13"/>
      <c r="BB103" s="13"/>
    </row>
    <row r="104">
      <c r="I104" s="17"/>
      <c r="M104" s="18"/>
      <c r="O104" s="18"/>
      <c r="Q104" s="18"/>
      <c r="S104" s="18"/>
      <c r="U104" s="18"/>
      <c r="W104" s="18"/>
      <c r="Y104" s="18"/>
      <c r="AP104" s="13"/>
      <c r="AS104" s="13"/>
      <c r="AT104" s="6"/>
      <c r="AU104" s="13"/>
      <c r="AV104" s="13"/>
      <c r="AW104" s="13"/>
      <c r="AX104" s="13"/>
      <c r="AY104" s="13"/>
      <c r="AZ104" s="13"/>
      <c r="BA104" s="13"/>
      <c r="BB104" s="13"/>
    </row>
    <row r="105">
      <c r="I105" s="17"/>
      <c r="M105" s="18"/>
      <c r="O105" s="18"/>
      <c r="Q105" s="18"/>
      <c r="S105" s="18"/>
      <c r="U105" s="18"/>
      <c r="W105" s="18"/>
      <c r="Y105" s="18"/>
      <c r="AP105" s="13"/>
      <c r="AS105" s="13"/>
      <c r="AT105" s="6"/>
      <c r="AU105" s="13"/>
      <c r="AV105" s="13"/>
      <c r="AW105" s="13"/>
      <c r="AX105" s="13"/>
      <c r="AY105" s="13"/>
      <c r="AZ105" s="13"/>
      <c r="BA105" s="13"/>
      <c r="BB105" s="13"/>
    </row>
    <row r="106">
      <c r="I106" s="17"/>
      <c r="M106" s="18"/>
      <c r="O106" s="18"/>
      <c r="Q106" s="18"/>
      <c r="S106" s="18"/>
      <c r="U106" s="18"/>
      <c r="W106" s="18"/>
      <c r="Y106" s="18"/>
      <c r="AP106" s="13"/>
      <c r="AS106" s="13"/>
      <c r="AT106" s="6"/>
      <c r="AU106" s="13"/>
      <c r="AV106" s="13"/>
      <c r="AW106" s="13"/>
      <c r="AX106" s="13"/>
      <c r="AY106" s="13"/>
      <c r="AZ106" s="13"/>
      <c r="BA106" s="13"/>
      <c r="BB106" s="13"/>
    </row>
    <row r="107">
      <c r="I107" s="17"/>
      <c r="M107" s="18"/>
      <c r="O107" s="18"/>
      <c r="Q107" s="18"/>
      <c r="S107" s="18"/>
      <c r="U107" s="18"/>
      <c r="W107" s="18"/>
      <c r="Y107" s="18"/>
      <c r="AP107" s="13"/>
      <c r="AS107" s="13"/>
      <c r="AT107" s="6"/>
      <c r="AU107" s="13"/>
      <c r="AV107" s="13"/>
      <c r="AW107" s="13"/>
      <c r="AX107" s="13"/>
      <c r="AY107" s="13"/>
      <c r="AZ107" s="13"/>
      <c r="BA107" s="13"/>
      <c r="BB107" s="13"/>
    </row>
    <row r="108">
      <c r="I108" s="17"/>
      <c r="M108" s="18"/>
      <c r="O108" s="18"/>
      <c r="Q108" s="18"/>
      <c r="S108" s="18"/>
      <c r="U108" s="18"/>
      <c r="W108" s="18"/>
      <c r="Y108" s="18"/>
      <c r="AP108" s="13"/>
      <c r="AS108" s="13"/>
      <c r="AT108" s="6"/>
      <c r="AU108" s="13"/>
      <c r="AV108" s="13"/>
      <c r="AW108" s="13"/>
      <c r="AX108" s="13"/>
      <c r="AY108" s="13"/>
      <c r="AZ108" s="13"/>
      <c r="BA108" s="13"/>
      <c r="BB108" s="13"/>
    </row>
    <row r="109">
      <c r="I109" s="17"/>
      <c r="M109" s="18"/>
      <c r="O109" s="18"/>
      <c r="Q109" s="18"/>
      <c r="S109" s="18"/>
      <c r="U109" s="18"/>
      <c r="W109" s="18"/>
      <c r="Y109" s="18"/>
      <c r="AP109" s="13"/>
      <c r="AS109" s="13"/>
      <c r="AT109" s="6"/>
      <c r="AU109" s="13"/>
      <c r="AV109" s="13"/>
      <c r="AW109" s="13"/>
      <c r="AX109" s="13"/>
      <c r="AY109" s="13"/>
      <c r="AZ109" s="13"/>
      <c r="BA109" s="13"/>
      <c r="BB109" s="13"/>
    </row>
    <row r="110">
      <c r="I110" s="17"/>
      <c r="M110" s="18"/>
      <c r="O110" s="18"/>
      <c r="Q110" s="18"/>
      <c r="S110" s="18"/>
      <c r="U110" s="18"/>
      <c r="W110" s="18"/>
      <c r="Y110" s="18"/>
      <c r="AP110" s="13"/>
      <c r="AS110" s="13"/>
      <c r="AT110" s="6"/>
      <c r="AU110" s="13"/>
      <c r="AV110" s="13"/>
      <c r="AW110" s="13"/>
      <c r="AX110" s="13"/>
      <c r="AY110" s="13"/>
      <c r="AZ110" s="13"/>
      <c r="BA110" s="13"/>
      <c r="BB110" s="13"/>
    </row>
    <row r="111">
      <c r="I111" s="17"/>
      <c r="M111" s="18"/>
      <c r="O111" s="18"/>
      <c r="Q111" s="18"/>
      <c r="S111" s="18"/>
      <c r="U111" s="18"/>
      <c r="W111" s="18"/>
      <c r="Y111" s="18"/>
      <c r="AP111" s="13"/>
      <c r="AS111" s="13"/>
      <c r="AT111" s="6"/>
      <c r="AU111" s="13"/>
      <c r="AV111" s="13"/>
      <c r="AW111" s="13"/>
      <c r="AX111" s="13"/>
      <c r="AY111" s="13"/>
      <c r="AZ111" s="13"/>
      <c r="BA111" s="13"/>
      <c r="BB111" s="13"/>
    </row>
    <row r="112">
      <c r="I112" s="17"/>
      <c r="M112" s="18"/>
      <c r="O112" s="18"/>
      <c r="Q112" s="18"/>
      <c r="S112" s="18"/>
      <c r="U112" s="18"/>
      <c r="W112" s="18"/>
      <c r="Y112" s="18"/>
      <c r="AP112" s="13"/>
      <c r="AS112" s="13"/>
      <c r="AT112" s="6"/>
      <c r="AU112" s="13"/>
      <c r="AV112" s="13"/>
      <c r="AW112" s="13"/>
      <c r="AX112" s="13"/>
      <c r="AY112" s="13"/>
      <c r="AZ112" s="13"/>
      <c r="BA112" s="13"/>
      <c r="BB112" s="13"/>
    </row>
    <row r="113">
      <c r="I113" s="17"/>
      <c r="M113" s="18"/>
      <c r="O113" s="18"/>
      <c r="Q113" s="18"/>
      <c r="S113" s="18"/>
      <c r="U113" s="18"/>
      <c r="W113" s="18"/>
      <c r="Y113" s="18"/>
      <c r="AP113" s="13"/>
      <c r="AS113" s="13"/>
      <c r="AT113" s="6"/>
      <c r="AU113" s="13"/>
      <c r="AV113" s="13"/>
      <c r="AW113" s="13"/>
      <c r="AX113" s="13"/>
      <c r="AY113" s="13"/>
      <c r="AZ113" s="13"/>
      <c r="BA113" s="13"/>
      <c r="BB113" s="13"/>
    </row>
    <row r="114">
      <c r="I114" s="17"/>
      <c r="M114" s="18"/>
      <c r="O114" s="18"/>
      <c r="Q114" s="18"/>
      <c r="S114" s="18"/>
      <c r="U114" s="18"/>
      <c r="W114" s="18"/>
      <c r="Y114" s="18"/>
      <c r="AP114" s="13"/>
      <c r="AS114" s="13"/>
      <c r="AT114" s="6"/>
      <c r="AU114" s="13"/>
      <c r="AV114" s="13"/>
      <c r="AW114" s="13"/>
      <c r="AX114" s="13"/>
      <c r="AY114" s="13"/>
      <c r="AZ114" s="13"/>
      <c r="BA114" s="13"/>
      <c r="BB114" s="13"/>
    </row>
    <row r="115">
      <c r="I115" s="17"/>
      <c r="M115" s="18"/>
      <c r="O115" s="18"/>
      <c r="Q115" s="18"/>
      <c r="S115" s="18"/>
      <c r="U115" s="18"/>
      <c r="W115" s="18"/>
      <c r="Y115" s="18"/>
      <c r="AP115" s="13"/>
      <c r="AS115" s="13"/>
      <c r="AT115" s="6"/>
      <c r="AU115" s="13"/>
      <c r="AV115" s="13"/>
      <c r="AW115" s="13"/>
      <c r="AX115" s="13"/>
      <c r="AY115" s="13"/>
      <c r="AZ115" s="13"/>
      <c r="BA115" s="13"/>
      <c r="BB115" s="13"/>
    </row>
    <row r="116">
      <c r="I116" s="17"/>
      <c r="M116" s="18"/>
      <c r="O116" s="18"/>
      <c r="Q116" s="18"/>
      <c r="S116" s="18"/>
      <c r="U116" s="18"/>
      <c r="W116" s="18"/>
      <c r="Y116" s="18"/>
      <c r="AP116" s="13"/>
      <c r="AS116" s="13"/>
      <c r="AT116" s="6"/>
      <c r="AU116" s="13"/>
      <c r="AV116" s="13"/>
      <c r="AW116" s="13"/>
      <c r="AX116" s="13"/>
      <c r="AY116" s="13"/>
      <c r="AZ116" s="13"/>
      <c r="BA116" s="13"/>
      <c r="BB116" s="13"/>
    </row>
    <row r="117">
      <c r="I117" s="17"/>
      <c r="M117" s="18"/>
      <c r="O117" s="18"/>
      <c r="Q117" s="18"/>
      <c r="S117" s="18"/>
      <c r="U117" s="18"/>
      <c r="W117" s="18"/>
      <c r="Y117" s="18"/>
      <c r="AP117" s="13"/>
      <c r="AS117" s="13"/>
      <c r="AT117" s="6"/>
      <c r="AU117" s="13"/>
      <c r="AV117" s="13"/>
      <c r="AW117" s="13"/>
      <c r="AX117" s="13"/>
      <c r="AY117" s="13"/>
      <c r="AZ117" s="13"/>
      <c r="BA117" s="13"/>
      <c r="BB117" s="13"/>
    </row>
    <row r="118">
      <c r="I118" s="17"/>
      <c r="M118" s="18"/>
      <c r="O118" s="18"/>
      <c r="Q118" s="18"/>
      <c r="S118" s="18"/>
      <c r="U118" s="18"/>
      <c r="W118" s="18"/>
      <c r="Y118" s="18"/>
      <c r="AP118" s="13"/>
      <c r="AS118" s="13"/>
      <c r="AT118" s="6"/>
      <c r="AU118" s="13"/>
      <c r="AV118" s="13"/>
      <c r="AW118" s="13"/>
      <c r="AX118" s="13"/>
      <c r="AY118" s="13"/>
      <c r="AZ118" s="13"/>
      <c r="BA118" s="13"/>
      <c r="BB118" s="13"/>
    </row>
    <row r="119">
      <c r="I119" s="17"/>
      <c r="M119" s="18"/>
      <c r="O119" s="18"/>
      <c r="Q119" s="18"/>
      <c r="S119" s="18"/>
      <c r="U119" s="18"/>
      <c r="W119" s="18"/>
      <c r="Y119" s="18"/>
      <c r="AP119" s="13"/>
      <c r="AS119" s="13"/>
      <c r="AT119" s="6"/>
      <c r="AU119" s="13"/>
      <c r="AV119" s="13"/>
      <c r="AW119" s="13"/>
      <c r="AX119" s="13"/>
      <c r="AY119" s="13"/>
      <c r="AZ119" s="13"/>
      <c r="BA119" s="13"/>
      <c r="BB119" s="13"/>
    </row>
    <row r="120">
      <c r="I120" s="17"/>
      <c r="M120" s="18"/>
      <c r="O120" s="18"/>
      <c r="Q120" s="18"/>
      <c r="S120" s="18"/>
      <c r="U120" s="18"/>
      <c r="W120" s="18"/>
      <c r="Y120" s="18"/>
      <c r="AP120" s="13"/>
      <c r="AS120" s="13"/>
      <c r="AT120" s="6"/>
      <c r="AU120" s="13"/>
      <c r="AV120" s="13"/>
      <c r="AW120" s="13"/>
      <c r="AX120" s="13"/>
      <c r="AY120" s="13"/>
      <c r="AZ120" s="13"/>
      <c r="BA120" s="13"/>
      <c r="BB120" s="13"/>
    </row>
    <row r="121">
      <c r="I121" s="17"/>
      <c r="M121" s="18"/>
      <c r="O121" s="18"/>
      <c r="Q121" s="18"/>
      <c r="S121" s="18"/>
      <c r="U121" s="18"/>
      <c r="W121" s="18"/>
      <c r="Y121" s="18"/>
      <c r="AP121" s="13"/>
      <c r="AS121" s="13"/>
      <c r="AT121" s="6"/>
      <c r="AU121" s="13"/>
      <c r="AV121" s="13"/>
      <c r="AW121" s="13"/>
      <c r="AX121" s="13"/>
      <c r="AY121" s="13"/>
      <c r="AZ121" s="13"/>
      <c r="BA121" s="13"/>
      <c r="BB121" s="13"/>
    </row>
    <row r="122">
      <c r="I122" s="17"/>
      <c r="M122" s="18"/>
      <c r="O122" s="18"/>
      <c r="Q122" s="18"/>
      <c r="S122" s="18"/>
      <c r="U122" s="18"/>
      <c r="W122" s="18"/>
      <c r="Y122" s="18"/>
      <c r="AP122" s="13"/>
      <c r="AS122" s="13"/>
      <c r="AT122" s="6"/>
      <c r="AU122" s="13"/>
      <c r="AV122" s="13"/>
      <c r="AW122" s="13"/>
      <c r="AX122" s="13"/>
      <c r="AY122" s="13"/>
      <c r="AZ122" s="13"/>
      <c r="BA122" s="13"/>
      <c r="BB122" s="13"/>
    </row>
    <row r="123">
      <c r="I123" s="17"/>
      <c r="M123" s="18"/>
      <c r="O123" s="18"/>
      <c r="Q123" s="18"/>
      <c r="S123" s="18"/>
      <c r="U123" s="18"/>
      <c r="W123" s="18"/>
      <c r="Y123" s="18"/>
      <c r="AP123" s="13"/>
      <c r="AS123" s="13"/>
      <c r="AT123" s="6"/>
      <c r="AU123" s="13"/>
      <c r="AV123" s="13"/>
      <c r="AW123" s="13"/>
      <c r="AX123" s="13"/>
      <c r="AY123" s="13"/>
      <c r="AZ123" s="13"/>
      <c r="BA123" s="13"/>
      <c r="BB123" s="13"/>
    </row>
    <row r="124">
      <c r="I124" s="17"/>
      <c r="M124" s="18"/>
      <c r="O124" s="18"/>
      <c r="Q124" s="18"/>
      <c r="S124" s="18"/>
      <c r="U124" s="18"/>
      <c r="W124" s="18"/>
      <c r="Y124" s="18"/>
      <c r="AP124" s="13"/>
      <c r="AS124" s="13"/>
      <c r="AT124" s="6"/>
      <c r="AU124" s="13"/>
      <c r="AV124" s="13"/>
      <c r="AW124" s="13"/>
      <c r="AX124" s="13"/>
      <c r="AY124" s="13"/>
      <c r="AZ124" s="13"/>
      <c r="BA124" s="13"/>
      <c r="BB124" s="13"/>
    </row>
    <row r="125">
      <c r="I125" s="17"/>
      <c r="M125" s="18"/>
      <c r="O125" s="18"/>
      <c r="Q125" s="18"/>
      <c r="S125" s="18"/>
      <c r="U125" s="18"/>
      <c r="W125" s="18"/>
      <c r="Y125" s="18"/>
      <c r="AP125" s="13"/>
      <c r="AS125" s="13"/>
      <c r="AT125" s="6"/>
      <c r="AU125" s="13"/>
      <c r="AV125" s="13"/>
      <c r="AW125" s="13"/>
      <c r="AX125" s="13"/>
      <c r="AY125" s="13"/>
      <c r="AZ125" s="13"/>
      <c r="BA125" s="13"/>
      <c r="BB125" s="13"/>
    </row>
    <row r="126">
      <c r="I126" s="17"/>
      <c r="M126" s="18"/>
      <c r="O126" s="18"/>
      <c r="Q126" s="18"/>
      <c r="S126" s="18"/>
      <c r="U126" s="18"/>
      <c r="W126" s="18"/>
      <c r="Y126" s="18"/>
      <c r="AP126" s="13"/>
      <c r="AS126" s="13"/>
      <c r="AT126" s="6"/>
      <c r="AU126" s="13"/>
      <c r="AV126" s="13"/>
      <c r="AW126" s="13"/>
      <c r="AX126" s="13"/>
      <c r="AY126" s="13"/>
      <c r="AZ126" s="13"/>
      <c r="BA126" s="13"/>
      <c r="BB126" s="13"/>
    </row>
    <row r="127">
      <c r="I127" s="17"/>
      <c r="M127" s="18"/>
      <c r="O127" s="18"/>
      <c r="Q127" s="18"/>
      <c r="S127" s="18"/>
      <c r="U127" s="18"/>
      <c r="W127" s="18"/>
      <c r="Y127" s="18"/>
      <c r="AP127" s="13"/>
      <c r="AS127" s="13"/>
      <c r="AT127" s="6"/>
      <c r="AU127" s="13"/>
      <c r="AV127" s="13"/>
      <c r="AW127" s="13"/>
      <c r="AX127" s="13"/>
      <c r="AY127" s="13"/>
      <c r="AZ127" s="13"/>
      <c r="BA127" s="13"/>
      <c r="BB127" s="13"/>
    </row>
    <row r="128">
      <c r="I128" s="17"/>
      <c r="M128" s="18"/>
      <c r="O128" s="18"/>
      <c r="Q128" s="18"/>
      <c r="S128" s="18"/>
      <c r="U128" s="18"/>
      <c r="W128" s="18"/>
      <c r="Y128" s="18"/>
      <c r="AP128" s="13"/>
      <c r="AS128" s="13"/>
      <c r="AT128" s="6"/>
      <c r="AU128" s="13"/>
      <c r="AV128" s="13"/>
      <c r="AW128" s="13"/>
      <c r="AX128" s="13"/>
      <c r="AY128" s="13"/>
      <c r="AZ128" s="13"/>
      <c r="BA128" s="13"/>
      <c r="BB128" s="13"/>
    </row>
    <row r="129">
      <c r="I129" s="17"/>
      <c r="M129" s="18"/>
      <c r="O129" s="18"/>
      <c r="Q129" s="18"/>
      <c r="S129" s="18"/>
      <c r="U129" s="18"/>
      <c r="W129" s="18"/>
      <c r="Y129" s="18"/>
      <c r="AP129" s="13"/>
      <c r="AS129" s="13"/>
      <c r="AT129" s="6"/>
      <c r="AU129" s="13"/>
      <c r="AV129" s="13"/>
      <c r="AW129" s="13"/>
      <c r="AX129" s="13"/>
      <c r="AY129" s="13"/>
      <c r="AZ129" s="13"/>
      <c r="BA129" s="13"/>
      <c r="BB129" s="13"/>
    </row>
    <row r="130">
      <c r="I130" s="17"/>
      <c r="M130" s="18"/>
      <c r="O130" s="18"/>
      <c r="Q130" s="18"/>
      <c r="S130" s="18"/>
      <c r="U130" s="18"/>
      <c r="W130" s="18"/>
      <c r="Y130" s="18"/>
      <c r="AP130" s="13"/>
      <c r="AS130" s="13"/>
      <c r="AT130" s="6"/>
      <c r="AU130" s="13"/>
      <c r="AV130" s="13"/>
      <c r="AW130" s="13"/>
      <c r="AX130" s="13"/>
      <c r="AY130" s="13"/>
      <c r="AZ130" s="13"/>
      <c r="BA130" s="13"/>
      <c r="BB130" s="13"/>
    </row>
    <row r="131">
      <c r="I131" s="17"/>
      <c r="M131" s="18"/>
      <c r="O131" s="18"/>
      <c r="Q131" s="18"/>
      <c r="S131" s="18"/>
      <c r="U131" s="18"/>
      <c r="W131" s="18"/>
      <c r="Y131" s="18"/>
      <c r="AP131" s="13"/>
      <c r="AS131" s="13"/>
      <c r="AT131" s="6"/>
      <c r="AU131" s="13"/>
      <c r="AV131" s="13"/>
      <c r="AW131" s="13"/>
      <c r="AX131" s="13"/>
      <c r="AY131" s="13"/>
      <c r="AZ131" s="13"/>
      <c r="BA131" s="13"/>
      <c r="BB131" s="13"/>
    </row>
    <row r="132">
      <c r="I132" s="17"/>
      <c r="M132" s="18"/>
      <c r="O132" s="18"/>
      <c r="Q132" s="18"/>
      <c r="S132" s="18"/>
      <c r="U132" s="18"/>
      <c r="W132" s="18"/>
      <c r="Y132" s="18"/>
      <c r="AP132" s="13"/>
      <c r="AS132" s="13"/>
      <c r="AT132" s="6"/>
      <c r="AU132" s="13"/>
      <c r="AV132" s="13"/>
      <c r="AW132" s="13"/>
      <c r="AX132" s="13"/>
      <c r="AY132" s="13"/>
      <c r="AZ132" s="13"/>
      <c r="BA132" s="13"/>
      <c r="BB132" s="13"/>
    </row>
    <row r="133">
      <c r="I133" s="17"/>
      <c r="M133" s="18"/>
      <c r="O133" s="18"/>
      <c r="Q133" s="18"/>
      <c r="S133" s="18"/>
      <c r="U133" s="18"/>
      <c r="W133" s="18"/>
      <c r="Y133" s="18"/>
      <c r="AP133" s="13"/>
      <c r="AS133" s="13"/>
      <c r="AT133" s="6"/>
      <c r="AU133" s="13"/>
      <c r="AV133" s="13"/>
      <c r="AW133" s="13"/>
      <c r="AX133" s="13"/>
      <c r="AY133" s="13"/>
      <c r="AZ133" s="13"/>
      <c r="BA133" s="13"/>
      <c r="BB133" s="13"/>
    </row>
    <row r="134">
      <c r="I134" s="17"/>
      <c r="M134" s="18"/>
      <c r="O134" s="18"/>
      <c r="Q134" s="18"/>
      <c r="S134" s="18"/>
      <c r="U134" s="18"/>
      <c r="W134" s="18"/>
      <c r="Y134" s="18"/>
      <c r="AP134" s="13"/>
      <c r="AS134" s="13"/>
      <c r="AT134" s="6"/>
      <c r="AU134" s="13"/>
      <c r="AV134" s="13"/>
      <c r="AW134" s="13"/>
      <c r="AX134" s="13"/>
      <c r="AY134" s="13"/>
      <c r="AZ134" s="13"/>
      <c r="BA134" s="13"/>
      <c r="BB134" s="13"/>
    </row>
    <row r="135">
      <c r="I135" s="17"/>
      <c r="M135" s="18"/>
      <c r="O135" s="18"/>
      <c r="Q135" s="18"/>
      <c r="S135" s="18"/>
      <c r="U135" s="18"/>
      <c r="W135" s="18"/>
      <c r="Y135" s="18"/>
      <c r="AP135" s="13"/>
      <c r="AS135" s="13"/>
      <c r="AT135" s="6"/>
      <c r="AU135" s="13"/>
      <c r="AV135" s="13"/>
      <c r="AW135" s="13"/>
      <c r="AX135" s="13"/>
      <c r="AY135" s="13"/>
      <c r="AZ135" s="13"/>
      <c r="BA135" s="13"/>
      <c r="BB135" s="13"/>
    </row>
    <row r="136">
      <c r="I136" s="17"/>
      <c r="M136" s="18"/>
      <c r="O136" s="18"/>
      <c r="Q136" s="18"/>
      <c r="S136" s="18"/>
      <c r="U136" s="18"/>
      <c r="W136" s="18"/>
      <c r="Y136" s="18"/>
      <c r="AP136" s="13"/>
      <c r="AS136" s="13"/>
      <c r="AT136" s="6"/>
      <c r="AU136" s="13"/>
      <c r="AV136" s="13"/>
      <c r="AW136" s="13"/>
      <c r="AX136" s="13"/>
      <c r="AY136" s="13"/>
      <c r="AZ136" s="13"/>
      <c r="BA136" s="13"/>
      <c r="BB136" s="13"/>
    </row>
    <row r="137">
      <c r="I137" s="17"/>
      <c r="M137" s="18"/>
      <c r="O137" s="18"/>
      <c r="Q137" s="18"/>
      <c r="S137" s="18"/>
      <c r="U137" s="18"/>
      <c r="W137" s="18"/>
      <c r="Y137" s="18"/>
      <c r="AP137" s="13"/>
      <c r="AS137" s="13"/>
      <c r="AT137" s="6"/>
      <c r="AU137" s="13"/>
      <c r="AV137" s="13"/>
      <c r="AW137" s="13"/>
      <c r="AX137" s="13"/>
      <c r="AY137" s="13"/>
      <c r="AZ137" s="13"/>
      <c r="BA137" s="13"/>
      <c r="BB137" s="13"/>
    </row>
    <row r="138">
      <c r="I138" s="17"/>
      <c r="M138" s="18"/>
      <c r="O138" s="18"/>
      <c r="Q138" s="18"/>
      <c r="S138" s="18"/>
      <c r="U138" s="18"/>
      <c r="W138" s="18"/>
      <c r="Y138" s="18"/>
      <c r="AP138" s="13"/>
      <c r="AS138" s="13"/>
      <c r="AT138" s="6"/>
      <c r="AU138" s="13"/>
      <c r="AV138" s="13"/>
      <c r="AW138" s="13"/>
      <c r="AX138" s="13"/>
      <c r="AY138" s="13"/>
      <c r="AZ138" s="13"/>
      <c r="BA138" s="13"/>
      <c r="BB138" s="13"/>
    </row>
    <row r="139">
      <c r="I139" s="17"/>
      <c r="M139" s="18"/>
      <c r="O139" s="18"/>
      <c r="Q139" s="18"/>
      <c r="S139" s="18"/>
      <c r="U139" s="18"/>
      <c r="W139" s="18"/>
      <c r="Y139" s="18"/>
      <c r="AP139" s="13"/>
      <c r="AS139" s="13"/>
      <c r="AT139" s="6"/>
      <c r="AU139" s="13"/>
      <c r="AV139" s="13"/>
      <c r="AW139" s="13"/>
      <c r="AX139" s="13"/>
      <c r="AY139" s="13"/>
      <c r="AZ139" s="13"/>
      <c r="BA139" s="13"/>
      <c r="BB139" s="13"/>
    </row>
    <row r="140">
      <c r="I140" s="17"/>
      <c r="M140" s="18"/>
      <c r="O140" s="18"/>
      <c r="Q140" s="18"/>
      <c r="S140" s="18"/>
      <c r="U140" s="18"/>
      <c r="W140" s="18"/>
      <c r="Y140" s="18"/>
      <c r="AP140" s="13"/>
      <c r="AS140" s="13"/>
      <c r="AT140" s="6"/>
      <c r="AU140" s="13"/>
      <c r="AV140" s="13"/>
      <c r="AW140" s="13"/>
      <c r="AX140" s="13"/>
      <c r="AY140" s="13"/>
      <c r="AZ140" s="13"/>
      <c r="BA140" s="13"/>
      <c r="BB140" s="13"/>
    </row>
    <row r="141">
      <c r="I141" s="17"/>
      <c r="M141" s="18"/>
      <c r="O141" s="18"/>
      <c r="Q141" s="18"/>
      <c r="S141" s="18"/>
      <c r="U141" s="18"/>
      <c r="W141" s="18"/>
      <c r="Y141" s="18"/>
      <c r="AP141" s="13"/>
      <c r="AS141" s="13"/>
      <c r="AT141" s="6"/>
      <c r="AU141" s="13"/>
      <c r="AV141" s="13"/>
      <c r="AW141" s="13"/>
      <c r="AX141" s="13"/>
      <c r="AY141" s="13"/>
      <c r="AZ141" s="13"/>
      <c r="BA141" s="13"/>
      <c r="BB141" s="13"/>
    </row>
    <row r="142">
      <c r="I142" s="17"/>
      <c r="M142" s="18"/>
      <c r="O142" s="18"/>
      <c r="Q142" s="18"/>
      <c r="S142" s="18"/>
      <c r="U142" s="18"/>
      <c r="W142" s="18"/>
      <c r="Y142" s="18"/>
      <c r="AP142" s="13"/>
      <c r="AS142" s="13"/>
      <c r="AT142" s="6"/>
      <c r="AU142" s="13"/>
      <c r="AV142" s="13"/>
      <c r="AW142" s="13"/>
      <c r="AX142" s="13"/>
      <c r="AY142" s="13"/>
      <c r="AZ142" s="13"/>
      <c r="BA142" s="13"/>
      <c r="BB142" s="13"/>
    </row>
    <row r="143">
      <c r="I143" s="17"/>
      <c r="M143" s="18"/>
      <c r="O143" s="18"/>
      <c r="Q143" s="18"/>
      <c r="S143" s="18"/>
      <c r="U143" s="18"/>
      <c r="W143" s="18"/>
      <c r="Y143" s="18"/>
      <c r="AP143" s="13"/>
      <c r="AS143" s="13"/>
      <c r="AT143" s="6"/>
      <c r="AU143" s="13"/>
      <c r="AV143" s="13"/>
      <c r="AW143" s="13"/>
      <c r="AX143" s="13"/>
      <c r="AY143" s="13"/>
      <c r="AZ143" s="13"/>
      <c r="BA143" s="13"/>
      <c r="BB143" s="13"/>
    </row>
    <row r="144">
      <c r="I144" s="17"/>
      <c r="M144" s="18"/>
      <c r="O144" s="18"/>
      <c r="Q144" s="18"/>
      <c r="S144" s="18"/>
      <c r="U144" s="18"/>
      <c r="W144" s="18"/>
      <c r="Y144" s="18"/>
      <c r="AP144" s="13"/>
      <c r="AS144" s="13"/>
      <c r="AT144" s="6"/>
      <c r="AU144" s="13"/>
      <c r="AV144" s="13"/>
      <c r="AW144" s="13"/>
      <c r="AX144" s="13"/>
      <c r="AY144" s="13"/>
      <c r="AZ144" s="13"/>
      <c r="BA144" s="13"/>
      <c r="BB144" s="13"/>
    </row>
    <row r="145">
      <c r="I145" s="17"/>
      <c r="M145" s="18"/>
      <c r="O145" s="18"/>
      <c r="Q145" s="18"/>
      <c r="S145" s="18"/>
      <c r="U145" s="18"/>
      <c r="W145" s="18"/>
      <c r="Y145" s="18"/>
      <c r="AP145" s="13"/>
      <c r="AS145" s="13"/>
      <c r="AT145" s="6"/>
      <c r="AU145" s="13"/>
      <c r="AV145" s="13"/>
      <c r="AW145" s="13"/>
      <c r="AX145" s="13"/>
      <c r="AY145" s="13"/>
      <c r="AZ145" s="13"/>
      <c r="BA145" s="13"/>
      <c r="BB145" s="13"/>
    </row>
    <row r="146">
      <c r="I146" s="17"/>
      <c r="M146" s="18"/>
      <c r="O146" s="18"/>
      <c r="Q146" s="18"/>
      <c r="S146" s="18"/>
      <c r="U146" s="18"/>
      <c r="W146" s="18"/>
      <c r="Y146" s="18"/>
      <c r="AP146" s="13"/>
      <c r="AS146" s="13"/>
      <c r="AT146" s="6"/>
      <c r="AU146" s="13"/>
      <c r="AV146" s="13"/>
      <c r="AW146" s="13"/>
      <c r="AX146" s="13"/>
      <c r="AY146" s="13"/>
      <c r="AZ146" s="13"/>
      <c r="BA146" s="13"/>
      <c r="BB146" s="13"/>
    </row>
    <row r="147">
      <c r="I147" s="17"/>
      <c r="M147" s="18"/>
      <c r="O147" s="18"/>
      <c r="Q147" s="18"/>
      <c r="S147" s="18"/>
      <c r="U147" s="18"/>
      <c r="W147" s="18"/>
      <c r="Y147" s="18"/>
      <c r="AP147" s="13"/>
      <c r="AS147" s="13"/>
      <c r="AT147" s="6"/>
      <c r="AU147" s="13"/>
      <c r="AV147" s="13"/>
      <c r="AW147" s="13"/>
      <c r="AX147" s="13"/>
      <c r="AY147" s="13"/>
      <c r="AZ147" s="13"/>
      <c r="BA147" s="13"/>
      <c r="BB147" s="13"/>
    </row>
    <row r="148">
      <c r="I148" s="17"/>
      <c r="M148" s="18"/>
      <c r="O148" s="18"/>
      <c r="Q148" s="18"/>
      <c r="S148" s="18"/>
      <c r="U148" s="18"/>
      <c r="W148" s="18"/>
      <c r="Y148" s="18"/>
      <c r="AP148" s="13"/>
      <c r="AS148" s="13"/>
      <c r="AT148" s="6"/>
      <c r="AU148" s="13"/>
      <c r="AV148" s="13"/>
      <c r="AW148" s="13"/>
      <c r="AX148" s="13"/>
      <c r="AY148" s="13"/>
      <c r="AZ148" s="13"/>
      <c r="BA148" s="13"/>
      <c r="BB148" s="13"/>
    </row>
    <row r="149">
      <c r="I149" s="17"/>
      <c r="M149" s="18"/>
      <c r="O149" s="18"/>
      <c r="Q149" s="18"/>
      <c r="S149" s="18"/>
      <c r="U149" s="18"/>
      <c r="W149" s="18"/>
      <c r="Y149" s="18"/>
      <c r="AP149" s="13"/>
      <c r="AS149" s="13"/>
      <c r="AT149" s="6"/>
      <c r="AU149" s="13"/>
      <c r="AV149" s="13"/>
      <c r="AW149" s="13"/>
      <c r="AX149" s="13"/>
      <c r="AY149" s="13"/>
      <c r="AZ149" s="13"/>
      <c r="BA149" s="13"/>
      <c r="BB149" s="13"/>
    </row>
    <row r="150">
      <c r="I150" s="17"/>
      <c r="M150" s="18"/>
      <c r="O150" s="18"/>
      <c r="Q150" s="18"/>
      <c r="S150" s="18"/>
      <c r="U150" s="18"/>
      <c r="W150" s="18"/>
      <c r="Y150" s="18"/>
      <c r="AP150" s="13"/>
      <c r="AS150" s="13"/>
      <c r="AT150" s="6"/>
      <c r="AU150" s="13"/>
      <c r="AV150" s="13"/>
      <c r="AW150" s="13"/>
      <c r="AX150" s="13"/>
      <c r="AY150" s="13"/>
      <c r="AZ150" s="13"/>
      <c r="BA150" s="13"/>
      <c r="BB150" s="13"/>
    </row>
    <row r="151">
      <c r="I151" s="17"/>
      <c r="M151" s="18"/>
      <c r="O151" s="18"/>
      <c r="Q151" s="18"/>
      <c r="S151" s="18"/>
      <c r="U151" s="18"/>
      <c r="W151" s="18"/>
      <c r="Y151" s="18"/>
      <c r="AP151" s="13"/>
      <c r="AS151" s="13"/>
      <c r="AT151" s="6"/>
      <c r="AU151" s="13"/>
      <c r="AV151" s="13"/>
      <c r="AW151" s="13"/>
      <c r="AX151" s="13"/>
      <c r="AY151" s="13"/>
      <c r="AZ151" s="13"/>
      <c r="BA151" s="13"/>
      <c r="BB151" s="13"/>
    </row>
    <row r="152">
      <c r="I152" s="17"/>
      <c r="M152" s="18"/>
      <c r="O152" s="18"/>
      <c r="Q152" s="18"/>
      <c r="S152" s="18"/>
      <c r="U152" s="18"/>
      <c r="W152" s="18"/>
      <c r="Y152" s="18"/>
      <c r="AP152" s="13"/>
      <c r="AS152" s="13"/>
      <c r="AT152" s="6"/>
      <c r="AU152" s="13"/>
      <c r="AV152" s="13"/>
      <c r="AW152" s="13"/>
      <c r="AX152" s="13"/>
      <c r="AY152" s="13"/>
      <c r="AZ152" s="13"/>
      <c r="BA152" s="13"/>
      <c r="BB152" s="13"/>
    </row>
    <row r="153">
      <c r="I153" s="17"/>
      <c r="M153" s="18"/>
      <c r="O153" s="18"/>
      <c r="Q153" s="18"/>
      <c r="S153" s="18"/>
      <c r="U153" s="18"/>
      <c r="W153" s="18"/>
      <c r="Y153" s="18"/>
      <c r="AP153" s="13"/>
      <c r="AS153" s="13"/>
      <c r="AT153" s="6"/>
      <c r="AU153" s="13"/>
      <c r="AV153" s="13"/>
      <c r="AW153" s="13"/>
      <c r="AX153" s="13"/>
      <c r="AY153" s="13"/>
      <c r="AZ153" s="13"/>
      <c r="BA153" s="13"/>
      <c r="BB153" s="13"/>
    </row>
    <row r="154">
      <c r="I154" s="17"/>
      <c r="M154" s="18"/>
      <c r="O154" s="18"/>
      <c r="Q154" s="18"/>
      <c r="S154" s="18"/>
      <c r="U154" s="18"/>
      <c r="W154" s="18"/>
      <c r="Y154" s="18"/>
      <c r="AP154" s="13"/>
      <c r="AS154" s="13"/>
      <c r="AT154" s="6"/>
      <c r="AU154" s="13"/>
      <c r="AV154" s="13"/>
      <c r="AW154" s="13"/>
      <c r="AX154" s="13"/>
      <c r="AY154" s="13"/>
      <c r="AZ154" s="13"/>
      <c r="BA154" s="13"/>
      <c r="BB154" s="13"/>
    </row>
    <row r="155">
      <c r="I155" s="17"/>
      <c r="M155" s="18"/>
      <c r="O155" s="18"/>
      <c r="Q155" s="18"/>
      <c r="S155" s="18"/>
      <c r="U155" s="18"/>
      <c r="W155" s="18"/>
      <c r="Y155" s="18"/>
      <c r="AP155" s="13"/>
      <c r="AS155" s="13"/>
      <c r="AT155" s="6"/>
      <c r="AU155" s="13"/>
      <c r="AV155" s="13"/>
      <c r="AW155" s="13"/>
      <c r="AX155" s="13"/>
      <c r="AY155" s="13"/>
      <c r="AZ155" s="13"/>
      <c r="BA155" s="13"/>
      <c r="BB155" s="13"/>
    </row>
    <row r="156">
      <c r="I156" s="17"/>
      <c r="M156" s="18"/>
      <c r="O156" s="18"/>
      <c r="Q156" s="18"/>
      <c r="S156" s="18"/>
      <c r="U156" s="18"/>
      <c r="W156" s="18"/>
      <c r="Y156" s="18"/>
      <c r="AP156" s="13"/>
      <c r="AS156" s="13"/>
      <c r="AT156" s="6"/>
      <c r="AU156" s="13"/>
      <c r="AV156" s="13"/>
      <c r="AW156" s="13"/>
      <c r="AX156" s="13"/>
      <c r="AY156" s="13"/>
      <c r="AZ156" s="13"/>
      <c r="BA156" s="13"/>
      <c r="BB156" s="13"/>
    </row>
    <row r="157">
      <c r="I157" s="17"/>
      <c r="M157" s="18"/>
      <c r="O157" s="18"/>
      <c r="Q157" s="18"/>
      <c r="S157" s="18"/>
      <c r="U157" s="18"/>
      <c r="W157" s="18"/>
      <c r="Y157" s="18"/>
      <c r="AP157" s="13"/>
      <c r="AS157" s="13"/>
      <c r="AT157" s="6"/>
      <c r="AU157" s="13"/>
      <c r="AV157" s="13"/>
      <c r="AW157" s="13"/>
      <c r="AX157" s="13"/>
      <c r="AY157" s="13"/>
      <c r="AZ157" s="13"/>
      <c r="BA157" s="13"/>
      <c r="BB157" s="13"/>
    </row>
    <row r="158">
      <c r="I158" s="17"/>
      <c r="M158" s="18"/>
      <c r="O158" s="18"/>
      <c r="Q158" s="18"/>
      <c r="S158" s="18"/>
      <c r="U158" s="18"/>
      <c r="W158" s="18"/>
      <c r="Y158" s="18"/>
      <c r="AP158" s="13"/>
      <c r="AS158" s="13"/>
      <c r="AT158" s="6"/>
      <c r="AU158" s="13"/>
      <c r="AV158" s="13"/>
      <c r="AW158" s="13"/>
      <c r="AX158" s="13"/>
      <c r="AY158" s="13"/>
      <c r="AZ158" s="13"/>
      <c r="BA158" s="13"/>
      <c r="BB158" s="13"/>
    </row>
    <row r="159">
      <c r="I159" s="17"/>
      <c r="M159" s="18"/>
      <c r="O159" s="18"/>
      <c r="Q159" s="18"/>
      <c r="S159" s="18"/>
      <c r="U159" s="18"/>
      <c r="W159" s="18"/>
      <c r="Y159" s="18"/>
      <c r="AP159" s="13"/>
      <c r="AS159" s="13"/>
      <c r="AT159" s="6"/>
      <c r="AU159" s="13"/>
      <c r="AV159" s="13"/>
      <c r="AW159" s="13"/>
      <c r="AX159" s="13"/>
      <c r="AY159" s="13"/>
      <c r="AZ159" s="13"/>
      <c r="BA159" s="13"/>
      <c r="BB159" s="13"/>
    </row>
    <row r="160">
      <c r="I160" s="17"/>
      <c r="M160" s="18"/>
      <c r="O160" s="18"/>
      <c r="Q160" s="18"/>
      <c r="S160" s="18"/>
      <c r="U160" s="18"/>
      <c r="W160" s="18"/>
      <c r="Y160" s="18"/>
      <c r="AP160" s="13"/>
      <c r="AS160" s="13"/>
      <c r="AT160" s="6"/>
      <c r="AU160" s="13"/>
      <c r="AV160" s="13"/>
      <c r="AW160" s="13"/>
      <c r="AX160" s="13"/>
      <c r="AY160" s="13"/>
      <c r="AZ160" s="13"/>
      <c r="BA160" s="13"/>
      <c r="BB160" s="13"/>
    </row>
    <row r="161">
      <c r="I161" s="17"/>
      <c r="M161" s="18"/>
      <c r="O161" s="18"/>
      <c r="Q161" s="18"/>
      <c r="S161" s="18"/>
      <c r="U161" s="18"/>
      <c r="W161" s="18"/>
      <c r="Y161" s="18"/>
      <c r="AP161" s="13"/>
      <c r="AS161" s="13"/>
      <c r="AT161" s="6"/>
      <c r="AU161" s="13"/>
      <c r="AV161" s="13"/>
      <c r="AW161" s="13"/>
      <c r="AX161" s="13"/>
      <c r="AY161" s="13"/>
      <c r="AZ161" s="13"/>
      <c r="BA161" s="13"/>
      <c r="BB161" s="13"/>
    </row>
    <row r="162">
      <c r="I162" s="17"/>
      <c r="M162" s="18"/>
      <c r="O162" s="18"/>
      <c r="Q162" s="18"/>
      <c r="S162" s="18"/>
      <c r="U162" s="18"/>
      <c r="W162" s="18"/>
      <c r="Y162" s="18"/>
      <c r="AP162" s="13"/>
      <c r="AS162" s="13"/>
      <c r="AT162" s="6"/>
      <c r="AU162" s="13"/>
      <c r="AV162" s="13"/>
      <c r="AW162" s="13"/>
      <c r="AX162" s="13"/>
      <c r="AY162" s="13"/>
      <c r="AZ162" s="13"/>
      <c r="BA162" s="13"/>
      <c r="BB162" s="13"/>
    </row>
    <row r="163">
      <c r="I163" s="17"/>
      <c r="M163" s="18"/>
      <c r="O163" s="18"/>
      <c r="Q163" s="18"/>
      <c r="S163" s="18"/>
      <c r="U163" s="18"/>
      <c r="W163" s="18"/>
      <c r="Y163" s="18"/>
      <c r="AP163" s="13"/>
      <c r="AS163" s="13"/>
      <c r="AT163" s="6"/>
      <c r="AU163" s="13"/>
      <c r="AV163" s="13"/>
      <c r="AW163" s="13"/>
      <c r="AX163" s="13"/>
      <c r="AY163" s="13"/>
      <c r="AZ163" s="13"/>
      <c r="BA163" s="13"/>
      <c r="BB163" s="13"/>
    </row>
    <row r="164">
      <c r="I164" s="17"/>
      <c r="M164" s="18"/>
      <c r="O164" s="18"/>
      <c r="Q164" s="18"/>
      <c r="S164" s="18"/>
      <c r="U164" s="18"/>
      <c r="W164" s="18"/>
      <c r="Y164" s="18"/>
      <c r="AP164" s="13"/>
      <c r="AS164" s="13"/>
      <c r="AT164" s="6"/>
      <c r="AU164" s="13"/>
      <c r="AV164" s="13"/>
      <c r="AW164" s="13"/>
      <c r="AX164" s="13"/>
      <c r="AY164" s="13"/>
      <c r="AZ164" s="13"/>
      <c r="BA164" s="13"/>
      <c r="BB164" s="13"/>
    </row>
    <row r="165">
      <c r="I165" s="17"/>
      <c r="M165" s="18"/>
      <c r="O165" s="18"/>
      <c r="Q165" s="18"/>
      <c r="S165" s="18"/>
      <c r="U165" s="18"/>
      <c r="W165" s="18"/>
      <c r="Y165" s="18"/>
      <c r="AP165" s="13"/>
      <c r="AS165" s="13"/>
      <c r="AT165" s="6"/>
      <c r="AU165" s="13"/>
      <c r="AV165" s="13"/>
      <c r="AW165" s="13"/>
      <c r="AX165" s="13"/>
      <c r="AY165" s="13"/>
      <c r="AZ165" s="13"/>
      <c r="BA165" s="13"/>
      <c r="BB165" s="13"/>
    </row>
    <row r="166">
      <c r="I166" s="17"/>
      <c r="M166" s="18"/>
      <c r="O166" s="18"/>
      <c r="Q166" s="18"/>
      <c r="S166" s="18"/>
      <c r="U166" s="18"/>
      <c r="W166" s="18"/>
      <c r="Y166" s="18"/>
      <c r="AP166" s="13"/>
      <c r="AS166" s="13"/>
      <c r="AT166" s="6"/>
      <c r="AU166" s="13"/>
      <c r="AV166" s="13"/>
      <c r="AW166" s="13"/>
      <c r="AX166" s="13"/>
      <c r="AY166" s="13"/>
      <c r="AZ166" s="13"/>
      <c r="BA166" s="13"/>
      <c r="BB166" s="13"/>
    </row>
    <row r="167">
      <c r="I167" s="17"/>
      <c r="M167" s="18"/>
      <c r="O167" s="18"/>
      <c r="Q167" s="18"/>
      <c r="S167" s="18"/>
      <c r="U167" s="18"/>
      <c r="W167" s="18"/>
      <c r="Y167" s="18"/>
      <c r="AP167" s="13"/>
      <c r="AS167" s="13"/>
      <c r="AT167" s="6"/>
      <c r="AU167" s="13"/>
      <c r="AV167" s="13"/>
      <c r="AW167" s="13"/>
      <c r="AX167" s="13"/>
      <c r="AY167" s="13"/>
      <c r="AZ167" s="13"/>
      <c r="BA167" s="13"/>
      <c r="BB167" s="13"/>
    </row>
    <row r="168">
      <c r="I168" s="17"/>
      <c r="M168" s="18"/>
      <c r="O168" s="18"/>
      <c r="Q168" s="18"/>
      <c r="S168" s="18"/>
      <c r="U168" s="18"/>
      <c r="W168" s="18"/>
      <c r="Y168" s="18"/>
      <c r="AP168" s="13"/>
      <c r="AS168" s="13"/>
      <c r="AT168" s="6"/>
      <c r="AU168" s="13"/>
      <c r="AV168" s="13"/>
      <c r="AW168" s="13"/>
      <c r="AX168" s="13"/>
      <c r="AY168" s="13"/>
      <c r="AZ168" s="13"/>
      <c r="BA168" s="13"/>
      <c r="BB168" s="13"/>
    </row>
    <row r="169">
      <c r="I169" s="17"/>
      <c r="M169" s="18"/>
      <c r="O169" s="18"/>
      <c r="Q169" s="18"/>
      <c r="S169" s="18"/>
      <c r="U169" s="18"/>
      <c r="W169" s="18"/>
      <c r="Y169" s="18"/>
      <c r="AP169" s="13"/>
      <c r="AS169" s="13"/>
      <c r="AT169" s="6"/>
      <c r="AU169" s="13"/>
      <c r="AV169" s="13"/>
      <c r="AW169" s="13"/>
      <c r="AX169" s="13"/>
      <c r="AY169" s="13"/>
      <c r="AZ169" s="13"/>
      <c r="BA169" s="13"/>
      <c r="BB169" s="13"/>
    </row>
    <row r="170">
      <c r="I170" s="17"/>
      <c r="M170" s="18"/>
      <c r="O170" s="18"/>
      <c r="Q170" s="18"/>
      <c r="S170" s="18"/>
      <c r="U170" s="18"/>
      <c r="W170" s="18"/>
      <c r="Y170" s="18"/>
      <c r="AP170" s="13"/>
      <c r="AS170" s="13"/>
      <c r="AT170" s="6"/>
      <c r="AU170" s="13"/>
      <c r="AV170" s="13"/>
      <c r="AW170" s="13"/>
      <c r="AX170" s="13"/>
      <c r="AY170" s="13"/>
      <c r="AZ170" s="13"/>
      <c r="BA170" s="13"/>
      <c r="BB170" s="13"/>
    </row>
    <row r="171">
      <c r="I171" s="17"/>
      <c r="M171" s="18"/>
      <c r="O171" s="18"/>
      <c r="Q171" s="18"/>
      <c r="S171" s="18"/>
      <c r="U171" s="18"/>
      <c r="W171" s="18"/>
      <c r="Y171" s="18"/>
      <c r="AP171" s="13"/>
      <c r="AS171" s="13"/>
      <c r="AT171" s="6"/>
      <c r="AU171" s="13"/>
      <c r="AV171" s="13"/>
      <c r="AW171" s="13"/>
      <c r="AX171" s="13"/>
      <c r="AY171" s="13"/>
      <c r="AZ171" s="13"/>
      <c r="BA171" s="13"/>
      <c r="BB171" s="13"/>
    </row>
    <row r="172">
      <c r="I172" s="17"/>
      <c r="M172" s="18"/>
      <c r="O172" s="18"/>
      <c r="Q172" s="18"/>
      <c r="S172" s="18"/>
      <c r="U172" s="18"/>
      <c r="W172" s="18"/>
      <c r="Y172" s="18"/>
      <c r="AP172" s="13"/>
      <c r="AS172" s="13"/>
      <c r="AT172" s="6"/>
      <c r="AU172" s="13"/>
      <c r="AV172" s="13"/>
      <c r="AW172" s="13"/>
      <c r="AX172" s="13"/>
      <c r="AY172" s="13"/>
      <c r="AZ172" s="13"/>
      <c r="BA172" s="13"/>
      <c r="BB172" s="13"/>
    </row>
    <row r="173">
      <c r="I173" s="17"/>
      <c r="M173" s="18"/>
      <c r="O173" s="18"/>
      <c r="Q173" s="18"/>
      <c r="S173" s="18"/>
      <c r="U173" s="18"/>
      <c r="W173" s="18"/>
      <c r="Y173" s="18"/>
      <c r="AP173" s="13"/>
      <c r="AS173" s="13"/>
      <c r="AT173" s="6"/>
      <c r="AU173" s="13"/>
      <c r="AV173" s="13"/>
      <c r="AW173" s="13"/>
      <c r="AX173" s="13"/>
      <c r="AY173" s="13"/>
      <c r="AZ173" s="13"/>
      <c r="BA173" s="13"/>
      <c r="BB173" s="13"/>
    </row>
    <row r="174">
      <c r="I174" s="17"/>
      <c r="M174" s="18"/>
      <c r="O174" s="18"/>
      <c r="Q174" s="18"/>
      <c r="S174" s="18"/>
      <c r="U174" s="18"/>
      <c r="W174" s="18"/>
      <c r="Y174" s="18"/>
      <c r="AP174" s="13"/>
      <c r="AS174" s="13"/>
      <c r="AT174" s="6"/>
      <c r="AU174" s="13"/>
      <c r="AV174" s="13"/>
      <c r="AW174" s="13"/>
      <c r="AX174" s="13"/>
      <c r="AY174" s="13"/>
      <c r="AZ174" s="13"/>
      <c r="BA174" s="13"/>
      <c r="BB174" s="13"/>
    </row>
    <row r="175">
      <c r="I175" s="17"/>
      <c r="M175" s="18"/>
      <c r="O175" s="18"/>
      <c r="Q175" s="18"/>
      <c r="S175" s="18"/>
      <c r="U175" s="18"/>
      <c r="W175" s="18"/>
      <c r="Y175" s="18"/>
      <c r="AP175" s="13"/>
      <c r="AS175" s="13"/>
      <c r="AT175" s="6"/>
      <c r="AU175" s="13"/>
      <c r="AV175" s="13"/>
      <c r="AW175" s="13"/>
      <c r="AX175" s="13"/>
      <c r="AY175" s="13"/>
      <c r="AZ175" s="13"/>
      <c r="BA175" s="13"/>
      <c r="BB175" s="13"/>
    </row>
    <row r="176">
      <c r="I176" s="17"/>
      <c r="M176" s="18"/>
      <c r="O176" s="18"/>
      <c r="Q176" s="18"/>
      <c r="S176" s="18"/>
      <c r="U176" s="18"/>
      <c r="W176" s="18"/>
      <c r="Y176" s="18"/>
      <c r="AP176" s="13"/>
      <c r="AS176" s="13"/>
      <c r="AT176" s="6"/>
      <c r="AU176" s="13"/>
      <c r="AV176" s="13"/>
      <c r="AW176" s="13"/>
      <c r="AX176" s="13"/>
      <c r="AY176" s="13"/>
      <c r="AZ176" s="13"/>
      <c r="BA176" s="13"/>
      <c r="BB176" s="13"/>
    </row>
    <row r="177">
      <c r="I177" s="17"/>
      <c r="M177" s="18"/>
      <c r="O177" s="18"/>
      <c r="Q177" s="18"/>
      <c r="S177" s="18"/>
      <c r="U177" s="18"/>
      <c r="W177" s="18"/>
      <c r="Y177" s="18"/>
      <c r="AP177" s="13"/>
      <c r="AS177" s="13"/>
      <c r="AT177" s="6"/>
      <c r="AU177" s="13"/>
      <c r="AV177" s="13"/>
      <c r="AW177" s="13"/>
      <c r="AX177" s="13"/>
      <c r="AY177" s="13"/>
      <c r="AZ177" s="13"/>
      <c r="BA177" s="13"/>
      <c r="BB177" s="13"/>
    </row>
    <row r="178">
      <c r="I178" s="17"/>
      <c r="M178" s="18"/>
      <c r="O178" s="18"/>
      <c r="Q178" s="18"/>
      <c r="S178" s="18"/>
      <c r="U178" s="18"/>
      <c r="W178" s="18"/>
      <c r="Y178" s="18"/>
      <c r="AP178" s="13"/>
      <c r="AS178" s="13"/>
      <c r="AT178" s="6"/>
      <c r="AU178" s="13"/>
      <c r="AV178" s="13"/>
      <c r="AW178" s="13"/>
      <c r="AX178" s="13"/>
      <c r="AY178" s="13"/>
      <c r="AZ178" s="13"/>
      <c r="BA178" s="13"/>
      <c r="BB178" s="13"/>
    </row>
    <row r="179">
      <c r="I179" s="17"/>
      <c r="M179" s="18"/>
      <c r="O179" s="18"/>
      <c r="Q179" s="18"/>
      <c r="S179" s="18"/>
      <c r="U179" s="18"/>
      <c r="W179" s="18"/>
      <c r="Y179" s="18"/>
      <c r="AP179" s="13"/>
      <c r="AS179" s="13"/>
      <c r="AT179" s="6"/>
      <c r="AU179" s="13"/>
      <c r="AV179" s="13"/>
      <c r="AW179" s="13"/>
      <c r="AX179" s="13"/>
      <c r="AY179" s="13"/>
      <c r="AZ179" s="13"/>
      <c r="BA179" s="13"/>
      <c r="BB179" s="13"/>
    </row>
    <row r="180">
      <c r="I180" s="17"/>
      <c r="M180" s="18"/>
      <c r="O180" s="18"/>
      <c r="Q180" s="18"/>
      <c r="S180" s="18"/>
      <c r="U180" s="18"/>
      <c r="W180" s="18"/>
      <c r="Y180" s="18"/>
      <c r="AP180" s="13"/>
      <c r="AS180" s="13"/>
      <c r="AT180" s="6"/>
      <c r="AU180" s="13"/>
      <c r="AV180" s="13"/>
      <c r="AW180" s="13"/>
      <c r="AX180" s="13"/>
      <c r="AY180" s="13"/>
      <c r="AZ180" s="13"/>
      <c r="BA180" s="13"/>
      <c r="BB180" s="13"/>
    </row>
    <row r="181">
      <c r="I181" s="17"/>
      <c r="M181" s="18"/>
      <c r="O181" s="18"/>
      <c r="Q181" s="18"/>
      <c r="S181" s="18"/>
      <c r="U181" s="18"/>
      <c r="W181" s="18"/>
      <c r="Y181" s="18"/>
      <c r="AP181" s="13"/>
      <c r="AS181" s="13"/>
      <c r="AT181" s="6"/>
      <c r="AU181" s="13"/>
      <c r="AV181" s="13"/>
      <c r="AW181" s="13"/>
      <c r="AX181" s="13"/>
      <c r="AY181" s="13"/>
      <c r="AZ181" s="13"/>
      <c r="BA181" s="13"/>
      <c r="BB181" s="13"/>
    </row>
    <row r="182">
      <c r="I182" s="17"/>
      <c r="M182" s="18"/>
      <c r="O182" s="18"/>
      <c r="Q182" s="18"/>
      <c r="S182" s="18"/>
      <c r="U182" s="18"/>
      <c r="W182" s="18"/>
      <c r="Y182" s="18"/>
      <c r="AP182" s="13"/>
      <c r="AS182" s="13"/>
      <c r="AT182" s="6"/>
      <c r="AU182" s="13"/>
      <c r="AV182" s="13"/>
      <c r="AW182" s="13"/>
      <c r="AX182" s="13"/>
      <c r="AY182" s="13"/>
      <c r="AZ182" s="13"/>
      <c r="BA182" s="13"/>
      <c r="BB182" s="13"/>
    </row>
    <row r="183">
      <c r="I183" s="17"/>
      <c r="M183" s="18"/>
      <c r="O183" s="18"/>
      <c r="Q183" s="18"/>
      <c r="S183" s="18"/>
      <c r="U183" s="18"/>
      <c r="W183" s="18"/>
      <c r="Y183" s="18"/>
      <c r="AP183" s="13"/>
      <c r="AS183" s="13"/>
      <c r="AT183" s="6"/>
      <c r="AU183" s="13"/>
      <c r="AV183" s="13"/>
      <c r="AW183" s="13"/>
      <c r="AX183" s="13"/>
      <c r="AY183" s="13"/>
      <c r="AZ183" s="13"/>
      <c r="BA183" s="13"/>
      <c r="BB183" s="13"/>
    </row>
    <row r="184">
      <c r="I184" s="17"/>
      <c r="M184" s="18"/>
      <c r="O184" s="18"/>
      <c r="Q184" s="18"/>
      <c r="S184" s="18"/>
      <c r="U184" s="18"/>
      <c r="W184" s="18"/>
      <c r="Y184" s="18"/>
      <c r="AP184" s="13"/>
      <c r="AS184" s="13"/>
      <c r="AT184" s="6"/>
      <c r="AU184" s="13"/>
      <c r="AV184" s="13"/>
      <c r="AW184" s="13"/>
      <c r="AX184" s="13"/>
      <c r="AY184" s="13"/>
      <c r="AZ184" s="13"/>
      <c r="BA184" s="13"/>
      <c r="BB184" s="13"/>
    </row>
    <row r="185">
      <c r="I185" s="17"/>
      <c r="M185" s="18"/>
      <c r="O185" s="18"/>
      <c r="Q185" s="18"/>
      <c r="S185" s="18"/>
      <c r="U185" s="18"/>
      <c r="W185" s="18"/>
      <c r="Y185" s="18"/>
      <c r="AP185" s="13"/>
      <c r="AS185" s="13"/>
      <c r="AT185" s="6"/>
      <c r="AU185" s="13"/>
      <c r="AV185" s="13"/>
      <c r="AW185" s="13"/>
      <c r="AX185" s="13"/>
      <c r="AY185" s="13"/>
      <c r="AZ185" s="13"/>
      <c r="BA185" s="13"/>
      <c r="BB185" s="13"/>
    </row>
    <row r="186">
      <c r="I186" s="17"/>
      <c r="M186" s="18"/>
      <c r="O186" s="18"/>
      <c r="Q186" s="18"/>
      <c r="S186" s="18"/>
      <c r="U186" s="18"/>
      <c r="W186" s="18"/>
      <c r="Y186" s="18"/>
      <c r="AP186" s="13"/>
      <c r="AS186" s="13"/>
      <c r="AT186" s="6"/>
      <c r="AU186" s="13"/>
      <c r="AV186" s="13"/>
      <c r="AW186" s="13"/>
      <c r="AX186" s="13"/>
      <c r="AY186" s="13"/>
      <c r="AZ186" s="13"/>
      <c r="BA186" s="13"/>
      <c r="BB186" s="13"/>
    </row>
    <row r="187">
      <c r="I187" s="17"/>
      <c r="M187" s="18"/>
      <c r="O187" s="18"/>
      <c r="Q187" s="18"/>
      <c r="S187" s="18"/>
      <c r="U187" s="18"/>
      <c r="W187" s="18"/>
      <c r="Y187" s="18"/>
      <c r="AP187" s="13"/>
      <c r="AS187" s="13"/>
      <c r="AT187" s="6"/>
      <c r="AU187" s="13"/>
      <c r="AV187" s="13"/>
      <c r="AW187" s="13"/>
      <c r="AX187" s="13"/>
      <c r="AY187" s="13"/>
      <c r="AZ187" s="13"/>
      <c r="BA187" s="13"/>
      <c r="BB187" s="13"/>
    </row>
    <row r="188">
      <c r="I188" s="17"/>
      <c r="M188" s="18"/>
      <c r="O188" s="18"/>
      <c r="Q188" s="18"/>
      <c r="S188" s="18"/>
      <c r="U188" s="18"/>
      <c r="W188" s="18"/>
      <c r="Y188" s="18"/>
      <c r="AP188" s="13"/>
      <c r="AS188" s="13"/>
      <c r="AT188" s="6"/>
      <c r="AU188" s="13"/>
      <c r="AV188" s="13"/>
      <c r="AW188" s="13"/>
      <c r="AX188" s="13"/>
      <c r="AY188" s="13"/>
      <c r="AZ188" s="13"/>
      <c r="BA188" s="13"/>
      <c r="BB188" s="13"/>
    </row>
    <row r="189">
      <c r="I189" s="17"/>
      <c r="M189" s="18"/>
      <c r="O189" s="18"/>
      <c r="Q189" s="18"/>
      <c r="S189" s="18"/>
      <c r="U189" s="18"/>
      <c r="W189" s="18"/>
      <c r="Y189" s="18"/>
      <c r="AP189" s="13"/>
      <c r="AS189" s="13"/>
      <c r="AT189" s="6"/>
      <c r="AU189" s="13"/>
      <c r="AV189" s="13"/>
      <c r="AW189" s="13"/>
      <c r="AX189" s="13"/>
      <c r="AY189" s="13"/>
      <c r="AZ189" s="13"/>
      <c r="BA189" s="13"/>
      <c r="BB189" s="13"/>
    </row>
    <row r="190">
      <c r="I190" s="17"/>
      <c r="M190" s="18"/>
      <c r="O190" s="18"/>
      <c r="Q190" s="18"/>
      <c r="S190" s="18"/>
      <c r="U190" s="18"/>
      <c r="W190" s="18"/>
      <c r="Y190" s="18"/>
      <c r="AP190" s="13"/>
      <c r="AS190" s="13"/>
      <c r="AT190" s="6"/>
      <c r="AU190" s="13"/>
      <c r="AV190" s="13"/>
      <c r="AW190" s="13"/>
      <c r="AX190" s="13"/>
      <c r="AY190" s="13"/>
      <c r="AZ190" s="13"/>
      <c r="BA190" s="13"/>
      <c r="BB190" s="13"/>
    </row>
    <row r="191">
      <c r="I191" s="17"/>
      <c r="M191" s="18"/>
      <c r="O191" s="18"/>
      <c r="Q191" s="18"/>
      <c r="S191" s="18"/>
      <c r="U191" s="18"/>
      <c r="W191" s="18"/>
      <c r="Y191" s="18"/>
      <c r="AP191" s="13"/>
      <c r="AS191" s="13"/>
      <c r="AT191" s="6"/>
      <c r="AU191" s="13"/>
      <c r="AV191" s="13"/>
      <c r="AW191" s="13"/>
      <c r="AX191" s="13"/>
      <c r="AY191" s="13"/>
      <c r="AZ191" s="13"/>
      <c r="BA191" s="13"/>
      <c r="BB191" s="13"/>
    </row>
    <row r="192">
      <c r="I192" s="17"/>
      <c r="M192" s="18"/>
      <c r="O192" s="18"/>
      <c r="Q192" s="18"/>
      <c r="S192" s="18"/>
      <c r="U192" s="18"/>
      <c r="W192" s="18"/>
      <c r="Y192" s="18"/>
      <c r="AP192" s="13"/>
      <c r="AS192" s="13"/>
      <c r="AT192" s="6"/>
      <c r="AU192" s="13"/>
      <c r="AV192" s="13"/>
      <c r="AW192" s="13"/>
      <c r="AX192" s="13"/>
      <c r="AY192" s="13"/>
      <c r="AZ192" s="13"/>
      <c r="BA192" s="13"/>
      <c r="BB192" s="13"/>
    </row>
    <row r="193">
      <c r="I193" s="17"/>
      <c r="M193" s="18"/>
      <c r="O193" s="18"/>
      <c r="Q193" s="18"/>
      <c r="S193" s="18"/>
      <c r="U193" s="18"/>
      <c r="W193" s="18"/>
      <c r="Y193" s="18"/>
      <c r="AP193" s="13"/>
      <c r="AS193" s="13"/>
      <c r="AT193" s="6"/>
      <c r="AU193" s="13"/>
      <c r="AV193" s="13"/>
      <c r="AW193" s="13"/>
      <c r="AX193" s="13"/>
      <c r="AY193" s="13"/>
      <c r="AZ193" s="13"/>
      <c r="BA193" s="13"/>
      <c r="BB193" s="13"/>
    </row>
    <row r="194">
      <c r="I194" s="17"/>
      <c r="M194" s="18"/>
      <c r="O194" s="18"/>
      <c r="Q194" s="18"/>
      <c r="S194" s="18"/>
      <c r="U194" s="18"/>
      <c r="W194" s="18"/>
      <c r="Y194" s="18"/>
      <c r="AP194" s="13"/>
      <c r="AS194" s="13"/>
      <c r="AT194" s="6"/>
      <c r="AU194" s="13"/>
      <c r="AV194" s="13"/>
      <c r="AW194" s="13"/>
      <c r="AX194" s="13"/>
      <c r="AY194" s="13"/>
      <c r="AZ194" s="13"/>
      <c r="BA194" s="13"/>
      <c r="BB194" s="13"/>
    </row>
    <row r="195">
      <c r="I195" s="17"/>
      <c r="M195" s="18"/>
      <c r="O195" s="18"/>
      <c r="Q195" s="18"/>
      <c r="S195" s="18"/>
      <c r="U195" s="18"/>
      <c r="W195" s="18"/>
      <c r="Y195" s="18"/>
      <c r="AP195" s="13"/>
      <c r="AS195" s="13"/>
      <c r="AT195" s="6"/>
      <c r="AU195" s="13"/>
      <c r="AV195" s="13"/>
      <c r="AW195" s="13"/>
      <c r="AX195" s="13"/>
      <c r="AY195" s="13"/>
      <c r="AZ195" s="13"/>
      <c r="BA195" s="13"/>
      <c r="BB195" s="13"/>
    </row>
    <row r="196">
      <c r="I196" s="17"/>
      <c r="M196" s="18"/>
      <c r="O196" s="18"/>
      <c r="Q196" s="18"/>
      <c r="S196" s="18"/>
      <c r="U196" s="18"/>
      <c r="W196" s="18"/>
      <c r="Y196" s="18"/>
      <c r="AP196" s="13"/>
      <c r="AS196" s="13"/>
      <c r="AT196" s="6"/>
      <c r="AU196" s="13"/>
      <c r="AV196" s="13"/>
      <c r="AW196" s="13"/>
      <c r="AX196" s="13"/>
      <c r="AY196" s="13"/>
      <c r="AZ196" s="13"/>
      <c r="BA196" s="13"/>
      <c r="BB196" s="13"/>
    </row>
    <row r="197">
      <c r="I197" s="17"/>
      <c r="M197" s="18"/>
      <c r="O197" s="18"/>
      <c r="Q197" s="18"/>
      <c r="S197" s="18"/>
      <c r="U197" s="18"/>
      <c r="W197" s="18"/>
      <c r="Y197" s="18"/>
      <c r="AP197" s="13"/>
      <c r="AS197" s="13"/>
      <c r="AT197" s="6"/>
      <c r="AU197" s="13"/>
      <c r="AV197" s="13"/>
      <c r="AW197" s="13"/>
      <c r="AX197" s="13"/>
      <c r="AY197" s="13"/>
      <c r="AZ197" s="13"/>
      <c r="BA197" s="13"/>
      <c r="BB197" s="13"/>
    </row>
    <row r="198">
      <c r="I198" s="17"/>
      <c r="M198" s="18"/>
      <c r="O198" s="18"/>
      <c r="Q198" s="18"/>
      <c r="S198" s="18"/>
      <c r="U198" s="18"/>
      <c r="W198" s="18"/>
      <c r="Y198" s="18"/>
      <c r="AP198" s="13"/>
      <c r="AS198" s="13"/>
      <c r="AT198" s="6"/>
      <c r="AU198" s="13"/>
      <c r="AV198" s="13"/>
      <c r="AW198" s="13"/>
      <c r="AX198" s="13"/>
      <c r="AY198" s="13"/>
      <c r="AZ198" s="13"/>
      <c r="BA198" s="13"/>
      <c r="BB198" s="13"/>
    </row>
    <row r="199">
      <c r="I199" s="17"/>
      <c r="M199" s="18"/>
      <c r="O199" s="18"/>
      <c r="Q199" s="18"/>
      <c r="S199" s="18"/>
      <c r="U199" s="18"/>
      <c r="W199" s="18"/>
      <c r="Y199" s="18"/>
      <c r="AP199" s="13"/>
      <c r="AS199" s="13"/>
      <c r="AT199" s="6"/>
      <c r="AU199" s="13"/>
      <c r="AV199" s="13"/>
      <c r="AW199" s="13"/>
      <c r="AX199" s="13"/>
      <c r="AY199" s="13"/>
      <c r="AZ199" s="13"/>
      <c r="BA199" s="13"/>
      <c r="BB199" s="13"/>
    </row>
    <row r="200">
      <c r="I200" s="17"/>
      <c r="M200" s="18"/>
      <c r="O200" s="18"/>
      <c r="Q200" s="18"/>
      <c r="S200" s="18"/>
      <c r="U200" s="18"/>
      <c r="W200" s="18"/>
      <c r="Y200" s="18"/>
      <c r="AP200" s="13"/>
      <c r="AS200" s="13"/>
      <c r="AT200" s="6"/>
      <c r="AU200" s="13"/>
      <c r="AV200" s="13"/>
      <c r="AW200" s="13"/>
      <c r="AX200" s="13"/>
      <c r="AY200" s="13"/>
      <c r="AZ200" s="13"/>
      <c r="BA200" s="13"/>
      <c r="BB200" s="13"/>
    </row>
    <row r="201">
      <c r="I201" s="17"/>
      <c r="M201" s="18"/>
      <c r="O201" s="18"/>
      <c r="Q201" s="18"/>
      <c r="S201" s="18"/>
      <c r="U201" s="18"/>
      <c r="W201" s="18"/>
      <c r="Y201" s="18"/>
      <c r="AP201" s="13"/>
      <c r="AS201" s="13"/>
      <c r="AT201" s="6"/>
      <c r="AU201" s="13"/>
      <c r="AV201" s="13"/>
      <c r="AW201" s="13"/>
      <c r="AX201" s="13"/>
      <c r="AY201" s="13"/>
      <c r="AZ201" s="13"/>
      <c r="BA201" s="13"/>
      <c r="BB201" s="13"/>
    </row>
    <row r="202">
      <c r="I202" s="17"/>
      <c r="M202" s="18"/>
      <c r="O202" s="18"/>
      <c r="Q202" s="18"/>
      <c r="S202" s="18"/>
      <c r="U202" s="18"/>
      <c r="W202" s="18"/>
      <c r="Y202" s="18"/>
      <c r="AP202" s="13"/>
      <c r="AS202" s="13"/>
      <c r="AT202" s="6"/>
      <c r="AU202" s="13"/>
      <c r="AV202" s="13"/>
      <c r="AW202" s="13"/>
      <c r="AX202" s="13"/>
      <c r="AY202" s="13"/>
      <c r="AZ202" s="13"/>
      <c r="BA202" s="13"/>
      <c r="BB202" s="13"/>
    </row>
    <row r="203">
      <c r="I203" s="17"/>
      <c r="M203" s="18"/>
      <c r="O203" s="18"/>
      <c r="Q203" s="18"/>
      <c r="S203" s="18"/>
      <c r="U203" s="18"/>
      <c r="W203" s="18"/>
      <c r="Y203" s="18"/>
      <c r="AP203" s="13"/>
      <c r="AS203" s="13"/>
      <c r="AT203" s="6"/>
      <c r="AU203" s="13"/>
      <c r="AV203" s="13"/>
      <c r="AW203" s="13"/>
      <c r="AX203" s="13"/>
      <c r="AY203" s="13"/>
      <c r="AZ203" s="13"/>
      <c r="BA203" s="13"/>
      <c r="BB203" s="13"/>
    </row>
    <row r="204">
      <c r="I204" s="17"/>
      <c r="M204" s="18"/>
      <c r="O204" s="18"/>
      <c r="Q204" s="18"/>
      <c r="S204" s="18"/>
      <c r="U204" s="18"/>
      <c r="W204" s="18"/>
      <c r="Y204" s="18"/>
      <c r="AP204" s="13"/>
      <c r="AS204" s="13"/>
      <c r="AT204" s="6"/>
      <c r="AU204" s="13"/>
      <c r="AV204" s="13"/>
      <c r="AW204" s="13"/>
      <c r="AX204" s="13"/>
      <c r="AY204" s="13"/>
      <c r="AZ204" s="13"/>
      <c r="BA204" s="13"/>
      <c r="BB204" s="13"/>
    </row>
    <row r="205">
      <c r="I205" s="17"/>
      <c r="M205" s="18"/>
      <c r="O205" s="18"/>
      <c r="Q205" s="18"/>
      <c r="S205" s="18"/>
      <c r="U205" s="18"/>
      <c r="W205" s="18"/>
      <c r="Y205" s="18"/>
      <c r="AP205" s="13"/>
      <c r="AS205" s="13"/>
      <c r="AT205" s="6"/>
      <c r="AU205" s="13"/>
      <c r="AV205" s="13"/>
      <c r="AW205" s="13"/>
      <c r="AX205" s="13"/>
      <c r="AY205" s="13"/>
      <c r="AZ205" s="13"/>
      <c r="BA205" s="13"/>
      <c r="BB205" s="13"/>
    </row>
    <row r="206">
      <c r="I206" s="17"/>
      <c r="M206" s="18"/>
      <c r="O206" s="18"/>
      <c r="Q206" s="18"/>
      <c r="S206" s="18"/>
      <c r="U206" s="18"/>
      <c r="W206" s="18"/>
      <c r="Y206" s="18"/>
      <c r="AP206" s="13"/>
      <c r="AS206" s="13"/>
      <c r="AT206" s="6"/>
      <c r="AU206" s="13"/>
      <c r="AV206" s="13"/>
      <c r="AW206" s="13"/>
      <c r="AX206" s="13"/>
      <c r="AY206" s="13"/>
      <c r="AZ206" s="13"/>
      <c r="BA206" s="13"/>
      <c r="BB206" s="13"/>
    </row>
    <row r="207">
      <c r="I207" s="17"/>
      <c r="M207" s="18"/>
      <c r="O207" s="18"/>
      <c r="Q207" s="18"/>
      <c r="S207" s="18"/>
      <c r="U207" s="18"/>
      <c r="W207" s="18"/>
      <c r="Y207" s="18"/>
      <c r="AP207" s="13"/>
      <c r="AS207" s="13"/>
      <c r="AT207" s="6"/>
      <c r="AU207" s="13"/>
      <c r="AV207" s="13"/>
      <c r="AW207" s="13"/>
      <c r="AX207" s="13"/>
      <c r="AY207" s="13"/>
      <c r="AZ207" s="13"/>
      <c r="BA207" s="13"/>
      <c r="BB207" s="13"/>
    </row>
    <row r="208">
      <c r="I208" s="17"/>
      <c r="M208" s="18"/>
      <c r="O208" s="18"/>
      <c r="Q208" s="18"/>
      <c r="S208" s="18"/>
      <c r="U208" s="18"/>
      <c r="W208" s="18"/>
      <c r="Y208" s="18"/>
      <c r="AP208" s="13"/>
      <c r="AS208" s="13"/>
      <c r="AT208" s="6"/>
      <c r="AU208" s="13"/>
      <c r="AV208" s="13"/>
      <c r="AW208" s="13"/>
      <c r="AX208" s="13"/>
      <c r="AY208" s="13"/>
      <c r="AZ208" s="13"/>
      <c r="BA208" s="13"/>
      <c r="BB208" s="13"/>
    </row>
    <row r="209">
      <c r="I209" s="17"/>
      <c r="M209" s="18"/>
      <c r="O209" s="18"/>
      <c r="Q209" s="18"/>
      <c r="S209" s="18"/>
      <c r="U209" s="18"/>
      <c r="W209" s="18"/>
      <c r="Y209" s="18"/>
      <c r="AP209" s="13"/>
      <c r="AS209" s="13"/>
      <c r="AT209" s="6"/>
      <c r="AU209" s="13"/>
      <c r="AV209" s="13"/>
      <c r="AW209" s="13"/>
      <c r="AX209" s="13"/>
      <c r="AY209" s="13"/>
      <c r="AZ209" s="13"/>
      <c r="BA209" s="13"/>
      <c r="BB209" s="13"/>
    </row>
    <row r="210">
      <c r="I210" s="17"/>
      <c r="M210" s="18"/>
      <c r="O210" s="18"/>
      <c r="Q210" s="18"/>
      <c r="S210" s="18"/>
      <c r="U210" s="18"/>
      <c r="W210" s="18"/>
      <c r="Y210" s="18"/>
      <c r="AP210" s="13"/>
      <c r="AS210" s="13"/>
      <c r="AT210" s="6"/>
      <c r="AU210" s="13"/>
      <c r="AV210" s="13"/>
      <c r="AW210" s="13"/>
      <c r="AX210" s="13"/>
      <c r="AY210" s="13"/>
      <c r="AZ210" s="13"/>
      <c r="BA210" s="13"/>
      <c r="BB210" s="13"/>
    </row>
    <row r="211">
      <c r="I211" s="17"/>
      <c r="M211" s="18"/>
      <c r="O211" s="18"/>
      <c r="Q211" s="18"/>
      <c r="S211" s="18"/>
      <c r="U211" s="18"/>
      <c r="W211" s="18"/>
      <c r="Y211" s="18"/>
      <c r="AP211" s="13"/>
      <c r="AS211" s="13"/>
      <c r="AT211" s="6"/>
      <c r="AU211" s="13"/>
      <c r="AV211" s="13"/>
      <c r="AW211" s="13"/>
      <c r="AX211" s="13"/>
      <c r="AY211" s="13"/>
      <c r="AZ211" s="13"/>
      <c r="BA211" s="13"/>
      <c r="BB211" s="13"/>
    </row>
    <row r="212">
      <c r="I212" s="17"/>
      <c r="M212" s="18"/>
      <c r="O212" s="18"/>
      <c r="Q212" s="18"/>
      <c r="S212" s="18"/>
      <c r="U212" s="18"/>
      <c r="W212" s="18"/>
      <c r="Y212" s="18"/>
      <c r="AP212" s="13"/>
      <c r="AS212" s="13"/>
      <c r="AT212" s="6"/>
      <c r="AU212" s="13"/>
      <c r="AV212" s="13"/>
      <c r="AW212" s="13"/>
      <c r="AX212" s="13"/>
      <c r="AY212" s="13"/>
      <c r="AZ212" s="13"/>
      <c r="BA212" s="13"/>
      <c r="BB212" s="13"/>
    </row>
    <row r="213">
      <c r="I213" s="17"/>
      <c r="M213" s="18"/>
      <c r="O213" s="18"/>
      <c r="Q213" s="18"/>
      <c r="S213" s="18"/>
      <c r="U213" s="18"/>
      <c r="W213" s="18"/>
      <c r="Y213" s="18"/>
      <c r="AP213" s="13"/>
      <c r="AS213" s="13"/>
      <c r="AT213" s="6"/>
      <c r="AU213" s="13"/>
      <c r="AV213" s="13"/>
      <c r="AW213" s="13"/>
      <c r="AX213" s="13"/>
      <c r="AY213" s="13"/>
      <c r="AZ213" s="13"/>
      <c r="BA213" s="13"/>
      <c r="BB213" s="13"/>
    </row>
    <row r="214">
      <c r="I214" s="17"/>
      <c r="M214" s="18"/>
      <c r="O214" s="18"/>
      <c r="Q214" s="18"/>
      <c r="S214" s="18"/>
      <c r="U214" s="18"/>
      <c r="W214" s="18"/>
      <c r="Y214" s="18"/>
      <c r="AP214" s="13"/>
      <c r="AS214" s="13"/>
      <c r="AT214" s="6"/>
      <c r="AU214" s="13"/>
      <c r="AV214" s="13"/>
      <c r="AW214" s="13"/>
      <c r="AX214" s="13"/>
      <c r="AY214" s="13"/>
      <c r="AZ214" s="13"/>
      <c r="BA214" s="13"/>
      <c r="BB214" s="13"/>
    </row>
    <row r="215">
      <c r="I215" s="17"/>
      <c r="M215" s="18"/>
      <c r="O215" s="18"/>
      <c r="Q215" s="18"/>
      <c r="S215" s="18"/>
      <c r="U215" s="18"/>
      <c r="W215" s="18"/>
      <c r="Y215" s="18"/>
      <c r="AP215" s="13"/>
      <c r="AS215" s="13"/>
      <c r="AT215" s="6"/>
      <c r="AU215" s="13"/>
      <c r="AV215" s="13"/>
      <c r="AW215" s="13"/>
      <c r="AX215" s="13"/>
      <c r="AY215" s="13"/>
      <c r="AZ215" s="13"/>
      <c r="BA215" s="13"/>
      <c r="BB215" s="13"/>
    </row>
    <row r="216">
      <c r="I216" s="17"/>
      <c r="M216" s="18"/>
      <c r="O216" s="18"/>
      <c r="Q216" s="18"/>
      <c r="S216" s="18"/>
      <c r="U216" s="18"/>
      <c r="W216" s="18"/>
      <c r="Y216" s="18"/>
      <c r="AP216" s="13"/>
      <c r="AS216" s="13"/>
      <c r="AT216" s="6"/>
      <c r="AU216" s="13"/>
      <c r="AV216" s="13"/>
      <c r="AW216" s="13"/>
      <c r="AX216" s="13"/>
      <c r="AY216" s="13"/>
      <c r="AZ216" s="13"/>
      <c r="BA216" s="13"/>
      <c r="BB216" s="13"/>
    </row>
    <row r="217">
      <c r="I217" s="17"/>
      <c r="M217" s="18"/>
      <c r="O217" s="18"/>
      <c r="Q217" s="18"/>
      <c r="S217" s="18"/>
      <c r="U217" s="18"/>
      <c r="W217" s="18"/>
      <c r="Y217" s="18"/>
      <c r="AP217" s="13"/>
      <c r="AS217" s="13"/>
      <c r="AT217" s="6"/>
      <c r="AU217" s="13"/>
      <c r="AV217" s="13"/>
      <c r="AW217" s="13"/>
      <c r="AX217" s="13"/>
      <c r="AY217" s="13"/>
      <c r="AZ217" s="13"/>
      <c r="BA217" s="13"/>
      <c r="BB217" s="13"/>
    </row>
    <row r="218">
      <c r="I218" s="17"/>
      <c r="M218" s="18"/>
      <c r="O218" s="18"/>
      <c r="Q218" s="18"/>
      <c r="S218" s="18"/>
      <c r="U218" s="18"/>
      <c r="W218" s="18"/>
      <c r="Y218" s="18"/>
      <c r="AP218" s="13"/>
      <c r="AS218" s="13"/>
      <c r="AT218" s="6"/>
      <c r="AU218" s="13"/>
      <c r="AV218" s="13"/>
      <c r="AW218" s="13"/>
      <c r="AX218" s="13"/>
      <c r="AY218" s="13"/>
      <c r="AZ218" s="13"/>
      <c r="BA218" s="13"/>
      <c r="BB218" s="13"/>
    </row>
    <row r="219">
      <c r="I219" s="17"/>
      <c r="M219" s="18"/>
      <c r="O219" s="18"/>
      <c r="Q219" s="18"/>
      <c r="S219" s="18"/>
      <c r="U219" s="18"/>
      <c r="W219" s="18"/>
      <c r="Y219" s="18"/>
      <c r="AP219" s="13"/>
      <c r="AS219" s="13"/>
      <c r="AT219" s="6"/>
      <c r="AU219" s="13"/>
      <c r="AV219" s="13"/>
      <c r="AW219" s="13"/>
      <c r="AX219" s="13"/>
      <c r="AY219" s="13"/>
      <c r="AZ219" s="13"/>
      <c r="BA219" s="13"/>
      <c r="BB219" s="13"/>
    </row>
    <row r="220">
      <c r="I220" s="17"/>
      <c r="M220" s="18"/>
      <c r="O220" s="18"/>
      <c r="Q220" s="18"/>
      <c r="S220" s="18"/>
      <c r="U220" s="18"/>
      <c r="W220" s="18"/>
      <c r="Y220" s="18"/>
      <c r="AP220" s="13"/>
      <c r="AS220" s="13"/>
      <c r="AT220" s="6"/>
      <c r="AU220" s="13"/>
      <c r="AV220" s="13"/>
      <c r="AW220" s="13"/>
      <c r="AX220" s="13"/>
      <c r="AY220" s="13"/>
      <c r="AZ220" s="13"/>
      <c r="BA220" s="13"/>
      <c r="BB220" s="13"/>
    </row>
    <row r="221">
      <c r="I221" s="17"/>
      <c r="M221" s="18"/>
      <c r="O221" s="18"/>
      <c r="Q221" s="18"/>
      <c r="S221" s="18"/>
      <c r="U221" s="18"/>
      <c r="W221" s="18"/>
      <c r="Y221" s="18"/>
      <c r="AP221" s="13"/>
      <c r="AS221" s="13"/>
      <c r="AT221" s="6"/>
      <c r="AU221" s="13"/>
      <c r="AV221" s="13"/>
      <c r="AW221" s="13"/>
      <c r="AX221" s="13"/>
      <c r="AY221" s="13"/>
      <c r="AZ221" s="13"/>
      <c r="BA221" s="13"/>
      <c r="BB221" s="13"/>
    </row>
    <row r="222">
      <c r="I222" s="17"/>
      <c r="M222" s="18"/>
      <c r="O222" s="18"/>
      <c r="Q222" s="18"/>
      <c r="S222" s="18"/>
      <c r="U222" s="18"/>
      <c r="W222" s="18"/>
      <c r="Y222" s="18"/>
      <c r="AP222" s="13"/>
      <c r="AS222" s="13"/>
      <c r="AT222" s="6"/>
      <c r="AU222" s="13"/>
      <c r="AV222" s="13"/>
      <c r="AW222" s="13"/>
      <c r="AX222" s="13"/>
      <c r="AY222" s="13"/>
      <c r="AZ222" s="13"/>
      <c r="BA222" s="13"/>
      <c r="BB222" s="13"/>
    </row>
    <row r="223">
      <c r="I223" s="17"/>
      <c r="M223" s="18"/>
      <c r="O223" s="18"/>
      <c r="Q223" s="18"/>
      <c r="S223" s="18"/>
      <c r="U223" s="18"/>
      <c r="W223" s="18"/>
      <c r="Y223" s="18"/>
      <c r="AP223" s="13"/>
      <c r="AS223" s="13"/>
      <c r="AT223" s="6"/>
      <c r="AU223" s="13"/>
      <c r="AV223" s="13"/>
      <c r="AW223" s="13"/>
      <c r="AX223" s="13"/>
      <c r="AY223" s="13"/>
      <c r="AZ223" s="13"/>
      <c r="BA223" s="13"/>
      <c r="BB223" s="13"/>
    </row>
    <row r="224">
      <c r="I224" s="17"/>
      <c r="M224" s="18"/>
      <c r="O224" s="18"/>
      <c r="Q224" s="18"/>
      <c r="S224" s="18"/>
      <c r="U224" s="18"/>
      <c r="W224" s="18"/>
      <c r="Y224" s="18"/>
      <c r="AP224" s="13"/>
      <c r="AS224" s="13"/>
      <c r="AT224" s="6"/>
      <c r="AU224" s="13"/>
      <c r="AV224" s="13"/>
      <c r="AW224" s="13"/>
      <c r="AX224" s="13"/>
      <c r="AY224" s="13"/>
      <c r="AZ224" s="13"/>
      <c r="BA224" s="13"/>
      <c r="BB224" s="13"/>
    </row>
    <row r="225">
      <c r="I225" s="17"/>
      <c r="M225" s="18"/>
      <c r="O225" s="18"/>
      <c r="Q225" s="18"/>
      <c r="S225" s="18"/>
      <c r="U225" s="18"/>
      <c r="W225" s="18"/>
      <c r="Y225" s="18"/>
      <c r="AP225" s="13"/>
      <c r="AS225" s="13"/>
      <c r="AT225" s="6"/>
      <c r="AU225" s="13"/>
      <c r="AV225" s="13"/>
      <c r="AW225" s="13"/>
      <c r="AX225" s="13"/>
      <c r="AY225" s="13"/>
      <c r="AZ225" s="13"/>
      <c r="BA225" s="13"/>
      <c r="BB225" s="13"/>
    </row>
    <row r="226">
      <c r="I226" s="17"/>
      <c r="M226" s="18"/>
      <c r="O226" s="18"/>
      <c r="Q226" s="18"/>
      <c r="S226" s="18"/>
      <c r="U226" s="18"/>
      <c r="W226" s="18"/>
      <c r="Y226" s="18"/>
      <c r="AP226" s="13"/>
      <c r="AS226" s="13"/>
      <c r="AT226" s="6"/>
      <c r="AU226" s="13"/>
      <c r="AV226" s="13"/>
      <c r="AW226" s="13"/>
      <c r="AX226" s="13"/>
      <c r="AY226" s="13"/>
      <c r="AZ226" s="13"/>
      <c r="BA226" s="13"/>
      <c r="BB226" s="13"/>
    </row>
    <row r="227">
      <c r="I227" s="17"/>
      <c r="M227" s="18"/>
      <c r="O227" s="18"/>
      <c r="Q227" s="18"/>
      <c r="S227" s="18"/>
      <c r="U227" s="18"/>
      <c r="W227" s="18"/>
      <c r="Y227" s="18"/>
      <c r="AP227" s="13"/>
      <c r="AS227" s="13"/>
      <c r="AT227" s="6"/>
      <c r="AU227" s="13"/>
      <c r="AV227" s="13"/>
      <c r="AW227" s="13"/>
      <c r="AX227" s="13"/>
      <c r="AY227" s="13"/>
      <c r="AZ227" s="13"/>
      <c r="BA227" s="13"/>
      <c r="BB227" s="13"/>
    </row>
    <row r="228">
      <c r="I228" s="17"/>
      <c r="M228" s="18"/>
      <c r="O228" s="18"/>
      <c r="Q228" s="18"/>
      <c r="S228" s="18"/>
      <c r="U228" s="18"/>
      <c r="W228" s="18"/>
      <c r="Y228" s="18"/>
      <c r="AP228" s="13"/>
      <c r="AS228" s="13"/>
      <c r="AT228" s="6"/>
      <c r="AU228" s="13"/>
      <c r="AV228" s="13"/>
      <c r="AW228" s="13"/>
      <c r="AX228" s="13"/>
      <c r="AY228" s="13"/>
      <c r="AZ228" s="13"/>
      <c r="BA228" s="13"/>
      <c r="BB228" s="13"/>
    </row>
    <row r="229">
      <c r="I229" s="17"/>
      <c r="M229" s="18"/>
      <c r="O229" s="18"/>
      <c r="Q229" s="18"/>
      <c r="S229" s="18"/>
      <c r="U229" s="18"/>
      <c r="W229" s="18"/>
      <c r="Y229" s="18"/>
      <c r="AP229" s="13"/>
      <c r="AS229" s="13"/>
      <c r="AT229" s="6"/>
      <c r="AU229" s="13"/>
      <c r="AV229" s="13"/>
      <c r="AW229" s="13"/>
      <c r="AX229" s="13"/>
      <c r="AY229" s="13"/>
      <c r="AZ229" s="13"/>
      <c r="BA229" s="13"/>
      <c r="BB229" s="13"/>
    </row>
    <row r="230">
      <c r="I230" s="17"/>
      <c r="M230" s="18"/>
      <c r="O230" s="18"/>
      <c r="Q230" s="18"/>
      <c r="S230" s="18"/>
      <c r="U230" s="18"/>
      <c r="W230" s="18"/>
      <c r="Y230" s="18"/>
      <c r="AP230" s="13"/>
      <c r="AS230" s="13"/>
      <c r="AT230" s="6"/>
      <c r="AU230" s="13"/>
      <c r="AV230" s="13"/>
      <c r="AW230" s="13"/>
      <c r="AX230" s="13"/>
      <c r="AY230" s="13"/>
      <c r="AZ230" s="13"/>
      <c r="BA230" s="13"/>
      <c r="BB230" s="13"/>
    </row>
    <row r="231">
      <c r="I231" s="17"/>
      <c r="M231" s="18"/>
      <c r="O231" s="18"/>
      <c r="Q231" s="18"/>
      <c r="S231" s="18"/>
      <c r="U231" s="18"/>
      <c r="W231" s="18"/>
      <c r="Y231" s="18"/>
      <c r="AP231" s="13"/>
      <c r="AS231" s="13"/>
      <c r="AT231" s="6"/>
      <c r="AU231" s="13"/>
      <c r="AV231" s="13"/>
      <c r="AW231" s="13"/>
      <c r="AX231" s="13"/>
      <c r="AY231" s="13"/>
      <c r="AZ231" s="13"/>
      <c r="BA231" s="13"/>
      <c r="BB231" s="13"/>
    </row>
    <row r="232">
      <c r="I232" s="17"/>
      <c r="M232" s="18"/>
      <c r="O232" s="18"/>
      <c r="Q232" s="18"/>
      <c r="S232" s="18"/>
      <c r="U232" s="18"/>
      <c r="W232" s="18"/>
      <c r="Y232" s="18"/>
      <c r="AP232" s="13"/>
      <c r="AS232" s="13"/>
      <c r="AT232" s="6"/>
      <c r="AU232" s="13"/>
      <c r="AV232" s="13"/>
      <c r="AW232" s="13"/>
      <c r="AX232" s="13"/>
      <c r="AY232" s="13"/>
      <c r="AZ232" s="13"/>
      <c r="BA232" s="13"/>
      <c r="BB232" s="13"/>
    </row>
    <row r="233">
      <c r="I233" s="17"/>
      <c r="M233" s="18"/>
      <c r="O233" s="18"/>
      <c r="Q233" s="18"/>
      <c r="S233" s="18"/>
      <c r="U233" s="18"/>
      <c r="W233" s="18"/>
      <c r="Y233" s="18"/>
      <c r="AP233" s="13"/>
      <c r="AS233" s="13"/>
      <c r="AT233" s="6"/>
      <c r="AU233" s="13"/>
      <c r="AV233" s="13"/>
      <c r="AW233" s="13"/>
      <c r="AX233" s="13"/>
      <c r="AY233" s="13"/>
      <c r="AZ233" s="13"/>
      <c r="BA233" s="13"/>
      <c r="BB233" s="13"/>
    </row>
    <row r="234">
      <c r="I234" s="17"/>
      <c r="M234" s="18"/>
      <c r="O234" s="18"/>
      <c r="Q234" s="18"/>
      <c r="S234" s="18"/>
      <c r="U234" s="18"/>
      <c r="W234" s="18"/>
      <c r="Y234" s="18"/>
      <c r="AP234" s="13"/>
      <c r="AS234" s="13"/>
      <c r="AT234" s="6"/>
      <c r="AU234" s="13"/>
      <c r="AV234" s="13"/>
      <c r="AW234" s="13"/>
      <c r="AX234" s="13"/>
      <c r="AY234" s="13"/>
      <c r="AZ234" s="13"/>
      <c r="BA234" s="13"/>
      <c r="BB234" s="13"/>
    </row>
    <row r="235">
      <c r="I235" s="17"/>
      <c r="M235" s="18"/>
      <c r="O235" s="18"/>
      <c r="Q235" s="18"/>
      <c r="S235" s="18"/>
      <c r="U235" s="18"/>
      <c r="W235" s="18"/>
      <c r="Y235" s="18"/>
      <c r="AP235" s="13"/>
      <c r="AS235" s="13"/>
      <c r="AT235" s="6"/>
      <c r="AU235" s="13"/>
      <c r="AV235" s="13"/>
      <c r="AW235" s="13"/>
      <c r="AX235" s="13"/>
      <c r="AY235" s="13"/>
      <c r="AZ235" s="13"/>
      <c r="BA235" s="13"/>
      <c r="BB235" s="13"/>
    </row>
    <row r="236">
      <c r="I236" s="17"/>
      <c r="M236" s="18"/>
      <c r="O236" s="18"/>
      <c r="Q236" s="18"/>
      <c r="S236" s="18"/>
      <c r="U236" s="18"/>
      <c r="W236" s="18"/>
      <c r="Y236" s="18"/>
      <c r="AP236" s="13"/>
      <c r="AS236" s="13"/>
      <c r="AT236" s="6"/>
      <c r="AU236" s="13"/>
      <c r="AV236" s="13"/>
      <c r="AW236" s="13"/>
      <c r="AX236" s="13"/>
      <c r="AY236" s="13"/>
      <c r="AZ236" s="13"/>
      <c r="BA236" s="13"/>
      <c r="BB236" s="13"/>
    </row>
    <row r="237">
      <c r="I237" s="17"/>
      <c r="M237" s="18"/>
      <c r="O237" s="18"/>
      <c r="Q237" s="18"/>
      <c r="S237" s="18"/>
      <c r="U237" s="18"/>
      <c r="W237" s="18"/>
      <c r="Y237" s="18"/>
      <c r="AP237" s="13"/>
      <c r="AS237" s="13"/>
      <c r="AT237" s="6"/>
      <c r="AU237" s="13"/>
      <c r="AV237" s="13"/>
      <c r="AW237" s="13"/>
      <c r="AX237" s="13"/>
      <c r="AY237" s="13"/>
      <c r="AZ237" s="13"/>
      <c r="BA237" s="13"/>
      <c r="BB237" s="13"/>
    </row>
    <row r="238">
      <c r="I238" s="17"/>
      <c r="M238" s="18"/>
      <c r="O238" s="18"/>
      <c r="Q238" s="18"/>
      <c r="S238" s="18"/>
      <c r="U238" s="18"/>
      <c r="W238" s="18"/>
      <c r="Y238" s="18"/>
      <c r="AP238" s="13"/>
      <c r="AS238" s="13"/>
      <c r="AT238" s="6"/>
      <c r="AU238" s="13"/>
      <c r="AV238" s="13"/>
      <c r="AW238" s="13"/>
      <c r="AX238" s="13"/>
      <c r="AY238" s="13"/>
      <c r="AZ238" s="13"/>
      <c r="BA238" s="13"/>
      <c r="BB238" s="13"/>
    </row>
    <row r="239">
      <c r="I239" s="17"/>
      <c r="M239" s="18"/>
      <c r="O239" s="18"/>
      <c r="Q239" s="18"/>
      <c r="S239" s="18"/>
      <c r="U239" s="18"/>
      <c r="W239" s="18"/>
      <c r="Y239" s="18"/>
      <c r="AP239" s="13"/>
      <c r="AS239" s="13"/>
      <c r="AT239" s="6"/>
      <c r="AU239" s="13"/>
      <c r="AV239" s="13"/>
      <c r="AW239" s="13"/>
      <c r="AX239" s="13"/>
      <c r="AY239" s="13"/>
      <c r="AZ239" s="13"/>
      <c r="BA239" s="13"/>
      <c r="BB239" s="13"/>
    </row>
    <row r="240">
      <c r="I240" s="17"/>
      <c r="M240" s="18"/>
      <c r="O240" s="18"/>
      <c r="Q240" s="18"/>
      <c r="S240" s="18"/>
      <c r="U240" s="18"/>
      <c r="W240" s="18"/>
      <c r="Y240" s="18"/>
      <c r="AP240" s="13"/>
      <c r="AS240" s="13"/>
      <c r="AT240" s="6"/>
      <c r="AU240" s="13"/>
      <c r="AV240" s="13"/>
      <c r="AW240" s="13"/>
      <c r="AX240" s="13"/>
      <c r="AY240" s="13"/>
      <c r="AZ240" s="13"/>
      <c r="BA240" s="13"/>
      <c r="BB240" s="13"/>
    </row>
    <row r="241">
      <c r="I241" s="17"/>
      <c r="M241" s="18"/>
      <c r="O241" s="18"/>
      <c r="Q241" s="18"/>
      <c r="S241" s="18"/>
      <c r="U241" s="18"/>
      <c r="W241" s="18"/>
      <c r="Y241" s="18"/>
      <c r="AP241" s="13"/>
      <c r="AS241" s="13"/>
      <c r="AT241" s="6"/>
      <c r="AU241" s="13"/>
      <c r="AV241" s="13"/>
      <c r="AW241" s="13"/>
      <c r="AX241" s="13"/>
      <c r="AY241" s="13"/>
      <c r="AZ241" s="13"/>
      <c r="BA241" s="13"/>
      <c r="BB241" s="13"/>
    </row>
    <row r="242">
      <c r="I242" s="17"/>
      <c r="M242" s="18"/>
      <c r="O242" s="18"/>
      <c r="Q242" s="18"/>
      <c r="S242" s="18"/>
      <c r="U242" s="18"/>
      <c r="W242" s="18"/>
      <c r="Y242" s="18"/>
      <c r="AP242" s="13"/>
      <c r="AS242" s="13"/>
      <c r="AT242" s="6"/>
      <c r="AU242" s="13"/>
      <c r="AV242" s="13"/>
      <c r="AW242" s="13"/>
      <c r="AX242" s="13"/>
      <c r="AY242" s="13"/>
      <c r="AZ242" s="13"/>
      <c r="BA242" s="13"/>
      <c r="BB242" s="13"/>
    </row>
    <row r="243">
      <c r="I243" s="17"/>
      <c r="M243" s="18"/>
      <c r="O243" s="18"/>
      <c r="Q243" s="18"/>
      <c r="S243" s="18"/>
      <c r="U243" s="18"/>
      <c r="W243" s="18"/>
      <c r="Y243" s="18"/>
      <c r="AP243" s="13"/>
      <c r="AS243" s="13"/>
      <c r="AT243" s="6"/>
      <c r="AU243" s="13"/>
      <c r="AV243" s="13"/>
      <c r="AW243" s="13"/>
      <c r="AX243" s="13"/>
      <c r="AY243" s="13"/>
      <c r="AZ243" s="13"/>
      <c r="BA243" s="13"/>
      <c r="BB243" s="13"/>
    </row>
    <row r="244">
      <c r="I244" s="17"/>
      <c r="M244" s="18"/>
      <c r="O244" s="18"/>
      <c r="Q244" s="18"/>
      <c r="S244" s="18"/>
      <c r="U244" s="18"/>
      <c r="W244" s="18"/>
      <c r="Y244" s="18"/>
      <c r="AP244" s="13"/>
      <c r="AS244" s="13"/>
      <c r="AT244" s="6"/>
      <c r="AU244" s="13"/>
      <c r="AV244" s="13"/>
      <c r="AW244" s="13"/>
      <c r="AX244" s="13"/>
      <c r="AY244" s="13"/>
      <c r="AZ244" s="13"/>
      <c r="BA244" s="13"/>
      <c r="BB244" s="13"/>
    </row>
    <row r="245">
      <c r="I245" s="17"/>
      <c r="M245" s="18"/>
      <c r="O245" s="18"/>
      <c r="Q245" s="18"/>
      <c r="S245" s="18"/>
      <c r="U245" s="18"/>
      <c r="W245" s="18"/>
      <c r="Y245" s="18"/>
      <c r="AP245" s="13"/>
      <c r="AS245" s="13"/>
      <c r="AT245" s="6"/>
      <c r="AU245" s="13"/>
      <c r="AV245" s="13"/>
      <c r="AW245" s="13"/>
      <c r="AX245" s="13"/>
      <c r="AY245" s="13"/>
      <c r="AZ245" s="13"/>
      <c r="BA245" s="13"/>
      <c r="BB245" s="13"/>
    </row>
    <row r="246">
      <c r="I246" s="17"/>
      <c r="M246" s="18"/>
      <c r="O246" s="18"/>
      <c r="Q246" s="18"/>
      <c r="S246" s="18"/>
      <c r="U246" s="18"/>
      <c r="W246" s="18"/>
      <c r="Y246" s="18"/>
      <c r="AP246" s="13"/>
      <c r="AS246" s="13"/>
      <c r="AT246" s="6"/>
      <c r="AU246" s="13"/>
      <c r="AV246" s="13"/>
      <c r="AW246" s="13"/>
      <c r="AX246" s="13"/>
      <c r="AY246" s="13"/>
      <c r="AZ246" s="13"/>
      <c r="BA246" s="13"/>
      <c r="BB246" s="13"/>
    </row>
    <row r="247">
      <c r="I247" s="17"/>
      <c r="M247" s="18"/>
      <c r="O247" s="18"/>
      <c r="Q247" s="18"/>
      <c r="S247" s="18"/>
      <c r="U247" s="18"/>
      <c r="W247" s="18"/>
      <c r="Y247" s="18"/>
      <c r="AP247" s="13"/>
      <c r="AS247" s="13"/>
      <c r="AT247" s="6"/>
      <c r="AU247" s="13"/>
      <c r="AV247" s="13"/>
      <c r="AW247" s="13"/>
      <c r="AX247" s="13"/>
      <c r="AY247" s="13"/>
      <c r="AZ247" s="13"/>
      <c r="BA247" s="13"/>
      <c r="BB247" s="13"/>
    </row>
    <row r="248">
      <c r="I248" s="17"/>
      <c r="M248" s="18"/>
      <c r="O248" s="18"/>
      <c r="Q248" s="18"/>
      <c r="S248" s="18"/>
      <c r="U248" s="18"/>
      <c r="W248" s="18"/>
      <c r="Y248" s="18"/>
      <c r="AP248" s="13"/>
      <c r="AS248" s="13"/>
      <c r="AT248" s="6"/>
      <c r="AU248" s="13"/>
      <c r="AV248" s="13"/>
      <c r="AW248" s="13"/>
      <c r="AX248" s="13"/>
      <c r="AY248" s="13"/>
      <c r="AZ248" s="13"/>
      <c r="BA248" s="13"/>
      <c r="BB248" s="13"/>
    </row>
    <row r="249">
      <c r="I249" s="17"/>
      <c r="M249" s="18"/>
      <c r="O249" s="18"/>
      <c r="Q249" s="18"/>
      <c r="S249" s="18"/>
      <c r="U249" s="18"/>
      <c r="W249" s="18"/>
      <c r="Y249" s="18"/>
      <c r="AP249" s="13"/>
      <c r="AS249" s="13"/>
      <c r="AT249" s="6"/>
      <c r="AU249" s="13"/>
      <c r="AV249" s="13"/>
      <c r="AW249" s="13"/>
      <c r="AX249" s="13"/>
      <c r="AY249" s="13"/>
      <c r="AZ249" s="13"/>
      <c r="BA249" s="13"/>
      <c r="BB249" s="13"/>
    </row>
    <row r="250">
      <c r="I250" s="17"/>
      <c r="M250" s="18"/>
      <c r="O250" s="18"/>
      <c r="Q250" s="18"/>
      <c r="S250" s="18"/>
      <c r="U250" s="18"/>
      <c r="W250" s="18"/>
      <c r="Y250" s="18"/>
      <c r="AP250" s="13"/>
      <c r="AS250" s="13"/>
      <c r="AT250" s="6"/>
      <c r="AU250" s="13"/>
      <c r="AV250" s="13"/>
      <c r="AW250" s="13"/>
      <c r="AX250" s="13"/>
      <c r="AY250" s="13"/>
      <c r="AZ250" s="13"/>
      <c r="BA250" s="13"/>
      <c r="BB250" s="13"/>
    </row>
    <row r="251">
      <c r="I251" s="17"/>
      <c r="M251" s="18"/>
      <c r="O251" s="18"/>
      <c r="Q251" s="18"/>
      <c r="S251" s="18"/>
      <c r="U251" s="18"/>
      <c r="W251" s="18"/>
      <c r="Y251" s="18"/>
      <c r="AP251" s="13"/>
      <c r="AS251" s="13"/>
      <c r="AT251" s="6"/>
      <c r="AU251" s="13"/>
      <c r="AV251" s="13"/>
      <c r="AW251" s="13"/>
      <c r="AX251" s="13"/>
      <c r="AY251" s="13"/>
      <c r="AZ251" s="13"/>
      <c r="BA251" s="13"/>
      <c r="BB251" s="13"/>
    </row>
    <row r="252">
      <c r="I252" s="17"/>
      <c r="M252" s="18"/>
      <c r="O252" s="18"/>
      <c r="Q252" s="18"/>
      <c r="S252" s="18"/>
      <c r="U252" s="18"/>
      <c r="W252" s="18"/>
      <c r="Y252" s="18"/>
      <c r="AP252" s="13"/>
      <c r="AS252" s="13"/>
      <c r="AT252" s="6"/>
      <c r="AU252" s="13"/>
      <c r="AV252" s="13"/>
      <c r="AW252" s="13"/>
      <c r="AX252" s="13"/>
      <c r="AY252" s="13"/>
      <c r="AZ252" s="13"/>
      <c r="BA252" s="13"/>
      <c r="BB252" s="13"/>
    </row>
    <row r="253">
      <c r="I253" s="17"/>
      <c r="M253" s="18"/>
      <c r="O253" s="18"/>
      <c r="Q253" s="18"/>
      <c r="S253" s="18"/>
      <c r="U253" s="18"/>
      <c r="W253" s="18"/>
      <c r="Y253" s="18"/>
      <c r="AP253" s="13"/>
      <c r="AS253" s="13"/>
      <c r="AT253" s="6"/>
      <c r="AU253" s="13"/>
      <c r="AV253" s="13"/>
      <c r="AW253" s="13"/>
      <c r="AX253" s="13"/>
      <c r="AY253" s="13"/>
      <c r="AZ253" s="13"/>
      <c r="BA253" s="13"/>
      <c r="BB253" s="13"/>
    </row>
    <row r="254">
      <c r="I254" s="17"/>
      <c r="M254" s="18"/>
      <c r="O254" s="18"/>
      <c r="Q254" s="18"/>
      <c r="S254" s="18"/>
      <c r="U254" s="18"/>
      <c r="W254" s="18"/>
      <c r="Y254" s="18"/>
      <c r="AP254" s="13"/>
      <c r="AS254" s="13"/>
      <c r="AT254" s="6"/>
      <c r="AU254" s="13"/>
      <c r="AV254" s="13"/>
      <c r="AW254" s="13"/>
      <c r="AX254" s="13"/>
      <c r="AY254" s="13"/>
      <c r="AZ254" s="13"/>
      <c r="BA254" s="13"/>
      <c r="BB254" s="13"/>
    </row>
    <row r="255">
      <c r="I255" s="17"/>
      <c r="M255" s="18"/>
      <c r="O255" s="18"/>
      <c r="Q255" s="18"/>
      <c r="S255" s="18"/>
      <c r="U255" s="18"/>
      <c r="W255" s="18"/>
      <c r="Y255" s="18"/>
      <c r="AP255" s="13"/>
      <c r="AS255" s="13"/>
      <c r="AT255" s="6"/>
      <c r="AU255" s="13"/>
      <c r="AV255" s="13"/>
      <c r="AW255" s="13"/>
      <c r="AX255" s="13"/>
      <c r="AY255" s="13"/>
      <c r="AZ255" s="13"/>
      <c r="BA255" s="13"/>
      <c r="BB255" s="13"/>
    </row>
    <row r="256">
      <c r="I256" s="17"/>
      <c r="M256" s="18"/>
      <c r="O256" s="18"/>
      <c r="Q256" s="18"/>
      <c r="S256" s="18"/>
      <c r="U256" s="18"/>
      <c r="W256" s="18"/>
      <c r="Y256" s="18"/>
      <c r="AP256" s="13"/>
      <c r="AS256" s="13"/>
      <c r="AT256" s="6"/>
      <c r="AU256" s="13"/>
      <c r="AV256" s="13"/>
      <c r="AW256" s="13"/>
      <c r="AX256" s="13"/>
      <c r="AY256" s="13"/>
      <c r="AZ256" s="13"/>
      <c r="BA256" s="13"/>
      <c r="BB256" s="13"/>
    </row>
    <row r="257">
      <c r="I257" s="17"/>
      <c r="M257" s="18"/>
      <c r="O257" s="18"/>
      <c r="Q257" s="18"/>
      <c r="S257" s="18"/>
      <c r="U257" s="18"/>
      <c r="W257" s="18"/>
      <c r="Y257" s="18"/>
      <c r="AP257" s="13"/>
      <c r="AS257" s="13"/>
      <c r="AT257" s="6"/>
      <c r="AU257" s="13"/>
      <c r="AV257" s="13"/>
      <c r="AW257" s="13"/>
      <c r="AX257" s="13"/>
      <c r="AY257" s="13"/>
      <c r="AZ257" s="13"/>
      <c r="BA257" s="13"/>
      <c r="BB257" s="13"/>
    </row>
    <row r="258">
      <c r="I258" s="17"/>
      <c r="M258" s="18"/>
      <c r="O258" s="18"/>
      <c r="Q258" s="18"/>
      <c r="S258" s="18"/>
      <c r="U258" s="18"/>
      <c r="W258" s="18"/>
      <c r="Y258" s="18"/>
      <c r="AP258" s="13"/>
      <c r="AS258" s="13"/>
      <c r="AT258" s="6"/>
      <c r="AU258" s="13"/>
      <c r="AV258" s="13"/>
      <c r="AW258" s="13"/>
      <c r="AX258" s="13"/>
      <c r="AY258" s="13"/>
      <c r="AZ258" s="13"/>
      <c r="BA258" s="13"/>
      <c r="BB258" s="13"/>
    </row>
    <row r="259">
      <c r="I259" s="17"/>
      <c r="M259" s="18"/>
      <c r="O259" s="18"/>
      <c r="Q259" s="18"/>
      <c r="S259" s="18"/>
      <c r="U259" s="18"/>
      <c r="W259" s="18"/>
      <c r="Y259" s="18"/>
      <c r="AP259" s="13"/>
      <c r="AS259" s="13"/>
      <c r="AT259" s="6"/>
      <c r="AU259" s="13"/>
      <c r="AV259" s="13"/>
      <c r="AW259" s="13"/>
      <c r="AX259" s="13"/>
      <c r="AY259" s="13"/>
      <c r="AZ259" s="13"/>
      <c r="BA259" s="13"/>
      <c r="BB259" s="13"/>
    </row>
    <row r="260">
      <c r="I260" s="17"/>
      <c r="M260" s="18"/>
      <c r="O260" s="18"/>
      <c r="Q260" s="18"/>
      <c r="S260" s="18"/>
      <c r="U260" s="18"/>
      <c r="W260" s="18"/>
      <c r="Y260" s="18"/>
      <c r="AP260" s="13"/>
      <c r="AS260" s="13"/>
      <c r="AT260" s="6"/>
      <c r="AU260" s="13"/>
      <c r="AV260" s="13"/>
      <c r="AW260" s="13"/>
      <c r="AX260" s="13"/>
      <c r="AY260" s="13"/>
      <c r="AZ260" s="13"/>
      <c r="BA260" s="13"/>
      <c r="BB260" s="13"/>
    </row>
    <row r="261">
      <c r="I261" s="17"/>
      <c r="M261" s="18"/>
      <c r="O261" s="18"/>
      <c r="Q261" s="18"/>
      <c r="S261" s="18"/>
      <c r="U261" s="18"/>
      <c r="W261" s="18"/>
      <c r="Y261" s="18"/>
      <c r="AP261" s="13"/>
      <c r="AS261" s="13"/>
      <c r="AT261" s="6"/>
      <c r="AU261" s="13"/>
      <c r="AV261" s="13"/>
      <c r="AW261" s="13"/>
      <c r="AX261" s="13"/>
      <c r="AY261" s="13"/>
      <c r="AZ261" s="13"/>
      <c r="BA261" s="13"/>
      <c r="BB261" s="13"/>
    </row>
    <row r="262">
      <c r="I262" s="17"/>
      <c r="M262" s="18"/>
      <c r="O262" s="18"/>
      <c r="Q262" s="18"/>
      <c r="S262" s="18"/>
      <c r="U262" s="18"/>
      <c r="W262" s="18"/>
      <c r="Y262" s="18"/>
      <c r="AP262" s="13"/>
      <c r="AS262" s="13"/>
      <c r="AT262" s="6"/>
      <c r="AU262" s="13"/>
      <c r="AV262" s="13"/>
      <c r="AW262" s="13"/>
      <c r="AX262" s="13"/>
      <c r="AY262" s="13"/>
      <c r="AZ262" s="13"/>
      <c r="BA262" s="13"/>
      <c r="BB262" s="13"/>
    </row>
    <row r="263">
      <c r="I263" s="17"/>
      <c r="M263" s="18"/>
      <c r="O263" s="18"/>
      <c r="Q263" s="18"/>
      <c r="S263" s="18"/>
      <c r="U263" s="18"/>
      <c r="W263" s="18"/>
      <c r="Y263" s="18"/>
      <c r="AP263" s="13"/>
      <c r="AS263" s="13"/>
      <c r="AT263" s="6"/>
      <c r="AU263" s="13"/>
      <c r="AV263" s="13"/>
      <c r="AW263" s="13"/>
      <c r="AX263" s="13"/>
      <c r="AY263" s="13"/>
      <c r="AZ263" s="13"/>
      <c r="BA263" s="13"/>
      <c r="BB263" s="13"/>
    </row>
    <row r="264">
      <c r="I264" s="17"/>
      <c r="M264" s="18"/>
      <c r="O264" s="18"/>
      <c r="Q264" s="18"/>
      <c r="S264" s="18"/>
      <c r="U264" s="18"/>
      <c r="W264" s="18"/>
      <c r="Y264" s="18"/>
      <c r="AP264" s="13"/>
      <c r="AS264" s="13"/>
      <c r="AT264" s="6"/>
      <c r="AU264" s="13"/>
      <c r="AV264" s="13"/>
      <c r="AW264" s="13"/>
      <c r="AX264" s="13"/>
      <c r="AY264" s="13"/>
      <c r="AZ264" s="13"/>
      <c r="BA264" s="13"/>
      <c r="BB264" s="13"/>
    </row>
    <row r="265">
      <c r="I265" s="17"/>
      <c r="M265" s="18"/>
      <c r="O265" s="18"/>
      <c r="Q265" s="18"/>
      <c r="S265" s="18"/>
      <c r="U265" s="18"/>
      <c r="W265" s="18"/>
      <c r="Y265" s="18"/>
      <c r="AP265" s="13"/>
      <c r="AS265" s="13"/>
      <c r="AT265" s="6"/>
      <c r="AU265" s="13"/>
      <c r="AV265" s="13"/>
      <c r="AW265" s="13"/>
      <c r="AX265" s="13"/>
      <c r="AY265" s="13"/>
      <c r="AZ265" s="13"/>
      <c r="BA265" s="13"/>
      <c r="BB265" s="13"/>
    </row>
    <row r="266">
      <c r="I266" s="17"/>
      <c r="M266" s="18"/>
      <c r="O266" s="18"/>
      <c r="Q266" s="18"/>
      <c r="S266" s="18"/>
      <c r="U266" s="18"/>
      <c r="W266" s="18"/>
      <c r="Y266" s="18"/>
      <c r="AP266" s="13"/>
      <c r="AS266" s="13"/>
      <c r="AT266" s="6"/>
      <c r="AU266" s="13"/>
      <c r="AV266" s="13"/>
      <c r="AW266" s="13"/>
      <c r="AX266" s="13"/>
      <c r="AY266" s="13"/>
      <c r="AZ266" s="13"/>
      <c r="BA266" s="13"/>
      <c r="BB266" s="13"/>
    </row>
    <row r="267">
      <c r="I267" s="17"/>
      <c r="M267" s="18"/>
      <c r="O267" s="18"/>
      <c r="Q267" s="18"/>
      <c r="S267" s="18"/>
      <c r="U267" s="18"/>
      <c r="W267" s="18"/>
      <c r="Y267" s="18"/>
      <c r="AP267" s="13"/>
      <c r="AS267" s="13"/>
      <c r="AT267" s="6"/>
      <c r="AU267" s="13"/>
      <c r="AV267" s="13"/>
      <c r="AW267" s="13"/>
      <c r="AX267" s="13"/>
      <c r="AY267" s="13"/>
      <c r="AZ267" s="13"/>
      <c r="BA267" s="13"/>
      <c r="BB267" s="13"/>
    </row>
    <row r="268">
      <c r="I268" s="17"/>
      <c r="M268" s="18"/>
      <c r="O268" s="18"/>
      <c r="Q268" s="18"/>
      <c r="S268" s="18"/>
      <c r="U268" s="18"/>
      <c r="W268" s="18"/>
      <c r="Y268" s="18"/>
      <c r="AP268" s="13"/>
      <c r="AS268" s="13"/>
      <c r="AT268" s="6"/>
      <c r="AU268" s="13"/>
      <c r="AV268" s="13"/>
      <c r="AW268" s="13"/>
      <c r="AX268" s="13"/>
      <c r="AY268" s="13"/>
      <c r="AZ268" s="13"/>
      <c r="BA268" s="13"/>
      <c r="BB268" s="13"/>
    </row>
    <row r="269">
      <c r="I269" s="17"/>
      <c r="M269" s="18"/>
      <c r="O269" s="18"/>
      <c r="Q269" s="18"/>
      <c r="S269" s="18"/>
      <c r="U269" s="18"/>
      <c r="W269" s="18"/>
      <c r="Y269" s="18"/>
      <c r="AP269" s="13"/>
      <c r="AS269" s="13"/>
      <c r="AT269" s="6"/>
      <c r="AU269" s="13"/>
      <c r="AV269" s="13"/>
      <c r="AW269" s="13"/>
      <c r="AX269" s="13"/>
      <c r="AY269" s="13"/>
      <c r="AZ269" s="13"/>
      <c r="BA269" s="13"/>
      <c r="BB269" s="13"/>
    </row>
    <row r="270">
      <c r="I270" s="17"/>
      <c r="M270" s="18"/>
      <c r="O270" s="18"/>
      <c r="Q270" s="18"/>
      <c r="S270" s="18"/>
      <c r="U270" s="18"/>
      <c r="W270" s="18"/>
      <c r="Y270" s="18"/>
      <c r="AP270" s="13"/>
      <c r="AS270" s="13"/>
      <c r="AT270" s="6"/>
      <c r="AU270" s="13"/>
      <c r="AV270" s="13"/>
      <c r="AW270" s="13"/>
      <c r="AX270" s="13"/>
      <c r="AY270" s="13"/>
      <c r="AZ270" s="13"/>
      <c r="BA270" s="13"/>
      <c r="BB270" s="13"/>
    </row>
    <row r="271">
      <c r="I271" s="17"/>
      <c r="M271" s="18"/>
      <c r="O271" s="18"/>
      <c r="Q271" s="18"/>
      <c r="S271" s="18"/>
      <c r="U271" s="18"/>
      <c r="W271" s="18"/>
      <c r="Y271" s="18"/>
      <c r="AP271" s="13"/>
      <c r="AS271" s="13"/>
      <c r="AT271" s="6"/>
      <c r="AU271" s="13"/>
      <c r="AV271" s="13"/>
      <c r="AW271" s="13"/>
      <c r="AX271" s="13"/>
      <c r="AY271" s="13"/>
      <c r="AZ271" s="13"/>
      <c r="BA271" s="13"/>
      <c r="BB271" s="13"/>
    </row>
    <row r="272">
      <c r="I272" s="17"/>
      <c r="M272" s="18"/>
      <c r="O272" s="18"/>
      <c r="Q272" s="18"/>
      <c r="S272" s="18"/>
      <c r="U272" s="18"/>
      <c r="W272" s="18"/>
      <c r="Y272" s="18"/>
      <c r="AP272" s="13"/>
      <c r="AS272" s="13"/>
      <c r="AT272" s="6"/>
      <c r="AU272" s="13"/>
      <c r="AV272" s="13"/>
      <c r="AW272" s="13"/>
      <c r="AX272" s="13"/>
      <c r="AY272" s="13"/>
      <c r="AZ272" s="13"/>
      <c r="BA272" s="13"/>
      <c r="BB272" s="13"/>
    </row>
    <row r="273">
      <c r="I273" s="17"/>
      <c r="M273" s="18"/>
      <c r="O273" s="18"/>
      <c r="Q273" s="18"/>
      <c r="S273" s="18"/>
      <c r="U273" s="18"/>
      <c r="W273" s="18"/>
      <c r="Y273" s="18"/>
      <c r="AP273" s="13"/>
      <c r="AS273" s="13"/>
      <c r="AT273" s="6"/>
      <c r="AU273" s="13"/>
      <c r="AV273" s="13"/>
      <c r="AW273" s="13"/>
      <c r="AX273" s="13"/>
      <c r="AY273" s="13"/>
      <c r="AZ273" s="13"/>
      <c r="BA273" s="13"/>
      <c r="BB273" s="13"/>
    </row>
    <row r="274">
      <c r="I274" s="17"/>
      <c r="M274" s="18"/>
      <c r="O274" s="18"/>
      <c r="Q274" s="18"/>
      <c r="S274" s="18"/>
      <c r="U274" s="18"/>
      <c r="W274" s="18"/>
      <c r="Y274" s="18"/>
      <c r="AP274" s="13"/>
      <c r="AS274" s="13"/>
      <c r="AT274" s="6"/>
      <c r="AU274" s="13"/>
      <c r="AV274" s="13"/>
      <c r="AW274" s="13"/>
      <c r="AX274" s="13"/>
      <c r="AY274" s="13"/>
      <c r="AZ274" s="13"/>
      <c r="BA274" s="13"/>
      <c r="BB274" s="13"/>
    </row>
    <row r="275">
      <c r="I275" s="17"/>
      <c r="M275" s="18"/>
      <c r="O275" s="18"/>
      <c r="Q275" s="18"/>
      <c r="S275" s="18"/>
      <c r="U275" s="18"/>
      <c r="W275" s="18"/>
      <c r="Y275" s="18"/>
      <c r="AP275" s="13"/>
      <c r="AS275" s="13"/>
      <c r="AT275" s="6"/>
      <c r="AU275" s="13"/>
      <c r="AV275" s="13"/>
      <c r="AW275" s="13"/>
      <c r="AX275" s="13"/>
      <c r="AY275" s="13"/>
      <c r="AZ275" s="13"/>
      <c r="BA275" s="13"/>
      <c r="BB275" s="13"/>
    </row>
    <row r="276">
      <c r="I276" s="17"/>
      <c r="M276" s="18"/>
      <c r="O276" s="18"/>
      <c r="Q276" s="18"/>
      <c r="S276" s="18"/>
      <c r="U276" s="18"/>
      <c r="W276" s="18"/>
      <c r="Y276" s="18"/>
      <c r="AP276" s="13"/>
      <c r="AS276" s="13"/>
      <c r="AT276" s="6"/>
      <c r="AU276" s="13"/>
      <c r="AV276" s="13"/>
      <c r="AW276" s="13"/>
      <c r="AX276" s="13"/>
      <c r="AY276" s="13"/>
      <c r="AZ276" s="13"/>
      <c r="BA276" s="13"/>
      <c r="BB276" s="13"/>
    </row>
    <row r="277">
      <c r="I277" s="17"/>
      <c r="M277" s="18"/>
      <c r="O277" s="18"/>
      <c r="Q277" s="18"/>
      <c r="S277" s="18"/>
      <c r="U277" s="18"/>
      <c r="W277" s="18"/>
      <c r="Y277" s="18"/>
      <c r="AP277" s="13"/>
      <c r="AS277" s="13"/>
      <c r="AT277" s="6"/>
      <c r="AU277" s="13"/>
      <c r="AV277" s="13"/>
      <c r="AW277" s="13"/>
      <c r="AX277" s="13"/>
      <c r="AY277" s="13"/>
      <c r="AZ277" s="13"/>
      <c r="BA277" s="13"/>
      <c r="BB277" s="13"/>
    </row>
    <row r="278">
      <c r="I278" s="17"/>
      <c r="M278" s="18"/>
      <c r="O278" s="18"/>
      <c r="Q278" s="18"/>
      <c r="S278" s="18"/>
      <c r="U278" s="18"/>
      <c r="W278" s="18"/>
      <c r="Y278" s="18"/>
      <c r="AP278" s="13"/>
      <c r="AS278" s="13"/>
      <c r="AT278" s="6"/>
      <c r="AU278" s="13"/>
      <c r="AV278" s="13"/>
      <c r="AW278" s="13"/>
      <c r="AX278" s="13"/>
      <c r="AY278" s="13"/>
      <c r="AZ278" s="13"/>
      <c r="BA278" s="13"/>
      <c r="BB278" s="13"/>
    </row>
    <row r="279">
      <c r="I279" s="17"/>
      <c r="M279" s="18"/>
      <c r="O279" s="18"/>
      <c r="Q279" s="18"/>
      <c r="S279" s="18"/>
      <c r="U279" s="18"/>
      <c r="W279" s="18"/>
      <c r="Y279" s="18"/>
      <c r="AP279" s="13"/>
      <c r="AS279" s="13"/>
      <c r="AT279" s="6"/>
      <c r="AU279" s="13"/>
      <c r="AV279" s="13"/>
      <c r="AW279" s="13"/>
      <c r="AX279" s="13"/>
      <c r="AY279" s="13"/>
      <c r="AZ279" s="13"/>
      <c r="BA279" s="13"/>
      <c r="BB279" s="13"/>
    </row>
    <row r="280">
      <c r="I280" s="17"/>
      <c r="M280" s="18"/>
      <c r="O280" s="18"/>
      <c r="Q280" s="18"/>
      <c r="S280" s="18"/>
      <c r="U280" s="18"/>
      <c r="W280" s="18"/>
      <c r="Y280" s="18"/>
      <c r="AP280" s="13"/>
      <c r="AS280" s="13"/>
      <c r="AT280" s="6"/>
      <c r="AU280" s="13"/>
      <c r="AV280" s="13"/>
      <c r="AW280" s="13"/>
      <c r="AX280" s="13"/>
      <c r="AY280" s="13"/>
      <c r="AZ280" s="13"/>
      <c r="BA280" s="13"/>
      <c r="BB280" s="13"/>
    </row>
    <row r="281">
      <c r="I281" s="17"/>
      <c r="M281" s="18"/>
      <c r="O281" s="18"/>
      <c r="Q281" s="18"/>
      <c r="S281" s="18"/>
      <c r="U281" s="18"/>
      <c r="W281" s="18"/>
      <c r="Y281" s="18"/>
      <c r="AP281" s="13"/>
      <c r="AS281" s="13"/>
      <c r="AT281" s="6"/>
      <c r="AU281" s="13"/>
      <c r="AV281" s="13"/>
      <c r="AW281" s="13"/>
      <c r="AX281" s="13"/>
      <c r="AY281" s="13"/>
      <c r="AZ281" s="13"/>
      <c r="BA281" s="13"/>
      <c r="BB281" s="13"/>
    </row>
    <row r="282">
      <c r="I282" s="17"/>
      <c r="M282" s="18"/>
      <c r="O282" s="18"/>
      <c r="Q282" s="18"/>
      <c r="S282" s="18"/>
      <c r="U282" s="18"/>
      <c r="W282" s="18"/>
      <c r="Y282" s="18"/>
      <c r="AP282" s="13"/>
      <c r="AS282" s="13"/>
      <c r="AT282" s="6"/>
      <c r="AU282" s="13"/>
      <c r="AV282" s="13"/>
      <c r="AW282" s="13"/>
      <c r="AX282" s="13"/>
      <c r="AY282" s="13"/>
      <c r="AZ282" s="13"/>
      <c r="BA282" s="13"/>
      <c r="BB282" s="13"/>
    </row>
    <row r="283">
      <c r="I283" s="17"/>
      <c r="M283" s="18"/>
      <c r="O283" s="18"/>
      <c r="Q283" s="18"/>
      <c r="S283" s="18"/>
      <c r="U283" s="18"/>
      <c r="W283" s="18"/>
      <c r="Y283" s="18"/>
      <c r="AP283" s="13"/>
      <c r="AS283" s="13"/>
      <c r="AT283" s="6"/>
      <c r="AU283" s="13"/>
      <c r="AV283" s="13"/>
      <c r="AW283" s="13"/>
      <c r="AX283" s="13"/>
      <c r="AY283" s="13"/>
      <c r="AZ283" s="13"/>
      <c r="BA283" s="13"/>
      <c r="BB283" s="13"/>
    </row>
    <row r="284">
      <c r="I284" s="17"/>
      <c r="M284" s="18"/>
      <c r="O284" s="18"/>
      <c r="Q284" s="18"/>
      <c r="S284" s="18"/>
      <c r="U284" s="18"/>
      <c r="W284" s="18"/>
      <c r="Y284" s="18"/>
      <c r="AP284" s="13"/>
      <c r="AS284" s="13"/>
      <c r="AT284" s="6"/>
      <c r="AU284" s="13"/>
      <c r="AV284" s="13"/>
      <c r="AW284" s="13"/>
      <c r="AX284" s="13"/>
      <c r="AY284" s="13"/>
      <c r="AZ284" s="13"/>
      <c r="BA284" s="13"/>
      <c r="BB284" s="13"/>
    </row>
    <row r="285">
      <c r="I285" s="17"/>
      <c r="M285" s="18"/>
      <c r="O285" s="18"/>
      <c r="Q285" s="18"/>
      <c r="S285" s="18"/>
      <c r="U285" s="18"/>
      <c r="W285" s="18"/>
      <c r="Y285" s="18"/>
      <c r="AP285" s="13"/>
      <c r="AS285" s="13"/>
      <c r="AT285" s="6"/>
      <c r="AU285" s="13"/>
      <c r="AV285" s="13"/>
      <c r="AW285" s="13"/>
      <c r="AX285" s="13"/>
      <c r="AY285" s="13"/>
      <c r="AZ285" s="13"/>
      <c r="BA285" s="13"/>
      <c r="BB285" s="13"/>
    </row>
    <row r="286">
      <c r="I286" s="17"/>
      <c r="M286" s="18"/>
      <c r="O286" s="18"/>
      <c r="Q286" s="18"/>
      <c r="S286" s="18"/>
      <c r="U286" s="18"/>
      <c r="W286" s="18"/>
      <c r="Y286" s="18"/>
      <c r="AP286" s="13"/>
      <c r="AS286" s="13"/>
      <c r="AT286" s="6"/>
      <c r="AU286" s="13"/>
      <c r="AV286" s="13"/>
      <c r="AW286" s="13"/>
      <c r="AX286" s="13"/>
      <c r="AY286" s="13"/>
      <c r="AZ286" s="13"/>
      <c r="BA286" s="13"/>
      <c r="BB286" s="13"/>
    </row>
    <row r="287">
      <c r="I287" s="17"/>
      <c r="M287" s="18"/>
      <c r="O287" s="18"/>
      <c r="Q287" s="18"/>
      <c r="S287" s="18"/>
      <c r="U287" s="18"/>
      <c r="W287" s="18"/>
      <c r="Y287" s="18"/>
      <c r="AP287" s="13"/>
      <c r="AS287" s="13"/>
      <c r="AT287" s="6"/>
      <c r="AU287" s="13"/>
      <c r="AV287" s="13"/>
      <c r="AW287" s="13"/>
      <c r="AX287" s="13"/>
      <c r="AY287" s="13"/>
      <c r="AZ287" s="13"/>
      <c r="BA287" s="13"/>
      <c r="BB287" s="13"/>
    </row>
    <row r="288">
      <c r="I288" s="17"/>
      <c r="M288" s="18"/>
      <c r="O288" s="18"/>
      <c r="Q288" s="18"/>
      <c r="S288" s="18"/>
      <c r="U288" s="18"/>
      <c r="W288" s="18"/>
      <c r="Y288" s="18"/>
      <c r="AP288" s="13"/>
      <c r="AS288" s="13"/>
      <c r="AT288" s="6"/>
      <c r="AU288" s="13"/>
      <c r="AV288" s="13"/>
      <c r="AW288" s="13"/>
      <c r="AX288" s="13"/>
      <c r="AY288" s="13"/>
      <c r="AZ288" s="13"/>
      <c r="BA288" s="13"/>
      <c r="BB288" s="13"/>
    </row>
    <row r="289">
      <c r="I289" s="17"/>
      <c r="M289" s="18"/>
      <c r="O289" s="18"/>
      <c r="Q289" s="18"/>
      <c r="S289" s="18"/>
      <c r="U289" s="18"/>
      <c r="W289" s="18"/>
      <c r="Y289" s="18"/>
      <c r="AP289" s="13"/>
      <c r="AS289" s="13"/>
      <c r="AT289" s="6"/>
      <c r="AU289" s="13"/>
      <c r="AV289" s="13"/>
      <c r="AW289" s="13"/>
      <c r="AX289" s="13"/>
      <c r="AY289" s="13"/>
      <c r="AZ289" s="13"/>
      <c r="BA289" s="13"/>
      <c r="BB289" s="13"/>
    </row>
    <row r="290">
      <c r="I290" s="17"/>
      <c r="M290" s="18"/>
      <c r="O290" s="18"/>
      <c r="Q290" s="18"/>
      <c r="S290" s="18"/>
      <c r="U290" s="18"/>
      <c r="W290" s="18"/>
      <c r="Y290" s="18"/>
      <c r="AP290" s="13"/>
      <c r="AS290" s="13"/>
      <c r="AT290" s="6"/>
      <c r="AU290" s="13"/>
      <c r="AV290" s="13"/>
      <c r="AW290" s="13"/>
      <c r="AX290" s="13"/>
      <c r="AY290" s="13"/>
      <c r="AZ290" s="13"/>
      <c r="BA290" s="13"/>
      <c r="BB290" s="13"/>
    </row>
    <row r="291">
      <c r="I291" s="17"/>
      <c r="M291" s="18"/>
      <c r="O291" s="18"/>
      <c r="Q291" s="18"/>
      <c r="S291" s="18"/>
      <c r="U291" s="18"/>
      <c r="W291" s="18"/>
      <c r="Y291" s="18"/>
      <c r="AP291" s="13"/>
      <c r="AS291" s="13"/>
      <c r="AT291" s="6"/>
      <c r="AU291" s="13"/>
      <c r="AV291" s="13"/>
      <c r="AW291" s="13"/>
      <c r="AX291" s="13"/>
      <c r="AY291" s="13"/>
      <c r="AZ291" s="13"/>
      <c r="BA291" s="13"/>
      <c r="BB291" s="13"/>
    </row>
    <row r="292">
      <c r="I292" s="17"/>
      <c r="M292" s="18"/>
      <c r="O292" s="18"/>
      <c r="Q292" s="18"/>
      <c r="S292" s="18"/>
      <c r="U292" s="18"/>
      <c r="W292" s="18"/>
      <c r="Y292" s="18"/>
      <c r="AP292" s="13"/>
      <c r="AS292" s="13"/>
      <c r="AT292" s="6"/>
      <c r="AU292" s="13"/>
      <c r="AV292" s="13"/>
      <c r="AW292" s="13"/>
      <c r="AX292" s="13"/>
      <c r="AY292" s="13"/>
      <c r="AZ292" s="13"/>
      <c r="BA292" s="13"/>
      <c r="BB292" s="13"/>
    </row>
    <row r="293">
      <c r="I293" s="17"/>
      <c r="M293" s="18"/>
      <c r="O293" s="18"/>
      <c r="Q293" s="18"/>
      <c r="S293" s="18"/>
      <c r="U293" s="18"/>
      <c r="W293" s="18"/>
      <c r="Y293" s="18"/>
      <c r="AP293" s="13"/>
      <c r="AS293" s="13"/>
      <c r="AT293" s="6"/>
      <c r="AU293" s="13"/>
      <c r="AV293" s="13"/>
      <c r="AW293" s="13"/>
      <c r="AX293" s="13"/>
      <c r="AY293" s="13"/>
      <c r="AZ293" s="13"/>
      <c r="BA293" s="13"/>
      <c r="BB293" s="13"/>
    </row>
    <row r="294">
      <c r="I294" s="17"/>
      <c r="M294" s="18"/>
      <c r="O294" s="18"/>
      <c r="Q294" s="18"/>
      <c r="S294" s="18"/>
      <c r="U294" s="18"/>
      <c r="W294" s="18"/>
      <c r="Y294" s="18"/>
      <c r="AP294" s="13"/>
      <c r="AS294" s="13"/>
      <c r="AT294" s="6"/>
      <c r="AU294" s="13"/>
      <c r="AV294" s="13"/>
      <c r="AW294" s="13"/>
      <c r="AX294" s="13"/>
      <c r="AY294" s="13"/>
      <c r="AZ294" s="13"/>
      <c r="BA294" s="13"/>
      <c r="BB294" s="13"/>
    </row>
    <row r="295">
      <c r="I295" s="17"/>
      <c r="M295" s="18"/>
      <c r="O295" s="18"/>
      <c r="Q295" s="18"/>
      <c r="S295" s="18"/>
      <c r="U295" s="18"/>
      <c r="W295" s="18"/>
      <c r="Y295" s="18"/>
      <c r="AP295" s="13"/>
      <c r="AS295" s="13"/>
      <c r="AT295" s="6"/>
      <c r="AU295" s="13"/>
      <c r="AV295" s="13"/>
      <c r="AW295" s="13"/>
      <c r="AX295" s="13"/>
      <c r="AY295" s="13"/>
      <c r="AZ295" s="13"/>
      <c r="BA295" s="13"/>
      <c r="BB295" s="13"/>
    </row>
    <row r="296">
      <c r="I296" s="17"/>
      <c r="M296" s="18"/>
      <c r="O296" s="18"/>
      <c r="Q296" s="18"/>
      <c r="S296" s="18"/>
      <c r="U296" s="18"/>
      <c r="W296" s="18"/>
      <c r="Y296" s="18"/>
      <c r="AP296" s="13"/>
      <c r="AS296" s="13"/>
      <c r="AT296" s="6"/>
      <c r="AU296" s="13"/>
      <c r="AV296" s="13"/>
      <c r="AW296" s="13"/>
      <c r="AX296" s="13"/>
      <c r="AY296" s="13"/>
      <c r="AZ296" s="13"/>
      <c r="BA296" s="13"/>
      <c r="BB296" s="13"/>
    </row>
    <row r="297">
      <c r="I297" s="17"/>
      <c r="M297" s="18"/>
      <c r="O297" s="18"/>
      <c r="Q297" s="18"/>
      <c r="S297" s="18"/>
      <c r="U297" s="18"/>
      <c r="W297" s="18"/>
      <c r="Y297" s="18"/>
      <c r="AP297" s="13"/>
      <c r="AS297" s="13"/>
      <c r="AT297" s="6"/>
      <c r="AU297" s="13"/>
      <c r="AV297" s="13"/>
      <c r="AW297" s="13"/>
      <c r="AX297" s="13"/>
      <c r="AY297" s="13"/>
      <c r="AZ297" s="13"/>
      <c r="BA297" s="13"/>
      <c r="BB297" s="13"/>
    </row>
    <row r="298">
      <c r="I298" s="17"/>
      <c r="M298" s="18"/>
      <c r="O298" s="18"/>
      <c r="Q298" s="18"/>
      <c r="S298" s="18"/>
      <c r="U298" s="18"/>
      <c r="W298" s="18"/>
      <c r="Y298" s="18"/>
      <c r="AP298" s="13"/>
      <c r="AS298" s="13"/>
      <c r="AT298" s="6"/>
      <c r="AU298" s="13"/>
      <c r="AV298" s="13"/>
      <c r="AW298" s="13"/>
      <c r="AX298" s="13"/>
      <c r="AY298" s="13"/>
      <c r="AZ298" s="13"/>
      <c r="BA298" s="13"/>
      <c r="BB298" s="13"/>
    </row>
    <row r="299">
      <c r="I299" s="17"/>
      <c r="M299" s="18"/>
      <c r="O299" s="18"/>
      <c r="Q299" s="18"/>
      <c r="S299" s="18"/>
      <c r="U299" s="18"/>
      <c r="W299" s="18"/>
      <c r="Y299" s="18"/>
      <c r="AP299" s="13"/>
      <c r="AS299" s="13"/>
      <c r="AT299" s="6"/>
      <c r="AU299" s="13"/>
      <c r="AV299" s="13"/>
      <c r="AW299" s="13"/>
      <c r="AX299" s="13"/>
      <c r="AY299" s="13"/>
      <c r="AZ299" s="13"/>
      <c r="BA299" s="13"/>
      <c r="BB299" s="13"/>
    </row>
    <row r="300">
      <c r="I300" s="17"/>
      <c r="M300" s="18"/>
      <c r="O300" s="18"/>
      <c r="Q300" s="18"/>
      <c r="S300" s="18"/>
      <c r="U300" s="18"/>
      <c r="W300" s="18"/>
      <c r="Y300" s="18"/>
      <c r="AP300" s="13"/>
      <c r="AS300" s="13"/>
      <c r="AT300" s="6"/>
      <c r="AU300" s="13"/>
      <c r="AV300" s="13"/>
      <c r="AW300" s="13"/>
      <c r="AX300" s="13"/>
      <c r="AY300" s="13"/>
      <c r="AZ300" s="13"/>
      <c r="BA300" s="13"/>
      <c r="BB300" s="13"/>
    </row>
    <row r="301">
      <c r="I301" s="17"/>
      <c r="M301" s="18"/>
      <c r="O301" s="18"/>
      <c r="Q301" s="18"/>
      <c r="S301" s="18"/>
      <c r="U301" s="18"/>
      <c r="W301" s="18"/>
      <c r="Y301" s="18"/>
      <c r="AP301" s="13"/>
      <c r="AS301" s="13"/>
      <c r="AT301" s="6"/>
      <c r="AU301" s="13"/>
      <c r="AV301" s="13"/>
      <c r="AW301" s="13"/>
      <c r="AX301" s="13"/>
      <c r="AY301" s="13"/>
      <c r="AZ301" s="13"/>
      <c r="BA301" s="13"/>
      <c r="BB301" s="13"/>
    </row>
    <row r="302">
      <c r="I302" s="17"/>
      <c r="M302" s="18"/>
      <c r="O302" s="18"/>
      <c r="Q302" s="18"/>
      <c r="S302" s="18"/>
      <c r="U302" s="18"/>
      <c r="W302" s="18"/>
      <c r="Y302" s="18"/>
      <c r="AP302" s="13"/>
      <c r="AS302" s="13"/>
      <c r="AT302" s="6"/>
      <c r="AU302" s="13"/>
      <c r="AV302" s="13"/>
      <c r="AW302" s="13"/>
      <c r="AX302" s="13"/>
      <c r="AY302" s="13"/>
      <c r="AZ302" s="13"/>
      <c r="BA302" s="13"/>
      <c r="BB302" s="13"/>
    </row>
    <row r="303">
      <c r="I303" s="17"/>
      <c r="M303" s="18"/>
      <c r="O303" s="18"/>
      <c r="Q303" s="18"/>
      <c r="S303" s="18"/>
      <c r="U303" s="18"/>
      <c r="W303" s="18"/>
      <c r="Y303" s="18"/>
      <c r="AP303" s="13"/>
      <c r="AS303" s="13"/>
      <c r="AT303" s="6"/>
      <c r="AU303" s="13"/>
      <c r="AV303" s="13"/>
      <c r="AW303" s="13"/>
      <c r="AX303" s="13"/>
      <c r="AY303" s="13"/>
      <c r="AZ303" s="13"/>
      <c r="BA303" s="13"/>
      <c r="BB303" s="13"/>
    </row>
    <row r="304">
      <c r="I304" s="17"/>
      <c r="M304" s="18"/>
      <c r="O304" s="18"/>
      <c r="Q304" s="18"/>
      <c r="S304" s="18"/>
      <c r="U304" s="18"/>
      <c r="W304" s="18"/>
      <c r="Y304" s="18"/>
      <c r="AP304" s="13"/>
      <c r="AS304" s="13"/>
      <c r="AT304" s="6"/>
      <c r="AU304" s="13"/>
      <c r="AV304" s="13"/>
      <c r="AW304" s="13"/>
      <c r="AX304" s="13"/>
      <c r="AY304" s="13"/>
      <c r="AZ304" s="13"/>
      <c r="BA304" s="13"/>
      <c r="BB304" s="13"/>
    </row>
    <row r="305">
      <c r="I305" s="17"/>
      <c r="M305" s="18"/>
      <c r="O305" s="18"/>
      <c r="Q305" s="18"/>
      <c r="S305" s="18"/>
      <c r="U305" s="18"/>
      <c r="W305" s="18"/>
      <c r="Y305" s="18"/>
      <c r="AP305" s="13"/>
      <c r="AS305" s="13"/>
      <c r="AT305" s="6"/>
      <c r="AU305" s="13"/>
      <c r="AV305" s="13"/>
      <c r="AW305" s="13"/>
      <c r="AX305" s="13"/>
      <c r="AY305" s="13"/>
      <c r="AZ305" s="13"/>
      <c r="BA305" s="13"/>
      <c r="BB305" s="13"/>
    </row>
    <row r="306">
      <c r="I306" s="17"/>
      <c r="M306" s="18"/>
      <c r="O306" s="18"/>
      <c r="Q306" s="18"/>
      <c r="S306" s="18"/>
      <c r="U306" s="18"/>
      <c r="W306" s="18"/>
      <c r="Y306" s="18"/>
      <c r="AP306" s="13"/>
      <c r="AS306" s="13"/>
      <c r="AT306" s="6"/>
      <c r="AU306" s="13"/>
      <c r="AV306" s="13"/>
      <c r="AW306" s="13"/>
      <c r="AX306" s="13"/>
      <c r="AY306" s="13"/>
      <c r="AZ306" s="13"/>
      <c r="BA306" s="13"/>
      <c r="BB306" s="13"/>
    </row>
    <row r="307">
      <c r="I307" s="17"/>
      <c r="M307" s="18"/>
      <c r="O307" s="18"/>
      <c r="Q307" s="18"/>
      <c r="S307" s="18"/>
      <c r="U307" s="18"/>
      <c r="W307" s="18"/>
      <c r="Y307" s="18"/>
      <c r="AP307" s="13"/>
      <c r="AS307" s="13"/>
      <c r="AT307" s="6"/>
      <c r="AU307" s="13"/>
      <c r="AV307" s="13"/>
      <c r="AW307" s="13"/>
      <c r="AX307" s="13"/>
      <c r="AY307" s="13"/>
      <c r="AZ307" s="13"/>
      <c r="BA307" s="13"/>
      <c r="BB307" s="13"/>
    </row>
    <row r="308">
      <c r="I308" s="17"/>
      <c r="M308" s="18"/>
      <c r="O308" s="18"/>
      <c r="Q308" s="18"/>
      <c r="S308" s="18"/>
      <c r="U308" s="18"/>
      <c r="W308" s="18"/>
      <c r="Y308" s="18"/>
      <c r="AP308" s="13"/>
      <c r="AS308" s="13"/>
      <c r="AT308" s="6"/>
      <c r="AU308" s="13"/>
      <c r="AV308" s="13"/>
      <c r="AW308" s="13"/>
      <c r="AX308" s="13"/>
      <c r="AY308" s="13"/>
      <c r="AZ308" s="13"/>
      <c r="BA308" s="13"/>
      <c r="BB308" s="13"/>
    </row>
    <row r="309">
      <c r="I309" s="17"/>
      <c r="M309" s="18"/>
      <c r="O309" s="18"/>
      <c r="Q309" s="18"/>
      <c r="S309" s="18"/>
      <c r="U309" s="18"/>
      <c r="W309" s="18"/>
      <c r="Y309" s="18"/>
      <c r="AP309" s="13"/>
      <c r="AS309" s="13"/>
      <c r="AT309" s="6"/>
      <c r="AU309" s="13"/>
      <c r="AV309" s="13"/>
      <c r="AW309" s="13"/>
      <c r="AX309" s="13"/>
      <c r="AY309" s="13"/>
      <c r="AZ309" s="13"/>
      <c r="BA309" s="13"/>
      <c r="BB309" s="13"/>
    </row>
    <row r="310">
      <c r="I310" s="17"/>
      <c r="M310" s="18"/>
      <c r="O310" s="18"/>
      <c r="Q310" s="18"/>
      <c r="S310" s="18"/>
      <c r="U310" s="18"/>
      <c r="W310" s="18"/>
      <c r="Y310" s="18"/>
      <c r="AP310" s="13"/>
      <c r="AS310" s="13"/>
      <c r="AT310" s="6"/>
      <c r="AU310" s="13"/>
      <c r="AV310" s="13"/>
      <c r="AW310" s="13"/>
      <c r="AX310" s="13"/>
      <c r="AY310" s="13"/>
      <c r="AZ310" s="13"/>
      <c r="BA310" s="13"/>
      <c r="BB310" s="13"/>
    </row>
    <row r="311">
      <c r="I311" s="17"/>
      <c r="M311" s="18"/>
      <c r="O311" s="18"/>
      <c r="Q311" s="18"/>
      <c r="S311" s="18"/>
      <c r="U311" s="18"/>
      <c r="W311" s="18"/>
      <c r="Y311" s="18"/>
      <c r="AP311" s="13"/>
      <c r="AS311" s="13"/>
      <c r="AT311" s="6"/>
      <c r="AU311" s="13"/>
      <c r="AV311" s="13"/>
      <c r="AW311" s="13"/>
      <c r="AX311" s="13"/>
      <c r="AY311" s="13"/>
      <c r="AZ311" s="13"/>
      <c r="BA311" s="13"/>
      <c r="BB311" s="13"/>
    </row>
    <row r="312">
      <c r="I312" s="17"/>
      <c r="M312" s="18"/>
      <c r="O312" s="18"/>
      <c r="Q312" s="18"/>
      <c r="S312" s="18"/>
      <c r="U312" s="18"/>
      <c r="W312" s="18"/>
      <c r="Y312" s="18"/>
      <c r="AP312" s="13"/>
      <c r="AS312" s="13"/>
      <c r="AT312" s="6"/>
      <c r="AU312" s="13"/>
      <c r="AV312" s="13"/>
      <c r="AW312" s="13"/>
      <c r="AX312" s="13"/>
      <c r="AY312" s="13"/>
      <c r="AZ312" s="13"/>
      <c r="BA312" s="13"/>
      <c r="BB312" s="13"/>
    </row>
    <row r="313">
      <c r="I313" s="17"/>
      <c r="M313" s="18"/>
      <c r="O313" s="18"/>
      <c r="Q313" s="18"/>
      <c r="S313" s="18"/>
      <c r="U313" s="18"/>
      <c r="W313" s="18"/>
      <c r="Y313" s="18"/>
      <c r="AP313" s="13"/>
      <c r="AS313" s="13"/>
      <c r="AT313" s="6"/>
      <c r="AU313" s="13"/>
      <c r="AV313" s="13"/>
      <c r="AW313" s="13"/>
      <c r="AX313" s="13"/>
      <c r="AY313" s="13"/>
      <c r="AZ313" s="13"/>
      <c r="BA313" s="13"/>
      <c r="BB313" s="13"/>
    </row>
    <row r="314">
      <c r="I314" s="17"/>
      <c r="M314" s="18"/>
      <c r="O314" s="18"/>
      <c r="Q314" s="18"/>
      <c r="S314" s="18"/>
      <c r="U314" s="18"/>
      <c r="W314" s="18"/>
      <c r="Y314" s="18"/>
      <c r="AP314" s="13"/>
      <c r="AS314" s="13"/>
      <c r="AT314" s="6"/>
      <c r="AU314" s="13"/>
      <c r="AV314" s="13"/>
      <c r="AW314" s="13"/>
      <c r="AX314" s="13"/>
      <c r="AY314" s="13"/>
      <c r="AZ314" s="13"/>
      <c r="BA314" s="13"/>
      <c r="BB314" s="13"/>
    </row>
    <row r="315">
      <c r="I315" s="17"/>
      <c r="M315" s="18"/>
      <c r="O315" s="18"/>
      <c r="Q315" s="18"/>
      <c r="S315" s="18"/>
      <c r="U315" s="18"/>
      <c r="W315" s="18"/>
      <c r="Y315" s="18"/>
      <c r="AP315" s="13"/>
      <c r="AS315" s="13"/>
      <c r="AT315" s="6"/>
      <c r="AU315" s="13"/>
      <c r="AV315" s="13"/>
      <c r="AW315" s="13"/>
      <c r="AX315" s="13"/>
      <c r="AY315" s="13"/>
      <c r="AZ315" s="13"/>
      <c r="BA315" s="13"/>
      <c r="BB315" s="13"/>
    </row>
    <row r="316">
      <c r="I316" s="17"/>
      <c r="M316" s="18"/>
      <c r="O316" s="18"/>
      <c r="Q316" s="18"/>
      <c r="S316" s="18"/>
      <c r="U316" s="18"/>
      <c r="W316" s="18"/>
      <c r="Y316" s="18"/>
      <c r="AP316" s="13"/>
      <c r="AS316" s="13"/>
      <c r="AT316" s="6"/>
      <c r="AU316" s="13"/>
      <c r="AV316" s="13"/>
      <c r="AW316" s="13"/>
      <c r="AX316" s="13"/>
      <c r="AY316" s="13"/>
      <c r="AZ316" s="13"/>
      <c r="BA316" s="13"/>
      <c r="BB316" s="13"/>
    </row>
    <row r="317">
      <c r="I317" s="17"/>
      <c r="M317" s="18"/>
      <c r="O317" s="18"/>
      <c r="Q317" s="18"/>
      <c r="S317" s="18"/>
      <c r="U317" s="18"/>
      <c r="W317" s="18"/>
      <c r="Y317" s="18"/>
      <c r="AP317" s="13"/>
      <c r="AS317" s="13"/>
      <c r="AT317" s="6"/>
      <c r="AU317" s="13"/>
      <c r="AV317" s="13"/>
      <c r="AW317" s="13"/>
      <c r="AX317" s="13"/>
      <c r="AY317" s="13"/>
      <c r="AZ317" s="13"/>
      <c r="BA317" s="13"/>
      <c r="BB317" s="13"/>
    </row>
    <row r="318">
      <c r="I318" s="17"/>
      <c r="M318" s="18"/>
      <c r="O318" s="18"/>
      <c r="Q318" s="18"/>
      <c r="S318" s="18"/>
      <c r="U318" s="18"/>
      <c r="W318" s="18"/>
      <c r="Y318" s="18"/>
      <c r="AP318" s="13"/>
      <c r="AS318" s="13"/>
      <c r="AT318" s="6"/>
      <c r="AU318" s="13"/>
      <c r="AV318" s="13"/>
      <c r="AW318" s="13"/>
      <c r="AX318" s="13"/>
      <c r="AY318" s="13"/>
      <c r="AZ318" s="13"/>
      <c r="BA318" s="13"/>
      <c r="BB318" s="13"/>
    </row>
    <row r="319">
      <c r="I319" s="17"/>
      <c r="M319" s="18"/>
      <c r="O319" s="18"/>
      <c r="Q319" s="18"/>
      <c r="S319" s="18"/>
      <c r="U319" s="18"/>
      <c r="W319" s="18"/>
      <c r="Y319" s="18"/>
      <c r="AP319" s="13"/>
      <c r="AS319" s="13"/>
      <c r="AT319" s="6"/>
      <c r="AU319" s="13"/>
      <c r="AV319" s="13"/>
      <c r="AW319" s="13"/>
      <c r="AX319" s="13"/>
      <c r="AY319" s="13"/>
      <c r="AZ319" s="13"/>
      <c r="BA319" s="13"/>
      <c r="BB319" s="13"/>
    </row>
    <row r="320">
      <c r="I320" s="17"/>
      <c r="M320" s="18"/>
      <c r="O320" s="18"/>
      <c r="Q320" s="18"/>
      <c r="S320" s="18"/>
      <c r="U320" s="18"/>
      <c r="W320" s="18"/>
      <c r="Y320" s="18"/>
      <c r="AP320" s="13"/>
      <c r="AS320" s="13"/>
      <c r="AT320" s="6"/>
      <c r="AU320" s="13"/>
      <c r="AV320" s="13"/>
      <c r="AW320" s="13"/>
      <c r="AX320" s="13"/>
      <c r="AY320" s="13"/>
      <c r="AZ320" s="13"/>
      <c r="BA320" s="13"/>
      <c r="BB320" s="13"/>
    </row>
    <row r="321">
      <c r="I321" s="17"/>
      <c r="M321" s="18"/>
      <c r="O321" s="18"/>
      <c r="Q321" s="18"/>
      <c r="S321" s="18"/>
      <c r="U321" s="18"/>
      <c r="W321" s="18"/>
      <c r="Y321" s="18"/>
      <c r="AP321" s="13"/>
      <c r="AS321" s="13"/>
      <c r="AT321" s="6"/>
      <c r="AU321" s="13"/>
      <c r="AV321" s="13"/>
      <c r="AW321" s="13"/>
      <c r="AX321" s="13"/>
      <c r="AY321" s="13"/>
      <c r="AZ321" s="13"/>
      <c r="BA321" s="13"/>
      <c r="BB321" s="13"/>
    </row>
    <row r="322">
      <c r="I322" s="17"/>
      <c r="M322" s="18"/>
      <c r="O322" s="18"/>
      <c r="Q322" s="18"/>
      <c r="S322" s="18"/>
      <c r="U322" s="18"/>
      <c r="W322" s="18"/>
      <c r="Y322" s="18"/>
      <c r="AP322" s="13"/>
      <c r="AS322" s="13"/>
      <c r="AT322" s="6"/>
      <c r="AU322" s="13"/>
      <c r="AV322" s="13"/>
      <c r="AW322" s="13"/>
      <c r="AX322" s="13"/>
      <c r="AY322" s="13"/>
      <c r="AZ322" s="13"/>
      <c r="BA322" s="13"/>
      <c r="BB322" s="13"/>
    </row>
    <row r="323">
      <c r="I323" s="17"/>
      <c r="M323" s="18"/>
      <c r="O323" s="18"/>
      <c r="Q323" s="18"/>
      <c r="S323" s="18"/>
      <c r="U323" s="18"/>
      <c r="W323" s="18"/>
      <c r="Y323" s="18"/>
      <c r="AP323" s="13"/>
      <c r="AS323" s="13"/>
      <c r="AT323" s="6"/>
      <c r="AU323" s="13"/>
      <c r="AV323" s="13"/>
      <c r="AW323" s="13"/>
      <c r="AX323" s="13"/>
      <c r="AY323" s="13"/>
      <c r="AZ323" s="13"/>
      <c r="BA323" s="13"/>
      <c r="BB323" s="13"/>
    </row>
    <row r="324">
      <c r="I324" s="17"/>
      <c r="M324" s="18"/>
      <c r="O324" s="18"/>
      <c r="Q324" s="18"/>
      <c r="S324" s="18"/>
      <c r="U324" s="18"/>
      <c r="W324" s="18"/>
      <c r="Y324" s="18"/>
      <c r="AP324" s="13"/>
      <c r="AS324" s="13"/>
      <c r="AT324" s="6"/>
      <c r="AU324" s="13"/>
      <c r="AV324" s="13"/>
      <c r="AW324" s="13"/>
      <c r="AX324" s="13"/>
      <c r="AY324" s="13"/>
      <c r="AZ324" s="13"/>
      <c r="BA324" s="13"/>
      <c r="BB324" s="13"/>
    </row>
    <row r="325">
      <c r="I325" s="17"/>
      <c r="M325" s="18"/>
      <c r="O325" s="18"/>
      <c r="Q325" s="18"/>
      <c r="S325" s="18"/>
      <c r="U325" s="18"/>
      <c r="W325" s="18"/>
      <c r="Y325" s="18"/>
      <c r="AP325" s="13"/>
      <c r="AS325" s="13"/>
      <c r="AT325" s="6"/>
      <c r="AU325" s="13"/>
      <c r="AV325" s="13"/>
      <c r="AW325" s="13"/>
      <c r="AX325" s="13"/>
      <c r="AY325" s="13"/>
      <c r="AZ325" s="13"/>
      <c r="BA325" s="13"/>
      <c r="BB325" s="13"/>
    </row>
    <row r="326">
      <c r="I326" s="17"/>
      <c r="M326" s="18"/>
      <c r="O326" s="18"/>
      <c r="Q326" s="18"/>
      <c r="S326" s="18"/>
      <c r="U326" s="18"/>
      <c r="W326" s="18"/>
      <c r="Y326" s="18"/>
      <c r="AP326" s="13"/>
      <c r="AS326" s="13"/>
      <c r="AT326" s="6"/>
      <c r="AU326" s="13"/>
      <c r="AV326" s="13"/>
      <c r="AW326" s="13"/>
      <c r="AX326" s="13"/>
      <c r="AY326" s="13"/>
      <c r="AZ326" s="13"/>
      <c r="BA326" s="13"/>
      <c r="BB326" s="13"/>
    </row>
    <row r="327">
      <c r="I327" s="17"/>
      <c r="M327" s="18"/>
      <c r="O327" s="18"/>
      <c r="Q327" s="18"/>
      <c r="S327" s="18"/>
      <c r="U327" s="18"/>
      <c r="W327" s="18"/>
      <c r="Y327" s="18"/>
      <c r="AP327" s="13"/>
      <c r="AS327" s="13"/>
      <c r="AT327" s="6"/>
      <c r="AU327" s="13"/>
      <c r="AV327" s="13"/>
      <c r="AW327" s="13"/>
      <c r="AX327" s="13"/>
      <c r="AY327" s="13"/>
      <c r="AZ327" s="13"/>
      <c r="BA327" s="13"/>
      <c r="BB327" s="13"/>
    </row>
    <row r="328">
      <c r="I328" s="17"/>
      <c r="M328" s="18"/>
      <c r="O328" s="18"/>
      <c r="Q328" s="18"/>
      <c r="S328" s="18"/>
      <c r="U328" s="18"/>
      <c r="W328" s="18"/>
      <c r="Y328" s="18"/>
      <c r="AP328" s="13"/>
      <c r="AS328" s="13"/>
      <c r="AT328" s="6"/>
      <c r="AU328" s="13"/>
      <c r="AV328" s="13"/>
      <c r="AW328" s="13"/>
      <c r="AX328" s="13"/>
      <c r="AY328" s="13"/>
      <c r="AZ328" s="13"/>
      <c r="BA328" s="13"/>
      <c r="BB328" s="13"/>
    </row>
    <row r="329">
      <c r="I329" s="17"/>
      <c r="M329" s="18"/>
      <c r="O329" s="18"/>
      <c r="Q329" s="18"/>
      <c r="S329" s="18"/>
      <c r="U329" s="18"/>
      <c r="W329" s="18"/>
      <c r="Y329" s="18"/>
      <c r="AP329" s="13"/>
      <c r="AS329" s="13"/>
      <c r="AT329" s="6"/>
      <c r="AU329" s="13"/>
      <c r="AV329" s="13"/>
      <c r="AW329" s="13"/>
      <c r="AX329" s="13"/>
      <c r="AY329" s="13"/>
      <c r="AZ329" s="13"/>
      <c r="BA329" s="13"/>
      <c r="BB329" s="13"/>
    </row>
    <row r="330">
      <c r="I330" s="17"/>
      <c r="M330" s="18"/>
      <c r="O330" s="18"/>
      <c r="Q330" s="18"/>
      <c r="S330" s="18"/>
      <c r="U330" s="18"/>
      <c r="W330" s="18"/>
      <c r="Y330" s="18"/>
      <c r="AP330" s="13"/>
      <c r="AS330" s="13"/>
      <c r="AT330" s="6"/>
      <c r="AU330" s="13"/>
      <c r="AV330" s="13"/>
      <c r="AW330" s="13"/>
      <c r="AX330" s="13"/>
      <c r="AY330" s="13"/>
      <c r="AZ330" s="13"/>
      <c r="BA330" s="13"/>
      <c r="BB330" s="13"/>
    </row>
    <row r="331">
      <c r="I331" s="17"/>
      <c r="M331" s="18"/>
      <c r="O331" s="18"/>
      <c r="Q331" s="18"/>
      <c r="S331" s="18"/>
      <c r="U331" s="18"/>
      <c r="W331" s="18"/>
      <c r="Y331" s="18"/>
      <c r="AP331" s="13"/>
      <c r="AS331" s="13"/>
      <c r="AT331" s="6"/>
      <c r="AU331" s="13"/>
      <c r="AV331" s="13"/>
      <c r="AW331" s="13"/>
      <c r="AX331" s="13"/>
      <c r="AY331" s="13"/>
      <c r="AZ331" s="13"/>
      <c r="BA331" s="13"/>
      <c r="BB331" s="13"/>
    </row>
    <row r="332">
      <c r="I332" s="17"/>
      <c r="M332" s="18"/>
      <c r="O332" s="18"/>
      <c r="Q332" s="18"/>
      <c r="S332" s="18"/>
      <c r="U332" s="18"/>
      <c r="W332" s="18"/>
      <c r="Y332" s="18"/>
      <c r="AP332" s="13"/>
      <c r="AS332" s="13"/>
      <c r="AT332" s="6"/>
      <c r="AU332" s="13"/>
      <c r="AV332" s="13"/>
      <c r="AW332" s="13"/>
      <c r="AX332" s="13"/>
      <c r="AY332" s="13"/>
      <c r="AZ332" s="13"/>
      <c r="BA332" s="13"/>
      <c r="BB332" s="13"/>
    </row>
    <row r="333">
      <c r="I333" s="17"/>
      <c r="M333" s="18"/>
      <c r="O333" s="18"/>
      <c r="Q333" s="18"/>
      <c r="S333" s="18"/>
      <c r="U333" s="18"/>
      <c r="W333" s="18"/>
      <c r="Y333" s="18"/>
      <c r="AP333" s="13"/>
      <c r="AS333" s="13"/>
      <c r="AT333" s="6"/>
      <c r="AU333" s="13"/>
      <c r="AV333" s="13"/>
      <c r="AW333" s="13"/>
      <c r="AX333" s="13"/>
      <c r="AY333" s="13"/>
      <c r="AZ333" s="13"/>
      <c r="BA333" s="13"/>
      <c r="BB333" s="13"/>
    </row>
    <row r="334">
      <c r="I334" s="17"/>
      <c r="M334" s="18"/>
      <c r="O334" s="18"/>
      <c r="Q334" s="18"/>
      <c r="S334" s="18"/>
      <c r="U334" s="18"/>
      <c r="W334" s="18"/>
      <c r="Y334" s="18"/>
      <c r="AP334" s="13"/>
      <c r="AS334" s="13"/>
      <c r="AT334" s="6"/>
      <c r="AU334" s="13"/>
      <c r="AV334" s="13"/>
      <c r="AW334" s="13"/>
      <c r="AX334" s="13"/>
      <c r="AY334" s="13"/>
      <c r="AZ334" s="13"/>
      <c r="BA334" s="13"/>
      <c r="BB334" s="13"/>
    </row>
    <row r="335">
      <c r="I335" s="17"/>
      <c r="M335" s="18"/>
      <c r="O335" s="18"/>
      <c r="Q335" s="18"/>
      <c r="S335" s="18"/>
      <c r="U335" s="18"/>
      <c r="W335" s="18"/>
      <c r="Y335" s="18"/>
      <c r="AP335" s="13"/>
      <c r="AS335" s="13"/>
      <c r="AT335" s="6"/>
      <c r="AU335" s="13"/>
      <c r="AV335" s="13"/>
      <c r="AW335" s="13"/>
      <c r="AX335" s="13"/>
      <c r="AY335" s="13"/>
      <c r="AZ335" s="13"/>
      <c r="BA335" s="13"/>
      <c r="BB335" s="13"/>
    </row>
    <row r="336">
      <c r="I336" s="17"/>
      <c r="M336" s="18"/>
      <c r="O336" s="18"/>
      <c r="Q336" s="18"/>
      <c r="S336" s="18"/>
      <c r="U336" s="18"/>
      <c r="W336" s="18"/>
      <c r="Y336" s="18"/>
      <c r="AP336" s="13"/>
      <c r="AS336" s="13"/>
      <c r="AT336" s="6"/>
      <c r="AU336" s="13"/>
      <c r="AV336" s="13"/>
      <c r="AW336" s="13"/>
      <c r="AX336" s="13"/>
      <c r="AY336" s="13"/>
      <c r="AZ336" s="13"/>
      <c r="BA336" s="13"/>
      <c r="BB336" s="13"/>
    </row>
    <row r="337">
      <c r="I337" s="17"/>
      <c r="M337" s="18"/>
      <c r="O337" s="18"/>
      <c r="Q337" s="18"/>
      <c r="S337" s="18"/>
      <c r="U337" s="18"/>
      <c r="W337" s="18"/>
      <c r="Y337" s="18"/>
      <c r="AP337" s="13"/>
      <c r="AS337" s="13"/>
      <c r="AT337" s="6"/>
      <c r="AU337" s="13"/>
      <c r="AV337" s="13"/>
      <c r="AW337" s="13"/>
      <c r="AX337" s="13"/>
      <c r="AY337" s="13"/>
      <c r="AZ337" s="13"/>
      <c r="BA337" s="13"/>
      <c r="BB337" s="13"/>
    </row>
    <row r="338">
      <c r="I338" s="17"/>
      <c r="M338" s="18"/>
      <c r="O338" s="18"/>
      <c r="Q338" s="18"/>
      <c r="S338" s="18"/>
      <c r="U338" s="18"/>
      <c r="W338" s="18"/>
      <c r="Y338" s="18"/>
      <c r="AP338" s="13"/>
      <c r="AS338" s="13"/>
      <c r="AT338" s="6"/>
      <c r="AU338" s="13"/>
      <c r="AV338" s="13"/>
      <c r="AW338" s="13"/>
      <c r="AX338" s="13"/>
      <c r="AY338" s="13"/>
      <c r="AZ338" s="13"/>
      <c r="BA338" s="13"/>
      <c r="BB338" s="13"/>
    </row>
    <row r="339">
      <c r="I339" s="17"/>
      <c r="M339" s="18"/>
      <c r="O339" s="18"/>
      <c r="Q339" s="18"/>
      <c r="S339" s="18"/>
      <c r="U339" s="18"/>
      <c r="W339" s="18"/>
      <c r="Y339" s="18"/>
      <c r="AP339" s="13"/>
      <c r="AS339" s="13"/>
      <c r="AT339" s="6"/>
      <c r="AU339" s="13"/>
      <c r="AV339" s="13"/>
      <c r="AW339" s="13"/>
      <c r="AX339" s="13"/>
      <c r="AY339" s="13"/>
      <c r="AZ339" s="13"/>
      <c r="BA339" s="13"/>
      <c r="BB339" s="13"/>
    </row>
    <row r="340">
      <c r="I340" s="17"/>
      <c r="M340" s="18"/>
      <c r="O340" s="18"/>
      <c r="Q340" s="18"/>
      <c r="S340" s="18"/>
      <c r="U340" s="18"/>
      <c r="W340" s="18"/>
      <c r="Y340" s="18"/>
      <c r="AP340" s="13"/>
      <c r="AS340" s="13"/>
      <c r="AT340" s="6"/>
      <c r="AU340" s="13"/>
      <c r="AV340" s="13"/>
      <c r="AW340" s="13"/>
      <c r="AX340" s="13"/>
      <c r="AY340" s="13"/>
      <c r="AZ340" s="13"/>
      <c r="BA340" s="13"/>
      <c r="BB340" s="13"/>
    </row>
    <row r="341">
      <c r="I341" s="17"/>
      <c r="M341" s="18"/>
      <c r="O341" s="18"/>
      <c r="Q341" s="18"/>
      <c r="S341" s="18"/>
      <c r="U341" s="18"/>
      <c r="W341" s="18"/>
      <c r="Y341" s="18"/>
      <c r="AP341" s="13"/>
      <c r="AS341" s="13"/>
      <c r="AT341" s="6"/>
      <c r="AU341" s="13"/>
      <c r="AV341" s="13"/>
      <c r="AW341" s="13"/>
      <c r="AX341" s="13"/>
      <c r="AY341" s="13"/>
      <c r="AZ341" s="13"/>
      <c r="BA341" s="13"/>
      <c r="BB341" s="13"/>
    </row>
    <row r="342">
      <c r="I342" s="17"/>
      <c r="M342" s="18"/>
      <c r="O342" s="18"/>
      <c r="Q342" s="18"/>
      <c r="S342" s="18"/>
      <c r="U342" s="18"/>
      <c r="W342" s="18"/>
      <c r="Y342" s="18"/>
      <c r="AP342" s="13"/>
      <c r="AS342" s="13"/>
      <c r="AT342" s="6"/>
      <c r="AU342" s="13"/>
      <c r="AV342" s="13"/>
      <c r="AW342" s="13"/>
      <c r="AX342" s="13"/>
      <c r="AY342" s="13"/>
      <c r="AZ342" s="13"/>
      <c r="BA342" s="13"/>
      <c r="BB342" s="13"/>
    </row>
    <row r="343">
      <c r="I343" s="17"/>
      <c r="M343" s="18"/>
      <c r="O343" s="18"/>
      <c r="Q343" s="18"/>
      <c r="S343" s="18"/>
      <c r="U343" s="18"/>
      <c r="W343" s="18"/>
      <c r="Y343" s="18"/>
      <c r="AP343" s="13"/>
      <c r="AS343" s="13"/>
      <c r="AT343" s="6"/>
      <c r="AU343" s="13"/>
      <c r="AV343" s="13"/>
      <c r="AW343" s="13"/>
      <c r="AX343" s="13"/>
      <c r="AY343" s="13"/>
      <c r="AZ343" s="13"/>
      <c r="BA343" s="13"/>
      <c r="BB343" s="13"/>
    </row>
    <row r="344">
      <c r="I344" s="17"/>
      <c r="M344" s="18"/>
      <c r="O344" s="18"/>
      <c r="Q344" s="18"/>
      <c r="S344" s="18"/>
      <c r="U344" s="18"/>
      <c r="W344" s="18"/>
      <c r="Y344" s="18"/>
      <c r="AP344" s="13"/>
      <c r="AS344" s="13"/>
      <c r="AT344" s="6"/>
      <c r="AU344" s="13"/>
      <c r="AV344" s="13"/>
      <c r="AW344" s="13"/>
      <c r="AX344" s="13"/>
      <c r="AY344" s="13"/>
      <c r="AZ344" s="13"/>
      <c r="BA344" s="13"/>
      <c r="BB344" s="13"/>
    </row>
    <row r="345">
      <c r="I345" s="17"/>
      <c r="M345" s="18"/>
      <c r="O345" s="18"/>
      <c r="Q345" s="18"/>
      <c r="S345" s="18"/>
      <c r="U345" s="18"/>
      <c r="W345" s="18"/>
      <c r="Y345" s="18"/>
      <c r="AP345" s="13"/>
      <c r="AS345" s="13"/>
      <c r="AT345" s="6"/>
      <c r="AU345" s="13"/>
      <c r="AV345" s="13"/>
      <c r="AW345" s="13"/>
      <c r="AX345" s="13"/>
      <c r="AY345" s="13"/>
      <c r="AZ345" s="13"/>
      <c r="BA345" s="13"/>
      <c r="BB345" s="13"/>
    </row>
    <row r="346">
      <c r="I346" s="17"/>
      <c r="M346" s="18"/>
      <c r="O346" s="18"/>
      <c r="Q346" s="18"/>
      <c r="S346" s="18"/>
      <c r="U346" s="18"/>
      <c r="W346" s="18"/>
      <c r="Y346" s="18"/>
      <c r="AP346" s="13"/>
      <c r="AS346" s="13"/>
      <c r="AT346" s="6"/>
      <c r="AU346" s="13"/>
      <c r="AV346" s="13"/>
      <c r="AW346" s="13"/>
      <c r="AX346" s="13"/>
      <c r="AY346" s="13"/>
      <c r="AZ346" s="13"/>
      <c r="BA346" s="13"/>
      <c r="BB346" s="13"/>
    </row>
    <row r="347">
      <c r="I347" s="17"/>
      <c r="M347" s="18"/>
      <c r="O347" s="18"/>
      <c r="Q347" s="18"/>
      <c r="S347" s="18"/>
      <c r="U347" s="18"/>
      <c r="W347" s="18"/>
      <c r="Y347" s="18"/>
      <c r="AP347" s="13"/>
      <c r="AS347" s="13"/>
      <c r="AT347" s="6"/>
      <c r="AU347" s="13"/>
      <c r="AV347" s="13"/>
      <c r="AW347" s="13"/>
      <c r="AX347" s="13"/>
      <c r="AY347" s="13"/>
      <c r="AZ347" s="13"/>
      <c r="BA347" s="13"/>
      <c r="BB347" s="13"/>
    </row>
    <row r="348">
      <c r="I348" s="17"/>
      <c r="M348" s="18"/>
      <c r="O348" s="18"/>
      <c r="Q348" s="18"/>
      <c r="S348" s="18"/>
      <c r="U348" s="18"/>
      <c r="W348" s="18"/>
      <c r="Y348" s="18"/>
      <c r="AP348" s="13"/>
      <c r="AS348" s="13"/>
      <c r="AT348" s="6"/>
      <c r="AU348" s="13"/>
      <c r="AV348" s="13"/>
      <c r="AW348" s="13"/>
      <c r="AX348" s="13"/>
      <c r="AY348" s="13"/>
      <c r="AZ348" s="13"/>
      <c r="BA348" s="13"/>
      <c r="BB348" s="13"/>
    </row>
    <row r="349">
      <c r="I349" s="17"/>
      <c r="M349" s="18"/>
      <c r="O349" s="18"/>
      <c r="Q349" s="18"/>
      <c r="S349" s="18"/>
      <c r="U349" s="18"/>
      <c r="W349" s="18"/>
      <c r="Y349" s="18"/>
      <c r="AP349" s="13"/>
      <c r="AS349" s="13"/>
      <c r="AT349" s="6"/>
      <c r="AU349" s="13"/>
      <c r="AV349" s="13"/>
      <c r="AW349" s="13"/>
      <c r="AX349" s="13"/>
      <c r="AY349" s="13"/>
      <c r="AZ349" s="13"/>
      <c r="BA349" s="13"/>
      <c r="BB349" s="13"/>
    </row>
    <row r="350">
      <c r="I350" s="17"/>
      <c r="M350" s="18"/>
      <c r="O350" s="18"/>
      <c r="Q350" s="18"/>
      <c r="S350" s="18"/>
      <c r="U350" s="18"/>
      <c r="W350" s="18"/>
      <c r="Y350" s="18"/>
      <c r="AP350" s="13"/>
      <c r="AS350" s="13"/>
      <c r="AT350" s="6"/>
      <c r="AU350" s="13"/>
      <c r="AV350" s="13"/>
      <c r="AW350" s="13"/>
      <c r="AX350" s="13"/>
      <c r="AY350" s="13"/>
      <c r="AZ350" s="13"/>
      <c r="BA350" s="13"/>
      <c r="BB350" s="13"/>
    </row>
    <row r="351">
      <c r="I351" s="17"/>
      <c r="M351" s="18"/>
      <c r="O351" s="18"/>
      <c r="Q351" s="18"/>
      <c r="S351" s="18"/>
      <c r="U351" s="18"/>
      <c r="W351" s="18"/>
      <c r="Y351" s="18"/>
      <c r="AP351" s="13"/>
      <c r="AS351" s="13"/>
      <c r="AT351" s="6"/>
      <c r="AU351" s="13"/>
      <c r="AV351" s="13"/>
      <c r="AW351" s="13"/>
      <c r="AX351" s="13"/>
      <c r="AY351" s="13"/>
      <c r="AZ351" s="13"/>
      <c r="BA351" s="13"/>
      <c r="BB351" s="13"/>
    </row>
    <row r="352">
      <c r="I352" s="17"/>
      <c r="M352" s="18"/>
      <c r="O352" s="18"/>
      <c r="Q352" s="18"/>
      <c r="S352" s="18"/>
      <c r="U352" s="18"/>
      <c r="W352" s="18"/>
      <c r="Y352" s="18"/>
      <c r="AP352" s="13"/>
      <c r="AS352" s="13"/>
      <c r="AT352" s="6"/>
      <c r="AU352" s="13"/>
      <c r="AV352" s="13"/>
      <c r="AW352" s="13"/>
      <c r="AX352" s="13"/>
      <c r="AY352" s="13"/>
      <c r="AZ352" s="13"/>
      <c r="BA352" s="13"/>
      <c r="BB352" s="13"/>
    </row>
    <row r="353">
      <c r="I353" s="17"/>
      <c r="M353" s="18"/>
      <c r="O353" s="18"/>
      <c r="Q353" s="18"/>
      <c r="S353" s="18"/>
      <c r="U353" s="18"/>
      <c r="W353" s="18"/>
      <c r="Y353" s="18"/>
      <c r="AP353" s="13"/>
      <c r="AS353" s="13"/>
      <c r="AT353" s="6"/>
      <c r="AU353" s="13"/>
      <c r="AV353" s="13"/>
      <c r="AW353" s="13"/>
      <c r="AX353" s="13"/>
      <c r="AY353" s="13"/>
      <c r="AZ353" s="13"/>
      <c r="BA353" s="13"/>
      <c r="BB353" s="13"/>
    </row>
    <row r="354">
      <c r="I354" s="17"/>
      <c r="M354" s="18"/>
      <c r="O354" s="18"/>
      <c r="Q354" s="18"/>
      <c r="S354" s="18"/>
      <c r="U354" s="18"/>
      <c r="W354" s="18"/>
      <c r="Y354" s="18"/>
      <c r="AP354" s="13"/>
      <c r="AS354" s="13"/>
      <c r="AT354" s="6"/>
      <c r="AU354" s="13"/>
      <c r="AV354" s="13"/>
      <c r="AW354" s="13"/>
      <c r="AX354" s="13"/>
      <c r="AY354" s="13"/>
      <c r="AZ354" s="13"/>
      <c r="BA354" s="13"/>
      <c r="BB354" s="13"/>
    </row>
    <row r="355">
      <c r="I355" s="17"/>
      <c r="M355" s="18"/>
      <c r="O355" s="18"/>
      <c r="Q355" s="18"/>
      <c r="S355" s="18"/>
      <c r="U355" s="18"/>
      <c r="W355" s="18"/>
      <c r="Y355" s="18"/>
      <c r="AP355" s="13"/>
      <c r="AS355" s="13"/>
      <c r="AT355" s="6"/>
      <c r="AU355" s="13"/>
      <c r="AV355" s="13"/>
      <c r="AW355" s="13"/>
      <c r="AX355" s="13"/>
      <c r="AY355" s="13"/>
      <c r="AZ355" s="13"/>
      <c r="BA355" s="13"/>
      <c r="BB355" s="13"/>
    </row>
    <row r="356">
      <c r="I356" s="17"/>
      <c r="M356" s="18"/>
      <c r="O356" s="18"/>
      <c r="Q356" s="18"/>
      <c r="S356" s="18"/>
      <c r="U356" s="18"/>
      <c r="W356" s="18"/>
      <c r="Y356" s="18"/>
      <c r="AP356" s="13"/>
      <c r="AS356" s="13"/>
      <c r="AT356" s="6"/>
      <c r="AU356" s="13"/>
      <c r="AV356" s="13"/>
      <c r="AW356" s="13"/>
      <c r="AX356" s="13"/>
      <c r="AY356" s="13"/>
      <c r="AZ356" s="13"/>
      <c r="BA356" s="13"/>
      <c r="BB356" s="13"/>
    </row>
    <row r="357">
      <c r="I357" s="17"/>
      <c r="M357" s="18"/>
      <c r="O357" s="18"/>
      <c r="Q357" s="18"/>
      <c r="S357" s="18"/>
      <c r="U357" s="18"/>
      <c r="W357" s="18"/>
      <c r="Y357" s="18"/>
      <c r="AP357" s="13"/>
      <c r="AS357" s="13"/>
      <c r="AT357" s="6"/>
      <c r="AU357" s="13"/>
      <c r="AV357" s="13"/>
      <c r="AW357" s="13"/>
      <c r="AX357" s="13"/>
      <c r="AY357" s="13"/>
      <c r="AZ357" s="13"/>
      <c r="BA357" s="13"/>
      <c r="BB357" s="13"/>
    </row>
    <row r="358">
      <c r="I358" s="17"/>
      <c r="M358" s="18"/>
      <c r="O358" s="18"/>
      <c r="Q358" s="18"/>
      <c r="S358" s="18"/>
      <c r="U358" s="18"/>
      <c r="W358" s="18"/>
      <c r="Y358" s="18"/>
      <c r="AP358" s="13"/>
      <c r="AS358" s="13"/>
      <c r="AT358" s="6"/>
      <c r="AU358" s="13"/>
      <c r="AV358" s="13"/>
      <c r="AW358" s="13"/>
      <c r="AX358" s="13"/>
      <c r="AY358" s="13"/>
      <c r="AZ358" s="13"/>
      <c r="BA358" s="13"/>
      <c r="BB358" s="13"/>
    </row>
    <row r="359">
      <c r="I359" s="17"/>
      <c r="M359" s="18"/>
      <c r="O359" s="18"/>
      <c r="Q359" s="18"/>
      <c r="S359" s="18"/>
      <c r="U359" s="18"/>
      <c r="W359" s="18"/>
      <c r="Y359" s="18"/>
      <c r="AP359" s="13"/>
      <c r="AS359" s="13"/>
      <c r="AT359" s="6"/>
      <c r="AU359" s="13"/>
      <c r="AV359" s="13"/>
      <c r="AW359" s="13"/>
      <c r="AX359" s="13"/>
      <c r="AY359" s="13"/>
      <c r="AZ359" s="13"/>
      <c r="BA359" s="13"/>
      <c r="BB359" s="13"/>
    </row>
    <row r="360">
      <c r="I360" s="17"/>
      <c r="M360" s="18"/>
      <c r="O360" s="18"/>
      <c r="Q360" s="18"/>
      <c r="S360" s="18"/>
      <c r="U360" s="18"/>
      <c r="W360" s="18"/>
      <c r="Y360" s="18"/>
      <c r="AP360" s="13"/>
      <c r="AS360" s="13"/>
      <c r="AT360" s="6"/>
      <c r="AU360" s="13"/>
      <c r="AV360" s="13"/>
      <c r="AW360" s="13"/>
      <c r="AX360" s="13"/>
      <c r="AY360" s="13"/>
      <c r="AZ360" s="13"/>
      <c r="BA360" s="13"/>
      <c r="BB360" s="13"/>
    </row>
    <row r="361">
      <c r="I361" s="17"/>
      <c r="M361" s="18"/>
      <c r="O361" s="18"/>
      <c r="Q361" s="18"/>
      <c r="S361" s="18"/>
      <c r="U361" s="18"/>
      <c r="W361" s="18"/>
      <c r="Y361" s="18"/>
      <c r="AP361" s="13"/>
      <c r="AS361" s="13"/>
      <c r="AT361" s="6"/>
      <c r="AU361" s="13"/>
      <c r="AV361" s="13"/>
      <c r="AW361" s="13"/>
      <c r="AX361" s="13"/>
      <c r="AY361" s="13"/>
      <c r="AZ361" s="13"/>
      <c r="BA361" s="13"/>
      <c r="BB361" s="13"/>
    </row>
    <row r="362">
      <c r="I362" s="17"/>
      <c r="M362" s="18"/>
      <c r="O362" s="18"/>
      <c r="Q362" s="18"/>
      <c r="S362" s="18"/>
      <c r="U362" s="18"/>
      <c r="W362" s="18"/>
      <c r="Y362" s="18"/>
      <c r="AP362" s="13"/>
      <c r="AS362" s="13"/>
      <c r="AT362" s="6"/>
      <c r="AU362" s="13"/>
      <c r="AV362" s="13"/>
      <c r="AW362" s="13"/>
      <c r="AX362" s="13"/>
      <c r="AY362" s="13"/>
      <c r="AZ362" s="13"/>
      <c r="BA362" s="13"/>
      <c r="BB362" s="13"/>
    </row>
    <row r="363">
      <c r="I363" s="17"/>
      <c r="M363" s="18"/>
      <c r="O363" s="18"/>
      <c r="Q363" s="18"/>
      <c r="S363" s="18"/>
      <c r="U363" s="18"/>
      <c r="W363" s="18"/>
      <c r="Y363" s="18"/>
      <c r="AP363" s="13"/>
      <c r="AS363" s="13"/>
      <c r="AT363" s="6"/>
      <c r="AU363" s="13"/>
      <c r="AV363" s="13"/>
      <c r="AW363" s="13"/>
      <c r="AX363" s="13"/>
      <c r="AY363" s="13"/>
      <c r="AZ363" s="13"/>
      <c r="BA363" s="13"/>
      <c r="BB363" s="13"/>
    </row>
    <row r="364">
      <c r="I364" s="17"/>
      <c r="M364" s="18"/>
      <c r="O364" s="18"/>
      <c r="Q364" s="18"/>
      <c r="S364" s="18"/>
      <c r="U364" s="18"/>
      <c r="W364" s="18"/>
      <c r="Y364" s="18"/>
      <c r="AP364" s="13"/>
      <c r="AS364" s="13"/>
      <c r="AT364" s="6"/>
      <c r="AU364" s="13"/>
      <c r="AV364" s="13"/>
      <c r="AW364" s="13"/>
      <c r="AX364" s="13"/>
      <c r="AY364" s="13"/>
      <c r="AZ364" s="13"/>
      <c r="BA364" s="13"/>
      <c r="BB364" s="13"/>
    </row>
    <row r="365">
      <c r="I365" s="17"/>
      <c r="M365" s="18"/>
      <c r="O365" s="18"/>
      <c r="Q365" s="18"/>
      <c r="S365" s="18"/>
      <c r="U365" s="18"/>
      <c r="W365" s="18"/>
      <c r="Y365" s="18"/>
      <c r="AP365" s="13"/>
      <c r="AS365" s="13"/>
      <c r="AT365" s="6"/>
      <c r="AU365" s="13"/>
      <c r="AV365" s="13"/>
      <c r="AW365" s="13"/>
      <c r="AX365" s="13"/>
      <c r="AY365" s="13"/>
      <c r="AZ365" s="13"/>
      <c r="BA365" s="13"/>
      <c r="BB365" s="13"/>
    </row>
    <row r="366">
      <c r="I366" s="17"/>
      <c r="M366" s="18"/>
      <c r="O366" s="18"/>
      <c r="Q366" s="18"/>
      <c r="S366" s="18"/>
      <c r="U366" s="18"/>
      <c r="W366" s="18"/>
      <c r="Y366" s="18"/>
      <c r="AP366" s="13"/>
      <c r="AS366" s="13"/>
      <c r="AT366" s="6"/>
      <c r="AU366" s="13"/>
      <c r="AV366" s="13"/>
      <c r="AW366" s="13"/>
      <c r="AX366" s="13"/>
      <c r="AY366" s="13"/>
      <c r="AZ366" s="13"/>
      <c r="BA366" s="13"/>
      <c r="BB366" s="13"/>
    </row>
    <row r="367">
      <c r="I367" s="17"/>
      <c r="M367" s="18"/>
      <c r="O367" s="18"/>
      <c r="Q367" s="18"/>
      <c r="S367" s="18"/>
      <c r="U367" s="18"/>
      <c r="W367" s="18"/>
      <c r="Y367" s="18"/>
      <c r="AP367" s="13"/>
      <c r="AS367" s="13"/>
      <c r="AT367" s="6"/>
      <c r="AU367" s="13"/>
      <c r="AV367" s="13"/>
      <c r="AW367" s="13"/>
      <c r="AX367" s="13"/>
      <c r="AY367" s="13"/>
      <c r="AZ367" s="13"/>
      <c r="BA367" s="13"/>
      <c r="BB367" s="13"/>
    </row>
    <row r="368">
      <c r="I368" s="17"/>
      <c r="M368" s="18"/>
      <c r="O368" s="18"/>
      <c r="Q368" s="18"/>
      <c r="S368" s="18"/>
      <c r="U368" s="18"/>
      <c r="W368" s="18"/>
      <c r="Y368" s="18"/>
      <c r="AP368" s="13"/>
      <c r="AS368" s="13"/>
      <c r="AT368" s="6"/>
      <c r="AU368" s="13"/>
      <c r="AV368" s="13"/>
      <c r="AW368" s="13"/>
      <c r="AX368" s="13"/>
      <c r="AY368" s="13"/>
      <c r="AZ368" s="13"/>
      <c r="BA368" s="13"/>
      <c r="BB368" s="13"/>
    </row>
    <row r="369">
      <c r="I369" s="17"/>
      <c r="M369" s="18"/>
      <c r="O369" s="18"/>
      <c r="Q369" s="18"/>
      <c r="S369" s="18"/>
      <c r="U369" s="18"/>
      <c r="W369" s="18"/>
      <c r="Y369" s="18"/>
      <c r="AP369" s="13"/>
      <c r="AS369" s="13"/>
      <c r="AT369" s="6"/>
      <c r="AU369" s="13"/>
      <c r="AV369" s="13"/>
      <c r="AW369" s="13"/>
      <c r="AX369" s="13"/>
      <c r="AY369" s="13"/>
      <c r="AZ369" s="13"/>
      <c r="BA369" s="13"/>
      <c r="BB369" s="13"/>
    </row>
    <row r="370">
      <c r="I370" s="17"/>
      <c r="M370" s="18"/>
      <c r="O370" s="18"/>
      <c r="Q370" s="18"/>
      <c r="S370" s="18"/>
      <c r="U370" s="18"/>
      <c r="W370" s="18"/>
      <c r="Y370" s="18"/>
      <c r="AP370" s="13"/>
      <c r="AS370" s="13"/>
      <c r="AT370" s="6"/>
      <c r="AU370" s="13"/>
      <c r="AV370" s="13"/>
      <c r="AW370" s="13"/>
      <c r="AX370" s="13"/>
      <c r="AY370" s="13"/>
      <c r="AZ370" s="13"/>
      <c r="BA370" s="13"/>
      <c r="BB370" s="13"/>
    </row>
    <row r="371">
      <c r="I371" s="17"/>
      <c r="M371" s="18"/>
      <c r="O371" s="18"/>
      <c r="Q371" s="18"/>
      <c r="S371" s="18"/>
      <c r="U371" s="18"/>
      <c r="W371" s="18"/>
      <c r="Y371" s="18"/>
      <c r="AP371" s="13"/>
      <c r="AS371" s="13"/>
      <c r="AT371" s="6"/>
      <c r="AU371" s="13"/>
      <c r="AV371" s="13"/>
      <c r="AW371" s="13"/>
      <c r="AX371" s="13"/>
      <c r="AY371" s="13"/>
      <c r="AZ371" s="13"/>
      <c r="BA371" s="13"/>
      <c r="BB371" s="13"/>
    </row>
    <row r="372">
      <c r="I372" s="17"/>
      <c r="M372" s="18"/>
      <c r="O372" s="18"/>
      <c r="Q372" s="18"/>
      <c r="S372" s="18"/>
      <c r="U372" s="18"/>
      <c r="W372" s="18"/>
      <c r="Y372" s="18"/>
      <c r="AP372" s="13"/>
      <c r="AS372" s="13"/>
      <c r="AT372" s="6"/>
      <c r="AU372" s="13"/>
      <c r="AV372" s="13"/>
      <c r="AW372" s="13"/>
      <c r="AX372" s="13"/>
      <c r="AY372" s="13"/>
      <c r="AZ372" s="13"/>
      <c r="BA372" s="13"/>
      <c r="BB372" s="13"/>
    </row>
    <row r="373">
      <c r="I373" s="17"/>
      <c r="M373" s="18"/>
      <c r="O373" s="18"/>
      <c r="Q373" s="18"/>
      <c r="S373" s="18"/>
      <c r="U373" s="18"/>
      <c r="W373" s="18"/>
      <c r="Y373" s="18"/>
      <c r="AP373" s="13"/>
      <c r="AS373" s="13"/>
      <c r="AT373" s="6"/>
      <c r="AU373" s="13"/>
      <c r="AV373" s="13"/>
      <c r="AW373" s="13"/>
      <c r="AX373" s="13"/>
      <c r="AY373" s="13"/>
      <c r="AZ373" s="13"/>
      <c r="BA373" s="13"/>
      <c r="BB373" s="13"/>
    </row>
    <row r="374">
      <c r="I374" s="17"/>
      <c r="M374" s="18"/>
      <c r="O374" s="18"/>
      <c r="Q374" s="18"/>
      <c r="S374" s="18"/>
      <c r="U374" s="18"/>
      <c r="W374" s="18"/>
      <c r="Y374" s="18"/>
      <c r="AP374" s="13"/>
      <c r="AS374" s="13"/>
      <c r="AT374" s="6"/>
      <c r="AU374" s="13"/>
      <c r="AV374" s="13"/>
      <c r="AW374" s="13"/>
      <c r="AX374" s="13"/>
      <c r="AY374" s="13"/>
      <c r="AZ374" s="13"/>
      <c r="BA374" s="13"/>
      <c r="BB374" s="13"/>
    </row>
    <row r="375">
      <c r="I375" s="17"/>
      <c r="M375" s="18"/>
      <c r="O375" s="18"/>
      <c r="Q375" s="18"/>
      <c r="S375" s="18"/>
      <c r="U375" s="18"/>
      <c r="W375" s="18"/>
      <c r="Y375" s="18"/>
      <c r="AP375" s="13"/>
      <c r="AS375" s="13"/>
      <c r="AT375" s="6"/>
      <c r="AU375" s="13"/>
      <c r="AV375" s="13"/>
      <c r="AW375" s="13"/>
      <c r="AX375" s="13"/>
      <c r="AY375" s="13"/>
      <c r="AZ375" s="13"/>
      <c r="BA375" s="13"/>
      <c r="BB375" s="13"/>
    </row>
    <row r="376">
      <c r="I376" s="17"/>
      <c r="M376" s="18"/>
      <c r="O376" s="18"/>
      <c r="Q376" s="18"/>
      <c r="S376" s="18"/>
      <c r="U376" s="18"/>
      <c r="W376" s="18"/>
      <c r="Y376" s="18"/>
      <c r="AP376" s="13"/>
      <c r="AS376" s="13"/>
      <c r="AT376" s="6"/>
      <c r="AU376" s="13"/>
      <c r="AV376" s="13"/>
      <c r="AW376" s="13"/>
      <c r="AX376" s="13"/>
      <c r="AY376" s="13"/>
      <c r="AZ376" s="13"/>
      <c r="BA376" s="13"/>
      <c r="BB376" s="13"/>
    </row>
    <row r="377">
      <c r="I377" s="17"/>
      <c r="M377" s="18"/>
      <c r="O377" s="18"/>
      <c r="Q377" s="18"/>
      <c r="S377" s="18"/>
      <c r="U377" s="18"/>
      <c r="W377" s="18"/>
      <c r="Y377" s="18"/>
      <c r="AP377" s="13"/>
      <c r="AS377" s="13"/>
      <c r="AT377" s="6"/>
      <c r="AU377" s="13"/>
      <c r="AV377" s="13"/>
      <c r="AW377" s="13"/>
      <c r="AX377" s="13"/>
      <c r="AY377" s="13"/>
      <c r="AZ377" s="13"/>
      <c r="BA377" s="13"/>
      <c r="BB377" s="13"/>
    </row>
    <row r="378">
      <c r="I378" s="17"/>
      <c r="M378" s="18"/>
      <c r="O378" s="18"/>
      <c r="Q378" s="18"/>
      <c r="S378" s="18"/>
      <c r="U378" s="18"/>
      <c r="W378" s="18"/>
      <c r="Y378" s="18"/>
      <c r="AP378" s="13"/>
      <c r="AS378" s="13"/>
      <c r="AT378" s="6"/>
      <c r="AU378" s="13"/>
      <c r="AV378" s="13"/>
      <c r="AW378" s="13"/>
      <c r="AX378" s="13"/>
      <c r="AY378" s="13"/>
      <c r="AZ378" s="13"/>
      <c r="BA378" s="13"/>
      <c r="BB378" s="13"/>
    </row>
    <row r="379">
      <c r="I379" s="17"/>
      <c r="M379" s="18"/>
      <c r="O379" s="18"/>
      <c r="Q379" s="18"/>
      <c r="S379" s="18"/>
      <c r="U379" s="18"/>
      <c r="W379" s="18"/>
      <c r="Y379" s="18"/>
      <c r="AP379" s="13"/>
      <c r="AS379" s="13"/>
      <c r="AT379" s="6"/>
      <c r="AU379" s="13"/>
      <c r="AV379" s="13"/>
      <c r="AW379" s="13"/>
      <c r="AX379" s="13"/>
      <c r="AY379" s="13"/>
      <c r="AZ379" s="13"/>
      <c r="BA379" s="13"/>
      <c r="BB379" s="13"/>
    </row>
    <row r="380">
      <c r="I380" s="17"/>
      <c r="M380" s="18"/>
      <c r="O380" s="18"/>
      <c r="Q380" s="18"/>
      <c r="S380" s="18"/>
      <c r="U380" s="18"/>
      <c r="W380" s="18"/>
      <c r="Y380" s="18"/>
      <c r="AP380" s="13"/>
      <c r="AS380" s="13"/>
      <c r="AT380" s="6"/>
      <c r="AU380" s="13"/>
      <c r="AV380" s="13"/>
      <c r="AW380" s="13"/>
      <c r="AX380" s="13"/>
      <c r="AY380" s="13"/>
      <c r="AZ380" s="13"/>
      <c r="BA380" s="13"/>
      <c r="BB380" s="13"/>
    </row>
    <row r="381">
      <c r="I381" s="17"/>
      <c r="M381" s="18"/>
      <c r="O381" s="18"/>
      <c r="Q381" s="18"/>
      <c r="S381" s="18"/>
      <c r="U381" s="18"/>
      <c r="W381" s="18"/>
      <c r="Y381" s="18"/>
      <c r="AP381" s="13"/>
      <c r="AS381" s="13"/>
      <c r="AT381" s="6"/>
      <c r="AU381" s="13"/>
      <c r="AV381" s="13"/>
      <c r="AW381" s="13"/>
      <c r="AX381" s="13"/>
      <c r="AY381" s="13"/>
      <c r="AZ381" s="13"/>
      <c r="BA381" s="13"/>
      <c r="BB381" s="13"/>
    </row>
    <row r="382">
      <c r="I382" s="17"/>
      <c r="M382" s="18"/>
      <c r="O382" s="18"/>
      <c r="Q382" s="18"/>
      <c r="S382" s="18"/>
      <c r="U382" s="18"/>
      <c r="W382" s="18"/>
      <c r="Y382" s="18"/>
      <c r="AP382" s="13"/>
      <c r="AS382" s="13"/>
      <c r="AT382" s="6"/>
      <c r="AU382" s="13"/>
      <c r="AV382" s="13"/>
      <c r="AW382" s="13"/>
      <c r="AX382" s="13"/>
      <c r="AY382" s="13"/>
      <c r="AZ382" s="13"/>
      <c r="BA382" s="13"/>
      <c r="BB382" s="13"/>
    </row>
    <row r="383">
      <c r="I383" s="17"/>
      <c r="M383" s="18"/>
      <c r="O383" s="18"/>
      <c r="Q383" s="18"/>
      <c r="S383" s="18"/>
      <c r="U383" s="18"/>
      <c r="W383" s="18"/>
      <c r="Y383" s="18"/>
      <c r="AP383" s="13"/>
      <c r="AS383" s="13"/>
      <c r="AT383" s="6"/>
      <c r="AU383" s="13"/>
      <c r="AV383" s="13"/>
      <c r="AW383" s="13"/>
      <c r="AX383" s="13"/>
      <c r="AY383" s="13"/>
      <c r="AZ383" s="13"/>
      <c r="BA383" s="13"/>
      <c r="BB383" s="13"/>
    </row>
    <row r="384">
      <c r="I384" s="17"/>
      <c r="M384" s="18"/>
      <c r="O384" s="18"/>
      <c r="Q384" s="18"/>
      <c r="S384" s="18"/>
      <c r="U384" s="18"/>
      <c r="W384" s="18"/>
      <c r="Y384" s="18"/>
      <c r="AP384" s="13"/>
      <c r="AS384" s="13"/>
      <c r="AT384" s="6"/>
      <c r="AU384" s="13"/>
      <c r="AV384" s="13"/>
      <c r="AW384" s="13"/>
      <c r="AX384" s="13"/>
      <c r="AY384" s="13"/>
      <c r="AZ384" s="13"/>
      <c r="BA384" s="13"/>
      <c r="BB384" s="13"/>
    </row>
    <row r="385">
      <c r="I385" s="17"/>
      <c r="M385" s="18"/>
      <c r="O385" s="18"/>
      <c r="Q385" s="18"/>
      <c r="S385" s="18"/>
      <c r="U385" s="18"/>
      <c r="W385" s="18"/>
      <c r="Y385" s="18"/>
      <c r="AP385" s="13"/>
      <c r="AS385" s="13"/>
      <c r="AT385" s="6"/>
      <c r="AU385" s="13"/>
      <c r="AV385" s="13"/>
      <c r="AW385" s="13"/>
      <c r="AX385" s="13"/>
      <c r="AY385" s="13"/>
      <c r="AZ385" s="13"/>
      <c r="BA385" s="13"/>
      <c r="BB385" s="13"/>
    </row>
    <row r="386">
      <c r="I386" s="17"/>
      <c r="M386" s="18"/>
      <c r="O386" s="18"/>
      <c r="Q386" s="18"/>
      <c r="S386" s="18"/>
      <c r="U386" s="18"/>
      <c r="W386" s="18"/>
      <c r="Y386" s="18"/>
      <c r="AP386" s="13"/>
      <c r="AS386" s="13"/>
      <c r="AT386" s="6"/>
      <c r="AU386" s="13"/>
      <c r="AV386" s="13"/>
      <c r="AW386" s="13"/>
      <c r="AX386" s="13"/>
      <c r="AY386" s="13"/>
      <c r="AZ386" s="13"/>
      <c r="BA386" s="13"/>
      <c r="BB386" s="13"/>
    </row>
    <row r="387">
      <c r="I387" s="17"/>
      <c r="M387" s="18"/>
      <c r="O387" s="18"/>
      <c r="Q387" s="18"/>
      <c r="S387" s="18"/>
      <c r="U387" s="18"/>
      <c r="W387" s="18"/>
      <c r="Y387" s="18"/>
      <c r="AP387" s="13"/>
      <c r="AS387" s="13"/>
      <c r="AT387" s="6"/>
      <c r="AU387" s="13"/>
      <c r="AV387" s="13"/>
      <c r="AW387" s="13"/>
      <c r="AX387" s="13"/>
      <c r="AY387" s="13"/>
      <c r="AZ387" s="13"/>
      <c r="BA387" s="13"/>
      <c r="BB387" s="13"/>
    </row>
    <row r="388">
      <c r="I388" s="17"/>
      <c r="M388" s="18"/>
      <c r="O388" s="18"/>
      <c r="Q388" s="18"/>
      <c r="S388" s="18"/>
      <c r="U388" s="18"/>
      <c r="W388" s="18"/>
      <c r="Y388" s="18"/>
      <c r="AP388" s="13"/>
      <c r="AS388" s="13"/>
      <c r="AT388" s="6"/>
      <c r="AU388" s="13"/>
      <c r="AV388" s="13"/>
      <c r="AW388" s="13"/>
      <c r="AX388" s="13"/>
      <c r="AY388" s="13"/>
      <c r="AZ388" s="13"/>
      <c r="BA388" s="13"/>
      <c r="BB388" s="13"/>
    </row>
    <row r="389">
      <c r="I389" s="17"/>
      <c r="M389" s="18"/>
      <c r="O389" s="18"/>
      <c r="Q389" s="18"/>
      <c r="S389" s="18"/>
      <c r="U389" s="18"/>
      <c r="W389" s="18"/>
      <c r="Y389" s="18"/>
      <c r="AP389" s="13"/>
      <c r="AS389" s="13"/>
      <c r="AT389" s="6"/>
      <c r="AU389" s="13"/>
      <c r="AV389" s="13"/>
      <c r="AW389" s="13"/>
      <c r="AX389" s="13"/>
      <c r="AY389" s="13"/>
      <c r="AZ389" s="13"/>
      <c r="BA389" s="13"/>
      <c r="BB389" s="13"/>
    </row>
    <row r="390">
      <c r="I390" s="17"/>
      <c r="M390" s="18"/>
      <c r="O390" s="18"/>
      <c r="Q390" s="18"/>
      <c r="S390" s="18"/>
      <c r="U390" s="18"/>
      <c r="W390" s="18"/>
      <c r="Y390" s="18"/>
      <c r="AP390" s="13"/>
      <c r="AS390" s="13"/>
      <c r="AT390" s="6"/>
      <c r="AU390" s="13"/>
      <c r="AV390" s="13"/>
      <c r="AW390" s="13"/>
      <c r="AX390" s="13"/>
      <c r="AY390" s="13"/>
      <c r="AZ390" s="13"/>
      <c r="BA390" s="13"/>
      <c r="BB390" s="13"/>
    </row>
    <row r="391">
      <c r="I391" s="17"/>
      <c r="M391" s="18"/>
      <c r="O391" s="18"/>
      <c r="Q391" s="18"/>
      <c r="S391" s="18"/>
      <c r="U391" s="18"/>
      <c r="W391" s="18"/>
      <c r="Y391" s="18"/>
      <c r="AP391" s="13"/>
      <c r="AS391" s="13"/>
      <c r="AT391" s="6"/>
      <c r="AU391" s="13"/>
      <c r="AV391" s="13"/>
      <c r="AW391" s="13"/>
      <c r="AX391" s="13"/>
      <c r="AY391" s="13"/>
      <c r="AZ391" s="13"/>
      <c r="BA391" s="13"/>
      <c r="BB391" s="13"/>
    </row>
    <row r="392">
      <c r="I392" s="17"/>
      <c r="M392" s="18"/>
      <c r="O392" s="18"/>
      <c r="Q392" s="18"/>
      <c r="S392" s="18"/>
      <c r="U392" s="18"/>
      <c r="W392" s="18"/>
      <c r="Y392" s="18"/>
      <c r="AP392" s="13"/>
      <c r="AS392" s="13"/>
      <c r="AT392" s="6"/>
      <c r="AU392" s="13"/>
      <c r="AV392" s="13"/>
      <c r="AW392" s="13"/>
      <c r="AX392" s="13"/>
      <c r="AY392" s="13"/>
      <c r="AZ392" s="13"/>
      <c r="BA392" s="13"/>
      <c r="BB392" s="13"/>
    </row>
    <row r="393">
      <c r="I393" s="17"/>
      <c r="M393" s="18"/>
      <c r="O393" s="18"/>
      <c r="Q393" s="18"/>
      <c r="S393" s="18"/>
      <c r="U393" s="18"/>
      <c r="W393" s="18"/>
      <c r="Y393" s="18"/>
      <c r="AP393" s="13"/>
      <c r="AS393" s="13"/>
      <c r="AT393" s="6"/>
      <c r="AU393" s="13"/>
      <c r="AV393" s="13"/>
      <c r="AW393" s="13"/>
      <c r="AX393" s="13"/>
      <c r="AY393" s="13"/>
      <c r="AZ393" s="13"/>
      <c r="BA393" s="13"/>
      <c r="BB393" s="13"/>
    </row>
    <row r="394">
      <c r="I394" s="17"/>
      <c r="M394" s="18"/>
      <c r="O394" s="18"/>
      <c r="Q394" s="18"/>
      <c r="S394" s="18"/>
      <c r="U394" s="18"/>
      <c r="W394" s="18"/>
      <c r="Y394" s="18"/>
      <c r="AP394" s="13"/>
      <c r="AS394" s="13"/>
      <c r="AT394" s="6"/>
      <c r="AU394" s="13"/>
      <c r="AV394" s="13"/>
      <c r="AW394" s="13"/>
      <c r="AX394" s="13"/>
      <c r="AY394" s="13"/>
      <c r="AZ394" s="13"/>
      <c r="BA394" s="13"/>
      <c r="BB394" s="13"/>
    </row>
    <row r="395">
      <c r="I395" s="17"/>
      <c r="M395" s="18"/>
      <c r="O395" s="18"/>
      <c r="Q395" s="18"/>
      <c r="S395" s="18"/>
      <c r="U395" s="18"/>
      <c r="W395" s="18"/>
      <c r="Y395" s="18"/>
      <c r="AP395" s="13"/>
      <c r="AS395" s="13"/>
      <c r="AT395" s="6"/>
      <c r="AU395" s="13"/>
      <c r="AV395" s="13"/>
      <c r="AW395" s="13"/>
      <c r="AX395" s="13"/>
      <c r="AY395" s="13"/>
      <c r="AZ395" s="13"/>
      <c r="BA395" s="13"/>
      <c r="BB395" s="13"/>
    </row>
    <row r="396">
      <c r="I396" s="17"/>
      <c r="M396" s="18"/>
      <c r="O396" s="18"/>
      <c r="Q396" s="18"/>
      <c r="S396" s="18"/>
      <c r="U396" s="18"/>
      <c r="W396" s="18"/>
      <c r="Y396" s="18"/>
      <c r="AP396" s="13"/>
      <c r="AS396" s="13"/>
      <c r="AT396" s="6"/>
      <c r="AU396" s="13"/>
      <c r="AV396" s="13"/>
      <c r="AW396" s="13"/>
      <c r="AX396" s="13"/>
      <c r="AY396" s="13"/>
      <c r="AZ396" s="13"/>
      <c r="BA396" s="13"/>
      <c r="BB396" s="13"/>
    </row>
    <row r="397">
      <c r="I397" s="17"/>
      <c r="M397" s="18"/>
      <c r="O397" s="18"/>
      <c r="Q397" s="18"/>
      <c r="S397" s="18"/>
      <c r="U397" s="18"/>
      <c r="W397" s="18"/>
      <c r="Y397" s="18"/>
      <c r="AP397" s="13"/>
      <c r="AS397" s="13"/>
      <c r="AT397" s="6"/>
      <c r="AU397" s="13"/>
      <c r="AV397" s="13"/>
      <c r="AW397" s="13"/>
      <c r="AX397" s="13"/>
      <c r="AY397" s="13"/>
      <c r="AZ397" s="13"/>
      <c r="BA397" s="13"/>
      <c r="BB397" s="13"/>
    </row>
    <row r="398">
      <c r="I398" s="17"/>
      <c r="M398" s="18"/>
      <c r="O398" s="18"/>
      <c r="Q398" s="18"/>
      <c r="S398" s="18"/>
      <c r="U398" s="18"/>
      <c r="W398" s="18"/>
      <c r="Y398" s="18"/>
      <c r="AP398" s="13"/>
      <c r="AS398" s="13"/>
      <c r="AT398" s="6"/>
      <c r="AU398" s="13"/>
      <c r="AV398" s="13"/>
      <c r="AW398" s="13"/>
      <c r="AX398" s="13"/>
      <c r="AY398" s="13"/>
      <c r="AZ398" s="13"/>
      <c r="BA398" s="13"/>
      <c r="BB398" s="13"/>
    </row>
    <row r="399">
      <c r="I399" s="17"/>
      <c r="M399" s="18"/>
      <c r="O399" s="18"/>
      <c r="Q399" s="18"/>
      <c r="S399" s="18"/>
      <c r="U399" s="18"/>
      <c r="W399" s="18"/>
      <c r="Y399" s="18"/>
      <c r="AP399" s="13"/>
      <c r="AS399" s="13"/>
      <c r="AT399" s="6"/>
      <c r="AU399" s="13"/>
      <c r="AV399" s="13"/>
      <c r="AW399" s="13"/>
      <c r="AX399" s="13"/>
      <c r="AY399" s="13"/>
      <c r="AZ399" s="13"/>
      <c r="BA399" s="13"/>
      <c r="BB399" s="13"/>
    </row>
    <row r="400">
      <c r="I400" s="17"/>
      <c r="M400" s="18"/>
      <c r="O400" s="18"/>
      <c r="Q400" s="18"/>
      <c r="S400" s="18"/>
      <c r="U400" s="18"/>
      <c r="W400" s="18"/>
      <c r="Y400" s="18"/>
      <c r="AP400" s="13"/>
      <c r="AS400" s="13"/>
      <c r="AT400" s="6"/>
      <c r="AU400" s="13"/>
      <c r="AV400" s="13"/>
      <c r="AW400" s="13"/>
      <c r="AX400" s="13"/>
      <c r="AY400" s="13"/>
      <c r="AZ400" s="13"/>
      <c r="BA400" s="13"/>
      <c r="BB400" s="13"/>
    </row>
    <row r="401">
      <c r="I401" s="17"/>
      <c r="M401" s="18"/>
      <c r="O401" s="18"/>
      <c r="Q401" s="18"/>
      <c r="S401" s="18"/>
      <c r="U401" s="18"/>
      <c r="W401" s="18"/>
      <c r="Y401" s="18"/>
      <c r="AP401" s="13"/>
      <c r="AS401" s="13"/>
      <c r="AT401" s="6"/>
      <c r="AU401" s="13"/>
      <c r="AV401" s="13"/>
      <c r="AW401" s="13"/>
      <c r="AX401" s="13"/>
      <c r="AY401" s="13"/>
      <c r="AZ401" s="13"/>
      <c r="BA401" s="13"/>
      <c r="BB401" s="13"/>
    </row>
    <row r="402">
      <c r="I402" s="17"/>
      <c r="M402" s="18"/>
      <c r="O402" s="18"/>
      <c r="Q402" s="18"/>
      <c r="S402" s="18"/>
      <c r="U402" s="18"/>
      <c r="W402" s="18"/>
      <c r="Y402" s="18"/>
      <c r="AP402" s="13"/>
      <c r="AS402" s="13"/>
      <c r="AT402" s="6"/>
      <c r="AU402" s="13"/>
      <c r="AV402" s="13"/>
      <c r="AW402" s="13"/>
      <c r="AX402" s="13"/>
      <c r="AY402" s="13"/>
      <c r="AZ402" s="13"/>
      <c r="BA402" s="13"/>
      <c r="BB402" s="13"/>
    </row>
    <row r="403">
      <c r="I403" s="17"/>
      <c r="M403" s="18"/>
      <c r="O403" s="18"/>
      <c r="Q403" s="18"/>
      <c r="S403" s="18"/>
      <c r="U403" s="18"/>
      <c r="W403" s="18"/>
      <c r="Y403" s="18"/>
      <c r="AP403" s="13"/>
      <c r="AS403" s="13"/>
      <c r="AT403" s="6"/>
      <c r="AU403" s="13"/>
      <c r="AV403" s="13"/>
      <c r="AW403" s="13"/>
      <c r="AX403" s="13"/>
      <c r="AY403" s="13"/>
      <c r="AZ403" s="13"/>
      <c r="BA403" s="13"/>
      <c r="BB403" s="13"/>
    </row>
    <row r="404">
      <c r="I404" s="17"/>
      <c r="M404" s="18"/>
      <c r="O404" s="18"/>
      <c r="Q404" s="18"/>
      <c r="S404" s="18"/>
      <c r="U404" s="18"/>
      <c r="W404" s="18"/>
      <c r="Y404" s="18"/>
      <c r="AP404" s="13"/>
      <c r="AS404" s="13"/>
      <c r="AT404" s="6"/>
      <c r="AU404" s="13"/>
      <c r="AV404" s="13"/>
      <c r="AW404" s="13"/>
      <c r="AX404" s="13"/>
      <c r="AY404" s="13"/>
      <c r="AZ404" s="13"/>
      <c r="BA404" s="13"/>
      <c r="BB404" s="13"/>
    </row>
    <row r="405">
      <c r="I405" s="17"/>
      <c r="M405" s="18"/>
      <c r="O405" s="18"/>
      <c r="Q405" s="18"/>
      <c r="S405" s="18"/>
      <c r="U405" s="18"/>
      <c r="W405" s="18"/>
      <c r="Y405" s="18"/>
      <c r="AP405" s="13"/>
      <c r="AS405" s="13"/>
      <c r="AT405" s="6"/>
      <c r="AU405" s="13"/>
      <c r="AV405" s="13"/>
      <c r="AW405" s="13"/>
      <c r="AX405" s="13"/>
      <c r="AY405" s="13"/>
      <c r="AZ405" s="13"/>
      <c r="BA405" s="13"/>
      <c r="BB405" s="13"/>
    </row>
    <row r="406">
      <c r="I406" s="17"/>
      <c r="M406" s="18"/>
      <c r="O406" s="18"/>
      <c r="Q406" s="18"/>
      <c r="S406" s="18"/>
      <c r="U406" s="18"/>
      <c r="W406" s="18"/>
      <c r="Y406" s="18"/>
      <c r="AP406" s="13"/>
      <c r="AS406" s="13"/>
      <c r="AT406" s="6"/>
      <c r="AU406" s="13"/>
      <c r="AV406" s="13"/>
      <c r="AW406" s="13"/>
      <c r="AX406" s="13"/>
      <c r="AY406" s="13"/>
      <c r="AZ406" s="13"/>
      <c r="BA406" s="13"/>
      <c r="BB406" s="13"/>
    </row>
    <row r="407">
      <c r="I407" s="17"/>
      <c r="M407" s="18"/>
      <c r="O407" s="18"/>
      <c r="Q407" s="18"/>
      <c r="S407" s="18"/>
      <c r="U407" s="18"/>
      <c r="W407" s="18"/>
      <c r="Y407" s="18"/>
      <c r="AP407" s="13"/>
      <c r="AS407" s="13"/>
      <c r="AT407" s="6"/>
      <c r="AU407" s="13"/>
      <c r="AV407" s="13"/>
      <c r="AW407" s="13"/>
      <c r="AX407" s="13"/>
      <c r="AY407" s="13"/>
      <c r="AZ407" s="13"/>
      <c r="BA407" s="13"/>
      <c r="BB407" s="13"/>
    </row>
    <row r="408">
      <c r="I408" s="17"/>
      <c r="M408" s="18"/>
      <c r="O408" s="18"/>
      <c r="Q408" s="18"/>
      <c r="S408" s="18"/>
      <c r="U408" s="18"/>
      <c r="W408" s="18"/>
      <c r="Y408" s="18"/>
      <c r="AP408" s="13"/>
      <c r="AS408" s="13"/>
      <c r="AT408" s="6"/>
      <c r="AU408" s="13"/>
      <c r="AV408" s="13"/>
      <c r="AW408" s="13"/>
      <c r="AX408" s="13"/>
      <c r="AY408" s="13"/>
      <c r="AZ408" s="13"/>
      <c r="BA408" s="13"/>
      <c r="BB408" s="13"/>
    </row>
    <row r="409">
      <c r="I409" s="17"/>
      <c r="M409" s="18"/>
      <c r="O409" s="18"/>
      <c r="Q409" s="18"/>
      <c r="S409" s="18"/>
      <c r="U409" s="18"/>
      <c r="W409" s="18"/>
      <c r="Y409" s="18"/>
      <c r="AP409" s="13"/>
      <c r="AS409" s="13"/>
      <c r="AT409" s="6"/>
      <c r="AU409" s="13"/>
      <c r="AV409" s="13"/>
      <c r="AW409" s="13"/>
      <c r="AX409" s="13"/>
      <c r="AY409" s="13"/>
      <c r="AZ409" s="13"/>
      <c r="BA409" s="13"/>
      <c r="BB409" s="13"/>
    </row>
    <row r="410">
      <c r="I410" s="17"/>
      <c r="M410" s="18"/>
      <c r="O410" s="18"/>
      <c r="Q410" s="18"/>
      <c r="S410" s="18"/>
      <c r="U410" s="18"/>
      <c r="W410" s="18"/>
      <c r="Y410" s="18"/>
      <c r="AP410" s="13"/>
      <c r="AS410" s="13"/>
      <c r="AT410" s="6"/>
      <c r="AU410" s="13"/>
      <c r="AV410" s="13"/>
      <c r="AW410" s="13"/>
      <c r="AX410" s="13"/>
      <c r="AY410" s="13"/>
      <c r="AZ410" s="13"/>
      <c r="BA410" s="13"/>
      <c r="BB410" s="13"/>
    </row>
    <row r="411">
      <c r="I411" s="17"/>
      <c r="M411" s="18"/>
      <c r="O411" s="18"/>
      <c r="Q411" s="18"/>
      <c r="S411" s="18"/>
      <c r="U411" s="18"/>
      <c r="W411" s="18"/>
      <c r="Y411" s="18"/>
      <c r="AP411" s="13"/>
      <c r="AS411" s="13"/>
      <c r="AT411" s="6"/>
      <c r="AU411" s="13"/>
      <c r="AV411" s="13"/>
      <c r="AW411" s="13"/>
      <c r="AX411" s="13"/>
      <c r="AY411" s="13"/>
      <c r="AZ411" s="13"/>
      <c r="BA411" s="13"/>
      <c r="BB411" s="13"/>
    </row>
    <row r="412">
      <c r="I412" s="17"/>
      <c r="M412" s="18"/>
      <c r="O412" s="18"/>
      <c r="Q412" s="18"/>
      <c r="S412" s="18"/>
      <c r="U412" s="18"/>
      <c r="W412" s="18"/>
      <c r="Y412" s="18"/>
      <c r="AP412" s="13"/>
      <c r="AS412" s="13"/>
      <c r="AT412" s="6"/>
      <c r="AU412" s="13"/>
      <c r="AV412" s="13"/>
      <c r="AW412" s="13"/>
      <c r="AX412" s="13"/>
      <c r="AY412" s="13"/>
      <c r="AZ412" s="13"/>
      <c r="BA412" s="13"/>
      <c r="BB412" s="13"/>
    </row>
    <row r="413">
      <c r="I413" s="17"/>
      <c r="M413" s="18"/>
      <c r="O413" s="18"/>
      <c r="Q413" s="18"/>
      <c r="S413" s="18"/>
      <c r="U413" s="18"/>
      <c r="W413" s="18"/>
      <c r="Y413" s="18"/>
      <c r="AP413" s="13"/>
      <c r="AS413" s="13"/>
      <c r="AT413" s="6"/>
      <c r="AU413" s="13"/>
      <c r="AV413" s="13"/>
      <c r="AW413" s="13"/>
      <c r="AX413" s="13"/>
      <c r="AY413" s="13"/>
      <c r="AZ413" s="13"/>
      <c r="BA413" s="13"/>
      <c r="BB413" s="13"/>
    </row>
    <row r="414">
      <c r="I414" s="17"/>
      <c r="M414" s="18"/>
      <c r="O414" s="18"/>
      <c r="Q414" s="18"/>
      <c r="S414" s="18"/>
      <c r="U414" s="18"/>
      <c r="W414" s="18"/>
      <c r="Y414" s="18"/>
      <c r="AP414" s="13"/>
      <c r="AS414" s="13"/>
      <c r="AT414" s="6"/>
      <c r="AU414" s="13"/>
      <c r="AV414" s="13"/>
      <c r="AW414" s="13"/>
      <c r="AX414" s="13"/>
      <c r="AY414" s="13"/>
      <c r="AZ414" s="13"/>
      <c r="BA414" s="13"/>
      <c r="BB414" s="13"/>
    </row>
    <row r="415">
      <c r="I415" s="17"/>
      <c r="M415" s="18"/>
      <c r="O415" s="18"/>
      <c r="Q415" s="18"/>
      <c r="S415" s="18"/>
      <c r="U415" s="18"/>
      <c r="W415" s="18"/>
      <c r="Y415" s="18"/>
      <c r="AP415" s="13"/>
      <c r="AS415" s="13"/>
      <c r="AT415" s="6"/>
      <c r="AU415" s="13"/>
      <c r="AV415" s="13"/>
      <c r="AW415" s="13"/>
      <c r="AX415" s="13"/>
      <c r="AY415" s="13"/>
      <c r="AZ415" s="13"/>
      <c r="BA415" s="13"/>
      <c r="BB415" s="13"/>
    </row>
    <row r="416">
      <c r="I416" s="17"/>
      <c r="M416" s="18"/>
      <c r="O416" s="18"/>
      <c r="Q416" s="18"/>
      <c r="S416" s="18"/>
      <c r="U416" s="18"/>
      <c r="W416" s="18"/>
      <c r="Y416" s="18"/>
      <c r="AP416" s="13"/>
      <c r="AS416" s="13"/>
      <c r="AT416" s="6"/>
      <c r="AU416" s="13"/>
      <c r="AV416" s="13"/>
      <c r="AW416" s="13"/>
      <c r="AX416" s="13"/>
      <c r="AY416" s="13"/>
      <c r="AZ416" s="13"/>
      <c r="BA416" s="13"/>
      <c r="BB416" s="13"/>
    </row>
    <row r="417">
      <c r="I417" s="17"/>
      <c r="M417" s="18"/>
      <c r="O417" s="18"/>
      <c r="Q417" s="18"/>
      <c r="S417" s="18"/>
      <c r="U417" s="18"/>
      <c r="W417" s="18"/>
      <c r="Y417" s="18"/>
      <c r="AP417" s="13"/>
      <c r="AS417" s="13"/>
      <c r="AT417" s="6"/>
      <c r="AU417" s="13"/>
      <c r="AV417" s="13"/>
      <c r="AW417" s="13"/>
      <c r="AX417" s="13"/>
      <c r="AY417" s="13"/>
      <c r="AZ417" s="13"/>
      <c r="BA417" s="13"/>
      <c r="BB417" s="13"/>
    </row>
    <row r="418">
      <c r="I418" s="17"/>
      <c r="M418" s="18"/>
      <c r="O418" s="18"/>
      <c r="Q418" s="18"/>
      <c r="S418" s="18"/>
      <c r="U418" s="18"/>
      <c r="W418" s="18"/>
      <c r="Y418" s="18"/>
      <c r="AP418" s="13"/>
      <c r="AS418" s="13"/>
      <c r="AT418" s="6"/>
      <c r="AU418" s="13"/>
      <c r="AV418" s="13"/>
      <c r="AW418" s="13"/>
      <c r="AX418" s="13"/>
      <c r="AY418" s="13"/>
      <c r="AZ418" s="13"/>
      <c r="BA418" s="13"/>
      <c r="BB418" s="13"/>
    </row>
    <row r="419">
      <c r="I419" s="17"/>
      <c r="M419" s="18"/>
      <c r="O419" s="18"/>
      <c r="Q419" s="18"/>
      <c r="S419" s="18"/>
      <c r="U419" s="18"/>
      <c r="W419" s="18"/>
      <c r="Y419" s="18"/>
      <c r="AP419" s="13"/>
      <c r="AS419" s="13"/>
      <c r="AT419" s="6"/>
      <c r="AU419" s="13"/>
      <c r="AV419" s="13"/>
      <c r="AW419" s="13"/>
      <c r="AX419" s="13"/>
      <c r="AY419" s="13"/>
      <c r="AZ419" s="13"/>
      <c r="BA419" s="13"/>
      <c r="BB419" s="13"/>
    </row>
    <row r="420">
      <c r="I420" s="17"/>
      <c r="M420" s="18"/>
      <c r="O420" s="18"/>
      <c r="Q420" s="18"/>
      <c r="S420" s="18"/>
      <c r="U420" s="18"/>
      <c r="W420" s="18"/>
      <c r="Y420" s="18"/>
      <c r="AP420" s="13"/>
      <c r="AS420" s="13"/>
      <c r="AT420" s="6"/>
      <c r="AU420" s="13"/>
      <c r="AV420" s="13"/>
      <c r="AW420" s="13"/>
      <c r="AX420" s="13"/>
      <c r="AY420" s="13"/>
      <c r="AZ420" s="13"/>
      <c r="BA420" s="13"/>
      <c r="BB420" s="13"/>
    </row>
    <row r="421">
      <c r="I421" s="17"/>
      <c r="M421" s="18"/>
      <c r="O421" s="18"/>
      <c r="Q421" s="18"/>
      <c r="S421" s="18"/>
      <c r="U421" s="18"/>
      <c r="W421" s="18"/>
      <c r="Y421" s="18"/>
      <c r="AP421" s="13"/>
      <c r="AS421" s="13"/>
      <c r="AT421" s="6"/>
      <c r="AU421" s="13"/>
      <c r="AV421" s="13"/>
      <c r="AW421" s="13"/>
      <c r="AX421" s="13"/>
      <c r="AY421" s="13"/>
      <c r="AZ421" s="13"/>
      <c r="BA421" s="13"/>
      <c r="BB421" s="13"/>
    </row>
    <row r="422">
      <c r="I422" s="17"/>
      <c r="M422" s="18"/>
      <c r="O422" s="18"/>
      <c r="Q422" s="18"/>
      <c r="S422" s="18"/>
      <c r="U422" s="18"/>
      <c r="W422" s="18"/>
      <c r="Y422" s="18"/>
      <c r="AP422" s="13"/>
      <c r="AS422" s="13"/>
      <c r="AT422" s="6"/>
      <c r="AU422" s="13"/>
      <c r="AV422" s="13"/>
      <c r="AW422" s="13"/>
      <c r="AX422" s="13"/>
      <c r="AY422" s="13"/>
      <c r="AZ422" s="13"/>
      <c r="BA422" s="13"/>
      <c r="BB422" s="13"/>
    </row>
    <row r="423">
      <c r="I423" s="17"/>
      <c r="M423" s="18"/>
      <c r="O423" s="18"/>
      <c r="Q423" s="18"/>
      <c r="S423" s="18"/>
      <c r="U423" s="18"/>
      <c r="W423" s="18"/>
      <c r="Y423" s="18"/>
      <c r="AP423" s="13"/>
      <c r="AS423" s="13"/>
      <c r="AT423" s="6"/>
      <c r="AU423" s="13"/>
      <c r="AV423" s="13"/>
      <c r="AW423" s="13"/>
      <c r="AX423" s="13"/>
      <c r="AY423" s="13"/>
      <c r="AZ423" s="13"/>
      <c r="BA423" s="13"/>
      <c r="BB423" s="13"/>
    </row>
    <row r="424">
      <c r="I424" s="17"/>
      <c r="M424" s="18"/>
      <c r="O424" s="18"/>
      <c r="Q424" s="18"/>
      <c r="S424" s="18"/>
      <c r="U424" s="18"/>
      <c r="W424" s="18"/>
      <c r="Y424" s="18"/>
      <c r="AP424" s="13"/>
      <c r="AS424" s="13"/>
      <c r="AT424" s="6"/>
      <c r="AU424" s="13"/>
      <c r="AV424" s="13"/>
      <c r="AW424" s="13"/>
      <c r="AX424" s="13"/>
      <c r="AY424" s="13"/>
      <c r="AZ424" s="13"/>
      <c r="BA424" s="13"/>
      <c r="BB424" s="13"/>
    </row>
    <row r="425">
      <c r="I425" s="17"/>
      <c r="M425" s="18"/>
      <c r="O425" s="18"/>
      <c r="Q425" s="18"/>
      <c r="S425" s="18"/>
      <c r="U425" s="18"/>
      <c r="W425" s="18"/>
      <c r="Y425" s="18"/>
      <c r="AP425" s="13"/>
      <c r="AS425" s="13"/>
      <c r="AT425" s="6"/>
      <c r="AU425" s="13"/>
      <c r="AV425" s="13"/>
      <c r="AW425" s="13"/>
      <c r="AX425" s="13"/>
      <c r="AY425" s="13"/>
      <c r="AZ425" s="13"/>
      <c r="BA425" s="13"/>
      <c r="BB425" s="13"/>
    </row>
    <row r="426">
      <c r="I426" s="17"/>
      <c r="M426" s="18"/>
      <c r="O426" s="18"/>
      <c r="Q426" s="18"/>
      <c r="S426" s="18"/>
      <c r="U426" s="18"/>
      <c r="W426" s="18"/>
      <c r="Y426" s="18"/>
      <c r="AP426" s="13"/>
      <c r="AS426" s="13"/>
      <c r="AT426" s="6"/>
      <c r="AU426" s="13"/>
      <c r="AV426" s="13"/>
      <c r="AW426" s="13"/>
      <c r="AX426" s="13"/>
      <c r="AY426" s="13"/>
      <c r="AZ426" s="13"/>
      <c r="BA426" s="13"/>
      <c r="BB426" s="13"/>
    </row>
    <row r="427">
      <c r="I427" s="17"/>
      <c r="M427" s="18"/>
      <c r="O427" s="18"/>
      <c r="Q427" s="18"/>
      <c r="S427" s="18"/>
      <c r="U427" s="18"/>
      <c r="W427" s="18"/>
      <c r="Y427" s="18"/>
      <c r="AP427" s="13"/>
      <c r="AS427" s="13"/>
      <c r="AT427" s="6"/>
      <c r="AU427" s="13"/>
      <c r="AV427" s="13"/>
      <c r="AW427" s="13"/>
      <c r="AX427" s="13"/>
      <c r="AY427" s="13"/>
      <c r="AZ427" s="13"/>
      <c r="BA427" s="13"/>
      <c r="BB427" s="13"/>
    </row>
    <row r="428">
      <c r="I428" s="17"/>
      <c r="M428" s="18"/>
      <c r="O428" s="18"/>
      <c r="Q428" s="18"/>
      <c r="S428" s="18"/>
      <c r="U428" s="18"/>
      <c r="W428" s="18"/>
      <c r="Y428" s="18"/>
      <c r="AP428" s="13"/>
      <c r="AS428" s="13"/>
      <c r="AT428" s="6"/>
      <c r="AU428" s="13"/>
      <c r="AV428" s="13"/>
      <c r="AW428" s="13"/>
      <c r="AX428" s="13"/>
      <c r="AY428" s="13"/>
      <c r="AZ428" s="13"/>
      <c r="BA428" s="13"/>
      <c r="BB428" s="13"/>
    </row>
    <row r="429">
      <c r="I429" s="17"/>
      <c r="M429" s="18"/>
      <c r="O429" s="18"/>
      <c r="Q429" s="18"/>
      <c r="S429" s="18"/>
      <c r="U429" s="18"/>
      <c r="W429" s="18"/>
      <c r="Y429" s="18"/>
      <c r="AP429" s="13"/>
      <c r="AS429" s="13"/>
      <c r="AT429" s="6"/>
      <c r="AU429" s="13"/>
      <c r="AV429" s="13"/>
      <c r="AW429" s="13"/>
      <c r="AX429" s="13"/>
      <c r="AY429" s="13"/>
      <c r="AZ429" s="13"/>
      <c r="BA429" s="13"/>
      <c r="BB429" s="13"/>
    </row>
    <row r="430">
      <c r="I430" s="17"/>
      <c r="M430" s="18"/>
      <c r="O430" s="18"/>
      <c r="Q430" s="18"/>
      <c r="S430" s="18"/>
      <c r="U430" s="18"/>
      <c r="W430" s="18"/>
      <c r="Y430" s="18"/>
      <c r="AP430" s="13"/>
      <c r="AS430" s="13"/>
      <c r="AT430" s="6"/>
      <c r="AU430" s="13"/>
      <c r="AV430" s="13"/>
      <c r="AW430" s="13"/>
      <c r="AX430" s="13"/>
      <c r="AY430" s="13"/>
      <c r="AZ430" s="13"/>
      <c r="BA430" s="13"/>
      <c r="BB430" s="13"/>
    </row>
    <row r="431">
      <c r="I431" s="17"/>
      <c r="M431" s="18"/>
      <c r="O431" s="18"/>
      <c r="Q431" s="18"/>
      <c r="S431" s="18"/>
      <c r="U431" s="18"/>
      <c r="W431" s="18"/>
      <c r="Y431" s="18"/>
      <c r="AP431" s="13"/>
      <c r="AS431" s="13"/>
      <c r="AT431" s="6"/>
      <c r="AU431" s="13"/>
      <c r="AV431" s="13"/>
      <c r="AW431" s="13"/>
      <c r="AX431" s="13"/>
      <c r="AY431" s="13"/>
      <c r="AZ431" s="13"/>
      <c r="BA431" s="13"/>
      <c r="BB431" s="13"/>
    </row>
    <row r="432">
      <c r="I432" s="17"/>
      <c r="M432" s="18"/>
      <c r="O432" s="18"/>
      <c r="Q432" s="18"/>
      <c r="S432" s="18"/>
      <c r="U432" s="18"/>
      <c r="W432" s="18"/>
      <c r="Y432" s="18"/>
      <c r="AP432" s="13"/>
      <c r="AS432" s="13"/>
      <c r="AT432" s="6"/>
      <c r="AU432" s="13"/>
      <c r="AV432" s="13"/>
      <c r="AW432" s="13"/>
      <c r="AX432" s="13"/>
      <c r="AY432" s="13"/>
      <c r="AZ432" s="13"/>
      <c r="BA432" s="13"/>
      <c r="BB432" s="13"/>
    </row>
    <row r="433">
      <c r="I433" s="17"/>
      <c r="M433" s="18"/>
      <c r="O433" s="18"/>
      <c r="Q433" s="18"/>
      <c r="S433" s="18"/>
      <c r="U433" s="18"/>
      <c r="W433" s="18"/>
      <c r="Y433" s="18"/>
      <c r="AP433" s="13"/>
      <c r="AS433" s="13"/>
      <c r="AT433" s="6"/>
      <c r="AU433" s="13"/>
      <c r="AV433" s="13"/>
      <c r="AW433" s="13"/>
      <c r="AX433" s="13"/>
      <c r="AY433" s="13"/>
      <c r="AZ433" s="13"/>
      <c r="BA433" s="13"/>
      <c r="BB433" s="13"/>
    </row>
    <row r="434">
      <c r="I434" s="17"/>
      <c r="M434" s="18"/>
      <c r="O434" s="18"/>
      <c r="Q434" s="18"/>
      <c r="S434" s="18"/>
      <c r="U434" s="18"/>
      <c r="W434" s="18"/>
      <c r="Y434" s="18"/>
      <c r="AP434" s="13"/>
      <c r="AS434" s="13"/>
      <c r="AT434" s="6"/>
      <c r="AU434" s="13"/>
      <c r="AV434" s="13"/>
      <c r="AW434" s="13"/>
      <c r="AX434" s="13"/>
      <c r="AY434" s="13"/>
      <c r="AZ434" s="13"/>
      <c r="BA434" s="13"/>
      <c r="BB434" s="13"/>
    </row>
    <row r="435">
      <c r="I435" s="17"/>
      <c r="M435" s="18"/>
      <c r="O435" s="18"/>
      <c r="Q435" s="18"/>
      <c r="S435" s="18"/>
      <c r="U435" s="18"/>
      <c r="W435" s="18"/>
      <c r="Y435" s="18"/>
      <c r="AP435" s="13"/>
      <c r="AS435" s="13"/>
      <c r="AT435" s="6"/>
      <c r="AU435" s="13"/>
      <c r="AV435" s="13"/>
      <c r="AW435" s="13"/>
      <c r="AX435" s="13"/>
      <c r="AY435" s="13"/>
      <c r="AZ435" s="13"/>
      <c r="BA435" s="13"/>
      <c r="BB435" s="13"/>
    </row>
    <row r="436">
      <c r="I436" s="17"/>
      <c r="M436" s="18"/>
      <c r="O436" s="18"/>
      <c r="Q436" s="18"/>
      <c r="S436" s="18"/>
      <c r="U436" s="18"/>
      <c r="W436" s="18"/>
      <c r="Y436" s="18"/>
      <c r="AP436" s="13"/>
      <c r="AS436" s="13"/>
      <c r="AT436" s="6"/>
      <c r="AU436" s="13"/>
      <c r="AV436" s="13"/>
      <c r="AW436" s="13"/>
      <c r="AX436" s="13"/>
      <c r="AY436" s="13"/>
      <c r="AZ436" s="13"/>
      <c r="BA436" s="13"/>
      <c r="BB436" s="13"/>
    </row>
    <row r="437">
      <c r="I437" s="17"/>
      <c r="M437" s="18"/>
      <c r="O437" s="18"/>
      <c r="Q437" s="18"/>
      <c r="S437" s="18"/>
      <c r="U437" s="18"/>
      <c r="W437" s="18"/>
      <c r="Y437" s="18"/>
      <c r="AP437" s="13"/>
      <c r="AS437" s="13"/>
      <c r="AT437" s="6"/>
      <c r="AU437" s="13"/>
      <c r="AV437" s="13"/>
      <c r="AW437" s="13"/>
      <c r="AX437" s="13"/>
      <c r="AY437" s="13"/>
      <c r="AZ437" s="13"/>
      <c r="BA437" s="13"/>
      <c r="BB437" s="13"/>
    </row>
    <row r="438">
      <c r="I438" s="17"/>
      <c r="M438" s="18"/>
      <c r="O438" s="18"/>
      <c r="Q438" s="18"/>
      <c r="S438" s="18"/>
      <c r="U438" s="18"/>
      <c r="W438" s="18"/>
      <c r="Y438" s="18"/>
      <c r="AP438" s="13"/>
      <c r="AS438" s="13"/>
      <c r="AT438" s="6"/>
      <c r="AU438" s="13"/>
      <c r="AV438" s="13"/>
      <c r="AW438" s="13"/>
      <c r="AX438" s="13"/>
      <c r="AY438" s="13"/>
      <c r="AZ438" s="13"/>
      <c r="BA438" s="13"/>
      <c r="BB438" s="13"/>
    </row>
    <row r="439">
      <c r="I439" s="17"/>
      <c r="M439" s="18"/>
      <c r="O439" s="18"/>
      <c r="Q439" s="18"/>
      <c r="S439" s="18"/>
      <c r="U439" s="18"/>
      <c r="W439" s="18"/>
      <c r="Y439" s="18"/>
      <c r="AP439" s="13"/>
      <c r="AS439" s="13"/>
      <c r="AT439" s="6"/>
      <c r="AU439" s="13"/>
      <c r="AV439" s="13"/>
      <c r="AW439" s="13"/>
      <c r="AX439" s="13"/>
      <c r="AY439" s="13"/>
      <c r="AZ439" s="13"/>
      <c r="BA439" s="13"/>
      <c r="BB439" s="13"/>
    </row>
    <row r="440">
      <c r="I440" s="17"/>
      <c r="M440" s="18"/>
      <c r="O440" s="18"/>
      <c r="Q440" s="18"/>
      <c r="S440" s="18"/>
      <c r="U440" s="18"/>
      <c r="W440" s="18"/>
      <c r="Y440" s="18"/>
      <c r="AP440" s="13"/>
      <c r="AS440" s="13"/>
      <c r="AT440" s="6"/>
      <c r="AU440" s="13"/>
      <c r="AV440" s="13"/>
      <c r="AW440" s="13"/>
      <c r="AX440" s="13"/>
      <c r="AY440" s="13"/>
      <c r="AZ440" s="13"/>
      <c r="BA440" s="13"/>
      <c r="BB440" s="13"/>
    </row>
    <row r="441">
      <c r="I441" s="17"/>
      <c r="M441" s="18"/>
      <c r="O441" s="18"/>
      <c r="Q441" s="18"/>
      <c r="S441" s="18"/>
      <c r="U441" s="18"/>
      <c r="W441" s="18"/>
      <c r="Y441" s="18"/>
      <c r="AP441" s="13"/>
      <c r="AS441" s="13"/>
      <c r="AT441" s="6"/>
      <c r="AU441" s="13"/>
      <c r="AV441" s="13"/>
      <c r="AW441" s="13"/>
      <c r="AX441" s="13"/>
      <c r="AY441" s="13"/>
      <c r="AZ441" s="13"/>
      <c r="BA441" s="13"/>
      <c r="BB441" s="13"/>
    </row>
    <row r="442">
      <c r="I442" s="17"/>
      <c r="M442" s="18"/>
      <c r="O442" s="18"/>
      <c r="Q442" s="18"/>
      <c r="S442" s="18"/>
      <c r="U442" s="18"/>
      <c r="W442" s="18"/>
      <c r="Y442" s="18"/>
      <c r="AP442" s="13"/>
      <c r="AS442" s="13"/>
      <c r="AT442" s="6"/>
      <c r="AU442" s="13"/>
      <c r="AV442" s="13"/>
      <c r="AW442" s="13"/>
      <c r="AX442" s="13"/>
      <c r="AY442" s="13"/>
      <c r="AZ442" s="13"/>
      <c r="BA442" s="13"/>
      <c r="BB442" s="13"/>
    </row>
    <row r="443">
      <c r="I443" s="17"/>
      <c r="M443" s="18"/>
      <c r="O443" s="18"/>
      <c r="Q443" s="18"/>
      <c r="S443" s="18"/>
      <c r="U443" s="18"/>
      <c r="W443" s="18"/>
      <c r="Y443" s="18"/>
      <c r="AP443" s="13"/>
      <c r="AS443" s="13"/>
      <c r="AT443" s="6"/>
      <c r="AU443" s="13"/>
      <c r="AV443" s="13"/>
      <c r="AW443" s="13"/>
      <c r="AX443" s="13"/>
      <c r="AY443" s="13"/>
      <c r="AZ443" s="13"/>
      <c r="BA443" s="13"/>
      <c r="BB443" s="13"/>
    </row>
    <row r="444">
      <c r="I444" s="17"/>
      <c r="M444" s="18"/>
      <c r="O444" s="18"/>
      <c r="Q444" s="18"/>
      <c r="S444" s="18"/>
      <c r="U444" s="18"/>
      <c r="W444" s="18"/>
      <c r="Y444" s="18"/>
      <c r="AP444" s="13"/>
      <c r="AS444" s="13"/>
      <c r="AT444" s="6"/>
      <c r="AU444" s="13"/>
      <c r="AV444" s="13"/>
      <c r="AW444" s="13"/>
      <c r="AX444" s="13"/>
      <c r="AY444" s="13"/>
      <c r="AZ444" s="13"/>
      <c r="BA444" s="13"/>
      <c r="BB444" s="13"/>
    </row>
    <row r="445">
      <c r="I445" s="17"/>
      <c r="M445" s="18"/>
      <c r="O445" s="18"/>
      <c r="Q445" s="18"/>
      <c r="S445" s="18"/>
      <c r="U445" s="18"/>
      <c r="W445" s="18"/>
      <c r="Y445" s="18"/>
      <c r="AP445" s="13"/>
      <c r="AS445" s="13"/>
      <c r="AT445" s="6"/>
      <c r="AU445" s="13"/>
      <c r="AV445" s="13"/>
      <c r="AW445" s="13"/>
      <c r="AX445" s="13"/>
      <c r="AY445" s="13"/>
      <c r="AZ445" s="13"/>
      <c r="BA445" s="13"/>
      <c r="BB445" s="13"/>
    </row>
    <row r="446">
      <c r="I446" s="17"/>
      <c r="M446" s="18"/>
      <c r="O446" s="18"/>
      <c r="Q446" s="18"/>
      <c r="S446" s="18"/>
      <c r="U446" s="18"/>
      <c r="W446" s="18"/>
      <c r="Y446" s="18"/>
      <c r="AP446" s="13"/>
      <c r="AS446" s="13"/>
      <c r="AT446" s="6"/>
      <c r="AU446" s="13"/>
      <c r="AV446" s="13"/>
      <c r="AW446" s="13"/>
      <c r="AX446" s="13"/>
      <c r="AY446" s="13"/>
      <c r="AZ446" s="13"/>
      <c r="BA446" s="13"/>
      <c r="BB446" s="13"/>
    </row>
    <row r="447">
      <c r="I447" s="17"/>
      <c r="M447" s="18"/>
      <c r="O447" s="18"/>
      <c r="Q447" s="18"/>
      <c r="S447" s="18"/>
      <c r="U447" s="18"/>
      <c r="W447" s="18"/>
      <c r="Y447" s="18"/>
      <c r="AP447" s="13"/>
      <c r="AS447" s="13"/>
      <c r="AT447" s="6"/>
      <c r="AU447" s="13"/>
      <c r="AV447" s="13"/>
      <c r="AW447" s="13"/>
      <c r="AX447" s="13"/>
      <c r="AY447" s="13"/>
      <c r="AZ447" s="13"/>
      <c r="BA447" s="13"/>
      <c r="BB447" s="13"/>
    </row>
    <row r="448">
      <c r="I448" s="17"/>
      <c r="M448" s="18"/>
      <c r="O448" s="18"/>
      <c r="Q448" s="18"/>
      <c r="S448" s="18"/>
      <c r="U448" s="18"/>
      <c r="W448" s="18"/>
      <c r="Y448" s="18"/>
      <c r="AP448" s="13"/>
      <c r="AS448" s="13"/>
      <c r="AT448" s="6"/>
      <c r="AU448" s="13"/>
      <c r="AV448" s="13"/>
      <c r="AW448" s="13"/>
      <c r="AX448" s="13"/>
      <c r="AY448" s="13"/>
      <c r="AZ448" s="13"/>
      <c r="BA448" s="13"/>
      <c r="BB448" s="13"/>
    </row>
    <row r="449">
      <c r="I449" s="17"/>
      <c r="M449" s="18"/>
      <c r="O449" s="18"/>
      <c r="Q449" s="18"/>
      <c r="S449" s="18"/>
      <c r="U449" s="18"/>
      <c r="W449" s="18"/>
      <c r="Y449" s="18"/>
      <c r="AP449" s="13"/>
      <c r="AS449" s="13"/>
      <c r="AT449" s="6"/>
      <c r="AU449" s="13"/>
      <c r="AV449" s="13"/>
      <c r="AW449" s="13"/>
      <c r="AX449" s="13"/>
      <c r="AY449" s="13"/>
      <c r="AZ449" s="13"/>
      <c r="BA449" s="13"/>
      <c r="BB449" s="13"/>
    </row>
    <row r="450">
      <c r="I450" s="17"/>
      <c r="M450" s="18"/>
      <c r="O450" s="18"/>
      <c r="Q450" s="18"/>
      <c r="S450" s="18"/>
      <c r="U450" s="18"/>
      <c r="W450" s="18"/>
      <c r="Y450" s="18"/>
      <c r="AP450" s="13"/>
      <c r="AS450" s="13"/>
      <c r="AT450" s="6"/>
      <c r="AU450" s="13"/>
      <c r="AV450" s="13"/>
      <c r="AW450" s="13"/>
      <c r="AX450" s="13"/>
      <c r="AY450" s="13"/>
      <c r="AZ450" s="13"/>
      <c r="BA450" s="13"/>
      <c r="BB450" s="13"/>
    </row>
    <row r="451">
      <c r="I451" s="17"/>
      <c r="M451" s="18"/>
      <c r="O451" s="18"/>
      <c r="Q451" s="18"/>
      <c r="S451" s="18"/>
      <c r="U451" s="18"/>
      <c r="W451" s="18"/>
      <c r="Y451" s="18"/>
      <c r="AP451" s="13"/>
      <c r="AS451" s="13"/>
      <c r="AT451" s="6"/>
      <c r="AU451" s="13"/>
      <c r="AV451" s="13"/>
      <c r="AW451" s="13"/>
      <c r="AX451" s="13"/>
      <c r="AY451" s="13"/>
      <c r="AZ451" s="13"/>
      <c r="BA451" s="13"/>
      <c r="BB451" s="13"/>
    </row>
    <row r="452">
      <c r="I452" s="17"/>
      <c r="M452" s="18"/>
      <c r="O452" s="18"/>
      <c r="Q452" s="18"/>
      <c r="S452" s="18"/>
      <c r="U452" s="18"/>
      <c r="W452" s="18"/>
      <c r="Y452" s="18"/>
      <c r="AP452" s="13"/>
      <c r="AS452" s="13"/>
      <c r="AT452" s="6"/>
      <c r="AU452" s="13"/>
      <c r="AV452" s="13"/>
      <c r="AW452" s="13"/>
      <c r="AX452" s="13"/>
      <c r="AY452" s="13"/>
      <c r="AZ452" s="13"/>
      <c r="BA452" s="13"/>
      <c r="BB452" s="13"/>
    </row>
    <row r="453">
      <c r="I453" s="17"/>
      <c r="M453" s="18"/>
      <c r="O453" s="18"/>
      <c r="Q453" s="18"/>
      <c r="S453" s="18"/>
      <c r="U453" s="18"/>
      <c r="W453" s="18"/>
      <c r="Y453" s="18"/>
      <c r="AP453" s="13"/>
      <c r="AS453" s="13"/>
      <c r="AT453" s="6"/>
      <c r="AU453" s="13"/>
      <c r="AV453" s="13"/>
      <c r="AW453" s="13"/>
      <c r="AX453" s="13"/>
      <c r="AY453" s="13"/>
      <c r="AZ453" s="13"/>
      <c r="BA453" s="13"/>
      <c r="BB453" s="13"/>
    </row>
    <row r="454">
      <c r="I454" s="17"/>
      <c r="M454" s="18"/>
      <c r="O454" s="18"/>
      <c r="Q454" s="18"/>
      <c r="S454" s="18"/>
      <c r="U454" s="18"/>
      <c r="W454" s="18"/>
      <c r="Y454" s="18"/>
      <c r="AP454" s="13"/>
      <c r="AS454" s="13"/>
      <c r="AT454" s="6"/>
      <c r="AU454" s="13"/>
      <c r="AV454" s="13"/>
      <c r="AW454" s="13"/>
      <c r="AX454" s="13"/>
      <c r="AY454" s="13"/>
      <c r="AZ454" s="13"/>
      <c r="BA454" s="13"/>
      <c r="BB454" s="13"/>
    </row>
    <row r="455">
      <c r="I455" s="17"/>
      <c r="M455" s="18"/>
      <c r="O455" s="18"/>
      <c r="Q455" s="18"/>
      <c r="S455" s="18"/>
      <c r="U455" s="18"/>
      <c r="W455" s="18"/>
      <c r="Y455" s="18"/>
      <c r="AP455" s="13"/>
      <c r="AS455" s="13"/>
      <c r="AT455" s="6"/>
      <c r="AU455" s="13"/>
      <c r="AV455" s="13"/>
      <c r="AW455" s="13"/>
      <c r="AX455" s="13"/>
      <c r="AY455" s="13"/>
      <c r="AZ455" s="13"/>
      <c r="BA455" s="13"/>
      <c r="BB455" s="13"/>
    </row>
    <row r="456">
      <c r="I456" s="17"/>
      <c r="M456" s="18"/>
      <c r="O456" s="18"/>
      <c r="Q456" s="18"/>
      <c r="S456" s="18"/>
      <c r="U456" s="18"/>
      <c r="W456" s="18"/>
      <c r="Y456" s="18"/>
      <c r="AP456" s="13"/>
      <c r="AS456" s="13"/>
      <c r="AT456" s="6"/>
      <c r="AU456" s="13"/>
      <c r="AV456" s="13"/>
      <c r="AW456" s="13"/>
      <c r="AX456" s="13"/>
      <c r="AY456" s="13"/>
      <c r="AZ456" s="13"/>
      <c r="BA456" s="13"/>
      <c r="BB456" s="13"/>
    </row>
    <row r="457">
      <c r="I457" s="17"/>
      <c r="M457" s="18"/>
      <c r="O457" s="18"/>
      <c r="Q457" s="18"/>
      <c r="S457" s="18"/>
      <c r="U457" s="18"/>
      <c r="W457" s="18"/>
      <c r="Y457" s="18"/>
      <c r="AP457" s="13"/>
      <c r="AS457" s="13"/>
      <c r="AT457" s="6"/>
      <c r="AU457" s="13"/>
      <c r="AV457" s="13"/>
      <c r="AW457" s="13"/>
      <c r="AX457" s="13"/>
      <c r="AY457" s="13"/>
      <c r="AZ457" s="13"/>
      <c r="BA457" s="13"/>
      <c r="BB457" s="13"/>
    </row>
    <row r="458">
      <c r="I458" s="17"/>
      <c r="M458" s="18"/>
      <c r="O458" s="18"/>
      <c r="Q458" s="18"/>
      <c r="S458" s="18"/>
      <c r="U458" s="18"/>
      <c r="W458" s="18"/>
      <c r="Y458" s="18"/>
      <c r="AP458" s="13"/>
      <c r="AS458" s="13"/>
      <c r="AT458" s="6"/>
      <c r="AU458" s="13"/>
      <c r="AV458" s="13"/>
      <c r="AW458" s="13"/>
      <c r="AX458" s="13"/>
      <c r="AY458" s="13"/>
      <c r="AZ458" s="13"/>
      <c r="BA458" s="13"/>
      <c r="BB458" s="13"/>
    </row>
    <row r="459">
      <c r="I459" s="17"/>
      <c r="M459" s="18"/>
      <c r="O459" s="18"/>
      <c r="Q459" s="18"/>
      <c r="S459" s="18"/>
      <c r="U459" s="18"/>
      <c r="W459" s="18"/>
      <c r="Y459" s="18"/>
      <c r="AP459" s="13"/>
      <c r="AS459" s="13"/>
      <c r="AT459" s="6"/>
      <c r="AU459" s="13"/>
      <c r="AV459" s="13"/>
      <c r="AW459" s="13"/>
      <c r="AX459" s="13"/>
      <c r="AY459" s="13"/>
      <c r="AZ459" s="13"/>
      <c r="BA459" s="13"/>
      <c r="BB459" s="13"/>
    </row>
    <row r="460">
      <c r="I460" s="17"/>
      <c r="M460" s="18"/>
      <c r="O460" s="18"/>
      <c r="Q460" s="18"/>
      <c r="S460" s="18"/>
      <c r="U460" s="18"/>
      <c r="W460" s="18"/>
      <c r="Y460" s="18"/>
      <c r="AP460" s="13"/>
      <c r="AS460" s="13"/>
      <c r="AT460" s="6"/>
      <c r="AU460" s="13"/>
      <c r="AV460" s="13"/>
      <c r="AW460" s="13"/>
      <c r="AX460" s="13"/>
      <c r="AY460" s="13"/>
      <c r="AZ460" s="13"/>
      <c r="BA460" s="13"/>
      <c r="BB460" s="13"/>
    </row>
    <row r="461">
      <c r="I461" s="17"/>
      <c r="M461" s="18"/>
      <c r="O461" s="18"/>
      <c r="Q461" s="18"/>
      <c r="S461" s="18"/>
      <c r="U461" s="18"/>
      <c r="W461" s="18"/>
      <c r="Y461" s="18"/>
      <c r="AP461" s="13"/>
      <c r="AS461" s="13"/>
      <c r="AT461" s="6"/>
      <c r="AU461" s="13"/>
      <c r="AV461" s="13"/>
      <c r="AW461" s="13"/>
      <c r="AX461" s="13"/>
      <c r="AY461" s="13"/>
      <c r="AZ461" s="13"/>
      <c r="BA461" s="13"/>
      <c r="BB461" s="13"/>
    </row>
    <row r="462">
      <c r="I462" s="17"/>
      <c r="M462" s="18"/>
      <c r="O462" s="18"/>
      <c r="Q462" s="18"/>
      <c r="S462" s="18"/>
      <c r="U462" s="18"/>
      <c r="W462" s="18"/>
      <c r="Y462" s="18"/>
      <c r="AP462" s="13"/>
      <c r="AS462" s="13"/>
      <c r="AT462" s="6"/>
      <c r="AU462" s="13"/>
      <c r="AV462" s="13"/>
      <c r="AW462" s="13"/>
      <c r="AX462" s="13"/>
      <c r="AY462" s="13"/>
      <c r="AZ462" s="13"/>
      <c r="BA462" s="13"/>
      <c r="BB462" s="13"/>
    </row>
    <row r="463">
      <c r="I463" s="17"/>
      <c r="M463" s="18"/>
      <c r="O463" s="18"/>
      <c r="Q463" s="18"/>
      <c r="S463" s="18"/>
      <c r="U463" s="18"/>
      <c r="W463" s="18"/>
      <c r="Y463" s="18"/>
      <c r="AP463" s="13"/>
      <c r="AS463" s="13"/>
      <c r="AT463" s="6"/>
      <c r="AU463" s="13"/>
      <c r="AV463" s="13"/>
      <c r="AW463" s="13"/>
      <c r="AX463" s="13"/>
      <c r="AY463" s="13"/>
      <c r="AZ463" s="13"/>
      <c r="BA463" s="13"/>
      <c r="BB463" s="13"/>
    </row>
    <row r="464">
      <c r="I464" s="17"/>
      <c r="M464" s="18"/>
      <c r="O464" s="18"/>
      <c r="Q464" s="18"/>
      <c r="S464" s="18"/>
      <c r="U464" s="18"/>
      <c r="W464" s="18"/>
      <c r="Y464" s="18"/>
      <c r="AP464" s="13"/>
      <c r="AS464" s="13"/>
      <c r="AT464" s="6"/>
      <c r="AU464" s="13"/>
      <c r="AV464" s="13"/>
      <c r="AW464" s="13"/>
      <c r="AX464" s="13"/>
      <c r="AY464" s="13"/>
      <c r="AZ464" s="13"/>
      <c r="BA464" s="13"/>
      <c r="BB464" s="13"/>
    </row>
    <row r="465">
      <c r="I465" s="17"/>
      <c r="M465" s="18"/>
      <c r="O465" s="18"/>
      <c r="Q465" s="18"/>
      <c r="S465" s="18"/>
      <c r="U465" s="18"/>
      <c r="W465" s="18"/>
      <c r="Y465" s="18"/>
      <c r="AP465" s="13"/>
      <c r="AS465" s="13"/>
      <c r="AT465" s="6"/>
      <c r="AU465" s="13"/>
      <c r="AV465" s="13"/>
      <c r="AW465" s="13"/>
      <c r="AX465" s="13"/>
      <c r="AY465" s="13"/>
      <c r="AZ465" s="13"/>
      <c r="BA465" s="13"/>
      <c r="BB465" s="13"/>
    </row>
    <row r="466">
      <c r="I466" s="17"/>
      <c r="M466" s="18"/>
      <c r="O466" s="18"/>
      <c r="Q466" s="18"/>
      <c r="S466" s="18"/>
      <c r="U466" s="18"/>
      <c r="W466" s="18"/>
      <c r="Y466" s="18"/>
      <c r="AP466" s="13"/>
      <c r="AS466" s="13"/>
      <c r="AT466" s="6"/>
      <c r="AU466" s="13"/>
      <c r="AV466" s="13"/>
      <c r="AW466" s="13"/>
      <c r="AX466" s="13"/>
      <c r="AY466" s="13"/>
      <c r="AZ466" s="13"/>
      <c r="BA466" s="13"/>
      <c r="BB466" s="13"/>
    </row>
    <row r="467">
      <c r="I467" s="17"/>
      <c r="M467" s="18"/>
      <c r="O467" s="18"/>
      <c r="Q467" s="18"/>
      <c r="S467" s="18"/>
      <c r="U467" s="18"/>
      <c r="W467" s="18"/>
      <c r="Y467" s="18"/>
      <c r="AP467" s="13"/>
      <c r="AS467" s="13"/>
      <c r="AT467" s="6"/>
      <c r="AU467" s="13"/>
      <c r="AV467" s="13"/>
      <c r="AW467" s="13"/>
      <c r="AX467" s="13"/>
      <c r="AY467" s="13"/>
      <c r="AZ467" s="13"/>
      <c r="BA467" s="13"/>
      <c r="BB467" s="13"/>
    </row>
    <row r="468">
      <c r="I468" s="17"/>
      <c r="M468" s="18"/>
      <c r="O468" s="18"/>
      <c r="Q468" s="18"/>
      <c r="S468" s="18"/>
      <c r="U468" s="18"/>
      <c r="W468" s="18"/>
      <c r="Y468" s="18"/>
      <c r="AP468" s="13"/>
      <c r="AS468" s="13"/>
      <c r="AT468" s="6"/>
      <c r="AU468" s="13"/>
      <c r="AV468" s="13"/>
      <c r="AW468" s="13"/>
      <c r="AX468" s="13"/>
      <c r="AY468" s="13"/>
      <c r="AZ468" s="13"/>
      <c r="BA468" s="13"/>
      <c r="BB468" s="13"/>
    </row>
    <row r="469">
      <c r="I469" s="17"/>
      <c r="M469" s="18"/>
      <c r="O469" s="18"/>
      <c r="Q469" s="18"/>
      <c r="S469" s="18"/>
      <c r="U469" s="18"/>
      <c r="W469" s="18"/>
      <c r="Y469" s="18"/>
      <c r="AP469" s="13"/>
      <c r="AS469" s="13"/>
      <c r="AT469" s="6"/>
      <c r="AU469" s="13"/>
      <c r="AV469" s="13"/>
      <c r="AW469" s="13"/>
      <c r="AX469" s="13"/>
      <c r="AY469" s="13"/>
      <c r="AZ469" s="13"/>
      <c r="BA469" s="13"/>
      <c r="BB469" s="13"/>
    </row>
    <row r="470">
      <c r="I470" s="17"/>
      <c r="M470" s="18"/>
      <c r="O470" s="18"/>
      <c r="Q470" s="18"/>
      <c r="S470" s="18"/>
      <c r="U470" s="18"/>
      <c r="W470" s="18"/>
      <c r="Y470" s="18"/>
      <c r="AP470" s="13"/>
      <c r="AS470" s="13"/>
      <c r="AT470" s="6"/>
      <c r="AU470" s="13"/>
      <c r="AV470" s="13"/>
      <c r="AW470" s="13"/>
      <c r="AX470" s="13"/>
      <c r="AY470" s="13"/>
      <c r="AZ470" s="13"/>
      <c r="BA470" s="13"/>
      <c r="BB470" s="13"/>
    </row>
    <row r="471">
      <c r="I471" s="17"/>
      <c r="M471" s="18"/>
      <c r="O471" s="18"/>
      <c r="Q471" s="18"/>
      <c r="S471" s="18"/>
      <c r="U471" s="18"/>
      <c r="W471" s="18"/>
      <c r="Y471" s="18"/>
      <c r="AP471" s="13"/>
      <c r="AS471" s="13"/>
      <c r="AT471" s="6"/>
      <c r="AU471" s="13"/>
      <c r="AV471" s="13"/>
      <c r="AW471" s="13"/>
      <c r="AX471" s="13"/>
      <c r="AY471" s="13"/>
      <c r="AZ471" s="13"/>
      <c r="BA471" s="13"/>
      <c r="BB471" s="13"/>
    </row>
    <row r="472">
      <c r="I472" s="17"/>
      <c r="M472" s="18"/>
      <c r="O472" s="18"/>
      <c r="Q472" s="18"/>
      <c r="S472" s="18"/>
      <c r="U472" s="18"/>
      <c r="W472" s="18"/>
      <c r="Y472" s="18"/>
      <c r="AP472" s="13"/>
      <c r="AS472" s="13"/>
      <c r="AT472" s="6"/>
      <c r="AU472" s="13"/>
      <c r="AV472" s="13"/>
      <c r="AW472" s="13"/>
      <c r="AX472" s="13"/>
      <c r="AY472" s="13"/>
      <c r="AZ472" s="13"/>
      <c r="BA472" s="13"/>
      <c r="BB472" s="13"/>
    </row>
    <row r="473">
      <c r="I473" s="17"/>
      <c r="M473" s="18"/>
      <c r="O473" s="18"/>
      <c r="Q473" s="18"/>
      <c r="S473" s="18"/>
      <c r="U473" s="18"/>
      <c r="W473" s="18"/>
      <c r="Y473" s="18"/>
      <c r="AP473" s="13"/>
      <c r="AS473" s="13"/>
      <c r="AT473" s="6"/>
      <c r="AU473" s="13"/>
      <c r="AV473" s="13"/>
      <c r="AW473" s="13"/>
      <c r="AX473" s="13"/>
      <c r="AY473" s="13"/>
      <c r="AZ473" s="13"/>
      <c r="BA473" s="13"/>
      <c r="BB473" s="13"/>
    </row>
    <row r="474">
      <c r="I474" s="17"/>
      <c r="M474" s="18"/>
      <c r="O474" s="18"/>
      <c r="Q474" s="18"/>
      <c r="S474" s="18"/>
      <c r="U474" s="18"/>
      <c r="W474" s="18"/>
      <c r="Y474" s="18"/>
      <c r="AP474" s="13"/>
      <c r="AS474" s="13"/>
      <c r="AT474" s="6"/>
      <c r="AU474" s="13"/>
      <c r="AV474" s="13"/>
      <c r="AW474" s="13"/>
      <c r="AX474" s="13"/>
      <c r="AY474" s="13"/>
      <c r="AZ474" s="13"/>
      <c r="BA474" s="13"/>
      <c r="BB474" s="13"/>
    </row>
    <row r="475">
      <c r="I475" s="17"/>
      <c r="M475" s="18"/>
      <c r="O475" s="18"/>
      <c r="Q475" s="18"/>
      <c r="S475" s="18"/>
      <c r="U475" s="18"/>
      <c r="W475" s="18"/>
      <c r="Y475" s="18"/>
      <c r="AP475" s="13"/>
      <c r="AS475" s="13"/>
      <c r="AT475" s="6"/>
      <c r="AU475" s="13"/>
      <c r="AV475" s="13"/>
      <c r="AW475" s="13"/>
      <c r="AX475" s="13"/>
      <c r="AY475" s="13"/>
      <c r="AZ475" s="13"/>
      <c r="BA475" s="13"/>
      <c r="BB475" s="13"/>
    </row>
    <row r="476">
      <c r="I476" s="17"/>
      <c r="M476" s="18"/>
      <c r="O476" s="18"/>
      <c r="Q476" s="18"/>
      <c r="S476" s="18"/>
      <c r="U476" s="18"/>
      <c r="W476" s="18"/>
      <c r="Y476" s="18"/>
      <c r="AP476" s="13"/>
      <c r="AS476" s="13"/>
      <c r="AT476" s="6"/>
      <c r="AU476" s="13"/>
      <c r="AV476" s="13"/>
      <c r="AW476" s="13"/>
      <c r="AX476" s="13"/>
      <c r="AY476" s="13"/>
      <c r="AZ476" s="13"/>
      <c r="BA476" s="13"/>
      <c r="BB476" s="13"/>
    </row>
    <row r="477">
      <c r="I477" s="17"/>
      <c r="M477" s="18"/>
      <c r="O477" s="18"/>
      <c r="Q477" s="18"/>
      <c r="S477" s="18"/>
      <c r="U477" s="18"/>
      <c r="W477" s="18"/>
      <c r="Y477" s="18"/>
      <c r="AP477" s="13"/>
      <c r="AS477" s="13"/>
      <c r="AT477" s="6"/>
      <c r="AU477" s="13"/>
      <c r="AV477" s="13"/>
      <c r="AW477" s="13"/>
      <c r="AX477" s="13"/>
      <c r="AY477" s="13"/>
      <c r="AZ477" s="13"/>
      <c r="BA477" s="13"/>
      <c r="BB477" s="13"/>
    </row>
    <row r="478">
      <c r="I478" s="17"/>
      <c r="M478" s="18"/>
      <c r="O478" s="18"/>
      <c r="Q478" s="18"/>
      <c r="S478" s="18"/>
      <c r="U478" s="18"/>
      <c r="W478" s="18"/>
      <c r="Y478" s="18"/>
      <c r="AP478" s="13"/>
      <c r="AS478" s="13"/>
      <c r="AT478" s="6"/>
      <c r="AU478" s="13"/>
      <c r="AV478" s="13"/>
      <c r="AW478" s="13"/>
      <c r="AX478" s="13"/>
      <c r="AY478" s="13"/>
      <c r="AZ478" s="13"/>
      <c r="BA478" s="13"/>
      <c r="BB478" s="13"/>
    </row>
    <row r="479">
      <c r="I479" s="17"/>
      <c r="M479" s="18"/>
      <c r="O479" s="18"/>
      <c r="Q479" s="18"/>
      <c r="S479" s="18"/>
      <c r="U479" s="18"/>
      <c r="W479" s="18"/>
      <c r="Y479" s="18"/>
      <c r="AP479" s="13"/>
      <c r="AS479" s="13"/>
      <c r="AT479" s="6"/>
      <c r="AU479" s="13"/>
      <c r="AV479" s="13"/>
      <c r="AW479" s="13"/>
      <c r="AX479" s="13"/>
      <c r="AY479" s="13"/>
      <c r="AZ479" s="13"/>
      <c r="BA479" s="13"/>
      <c r="BB479" s="13"/>
    </row>
    <row r="480">
      <c r="I480" s="17"/>
      <c r="M480" s="18"/>
      <c r="O480" s="18"/>
      <c r="Q480" s="18"/>
      <c r="S480" s="18"/>
      <c r="U480" s="18"/>
      <c r="W480" s="18"/>
      <c r="Y480" s="18"/>
      <c r="AP480" s="13"/>
      <c r="AS480" s="13"/>
      <c r="AT480" s="6"/>
      <c r="AU480" s="13"/>
      <c r="AV480" s="13"/>
      <c r="AW480" s="13"/>
      <c r="AX480" s="13"/>
      <c r="AY480" s="13"/>
      <c r="AZ480" s="13"/>
      <c r="BA480" s="13"/>
      <c r="BB480" s="13"/>
    </row>
    <row r="481">
      <c r="I481" s="17"/>
      <c r="M481" s="18"/>
      <c r="O481" s="18"/>
      <c r="Q481" s="18"/>
      <c r="S481" s="18"/>
      <c r="U481" s="18"/>
      <c r="W481" s="18"/>
      <c r="Y481" s="18"/>
      <c r="AP481" s="13"/>
      <c r="AS481" s="13"/>
      <c r="AT481" s="6"/>
      <c r="AU481" s="13"/>
      <c r="AV481" s="13"/>
      <c r="AW481" s="13"/>
      <c r="AX481" s="13"/>
      <c r="AY481" s="13"/>
      <c r="AZ481" s="13"/>
      <c r="BA481" s="13"/>
      <c r="BB481" s="13"/>
    </row>
    <row r="482">
      <c r="I482" s="17"/>
      <c r="M482" s="18"/>
      <c r="O482" s="18"/>
      <c r="Q482" s="18"/>
      <c r="S482" s="18"/>
      <c r="U482" s="18"/>
      <c r="W482" s="18"/>
      <c r="Y482" s="18"/>
      <c r="AP482" s="13"/>
      <c r="AS482" s="13"/>
      <c r="AT482" s="6"/>
      <c r="AU482" s="13"/>
      <c r="AV482" s="13"/>
      <c r="AW482" s="13"/>
      <c r="AX482" s="13"/>
      <c r="AY482" s="13"/>
      <c r="AZ482" s="13"/>
      <c r="BA482" s="13"/>
      <c r="BB482" s="13"/>
    </row>
    <row r="483">
      <c r="I483" s="17"/>
      <c r="M483" s="18"/>
      <c r="O483" s="18"/>
      <c r="Q483" s="18"/>
      <c r="S483" s="18"/>
      <c r="U483" s="18"/>
      <c r="W483" s="18"/>
      <c r="Y483" s="18"/>
      <c r="AP483" s="13"/>
      <c r="AS483" s="13"/>
      <c r="AT483" s="6"/>
      <c r="AU483" s="13"/>
      <c r="AV483" s="13"/>
      <c r="AW483" s="13"/>
      <c r="AX483" s="13"/>
      <c r="AY483" s="13"/>
      <c r="AZ483" s="13"/>
      <c r="BA483" s="13"/>
      <c r="BB483" s="13"/>
    </row>
    <row r="484">
      <c r="I484" s="17"/>
      <c r="M484" s="18"/>
      <c r="O484" s="18"/>
      <c r="Q484" s="18"/>
      <c r="S484" s="18"/>
      <c r="U484" s="18"/>
      <c r="W484" s="18"/>
      <c r="Y484" s="18"/>
      <c r="AP484" s="13"/>
      <c r="AS484" s="13"/>
      <c r="AT484" s="6"/>
      <c r="AU484" s="13"/>
      <c r="AV484" s="13"/>
      <c r="AW484" s="13"/>
      <c r="AX484" s="13"/>
      <c r="AY484" s="13"/>
      <c r="AZ484" s="13"/>
      <c r="BA484" s="13"/>
      <c r="BB484" s="13"/>
    </row>
    <row r="485">
      <c r="I485" s="17"/>
      <c r="M485" s="18"/>
      <c r="O485" s="18"/>
      <c r="Q485" s="18"/>
      <c r="S485" s="18"/>
      <c r="U485" s="18"/>
      <c r="W485" s="18"/>
      <c r="Y485" s="18"/>
      <c r="AP485" s="13"/>
      <c r="AS485" s="13"/>
      <c r="AT485" s="6"/>
      <c r="AU485" s="13"/>
      <c r="AV485" s="13"/>
      <c r="AW485" s="13"/>
      <c r="AX485" s="13"/>
      <c r="AY485" s="13"/>
      <c r="AZ485" s="13"/>
      <c r="BA485" s="13"/>
      <c r="BB485" s="13"/>
    </row>
    <row r="486">
      <c r="I486" s="17"/>
      <c r="M486" s="18"/>
      <c r="O486" s="18"/>
      <c r="Q486" s="18"/>
      <c r="S486" s="18"/>
      <c r="U486" s="18"/>
      <c r="W486" s="18"/>
      <c r="Y486" s="18"/>
      <c r="AP486" s="13"/>
      <c r="AS486" s="13"/>
      <c r="AT486" s="6"/>
      <c r="AU486" s="13"/>
      <c r="AV486" s="13"/>
      <c r="AW486" s="13"/>
      <c r="AX486" s="13"/>
      <c r="AY486" s="13"/>
      <c r="AZ486" s="13"/>
      <c r="BA486" s="13"/>
      <c r="BB486" s="13"/>
    </row>
    <row r="487">
      <c r="I487" s="17"/>
      <c r="M487" s="18"/>
      <c r="O487" s="18"/>
      <c r="Q487" s="18"/>
      <c r="S487" s="18"/>
      <c r="U487" s="18"/>
      <c r="W487" s="18"/>
      <c r="Y487" s="18"/>
      <c r="AP487" s="13"/>
      <c r="AS487" s="13"/>
      <c r="AT487" s="6"/>
      <c r="AU487" s="13"/>
      <c r="AV487" s="13"/>
      <c r="AW487" s="13"/>
      <c r="AX487" s="13"/>
      <c r="AY487" s="13"/>
      <c r="AZ487" s="13"/>
      <c r="BA487" s="13"/>
      <c r="BB487" s="13"/>
    </row>
    <row r="488">
      <c r="I488" s="17"/>
      <c r="M488" s="18"/>
      <c r="O488" s="18"/>
      <c r="Q488" s="18"/>
      <c r="S488" s="18"/>
      <c r="U488" s="18"/>
      <c r="W488" s="18"/>
      <c r="Y488" s="18"/>
      <c r="AP488" s="13"/>
      <c r="AS488" s="13"/>
      <c r="AT488" s="6"/>
      <c r="AU488" s="13"/>
      <c r="AV488" s="13"/>
      <c r="AW488" s="13"/>
      <c r="AX488" s="13"/>
      <c r="AY488" s="13"/>
      <c r="AZ488" s="13"/>
      <c r="BA488" s="13"/>
      <c r="BB488" s="13"/>
    </row>
    <row r="489">
      <c r="I489" s="17"/>
      <c r="M489" s="18"/>
      <c r="O489" s="18"/>
      <c r="Q489" s="18"/>
      <c r="S489" s="18"/>
      <c r="U489" s="18"/>
      <c r="W489" s="18"/>
      <c r="Y489" s="18"/>
      <c r="AP489" s="13"/>
      <c r="AS489" s="13"/>
      <c r="AT489" s="6"/>
      <c r="AU489" s="13"/>
      <c r="AV489" s="13"/>
      <c r="AW489" s="13"/>
      <c r="AX489" s="13"/>
      <c r="AY489" s="13"/>
      <c r="AZ489" s="13"/>
      <c r="BA489" s="13"/>
      <c r="BB489" s="13"/>
    </row>
    <row r="490">
      <c r="I490" s="17"/>
      <c r="M490" s="18"/>
      <c r="O490" s="18"/>
      <c r="Q490" s="18"/>
      <c r="S490" s="18"/>
      <c r="U490" s="18"/>
      <c r="W490" s="18"/>
      <c r="Y490" s="18"/>
      <c r="AP490" s="13"/>
      <c r="AS490" s="13"/>
      <c r="AT490" s="6"/>
      <c r="AU490" s="13"/>
      <c r="AV490" s="13"/>
      <c r="AW490" s="13"/>
      <c r="AX490" s="13"/>
      <c r="AY490" s="13"/>
      <c r="AZ490" s="13"/>
      <c r="BA490" s="13"/>
      <c r="BB490" s="13"/>
    </row>
    <row r="491">
      <c r="I491" s="17"/>
      <c r="M491" s="18"/>
      <c r="O491" s="18"/>
      <c r="Q491" s="18"/>
      <c r="S491" s="18"/>
      <c r="U491" s="18"/>
      <c r="W491" s="18"/>
      <c r="Y491" s="18"/>
      <c r="AP491" s="13"/>
      <c r="AS491" s="13"/>
      <c r="AT491" s="6"/>
      <c r="AU491" s="13"/>
      <c r="AV491" s="13"/>
      <c r="AW491" s="13"/>
      <c r="AX491" s="13"/>
      <c r="AY491" s="13"/>
      <c r="AZ491" s="13"/>
      <c r="BA491" s="13"/>
      <c r="BB491" s="13"/>
    </row>
    <row r="492">
      <c r="I492" s="17"/>
      <c r="M492" s="18"/>
      <c r="O492" s="18"/>
      <c r="Q492" s="18"/>
      <c r="S492" s="18"/>
      <c r="U492" s="18"/>
      <c r="W492" s="18"/>
      <c r="Y492" s="18"/>
      <c r="AP492" s="13"/>
      <c r="AS492" s="13"/>
      <c r="AT492" s="6"/>
      <c r="AU492" s="13"/>
      <c r="AV492" s="13"/>
      <c r="AW492" s="13"/>
      <c r="AX492" s="13"/>
      <c r="AY492" s="13"/>
      <c r="AZ492" s="13"/>
      <c r="BA492" s="13"/>
      <c r="BB492" s="13"/>
    </row>
    <row r="493">
      <c r="I493" s="17"/>
      <c r="M493" s="18"/>
      <c r="O493" s="18"/>
      <c r="Q493" s="18"/>
      <c r="S493" s="18"/>
      <c r="U493" s="18"/>
      <c r="W493" s="18"/>
      <c r="Y493" s="18"/>
      <c r="AP493" s="13"/>
      <c r="AS493" s="13"/>
      <c r="AT493" s="6"/>
      <c r="AU493" s="13"/>
      <c r="AV493" s="13"/>
      <c r="AW493" s="13"/>
      <c r="AX493" s="13"/>
      <c r="AY493" s="13"/>
      <c r="AZ493" s="13"/>
      <c r="BA493" s="13"/>
      <c r="BB493" s="13"/>
    </row>
    <row r="494">
      <c r="I494" s="17"/>
      <c r="M494" s="18"/>
      <c r="O494" s="18"/>
      <c r="Q494" s="18"/>
      <c r="S494" s="18"/>
      <c r="U494" s="18"/>
      <c r="W494" s="18"/>
      <c r="Y494" s="18"/>
      <c r="AP494" s="13"/>
      <c r="AS494" s="13"/>
      <c r="AT494" s="6"/>
      <c r="AU494" s="13"/>
      <c r="AV494" s="13"/>
      <c r="AW494" s="13"/>
      <c r="AX494" s="13"/>
      <c r="AY494" s="13"/>
      <c r="AZ494" s="13"/>
      <c r="BA494" s="13"/>
      <c r="BB494" s="13"/>
    </row>
    <row r="495">
      <c r="I495" s="17"/>
      <c r="M495" s="18"/>
      <c r="O495" s="18"/>
      <c r="Q495" s="18"/>
      <c r="S495" s="18"/>
      <c r="U495" s="18"/>
      <c r="W495" s="18"/>
      <c r="Y495" s="18"/>
      <c r="AP495" s="13"/>
      <c r="AS495" s="13"/>
      <c r="AT495" s="6"/>
      <c r="AU495" s="13"/>
      <c r="AV495" s="13"/>
      <c r="AW495" s="13"/>
      <c r="AX495" s="13"/>
      <c r="AY495" s="13"/>
      <c r="AZ495" s="13"/>
      <c r="BA495" s="13"/>
      <c r="BB495" s="13"/>
    </row>
    <row r="496">
      <c r="I496" s="17"/>
      <c r="M496" s="18"/>
      <c r="O496" s="18"/>
      <c r="Q496" s="18"/>
      <c r="S496" s="18"/>
      <c r="U496" s="18"/>
      <c r="W496" s="18"/>
      <c r="Y496" s="18"/>
      <c r="AP496" s="13"/>
      <c r="AS496" s="13"/>
      <c r="AT496" s="6"/>
      <c r="AU496" s="13"/>
      <c r="AV496" s="13"/>
      <c r="AW496" s="13"/>
      <c r="AX496" s="13"/>
      <c r="AY496" s="13"/>
      <c r="AZ496" s="13"/>
      <c r="BA496" s="13"/>
      <c r="BB496" s="13"/>
    </row>
    <row r="497">
      <c r="I497" s="17"/>
      <c r="M497" s="18"/>
      <c r="O497" s="18"/>
      <c r="Q497" s="18"/>
      <c r="S497" s="18"/>
      <c r="U497" s="18"/>
      <c r="W497" s="18"/>
      <c r="Y497" s="18"/>
      <c r="AP497" s="13"/>
      <c r="AS497" s="13"/>
      <c r="AT497" s="6"/>
      <c r="AU497" s="13"/>
      <c r="AV497" s="13"/>
      <c r="AW497" s="13"/>
      <c r="AX497" s="13"/>
      <c r="AY497" s="13"/>
      <c r="AZ497" s="13"/>
      <c r="BA497" s="13"/>
      <c r="BB497" s="13"/>
    </row>
    <row r="498">
      <c r="I498" s="17"/>
      <c r="M498" s="18"/>
      <c r="O498" s="18"/>
      <c r="Q498" s="18"/>
      <c r="S498" s="18"/>
      <c r="U498" s="18"/>
      <c r="W498" s="18"/>
      <c r="Y498" s="18"/>
      <c r="AP498" s="13"/>
      <c r="AS498" s="13"/>
      <c r="AT498" s="6"/>
      <c r="AU498" s="13"/>
      <c r="AV498" s="13"/>
      <c r="AW498" s="13"/>
      <c r="AX498" s="13"/>
      <c r="AY498" s="13"/>
      <c r="AZ498" s="13"/>
      <c r="BA498" s="13"/>
      <c r="BB498" s="13"/>
    </row>
    <row r="499">
      <c r="I499" s="17"/>
      <c r="M499" s="18"/>
      <c r="O499" s="18"/>
      <c r="Q499" s="18"/>
      <c r="S499" s="18"/>
      <c r="U499" s="18"/>
      <c r="W499" s="18"/>
      <c r="Y499" s="18"/>
      <c r="AP499" s="13"/>
      <c r="AS499" s="13"/>
      <c r="AT499" s="6"/>
      <c r="AU499" s="13"/>
      <c r="AV499" s="13"/>
      <c r="AW499" s="13"/>
      <c r="AX499" s="13"/>
      <c r="AY499" s="13"/>
      <c r="AZ499" s="13"/>
      <c r="BA499" s="13"/>
      <c r="BB499" s="13"/>
    </row>
    <row r="500">
      <c r="I500" s="17"/>
      <c r="M500" s="18"/>
      <c r="O500" s="18"/>
      <c r="Q500" s="18"/>
      <c r="S500" s="18"/>
      <c r="U500" s="18"/>
      <c r="W500" s="18"/>
      <c r="Y500" s="18"/>
      <c r="AP500" s="13"/>
      <c r="AS500" s="13"/>
      <c r="AT500" s="6"/>
      <c r="AU500" s="13"/>
      <c r="AV500" s="13"/>
      <c r="AW500" s="13"/>
      <c r="AX500" s="13"/>
      <c r="AY500" s="13"/>
      <c r="AZ500" s="13"/>
      <c r="BA500" s="13"/>
      <c r="BB500" s="13"/>
    </row>
    <row r="501">
      <c r="I501" s="17"/>
      <c r="M501" s="18"/>
      <c r="O501" s="18"/>
      <c r="Q501" s="18"/>
      <c r="S501" s="18"/>
      <c r="U501" s="18"/>
      <c r="W501" s="18"/>
      <c r="Y501" s="18"/>
      <c r="AP501" s="13"/>
      <c r="AS501" s="13"/>
      <c r="AT501" s="6"/>
      <c r="AU501" s="13"/>
      <c r="AV501" s="13"/>
      <c r="AW501" s="13"/>
      <c r="AX501" s="13"/>
      <c r="AY501" s="13"/>
      <c r="AZ501" s="13"/>
      <c r="BA501" s="13"/>
      <c r="BB501" s="13"/>
    </row>
    <row r="502">
      <c r="I502" s="17"/>
      <c r="M502" s="18"/>
      <c r="O502" s="18"/>
      <c r="Q502" s="18"/>
      <c r="S502" s="18"/>
      <c r="U502" s="18"/>
      <c r="W502" s="18"/>
      <c r="Y502" s="18"/>
      <c r="AP502" s="13"/>
      <c r="AS502" s="13"/>
      <c r="AT502" s="6"/>
      <c r="AU502" s="13"/>
      <c r="AV502" s="13"/>
      <c r="AW502" s="13"/>
      <c r="AX502" s="13"/>
      <c r="AY502" s="13"/>
      <c r="AZ502" s="13"/>
      <c r="BA502" s="13"/>
      <c r="BB502" s="13"/>
    </row>
    <row r="503">
      <c r="I503" s="17"/>
      <c r="M503" s="18"/>
      <c r="O503" s="18"/>
      <c r="Q503" s="18"/>
      <c r="S503" s="18"/>
      <c r="U503" s="18"/>
      <c r="W503" s="18"/>
      <c r="Y503" s="18"/>
      <c r="AP503" s="13"/>
      <c r="AS503" s="13"/>
      <c r="AT503" s="6"/>
      <c r="AU503" s="13"/>
      <c r="AV503" s="13"/>
      <c r="AW503" s="13"/>
      <c r="AX503" s="13"/>
      <c r="AY503" s="13"/>
      <c r="AZ503" s="13"/>
      <c r="BA503" s="13"/>
      <c r="BB503" s="13"/>
    </row>
    <row r="504">
      <c r="I504" s="17"/>
      <c r="M504" s="18"/>
      <c r="O504" s="18"/>
      <c r="Q504" s="18"/>
      <c r="S504" s="18"/>
      <c r="U504" s="18"/>
      <c r="W504" s="18"/>
      <c r="Y504" s="18"/>
      <c r="AP504" s="13"/>
      <c r="AS504" s="13"/>
      <c r="AT504" s="6"/>
      <c r="AU504" s="13"/>
      <c r="AV504" s="13"/>
      <c r="AW504" s="13"/>
      <c r="AX504" s="13"/>
      <c r="AY504" s="13"/>
      <c r="AZ504" s="13"/>
      <c r="BA504" s="13"/>
      <c r="BB504" s="13"/>
    </row>
    <row r="505">
      <c r="I505" s="17"/>
      <c r="M505" s="18"/>
      <c r="O505" s="18"/>
      <c r="Q505" s="18"/>
      <c r="S505" s="18"/>
      <c r="U505" s="18"/>
      <c r="W505" s="18"/>
      <c r="Y505" s="18"/>
      <c r="AP505" s="13"/>
      <c r="AS505" s="13"/>
      <c r="AT505" s="6"/>
      <c r="AU505" s="13"/>
      <c r="AV505" s="13"/>
      <c r="AW505" s="13"/>
      <c r="AX505" s="13"/>
      <c r="AY505" s="13"/>
      <c r="AZ505" s="13"/>
      <c r="BA505" s="13"/>
      <c r="BB505" s="13"/>
    </row>
    <row r="506">
      <c r="I506" s="17"/>
      <c r="M506" s="18"/>
      <c r="O506" s="18"/>
      <c r="Q506" s="18"/>
      <c r="S506" s="18"/>
      <c r="U506" s="18"/>
      <c r="W506" s="18"/>
      <c r="Y506" s="18"/>
      <c r="AP506" s="13"/>
      <c r="AS506" s="13"/>
      <c r="AT506" s="6"/>
      <c r="AU506" s="13"/>
      <c r="AV506" s="13"/>
      <c r="AW506" s="13"/>
      <c r="AX506" s="13"/>
      <c r="AY506" s="13"/>
      <c r="AZ506" s="13"/>
      <c r="BA506" s="13"/>
      <c r="BB506" s="13"/>
    </row>
    <row r="507">
      <c r="I507" s="17"/>
      <c r="M507" s="18"/>
      <c r="O507" s="18"/>
      <c r="Q507" s="18"/>
      <c r="S507" s="18"/>
      <c r="U507" s="18"/>
      <c r="W507" s="18"/>
      <c r="Y507" s="18"/>
      <c r="AP507" s="13"/>
      <c r="AS507" s="13"/>
      <c r="AT507" s="6"/>
      <c r="AU507" s="13"/>
      <c r="AV507" s="13"/>
      <c r="AW507" s="13"/>
      <c r="AX507" s="13"/>
      <c r="AY507" s="13"/>
      <c r="AZ507" s="13"/>
      <c r="BA507" s="13"/>
      <c r="BB507" s="13"/>
    </row>
    <row r="508">
      <c r="I508" s="17"/>
      <c r="M508" s="18"/>
      <c r="O508" s="18"/>
      <c r="Q508" s="18"/>
      <c r="S508" s="18"/>
      <c r="U508" s="18"/>
      <c r="W508" s="18"/>
      <c r="Y508" s="18"/>
      <c r="AP508" s="13"/>
      <c r="AS508" s="13"/>
      <c r="AT508" s="6"/>
      <c r="AU508" s="13"/>
      <c r="AV508" s="13"/>
      <c r="AW508" s="13"/>
      <c r="AX508" s="13"/>
      <c r="AY508" s="13"/>
      <c r="AZ508" s="13"/>
      <c r="BA508" s="13"/>
      <c r="BB508" s="13"/>
    </row>
    <row r="509">
      <c r="I509" s="17"/>
      <c r="M509" s="18"/>
      <c r="O509" s="18"/>
      <c r="Q509" s="18"/>
      <c r="S509" s="18"/>
      <c r="U509" s="18"/>
      <c r="W509" s="18"/>
      <c r="Y509" s="18"/>
      <c r="AP509" s="13"/>
      <c r="AS509" s="13"/>
      <c r="AT509" s="6"/>
      <c r="AU509" s="13"/>
      <c r="AV509" s="13"/>
      <c r="AW509" s="13"/>
      <c r="AX509" s="13"/>
      <c r="AY509" s="13"/>
      <c r="AZ509" s="13"/>
      <c r="BA509" s="13"/>
      <c r="BB509" s="13"/>
    </row>
    <row r="510">
      <c r="I510" s="17"/>
      <c r="M510" s="18"/>
      <c r="O510" s="18"/>
      <c r="Q510" s="18"/>
      <c r="S510" s="18"/>
      <c r="U510" s="18"/>
      <c r="W510" s="18"/>
      <c r="Y510" s="18"/>
      <c r="AP510" s="13"/>
      <c r="AS510" s="13"/>
      <c r="AT510" s="6"/>
      <c r="AU510" s="13"/>
      <c r="AV510" s="13"/>
      <c r="AW510" s="13"/>
      <c r="AX510" s="13"/>
      <c r="AY510" s="13"/>
      <c r="AZ510" s="13"/>
      <c r="BA510" s="13"/>
      <c r="BB510" s="13"/>
    </row>
    <row r="511">
      <c r="I511" s="17"/>
      <c r="M511" s="18"/>
      <c r="O511" s="18"/>
      <c r="Q511" s="18"/>
      <c r="S511" s="18"/>
      <c r="U511" s="18"/>
      <c r="W511" s="18"/>
      <c r="Y511" s="18"/>
      <c r="AP511" s="13"/>
      <c r="AS511" s="13"/>
      <c r="AT511" s="6"/>
      <c r="AU511" s="13"/>
      <c r="AV511" s="13"/>
      <c r="AW511" s="13"/>
      <c r="AX511" s="13"/>
      <c r="AY511" s="13"/>
      <c r="AZ511" s="13"/>
      <c r="BA511" s="13"/>
      <c r="BB511" s="13"/>
    </row>
    <row r="512">
      <c r="I512" s="17"/>
      <c r="M512" s="18"/>
      <c r="O512" s="18"/>
      <c r="Q512" s="18"/>
      <c r="S512" s="18"/>
      <c r="U512" s="18"/>
      <c r="W512" s="18"/>
      <c r="Y512" s="18"/>
      <c r="AP512" s="13"/>
      <c r="AS512" s="13"/>
      <c r="AT512" s="6"/>
      <c r="AU512" s="13"/>
      <c r="AV512" s="13"/>
      <c r="AW512" s="13"/>
      <c r="AX512" s="13"/>
      <c r="AY512" s="13"/>
      <c r="AZ512" s="13"/>
      <c r="BA512" s="13"/>
      <c r="BB512" s="13"/>
    </row>
    <row r="513">
      <c r="I513" s="17"/>
      <c r="M513" s="18"/>
      <c r="O513" s="18"/>
      <c r="Q513" s="18"/>
      <c r="S513" s="18"/>
      <c r="U513" s="18"/>
      <c r="W513" s="18"/>
      <c r="Y513" s="18"/>
      <c r="AP513" s="13"/>
      <c r="AS513" s="13"/>
      <c r="AT513" s="6"/>
      <c r="AU513" s="13"/>
      <c r="AV513" s="13"/>
      <c r="AW513" s="13"/>
      <c r="AX513" s="13"/>
      <c r="AY513" s="13"/>
      <c r="AZ513" s="13"/>
      <c r="BA513" s="13"/>
      <c r="BB513" s="13"/>
    </row>
    <row r="514">
      <c r="I514" s="17"/>
      <c r="M514" s="18"/>
      <c r="O514" s="18"/>
      <c r="Q514" s="18"/>
      <c r="S514" s="18"/>
      <c r="U514" s="18"/>
      <c r="W514" s="18"/>
      <c r="Y514" s="18"/>
      <c r="AP514" s="13"/>
      <c r="AS514" s="13"/>
      <c r="AT514" s="6"/>
      <c r="AU514" s="13"/>
      <c r="AV514" s="13"/>
      <c r="AW514" s="13"/>
      <c r="AX514" s="13"/>
      <c r="AY514" s="13"/>
      <c r="AZ514" s="13"/>
      <c r="BA514" s="13"/>
      <c r="BB514" s="13"/>
    </row>
    <row r="515">
      <c r="I515" s="17"/>
      <c r="M515" s="18"/>
      <c r="O515" s="18"/>
      <c r="Q515" s="18"/>
      <c r="S515" s="18"/>
      <c r="U515" s="18"/>
      <c r="W515" s="18"/>
      <c r="Y515" s="18"/>
      <c r="AP515" s="13"/>
      <c r="AS515" s="13"/>
      <c r="AT515" s="6"/>
      <c r="AU515" s="13"/>
      <c r="AV515" s="13"/>
      <c r="AW515" s="13"/>
      <c r="AX515" s="13"/>
      <c r="AY515" s="13"/>
      <c r="AZ515" s="13"/>
      <c r="BA515" s="13"/>
      <c r="BB515" s="13"/>
    </row>
    <row r="516">
      <c r="I516" s="17"/>
      <c r="M516" s="18"/>
      <c r="O516" s="18"/>
      <c r="Q516" s="18"/>
      <c r="S516" s="18"/>
      <c r="U516" s="18"/>
      <c r="W516" s="18"/>
      <c r="Y516" s="18"/>
      <c r="AP516" s="13"/>
      <c r="AS516" s="13"/>
      <c r="AT516" s="6"/>
      <c r="AU516" s="13"/>
      <c r="AV516" s="13"/>
      <c r="AW516" s="13"/>
      <c r="AX516" s="13"/>
      <c r="AY516" s="13"/>
      <c r="AZ516" s="13"/>
      <c r="BA516" s="13"/>
      <c r="BB516" s="13"/>
    </row>
    <row r="517">
      <c r="I517" s="17"/>
      <c r="M517" s="18"/>
      <c r="O517" s="18"/>
      <c r="Q517" s="18"/>
      <c r="S517" s="18"/>
      <c r="U517" s="18"/>
      <c r="W517" s="18"/>
      <c r="Y517" s="18"/>
      <c r="AP517" s="13"/>
      <c r="AS517" s="13"/>
      <c r="AT517" s="6"/>
      <c r="AU517" s="13"/>
      <c r="AV517" s="13"/>
      <c r="AW517" s="13"/>
      <c r="AX517" s="13"/>
      <c r="AY517" s="13"/>
      <c r="AZ517" s="13"/>
      <c r="BA517" s="13"/>
      <c r="BB517" s="13"/>
    </row>
    <row r="518">
      <c r="I518" s="17"/>
      <c r="M518" s="18"/>
      <c r="O518" s="18"/>
      <c r="Q518" s="18"/>
      <c r="S518" s="18"/>
      <c r="U518" s="18"/>
      <c r="W518" s="18"/>
      <c r="Y518" s="18"/>
      <c r="AP518" s="13"/>
      <c r="AS518" s="13"/>
      <c r="AT518" s="6"/>
      <c r="AU518" s="13"/>
      <c r="AV518" s="13"/>
      <c r="AW518" s="13"/>
      <c r="AX518" s="13"/>
      <c r="AY518" s="13"/>
      <c r="AZ518" s="13"/>
      <c r="BA518" s="13"/>
      <c r="BB518" s="13"/>
    </row>
    <row r="519">
      <c r="I519" s="17"/>
      <c r="M519" s="18"/>
      <c r="O519" s="18"/>
      <c r="Q519" s="18"/>
      <c r="S519" s="18"/>
      <c r="U519" s="18"/>
      <c r="W519" s="18"/>
      <c r="Y519" s="18"/>
      <c r="AP519" s="13"/>
      <c r="AS519" s="13"/>
      <c r="AT519" s="6"/>
      <c r="AU519" s="13"/>
      <c r="AV519" s="13"/>
      <c r="AW519" s="13"/>
      <c r="AX519" s="13"/>
      <c r="AY519" s="13"/>
      <c r="AZ519" s="13"/>
      <c r="BA519" s="13"/>
      <c r="BB519" s="13"/>
    </row>
    <row r="520">
      <c r="I520" s="17"/>
      <c r="M520" s="18"/>
      <c r="O520" s="18"/>
      <c r="Q520" s="18"/>
      <c r="S520" s="18"/>
      <c r="U520" s="18"/>
      <c r="W520" s="18"/>
      <c r="Y520" s="18"/>
      <c r="AP520" s="13"/>
      <c r="AS520" s="13"/>
      <c r="AT520" s="6"/>
      <c r="AU520" s="13"/>
      <c r="AV520" s="13"/>
      <c r="AW520" s="13"/>
      <c r="AX520" s="13"/>
      <c r="AY520" s="13"/>
      <c r="AZ520" s="13"/>
      <c r="BA520" s="13"/>
      <c r="BB520" s="13"/>
    </row>
    <row r="521">
      <c r="I521" s="17"/>
      <c r="M521" s="18"/>
      <c r="O521" s="18"/>
      <c r="Q521" s="18"/>
      <c r="S521" s="18"/>
      <c r="U521" s="18"/>
      <c r="W521" s="18"/>
      <c r="Y521" s="18"/>
      <c r="AP521" s="13"/>
      <c r="AS521" s="13"/>
      <c r="AT521" s="6"/>
      <c r="AU521" s="13"/>
      <c r="AV521" s="13"/>
      <c r="AW521" s="13"/>
      <c r="AX521" s="13"/>
      <c r="AY521" s="13"/>
      <c r="AZ521" s="13"/>
      <c r="BA521" s="13"/>
      <c r="BB521" s="13"/>
    </row>
    <row r="522">
      <c r="I522" s="17"/>
      <c r="M522" s="18"/>
      <c r="O522" s="18"/>
      <c r="Q522" s="18"/>
      <c r="S522" s="18"/>
      <c r="U522" s="18"/>
      <c r="W522" s="18"/>
      <c r="Y522" s="18"/>
      <c r="AP522" s="13"/>
      <c r="AS522" s="13"/>
      <c r="AT522" s="6"/>
      <c r="AU522" s="13"/>
      <c r="AV522" s="13"/>
      <c r="AW522" s="13"/>
      <c r="AX522" s="13"/>
      <c r="AY522" s="13"/>
      <c r="AZ522" s="13"/>
      <c r="BA522" s="13"/>
      <c r="BB522" s="13"/>
    </row>
    <row r="523">
      <c r="I523" s="17"/>
      <c r="M523" s="18"/>
      <c r="O523" s="18"/>
      <c r="Q523" s="18"/>
      <c r="S523" s="18"/>
      <c r="U523" s="18"/>
      <c r="W523" s="18"/>
      <c r="Y523" s="18"/>
      <c r="AP523" s="13"/>
      <c r="AS523" s="13"/>
      <c r="AT523" s="6"/>
      <c r="AU523" s="13"/>
      <c r="AV523" s="13"/>
      <c r="AW523" s="13"/>
      <c r="AX523" s="13"/>
      <c r="AY523" s="13"/>
      <c r="AZ523" s="13"/>
      <c r="BA523" s="13"/>
      <c r="BB523" s="13"/>
    </row>
    <row r="524">
      <c r="I524" s="17"/>
      <c r="M524" s="18"/>
      <c r="O524" s="18"/>
      <c r="Q524" s="18"/>
      <c r="S524" s="18"/>
      <c r="U524" s="18"/>
      <c r="W524" s="18"/>
      <c r="Y524" s="18"/>
      <c r="AP524" s="13"/>
      <c r="AS524" s="13"/>
      <c r="AT524" s="6"/>
      <c r="AU524" s="13"/>
      <c r="AV524" s="13"/>
      <c r="AW524" s="13"/>
      <c r="AX524" s="13"/>
      <c r="AY524" s="13"/>
      <c r="AZ524" s="13"/>
      <c r="BA524" s="13"/>
      <c r="BB524" s="13"/>
    </row>
    <row r="525">
      <c r="I525" s="17"/>
      <c r="M525" s="18"/>
      <c r="O525" s="18"/>
      <c r="Q525" s="18"/>
      <c r="S525" s="18"/>
      <c r="U525" s="18"/>
      <c r="W525" s="18"/>
      <c r="Y525" s="18"/>
      <c r="AP525" s="13"/>
      <c r="AS525" s="13"/>
      <c r="AT525" s="6"/>
      <c r="AU525" s="13"/>
      <c r="AV525" s="13"/>
      <c r="AW525" s="13"/>
      <c r="AX525" s="13"/>
      <c r="AY525" s="13"/>
      <c r="AZ525" s="13"/>
      <c r="BA525" s="13"/>
      <c r="BB525" s="13"/>
    </row>
    <row r="526">
      <c r="I526" s="17"/>
      <c r="M526" s="18"/>
      <c r="O526" s="18"/>
      <c r="Q526" s="18"/>
      <c r="S526" s="18"/>
      <c r="U526" s="18"/>
      <c r="W526" s="18"/>
      <c r="Y526" s="18"/>
      <c r="AP526" s="13"/>
      <c r="AS526" s="13"/>
      <c r="AT526" s="6"/>
      <c r="AU526" s="13"/>
      <c r="AV526" s="13"/>
      <c r="AW526" s="13"/>
      <c r="AX526" s="13"/>
      <c r="AY526" s="13"/>
      <c r="AZ526" s="13"/>
      <c r="BA526" s="13"/>
      <c r="BB526" s="13"/>
    </row>
    <row r="527">
      <c r="I527" s="17"/>
      <c r="M527" s="18"/>
      <c r="O527" s="18"/>
      <c r="Q527" s="18"/>
      <c r="S527" s="18"/>
      <c r="U527" s="18"/>
      <c r="W527" s="18"/>
      <c r="Y527" s="18"/>
      <c r="AP527" s="13"/>
      <c r="AS527" s="13"/>
      <c r="AT527" s="6"/>
      <c r="AU527" s="13"/>
      <c r="AV527" s="13"/>
      <c r="AW527" s="13"/>
      <c r="AX527" s="13"/>
      <c r="AY527" s="13"/>
      <c r="AZ527" s="13"/>
      <c r="BA527" s="13"/>
      <c r="BB527" s="13"/>
    </row>
    <row r="528">
      <c r="I528" s="17"/>
      <c r="M528" s="18"/>
      <c r="O528" s="18"/>
      <c r="Q528" s="18"/>
      <c r="S528" s="18"/>
      <c r="U528" s="18"/>
      <c r="W528" s="18"/>
      <c r="Y528" s="18"/>
      <c r="AP528" s="13"/>
      <c r="AS528" s="13"/>
      <c r="AT528" s="6"/>
      <c r="AU528" s="13"/>
      <c r="AV528" s="13"/>
      <c r="AW528" s="13"/>
      <c r="AX528" s="13"/>
      <c r="AY528" s="13"/>
      <c r="AZ528" s="13"/>
      <c r="BA528" s="13"/>
      <c r="BB528" s="13"/>
    </row>
    <row r="529">
      <c r="I529" s="17"/>
      <c r="M529" s="18"/>
      <c r="O529" s="18"/>
      <c r="Q529" s="18"/>
      <c r="S529" s="18"/>
      <c r="U529" s="18"/>
      <c r="W529" s="18"/>
      <c r="Y529" s="18"/>
      <c r="AP529" s="13"/>
      <c r="AS529" s="13"/>
      <c r="AT529" s="6"/>
      <c r="AU529" s="13"/>
      <c r="AV529" s="13"/>
      <c r="AW529" s="13"/>
      <c r="AX529" s="13"/>
      <c r="AY529" s="13"/>
      <c r="AZ529" s="13"/>
      <c r="BA529" s="13"/>
      <c r="BB529" s="13"/>
    </row>
    <row r="530">
      <c r="I530" s="17"/>
      <c r="M530" s="18"/>
      <c r="O530" s="18"/>
      <c r="Q530" s="18"/>
      <c r="S530" s="18"/>
      <c r="U530" s="18"/>
      <c r="W530" s="18"/>
      <c r="Y530" s="18"/>
      <c r="AP530" s="13"/>
      <c r="AS530" s="13"/>
      <c r="AT530" s="6"/>
      <c r="AU530" s="13"/>
      <c r="AV530" s="13"/>
      <c r="AW530" s="13"/>
      <c r="AX530" s="13"/>
      <c r="AY530" s="13"/>
      <c r="AZ530" s="13"/>
      <c r="BA530" s="13"/>
      <c r="BB530" s="13"/>
    </row>
    <row r="531">
      <c r="I531" s="17"/>
      <c r="M531" s="18"/>
      <c r="O531" s="18"/>
      <c r="Q531" s="18"/>
      <c r="S531" s="18"/>
      <c r="U531" s="18"/>
      <c r="W531" s="18"/>
      <c r="Y531" s="18"/>
      <c r="AP531" s="13"/>
      <c r="AS531" s="13"/>
      <c r="AT531" s="6"/>
      <c r="AU531" s="13"/>
      <c r="AV531" s="13"/>
      <c r="AW531" s="13"/>
      <c r="AX531" s="13"/>
      <c r="AY531" s="13"/>
      <c r="AZ531" s="13"/>
      <c r="BA531" s="13"/>
      <c r="BB531" s="13"/>
    </row>
    <row r="532">
      <c r="I532" s="17"/>
      <c r="M532" s="18"/>
      <c r="O532" s="18"/>
      <c r="Q532" s="18"/>
      <c r="S532" s="18"/>
      <c r="U532" s="18"/>
      <c r="W532" s="18"/>
      <c r="Y532" s="18"/>
      <c r="AP532" s="13"/>
      <c r="AS532" s="13"/>
      <c r="AT532" s="6"/>
      <c r="AU532" s="13"/>
      <c r="AV532" s="13"/>
      <c r="AW532" s="13"/>
      <c r="AX532" s="13"/>
      <c r="AY532" s="13"/>
      <c r="AZ532" s="13"/>
      <c r="BA532" s="13"/>
      <c r="BB532" s="13"/>
    </row>
    <row r="533">
      <c r="I533" s="17"/>
      <c r="M533" s="18"/>
      <c r="O533" s="18"/>
      <c r="Q533" s="18"/>
      <c r="S533" s="18"/>
      <c r="U533" s="18"/>
      <c r="W533" s="18"/>
      <c r="Y533" s="18"/>
      <c r="AP533" s="13"/>
      <c r="AS533" s="13"/>
      <c r="AT533" s="6"/>
      <c r="AU533" s="13"/>
      <c r="AV533" s="13"/>
      <c r="AW533" s="13"/>
      <c r="AX533" s="13"/>
      <c r="AY533" s="13"/>
      <c r="AZ533" s="13"/>
      <c r="BA533" s="13"/>
      <c r="BB533" s="13"/>
    </row>
    <row r="534">
      <c r="I534" s="17"/>
      <c r="M534" s="18"/>
      <c r="O534" s="18"/>
      <c r="Q534" s="18"/>
      <c r="S534" s="18"/>
      <c r="U534" s="18"/>
      <c r="W534" s="18"/>
      <c r="Y534" s="18"/>
      <c r="AP534" s="13"/>
      <c r="AS534" s="13"/>
      <c r="AT534" s="6"/>
      <c r="AU534" s="13"/>
      <c r="AV534" s="13"/>
      <c r="AW534" s="13"/>
      <c r="AX534" s="13"/>
      <c r="AY534" s="13"/>
      <c r="AZ534" s="13"/>
      <c r="BA534" s="13"/>
      <c r="BB534" s="13"/>
    </row>
    <row r="535">
      <c r="I535" s="17"/>
      <c r="M535" s="18"/>
      <c r="O535" s="18"/>
      <c r="Q535" s="18"/>
      <c r="S535" s="18"/>
      <c r="U535" s="18"/>
      <c r="W535" s="18"/>
      <c r="Y535" s="18"/>
      <c r="AP535" s="13"/>
      <c r="AS535" s="13"/>
      <c r="AT535" s="6"/>
      <c r="AU535" s="13"/>
      <c r="AV535" s="13"/>
      <c r="AW535" s="13"/>
      <c r="AX535" s="13"/>
      <c r="AY535" s="13"/>
      <c r="AZ535" s="13"/>
      <c r="BA535" s="13"/>
      <c r="BB535" s="13"/>
    </row>
    <row r="536">
      <c r="I536" s="17"/>
      <c r="M536" s="18"/>
      <c r="O536" s="18"/>
      <c r="Q536" s="18"/>
      <c r="S536" s="18"/>
      <c r="U536" s="18"/>
      <c r="W536" s="18"/>
      <c r="Y536" s="18"/>
      <c r="AP536" s="13"/>
      <c r="AS536" s="13"/>
      <c r="AT536" s="6"/>
      <c r="AU536" s="13"/>
      <c r="AV536" s="13"/>
      <c r="AW536" s="13"/>
      <c r="AX536" s="13"/>
      <c r="AY536" s="13"/>
      <c r="AZ536" s="13"/>
      <c r="BA536" s="13"/>
      <c r="BB536" s="13"/>
    </row>
    <row r="537">
      <c r="I537" s="17"/>
      <c r="M537" s="18"/>
      <c r="O537" s="18"/>
      <c r="Q537" s="18"/>
      <c r="S537" s="18"/>
      <c r="U537" s="18"/>
      <c r="W537" s="18"/>
      <c r="Y537" s="18"/>
      <c r="AP537" s="13"/>
      <c r="AS537" s="13"/>
      <c r="AT537" s="6"/>
      <c r="AU537" s="13"/>
      <c r="AV537" s="13"/>
      <c r="AW537" s="13"/>
      <c r="AX537" s="13"/>
      <c r="AY537" s="13"/>
      <c r="AZ537" s="13"/>
      <c r="BA537" s="13"/>
      <c r="BB537" s="13"/>
    </row>
    <row r="538">
      <c r="I538" s="17"/>
      <c r="M538" s="18"/>
      <c r="O538" s="18"/>
      <c r="Q538" s="18"/>
      <c r="S538" s="18"/>
      <c r="U538" s="18"/>
      <c r="W538" s="18"/>
      <c r="Y538" s="18"/>
      <c r="AP538" s="13"/>
      <c r="AS538" s="13"/>
      <c r="AT538" s="6"/>
      <c r="AU538" s="13"/>
      <c r="AV538" s="13"/>
      <c r="AW538" s="13"/>
      <c r="AX538" s="13"/>
      <c r="AY538" s="13"/>
      <c r="AZ538" s="13"/>
      <c r="BA538" s="13"/>
      <c r="BB538" s="13"/>
    </row>
    <row r="539">
      <c r="I539" s="17"/>
      <c r="M539" s="18"/>
      <c r="O539" s="18"/>
      <c r="Q539" s="18"/>
      <c r="S539" s="18"/>
      <c r="U539" s="18"/>
      <c r="W539" s="18"/>
      <c r="Y539" s="18"/>
      <c r="AP539" s="13"/>
      <c r="AS539" s="13"/>
      <c r="AT539" s="6"/>
      <c r="AU539" s="13"/>
      <c r="AV539" s="13"/>
      <c r="AW539" s="13"/>
      <c r="AX539" s="13"/>
      <c r="AY539" s="13"/>
      <c r="AZ539" s="13"/>
      <c r="BA539" s="13"/>
      <c r="BB539" s="13"/>
    </row>
    <row r="540">
      <c r="I540" s="17"/>
      <c r="M540" s="18"/>
      <c r="O540" s="18"/>
      <c r="Q540" s="18"/>
      <c r="S540" s="18"/>
      <c r="U540" s="18"/>
      <c r="W540" s="18"/>
      <c r="Y540" s="18"/>
      <c r="AP540" s="13"/>
      <c r="AS540" s="13"/>
      <c r="AT540" s="6"/>
      <c r="AU540" s="13"/>
      <c r="AV540" s="13"/>
      <c r="AW540" s="13"/>
      <c r="AX540" s="13"/>
      <c r="AY540" s="13"/>
      <c r="AZ540" s="13"/>
      <c r="BA540" s="13"/>
      <c r="BB540" s="13"/>
    </row>
    <row r="541">
      <c r="I541" s="17"/>
      <c r="M541" s="18"/>
      <c r="O541" s="18"/>
      <c r="Q541" s="18"/>
      <c r="S541" s="18"/>
      <c r="U541" s="18"/>
      <c r="W541" s="18"/>
      <c r="Y541" s="18"/>
      <c r="AP541" s="13"/>
      <c r="AS541" s="13"/>
      <c r="AT541" s="6"/>
      <c r="AU541" s="13"/>
      <c r="AV541" s="13"/>
      <c r="AW541" s="13"/>
      <c r="AX541" s="13"/>
      <c r="AY541" s="13"/>
      <c r="AZ541" s="13"/>
      <c r="BA541" s="13"/>
      <c r="BB541" s="13"/>
    </row>
    <row r="542">
      <c r="I542" s="17"/>
      <c r="M542" s="18"/>
      <c r="O542" s="18"/>
      <c r="Q542" s="18"/>
      <c r="S542" s="18"/>
      <c r="U542" s="18"/>
      <c r="W542" s="18"/>
      <c r="Y542" s="18"/>
      <c r="AP542" s="13"/>
      <c r="AS542" s="13"/>
      <c r="AT542" s="6"/>
      <c r="AU542" s="13"/>
      <c r="AV542" s="13"/>
      <c r="AW542" s="13"/>
      <c r="AX542" s="13"/>
      <c r="AY542" s="13"/>
      <c r="AZ542" s="13"/>
      <c r="BA542" s="13"/>
      <c r="BB542" s="13"/>
    </row>
    <row r="543">
      <c r="I543" s="17"/>
      <c r="M543" s="18"/>
      <c r="O543" s="18"/>
      <c r="Q543" s="18"/>
      <c r="S543" s="18"/>
      <c r="U543" s="18"/>
      <c r="W543" s="18"/>
      <c r="Y543" s="18"/>
      <c r="AP543" s="13"/>
      <c r="AS543" s="13"/>
      <c r="AT543" s="6"/>
      <c r="AU543" s="13"/>
      <c r="AV543" s="13"/>
      <c r="AW543" s="13"/>
      <c r="AX543" s="13"/>
      <c r="AY543" s="13"/>
      <c r="AZ543" s="13"/>
      <c r="BA543" s="13"/>
      <c r="BB543" s="13"/>
    </row>
    <row r="544">
      <c r="I544" s="17"/>
      <c r="M544" s="18"/>
      <c r="O544" s="18"/>
      <c r="Q544" s="18"/>
      <c r="S544" s="18"/>
      <c r="U544" s="18"/>
      <c r="W544" s="18"/>
      <c r="Y544" s="18"/>
      <c r="AP544" s="13"/>
      <c r="AS544" s="13"/>
      <c r="AT544" s="6"/>
      <c r="AU544" s="13"/>
      <c r="AV544" s="13"/>
      <c r="AW544" s="13"/>
      <c r="AX544" s="13"/>
      <c r="AY544" s="13"/>
      <c r="AZ544" s="13"/>
      <c r="BA544" s="13"/>
      <c r="BB544" s="13"/>
    </row>
    <row r="545">
      <c r="I545" s="17"/>
      <c r="M545" s="18"/>
      <c r="O545" s="18"/>
      <c r="Q545" s="18"/>
      <c r="S545" s="18"/>
      <c r="U545" s="18"/>
      <c r="W545" s="18"/>
      <c r="Y545" s="18"/>
      <c r="AP545" s="13"/>
      <c r="AS545" s="13"/>
      <c r="AT545" s="6"/>
      <c r="AU545" s="13"/>
      <c r="AV545" s="13"/>
      <c r="AW545" s="13"/>
      <c r="AX545" s="13"/>
      <c r="AY545" s="13"/>
      <c r="AZ545" s="13"/>
      <c r="BA545" s="13"/>
      <c r="BB545" s="13"/>
    </row>
    <row r="546">
      <c r="I546" s="17"/>
      <c r="M546" s="18"/>
      <c r="O546" s="18"/>
      <c r="Q546" s="18"/>
      <c r="S546" s="18"/>
      <c r="U546" s="18"/>
      <c r="W546" s="18"/>
      <c r="Y546" s="18"/>
      <c r="AP546" s="13"/>
      <c r="AS546" s="13"/>
      <c r="AT546" s="6"/>
      <c r="AU546" s="13"/>
      <c r="AV546" s="13"/>
      <c r="AW546" s="13"/>
      <c r="AX546" s="13"/>
      <c r="AY546" s="13"/>
      <c r="AZ546" s="13"/>
      <c r="BA546" s="13"/>
      <c r="BB546" s="13"/>
    </row>
    <row r="547">
      <c r="I547" s="17"/>
      <c r="M547" s="18"/>
      <c r="O547" s="18"/>
      <c r="Q547" s="18"/>
      <c r="S547" s="18"/>
      <c r="U547" s="18"/>
      <c r="W547" s="18"/>
      <c r="Y547" s="18"/>
      <c r="AP547" s="13"/>
      <c r="AS547" s="13"/>
      <c r="AT547" s="6"/>
      <c r="AU547" s="13"/>
      <c r="AV547" s="13"/>
      <c r="AW547" s="13"/>
      <c r="AX547" s="13"/>
      <c r="AY547" s="13"/>
      <c r="AZ547" s="13"/>
      <c r="BA547" s="13"/>
      <c r="BB547" s="13"/>
    </row>
    <row r="548">
      <c r="I548" s="17"/>
      <c r="M548" s="18"/>
      <c r="O548" s="18"/>
      <c r="Q548" s="18"/>
      <c r="S548" s="18"/>
      <c r="U548" s="18"/>
      <c r="W548" s="18"/>
      <c r="Y548" s="18"/>
      <c r="AP548" s="13"/>
      <c r="AS548" s="13"/>
      <c r="AT548" s="6"/>
      <c r="AU548" s="13"/>
      <c r="AV548" s="13"/>
      <c r="AW548" s="13"/>
      <c r="AX548" s="13"/>
      <c r="AY548" s="13"/>
      <c r="AZ548" s="13"/>
      <c r="BA548" s="13"/>
      <c r="BB548" s="13"/>
    </row>
    <row r="549">
      <c r="I549" s="17"/>
      <c r="M549" s="18"/>
      <c r="O549" s="18"/>
      <c r="Q549" s="18"/>
      <c r="S549" s="18"/>
      <c r="U549" s="18"/>
      <c r="W549" s="18"/>
      <c r="Y549" s="18"/>
      <c r="AP549" s="13"/>
      <c r="AS549" s="13"/>
      <c r="AT549" s="6"/>
      <c r="AU549" s="13"/>
      <c r="AV549" s="13"/>
      <c r="AW549" s="13"/>
      <c r="AX549" s="13"/>
      <c r="AY549" s="13"/>
      <c r="AZ549" s="13"/>
      <c r="BA549" s="13"/>
      <c r="BB549" s="13"/>
    </row>
    <row r="550">
      <c r="I550" s="17"/>
      <c r="M550" s="18"/>
      <c r="O550" s="18"/>
      <c r="Q550" s="18"/>
      <c r="S550" s="18"/>
      <c r="U550" s="18"/>
      <c r="W550" s="18"/>
      <c r="Y550" s="18"/>
      <c r="AP550" s="13"/>
      <c r="AS550" s="13"/>
      <c r="AT550" s="6"/>
      <c r="AU550" s="13"/>
      <c r="AV550" s="13"/>
      <c r="AW550" s="13"/>
      <c r="AX550" s="13"/>
      <c r="AY550" s="13"/>
      <c r="AZ550" s="13"/>
      <c r="BA550" s="13"/>
      <c r="BB550" s="13"/>
    </row>
    <row r="551">
      <c r="I551" s="17"/>
      <c r="M551" s="18"/>
      <c r="O551" s="18"/>
      <c r="Q551" s="18"/>
      <c r="S551" s="18"/>
      <c r="U551" s="18"/>
      <c r="W551" s="18"/>
      <c r="Y551" s="18"/>
      <c r="AP551" s="13"/>
      <c r="AS551" s="13"/>
      <c r="AT551" s="6"/>
      <c r="AU551" s="13"/>
      <c r="AV551" s="13"/>
      <c r="AW551" s="13"/>
      <c r="AX551" s="13"/>
      <c r="AY551" s="13"/>
      <c r="AZ551" s="13"/>
      <c r="BA551" s="13"/>
      <c r="BB551" s="13"/>
    </row>
    <row r="552">
      <c r="I552" s="17"/>
      <c r="M552" s="18"/>
      <c r="O552" s="18"/>
      <c r="Q552" s="18"/>
      <c r="S552" s="18"/>
      <c r="U552" s="18"/>
      <c r="W552" s="18"/>
      <c r="Y552" s="18"/>
      <c r="AP552" s="13"/>
      <c r="AS552" s="13"/>
      <c r="AT552" s="6"/>
      <c r="AU552" s="13"/>
      <c r="AV552" s="13"/>
      <c r="AW552" s="13"/>
      <c r="AX552" s="13"/>
      <c r="AY552" s="13"/>
      <c r="AZ552" s="13"/>
      <c r="BA552" s="13"/>
      <c r="BB552" s="13"/>
    </row>
    <row r="553">
      <c r="I553" s="17"/>
      <c r="M553" s="18"/>
      <c r="O553" s="18"/>
      <c r="Q553" s="18"/>
      <c r="S553" s="18"/>
      <c r="U553" s="18"/>
      <c r="W553" s="18"/>
      <c r="Y553" s="18"/>
      <c r="AP553" s="13"/>
      <c r="AS553" s="13"/>
      <c r="AT553" s="6"/>
      <c r="AU553" s="13"/>
      <c r="AV553" s="13"/>
      <c r="AW553" s="13"/>
      <c r="AX553" s="13"/>
      <c r="AY553" s="13"/>
      <c r="AZ553" s="13"/>
      <c r="BA553" s="13"/>
      <c r="BB553" s="13"/>
    </row>
    <row r="554">
      <c r="I554" s="17"/>
      <c r="M554" s="18"/>
      <c r="O554" s="18"/>
      <c r="Q554" s="18"/>
      <c r="S554" s="18"/>
      <c r="U554" s="18"/>
      <c r="W554" s="18"/>
      <c r="Y554" s="18"/>
      <c r="AP554" s="13"/>
      <c r="AS554" s="13"/>
      <c r="AT554" s="6"/>
      <c r="AU554" s="13"/>
      <c r="AV554" s="13"/>
      <c r="AW554" s="13"/>
      <c r="AX554" s="13"/>
      <c r="AY554" s="13"/>
      <c r="AZ554" s="13"/>
      <c r="BA554" s="13"/>
      <c r="BB554" s="13"/>
    </row>
    <row r="555">
      <c r="I555" s="17"/>
      <c r="M555" s="18"/>
      <c r="O555" s="18"/>
      <c r="Q555" s="18"/>
      <c r="S555" s="18"/>
      <c r="U555" s="18"/>
      <c r="W555" s="18"/>
      <c r="Y555" s="18"/>
      <c r="AP555" s="13"/>
      <c r="AS555" s="13"/>
      <c r="AT555" s="6"/>
      <c r="AU555" s="13"/>
      <c r="AV555" s="13"/>
      <c r="AW555" s="13"/>
      <c r="AX555" s="13"/>
      <c r="AY555" s="13"/>
      <c r="AZ555" s="13"/>
      <c r="BA555" s="13"/>
      <c r="BB555" s="13"/>
    </row>
    <row r="556">
      <c r="I556" s="17"/>
      <c r="M556" s="18"/>
      <c r="O556" s="18"/>
      <c r="Q556" s="18"/>
      <c r="S556" s="18"/>
      <c r="U556" s="18"/>
      <c r="W556" s="18"/>
      <c r="Y556" s="18"/>
      <c r="AP556" s="13"/>
      <c r="AS556" s="13"/>
      <c r="AT556" s="6"/>
      <c r="AU556" s="13"/>
      <c r="AV556" s="13"/>
      <c r="AW556" s="13"/>
      <c r="AX556" s="13"/>
      <c r="AY556" s="13"/>
      <c r="AZ556" s="13"/>
      <c r="BA556" s="13"/>
      <c r="BB556" s="13"/>
    </row>
    <row r="557">
      <c r="I557" s="17"/>
      <c r="M557" s="18"/>
      <c r="O557" s="18"/>
      <c r="Q557" s="18"/>
      <c r="S557" s="18"/>
      <c r="U557" s="18"/>
      <c r="W557" s="18"/>
      <c r="Y557" s="18"/>
      <c r="AP557" s="13"/>
      <c r="AS557" s="13"/>
      <c r="AT557" s="6"/>
      <c r="AU557" s="13"/>
      <c r="AV557" s="13"/>
      <c r="AW557" s="13"/>
      <c r="AX557" s="13"/>
      <c r="AY557" s="13"/>
      <c r="AZ557" s="13"/>
      <c r="BA557" s="13"/>
      <c r="BB557" s="13"/>
    </row>
    <row r="558">
      <c r="I558" s="17"/>
      <c r="M558" s="18"/>
      <c r="O558" s="18"/>
      <c r="Q558" s="18"/>
      <c r="S558" s="18"/>
      <c r="U558" s="18"/>
      <c r="W558" s="18"/>
      <c r="Y558" s="18"/>
      <c r="AP558" s="13"/>
      <c r="AS558" s="13"/>
      <c r="AT558" s="6"/>
      <c r="AU558" s="13"/>
      <c r="AV558" s="13"/>
      <c r="AW558" s="13"/>
      <c r="AX558" s="13"/>
      <c r="AY558" s="13"/>
      <c r="AZ558" s="13"/>
      <c r="BA558" s="13"/>
      <c r="BB558" s="13"/>
    </row>
    <row r="559">
      <c r="I559" s="17"/>
      <c r="M559" s="18"/>
      <c r="O559" s="18"/>
      <c r="Q559" s="18"/>
      <c r="S559" s="18"/>
      <c r="U559" s="18"/>
      <c r="W559" s="18"/>
      <c r="Y559" s="18"/>
      <c r="AP559" s="13"/>
      <c r="AS559" s="13"/>
      <c r="AT559" s="6"/>
      <c r="AU559" s="13"/>
      <c r="AV559" s="13"/>
      <c r="AW559" s="13"/>
      <c r="AX559" s="13"/>
      <c r="AY559" s="13"/>
      <c r="AZ559" s="13"/>
      <c r="BA559" s="13"/>
      <c r="BB559" s="13"/>
    </row>
    <row r="560">
      <c r="I560" s="17"/>
      <c r="M560" s="18"/>
      <c r="O560" s="18"/>
      <c r="Q560" s="18"/>
      <c r="S560" s="18"/>
      <c r="U560" s="18"/>
      <c r="W560" s="18"/>
      <c r="Y560" s="18"/>
      <c r="AP560" s="13"/>
      <c r="AS560" s="13"/>
      <c r="AT560" s="6"/>
      <c r="AU560" s="13"/>
      <c r="AV560" s="13"/>
      <c r="AW560" s="13"/>
      <c r="AX560" s="13"/>
      <c r="AY560" s="13"/>
      <c r="AZ560" s="13"/>
      <c r="BA560" s="13"/>
      <c r="BB560" s="13"/>
    </row>
    <row r="561">
      <c r="I561" s="17"/>
      <c r="M561" s="18"/>
      <c r="O561" s="18"/>
      <c r="Q561" s="18"/>
      <c r="S561" s="18"/>
      <c r="U561" s="18"/>
      <c r="W561" s="18"/>
      <c r="Y561" s="18"/>
      <c r="AP561" s="13"/>
      <c r="AS561" s="13"/>
      <c r="AT561" s="6"/>
      <c r="AU561" s="13"/>
      <c r="AV561" s="13"/>
      <c r="AW561" s="13"/>
      <c r="AX561" s="13"/>
      <c r="AY561" s="13"/>
      <c r="AZ561" s="13"/>
      <c r="BA561" s="13"/>
      <c r="BB561" s="13"/>
    </row>
    <row r="562">
      <c r="I562" s="17"/>
      <c r="M562" s="18"/>
      <c r="O562" s="18"/>
      <c r="Q562" s="18"/>
      <c r="S562" s="18"/>
      <c r="U562" s="18"/>
      <c r="W562" s="18"/>
      <c r="Y562" s="18"/>
      <c r="AP562" s="13"/>
      <c r="AS562" s="13"/>
      <c r="AT562" s="6"/>
      <c r="AU562" s="13"/>
      <c r="AV562" s="13"/>
      <c r="AW562" s="13"/>
      <c r="AX562" s="13"/>
      <c r="AY562" s="13"/>
      <c r="AZ562" s="13"/>
      <c r="BA562" s="13"/>
      <c r="BB562" s="13"/>
    </row>
    <row r="563">
      <c r="I563" s="17"/>
      <c r="M563" s="18"/>
      <c r="O563" s="18"/>
      <c r="Q563" s="18"/>
      <c r="S563" s="18"/>
      <c r="U563" s="18"/>
      <c r="W563" s="18"/>
      <c r="Y563" s="18"/>
      <c r="AP563" s="13"/>
      <c r="AS563" s="13"/>
      <c r="AT563" s="6"/>
      <c r="AU563" s="13"/>
      <c r="AV563" s="13"/>
      <c r="AW563" s="13"/>
      <c r="AX563" s="13"/>
      <c r="AY563" s="13"/>
      <c r="AZ563" s="13"/>
      <c r="BA563" s="13"/>
      <c r="BB563" s="13"/>
    </row>
    <row r="564">
      <c r="I564" s="17"/>
      <c r="M564" s="18"/>
      <c r="O564" s="18"/>
      <c r="Q564" s="18"/>
      <c r="S564" s="18"/>
      <c r="U564" s="18"/>
      <c r="W564" s="18"/>
      <c r="Y564" s="18"/>
      <c r="AP564" s="13"/>
      <c r="AS564" s="13"/>
      <c r="AT564" s="6"/>
      <c r="AU564" s="13"/>
      <c r="AV564" s="13"/>
      <c r="AW564" s="13"/>
      <c r="AX564" s="13"/>
      <c r="AY564" s="13"/>
      <c r="AZ564" s="13"/>
      <c r="BA564" s="13"/>
      <c r="BB564" s="13"/>
    </row>
    <row r="565">
      <c r="I565" s="17"/>
      <c r="M565" s="18"/>
      <c r="O565" s="18"/>
      <c r="Q565" s="18"/>
      <c r="S565" s="18"/>
      <c r="U565" s="18"/>
      <c r="W565" s="18"/>
      <c r="Y565" s="18"/>
      <c r="AP565" s="13"/>
      <c r="AS565" s="13"/>
      <c r="AT565" s="6"/>
      <c r="AU565" s="13"/>
      <c r="AV565" s="13"/>
      <c r="AW565" s="13"/>
      <c r="AX565" s="13"/>
      <c r="AY565" s="13"/>
      <c r="AZ565" s="13"/>
      <c r="BA565" s="13"/>
      <c r="BB565" s="13"/>
    </row>
    <row r="566">
      <c r="I566" s="17"/>
      <c r="M566" s="18"/>
      <c r="O566" s="18"/>
      <c r="Q566" s="18"/>
      <c r="S566" s="18"/>
      <c r="U566" s="18"/>
      <c r="W566" s="18"/>
      <c r="Y566" s="18"/>
      <c r="AP566" s="13"/>
      <c r="AS566" s="13"/>
      <c r="AT566" s="6"/>
      <c r="AU566" s="13"/>
      <c r="AV566" s="13"/>
      <c r="AW566" s="13"/>
      <c r="AX566" s="13"/>
      <c r="AY566" s="13"/>
      <c r="AZ566" s="13"/>
      <c r="BA566" s="13"/>
      <c r="BB566" s="13"/>
    </row>
    <row r="567">
      <c r="I567" s="17"/>
      <c r="M567" s="18"/>
      <c r="O567" s="18"/>
      <c r="Q567" s="18"/>
      <c r="S567" s="18"/>
      <c r="U567" s="18"/>
      <c r="W567" s="18"/>
      <c r="Y567" s="18"/>
      <c r="AP567" s="13"/>
      <c r="AS567" s="13"/>
      <c r="AT567" s="6"/>
      <c r="AU567" s="13"/>
      <c r="AV567" s="13"/>
      <c r="AW567" s="13"/>
      <c r="AX567" s="13"/>
      <c r="AY567" s="13"/>
      <c r="AZ567" s="13"/>
      <c r="BA567" s="13"/>
      <c r="BB567" s="13"/>
    </row>
    <row r="568">
      <c r="I568" s="17"/>
      <c r="M568" s="18"/>
      <c r="O568" s="18"/>
      <c r="Q568" s="18"/>
      <c r="S568" s="18"/>
      <c r="U568" s="18"/>
      <c r="W568" s="18"/>
      <c r="Y568" s="18"/>
      <c r="AP568" s="13"/>
      <c r="AS568" s="13"/>
      <c r="AT568" s="6"/>
      <c r="AU568" s="13"/>
      <c r="AV568" s="13"/>
      <c r="AW568" s="13"/>
      <c r="AX568" s="13"/>
      <c r="AY568" s="13"/>
      <c r="AZ568" s="13"/>
      <c r="BA568" s="13"/>
      <c r="BB568" s="13"/>
    </row>
    <row r="569">
      <c r="I569" s="17"/>
      <c r="M569" s="18"/>
      <c r="O569" s="18"/>
      <c r="Q569" s="18"/>
      <c r="S569" s="18"/>
      <c r="U569" s="18"/>
      <c r="W569" s="18"/>
      <c r="Y569" s="18"/>
      <c r="AP569" s="13"/>
      <c r="AS569" s="13"/>
      <c r="AT569" s="6"/>
      <c r="AU569" s="13"/>
      <c r="AV569" s="13"/>
      <c r="AW569" s="13"/>
      <c r="AX569" s="13"/>
      <c r="AY569" s="13"/>
      <c r="AZ569" s="13"/>
      <c r="BA569" s="13"/>
      <c r="BB569" s="13"/>
    </row>
    <row r="570">
      <c r="I570" s="17"/>
      <c r="M570" s="18"/>
      <c r="O570" s="18"/>
      <c r="Q570" s="18"/>
      <c r="S570" s="18"/>
      <c r="U570" s="18"/>
      <c r="W570" s="18"/>
      <c r="Y570" s="18"/>
      <c r="AP570" s="13"/>
      <c r="AS570" s="13"/>
      <c r="AT570" s="6"/>
      <c r="AU570" s="13"/>
      <c r="AV570" s="13"/>
      <c r="AW570" s="13"/>
      <c r="AX570" s="13"/>
      <c r="AY570" s="13"/>
      <c r="AZ570" s="13"/>
      <c r="BA570" s="13"/>
      <c r="BB570" s="13"/>
    </row>
    <row r="571">
      <c r="I571" s="17"/>
      <c r="M571" s="18"/>
      <c r="O571" s="18"/>
      <c r="Q571" s="18"/>
      <c r="S571" s="18"/>
      <c r="U571" s="18"/>
      <c r="W571" s="18"/>
      <c r="Y571" s="18"/>
      <c r="AP571" s="13"/>
      <c r="AS571" s="13"/>
      <c r="AT571" s="6"/>
      <c r="AU571" s="13"/>
      <c r="AV571" s="13"/>
      <c r="AW571" s="13"/>
      <c r="AX571" s="13"/>
      <c r="AY571" s="13"/>
      <c r="AZ571" s="13"/>
      <c r="BA571" s="13"/>
      <c r="BB571" s="13"/>
    </row>
    <row r="572">
      <c r="I572" s="17"/>
      <c r="M572" s="18"/>
      <c r="O572" s="18"/>
      <c r="Q572" s="18"/>
      <c r="S572" s="18"/>
      <c r="U572" s="18"/>
      <c r="W572" s="18"/>
      <c r="Y572" s="18"/>
      <c r="AP572" s="13"/>
      <c r="AS572" s="13"/>
      <c r="AT572" s="6"/>
      <c r="AU572" s="13"/>
      <c r="AV572" s="13"/>
      <c r="AW572" s="13"/>
      <c r="AX572" s="13"/>
      <c r="AY572" s="13"/>
      <c r="AZ572" s="13"/>
      <c r="BA572" s="13"/>
      <c r="BB572" s="13"/>
    </row>
    <row r="573">
      <c r="I573" s="17"/>
      <c r="M573" s="18"/>
      <c r="O573" s="18"/>
      <c r="Q573" s="18"/>
      <c r="S573" s="18"/>
      <c r="U573" s="18"/>
      <c r="W573" s="18"/>
      <c r="Y573" s="18"/>
      <c r="AP573" s="13"/>
      <c r="AS573" s="13"/>
      <c r="AT573" s="6"/>
      <c r="AU573" s="13"/>
      <c r="AV573" s="13"/>
      <c r="AW573" s="13"/>
      <c r="AX573" s="13"/>
      <c r="AY573" s="13"/>
      <c r="AZ573" s="13"/>
      <c r="BA573" s="13"/>
      <c r="BB573" s="13"/>
    </row>
    <row r="574">
      <c r="I574" s="17"/>
      <c r="M574" s="18"/>
      <c r="O574" s="18"/>
      <c r="Q574" s="18"/>
      <c r="S574" s="18"/>
      <c r="U574" s="18"/>
      <c r="W574" s="18"/>
      <c r="Y574" s="18"/>
      <c r="AP574" s="13"/>
      <c r="AS574" s="13"/>
      <c r="AT574" s="6"/>
      <c r="AU574" s="13"/>
      <c r="AV574" s="13"/>
      <c r="AW574" s="13"/>
      <c r="AX574" s="13"/>
      <c r="AY574" s="13"/>
      <c r="AZ574" s="13"/>
      <c r="BA574" s="13"/>
      <c r="BB574" s="13"/>
    </row>
    <row r="575">
      <c r="I575" s="17"/>
      <c r="M575" s="18"/>
      <c r="O575" s="18"/>
      <c r="Q575" s="18"/>
      <c r="S575" s="18"/>
      <c r="U575" s="18"/>
      <c r="W575" s="18"/>
      <c r="Y575" s="18"/>
      <c r="AP575" s="13"/>
      <c r="AS575" s="13"/>
      <c r="AT575" s="6"/>
      <c r="AU575" s="13"/>
      <c r="AV575" s="13"/>
      <c r="AW575" s="13"/>
      <c r="AX575" s="13"/>
      <c r="AY575" s="13"/>
      <c r="AZ575" s="13"/>
      <c r="BA575" s="13"/>
      <c r="BB575" s="13"/>
    </row>
    <row r="576">
      <c r="I576" s="17"/>
      <c r="M576" s="18"/>
      <c r="O576" s="18"/>
      <c r="Q576" s="18"/>
      <c r="S576" s="18"/>
      <c r="U576" s="18"/>
      <c r="W576" s="18"/>
      <c r="Y576" s="18"/>
      <c r="AP576" s="13"/>
      <c r="AS576" s="13"/>
      <c r="AT576" s="6"/>
      <c r="AU576" s="13"/>
      <c r="AV576" s="13"/>
      <c r="AW576" s="13"/>
      <c r="AX576" s="13"/>
      <c r="AY576" s="13"/>
      <c r="AZ576" s="13"/>
      <c r="BA576" s="13"/>
      <c r="BB576" s="13"/>
    </row>
    <row r="577">
      <c r="I577" s="17"/>
      <c r="M577" s="18"/>
      <c r="O577" s="18"/>
      <c r="Q577" s="18"/>
      <c r="S577" s="18"/>
      <c r="U577" s="18"/>
      <c r="W577" s="18"/>
      <c r="Y577" s="18"/>
      <c r="AP577" s="13"/>
      <c r="AS577" s="13"/>
      <c r="AT577" s="6"/>
      <c r="AU577" s="13"/>
      <c r="AV577" s="13"/>
      <c r="AW577" s="13"/>
      <c r="AX577" s="13"/>
      <c r="AY577" s="13"/>
      <c r="AZ577" s="13"/>
      <c r="BA577" s="13"/>
      <c r="BB577" s="13"/>
    </row>
    <row r="578">
      <c r="I578" s="17"/>
      <c r="M578" s="18"/>
      <c r="O578" s="18"/>
      <c r="Q578" s="18"/>
      <c r="S578" s="18"/>
      <c r="U578" s="18"/>
      <c r="W578" s="18"/>
      <c r="Y578" s="18"/>
      <c r="AP578" s="13"/>
      <c r="AS578" s="13"/>
      <c r="AT578" s="6"/>
      <c r="AU578" s="13"/>
      <c r="AV578" s="13"/>
      <c r="AW578" s="13"/>
      <c r="AX578" s="13"/>
      <c r="AY578" s="13"/>
      <c r="AZ578" s="13"/>
      <c r="BA578" s="13"/>
      <c r="BB578" s="13"/>
    </row>
    <row r="579">
      <c r="I579" s="17"/>
      <c r="M579" s="18"/>
      <c r="O579" s="18"/>
      <c r="Q579" s="18"/>
      <c r="S579" s="18"/>
      <c r="U579" s="18"/>
      <c r="W579" s="18"/>
      <c r="Y579" s="18"/>
      <c r="AP579" s="13"/>
      <c r="AS579" s="13"/>
      <c r="AT579" s="6"/>
      <c r="AU579" s="13"/>
      <c r="AV579" s="13"/>
      <c r="AW579" s="13"/>
      <c r="AX579" s="13"/>
      <c r="AY579" s="13"/>
      <c r="AZ579" s="13"/>
      <c r="BA579" s="13"/>
      <c r="BB579" s="13"/>
    </row>
    <row r="580">
      <c r="I580" s="17"/>
      <c r="M580" s="18"/>
      <c r="O580" s="18"/>
      <c r="Q580" s="18"/>
      <c r="S580" s="18"/>
      <c r="U580" s="18"/>
      <c r="W580" s="18"/>
      <c r="Y580" s="18"/>
      <c r="AP580" s="13"/>
      <c r="AS580" s="13"/>
      <c r="AT580" s="6"/>
      <c r="AU580" s="13"/>
      <c r="AV580" s="13"/>
      <c r="AW580" s="13"/>
      <c r="AX580" s="13"/>
      <c r="AY580" s="13"/>
      <c r="AZ580" s="13"/>
      <c r="BA580" s="13"/>
      <c r="BB580" s="13"/>
    </row>
    <row r="581">
      <c r="I581" s="17"/>
      <c r="M581" s="18"/>
      <c r="O581" s="18"/>
      <c r="Q581" s="18"/>
      <c r="S581" s="18"/>
      <c r="U581" s="18"/>
      <c r="W581" s="18"/>
      <c r="Y581" s="18"/>
      <c r="AP581" s="13"/>
      <c r="AS581" s="13"/>
      <c r="AT581" s="6"/>
      <c r="AU581" s="13"/>
      <c r="AV581" s="13"/>
      <c r="AW581" s="13"/>
      <c r="AX581" s="13"/>
      <c r="AY581" s="13"/>
      <c r="AZ581" s="13"/>
      <c r="BA581" s="13"/>
      <c r="BB581" s="13"/>
    </row>
    <row r="582">
      <c r="I582" s="17"/>
      <c r="M582" s="18"/>
      <c r="O582" s="18"/>
      <c r="Q582" s="18"/>
      <c r="S582" s="18"/>
      <c r="U582" s="18"/>
      <c r="W582" s="18"/>
      <c r="Y582" s="18"/>
      <c r="AP582" s="13"/>
      <c r="AS582" s="13"/>
      <c r="AT582" s="6"/>
      <c r="AU582" s="13"/>
      <c r="AV582" s="13"/>
      <c r="AW582" s="13"/>
      <c r="AX582" s="13"/>
      <c r="AY582" s="13"/>
      <c r="AZ582" s="13"/>
      <c r="BA582" s="13"/>
      <c r="BB582" s="13"/>
    </row>
    <row r="583">
      <c r="I583" s="17"/>
      <c r="M583" s="18"/>
      <c r="O583" s="18"/>
      <c r="Q583" s="18"/>
      <c r="S583" s="18"/>
      <c r="U583" s="18"/>
      <c r="W583" s="18"/>
      <c r="Y583" s="18"/>
      <c r="AP583" s="13"/>
      <c r="AS583" s="13"/>
      <c r="AT583" s="6"/>
      <c r="AU583" s="13"/>
      <c r="AV583" s="13"/>
      <c r="AW583" s="13"/>
      <c r="AX583" s="13"/>
      <c r="AY583" s="13"/>
      <c r="AZ583" s="13"/>
      <c r="BA583" s="13"/>
      <c r="BB583" s="13"/>
    </row>
    <row r="584">
      <c r="I584" s="17"/>
      <c r="M584" s="18"/>
      <c r="O584" s="18"/>
      <c r="Q584" s="18"/>
      <c r="S584" s="18"/>
      <c r="U584" s="18"/>
      <c r="W584" s="18"/>
      <c r="Y584" s="18"/>
      <c r="AP584" s="13"/>
      <c r="AS584" s="13"/>
      <c r="AT584" s="6"/>
      <c r="AU584" s="13"/>
      <c r="AV584" s="13"/>
      <c r="AW584" s="13"/>
      <c r="AX584" s="13"/>
      <c r="AY584" s="13"/>
      <c r="AZ584" s="13"/>
      <c r="BA584" s="13"/>
      <c r="BB584" s="13"/>
    </row>
    <row r="585">
      <c r="I585" s="17"/>
      <c r="M585" s="18"/>
      <c r="O585" s="18"/>
      <c r="Q585" s="18"/>
      <c r="S585" s="18"/>
      <c r="U585" s="18"/>
      <c r="W585" s="18"/>
      <c r="Y585" s="18"/>
      <c r="AP585" s="13"/>
      <c r="AS585" s="13"/>
      <c r="AT585" s="6"/>
      <c r="AU585" s="13"/>
      <c r="AV585" s="13"/>
      <c r="AW585" s="13"/>
      <c r="AX585" s="13"/>
      <c r="AY585" s="13"/>
      <c r="AZ585" s="13"/>
      <c r="BA585" s="13"/>
      <c r="BB585" s="13"/>
    </row>
    <row r="586">
      <c r="I586" s="17"/>
      <c r="M586" s="18"/>
      <c r="O586" s="18"/>
      <c r="Q586" s="18"/>
      <c r="S586" s="18"/>
      <c r="U586" s="18"/>
      <c r="W586" s="18"/>
      <c r="Y586" s="18"/>
      <c r="AP586" s="13"/>
      <c r="AS586" s="13"/>
      <c r="AT586" s="6"/>
      <c r="AU586" s="13"/>
      <c r="AV586" s="13"/>
      <c r="AW586" s="13"/>
      <c r="AX586" s="13"/>
      <c r="AY586" s="13"/>
      <c r="AZ586" s="13"/>
      <c r="BA586" s="13"/>
      <c r="BB586" s="13"/>
    </row>
    <row r="587">
      <c r="I587" s="17"/>
      <c r="M587" s="18"/>
      <c r="O587" s="18"/>
      <c r="Q587" s="18"/>
      <c r="S587" s="18"/>
      <c r="U587" s="18"/>
      <c r="W587" s="18"/>
      <c r="Y587" s="18"/>
      <c r="AP587" s="13"/>
      <c r="AS587" s="13"/>
      <c r="AT587" s="6"/>
      <c r="AU587" s="13"/>
      <c r="AV587" s="13"/>
      <c r="AW587" s="13"/>
      <c r="AX587" s="13"/>
      <c r="AY587" s="13"/>
      <c r="AZ587" s="13"/>
      <c r="BA587" s="13"/>
      <c r="BB587" s="13"/>
    </row>
    <row r="588">
      <c r="I588" s="17"/>
      <c r="M588" s="18"/>
      <c r="O588" s="18"/>
      <c r="Q588" s="18"/>
      <c r="S588" s="18"/>
      <c r="U588" s="18"/>
      <c r="W588" s="18"/>
      <c r="Y588" s="18"/>
      <c r="AP588" s="13"/>
      <c r="AS588" s="13"/>
      <c r="AT588" s="6"/>
      <c r="AU588" s="13"/>
      <c r="AV588" s="13"/>
      <c r="AW588" s="13"/>
      <c r="AX588" s="13"/>
      <c r="AY588" s="13"/>
      <c r="AZ588" s="13"/>
      <c r="BA588" s="13"/>
      <c r="BB588" s="13"/>
    </row>
    <row r="589">
      <c r="I589" s="17"/>
      <c r="M589" s="18"/>
      <c r="O589" s="18"/>
      <c r="Q589" s="18"/>
      <c r="S589" s="18"/>
      <c r="U589" s="18"/>
      <c r="W589" s="18"/>
      <c r="Y589" s="18"/>
      <c r="AP589" s="13"/>
      <c r="AS589" s="13"/>
      <c r="AT589" s="6"/>
      <c r="AU589" s="13"/>
      <c r="AV589" s="13"/>
      <c r="AW589" s="13"/>
      <c r="AX589" s="13"/>
      <c r="AY589" s="13"/>
      <c r="AZ589" s="13"/>
      <c r="BA589" s="13"/>
      <c r="BB589" s="13"/>
    </row>
    <row r="590">
      <c r="I590" s="17"/>
      <c r="M590" s="18"/>
      <c r="O590" s="18"/>
      <c r="Q590" s="18"/>
      <c r="S590" s="18"/>
      <c r="U590" s="18"/>
      <c r="W590" s="18"/>
      <c r="Y590" s="18"/>
      <c r="AP590" s="13"/>
      <c r="AS590" s="13"/>
      <c r="AT590" s="6"/>
      <c r="AU590" s="13"/>
      <c r="AV590" s="13"/>
      <c r="AW590" s="13"/>
      <c r="AX590" s="13"/>
      <c r="AY590" s="13"/>
      <c r="AZ590" s="13"/>
      <c r="BA590" s="13"/>
      <c r="BB590" s="13"/>
    </row>
    <row r="591">
      <c r="I591" s="17"/>
      <c r="M591" s="18"/>
      <c r="O591" s="18"/>
      <c r="Q591" s="18"/>
      <c r="S591" s="18"/>
      <c r="U591" s="18"/>
      <c r="W591" s="18"/>
      <c r="Y591" s="18"/>
      <c r="AP591" s="13"/>
      <c r="AS591" s="13"/>
      <c r="AT591" s="6"/>
      <c r="AU591" s="13"/>
      <c r="AV591" s="13"/>
      <c r="AW591" s="13"/>
      <c r="AX591" s="13"/>
      <c r="AY591" s="13"/>
      <c r="AZ591" s="13"/>
      <c r="BA591" s="13"/>
      <c r="BB591" s="13"/>
    </row>
    <row r="592">
      <c r="I592" s="17"/>
      <c r="M592" s="18"/>
      <c r="O592" s="18"/>
      <c r="Q592" s="18"/>
      <c r="S592" s="18"/>
      <c r="U592" s="18"/>
      <c r="W592" s="18"/>
      <c r="Y592" s="18"/>
      <c r="AP592" s="13"/>
      <c r="AS592" s="13"/>
      <c r="AT592" s="6"/>
      <c r="AU592" s="13"/>
      <c r="AV592" s="13"/>
      <c r="AW592" s="13"/>
      <c r="AX592" s="13"/>
      <c r="AY592" s="13"/>
      <c r="AZ592" s="13"/>
      <c r="BA592" s="13"/>
      <c r="BB592" s="13"/>
    </row>
    <row r="593">
      <c r="I593" s="17"/>
      <c r="M593" s="18"/>
      <c r="O593" s="18"/>
      <c r="Q593" s="18"/>
      <c r="S593" s="18"/>
      <c r="U593" s="18"/>
      <c r="W593" s="18"/>
      <c r="Y593" s="18"/>
      <c r="AP593" s="13"/>
      <c r="AS593" s="13"/>
      <c r="AT593" s="6"/>
      <c r="AU593" s="13"/>
      <c r="AV593" s="13"/>
      <c r="AW593" s="13"/>
      <c r="AX593" s="13"/>
      <c r="AY593" s="13"/>
      <c r="AZ593" s="13"/>
      <c r="BA593" s="13"/>
      <c r="BB593" s="13"/>
    </row>
    <row r="594">
      <c r="I594" s="17"/>
      <c r="M594" s="18"/>
      <c r="O594" s="18"/>
      <c r="Q594" s="18"/>
      <c r="S594" s="18"/>
      <c r="U594" s="18"/>
      <c r="W594" s="18"/>
      <c r="Y594" s="18"/>
      <c r="AP594" s="13"/>
      <c r="AS594" s="13"/>
      <c r="AT594" s="6"/>
      <c r="AU594" s="13"/>
      <c r="AV594" s="13"/>
      <c r="AW594" s="13"/>
      <c r="AX594" s="13"/>
      <c r="AY594" s="13"/>
      <c r="AZ594" s="13"/>
      <c r="BA594" s="13"/>
      <c r="BB594" s="13"/>
    </row>
    <row r="595">
      <c r="I595" s="17"/>
      <c r="M595" s="18"/>
      <c r="O595" s="18"/>
      <c r="Q595" s="18"/>
      <c r="S595" s="18"/>
      <c r="U595" s="18"/>
      <c r="W595" s="18"/>
      <c r="Y595" s="18"/>
      <c r="AP595" s="13"/>
      <c r="AS595" s="13"/>
      <c r="AT595" s="6"/>
      <c r="AU595" s="13"/>
      <c r="AV595" s="13"/>
      <c r="AW595" s="13"/>
      <c r="AX595" s="13"/>
      <c r="AY595" s="13"/>
      <c r="AZ595" s="13"/>
      <c r="BA595" s="13"/>
      <c r="BB595" s="13"/>
    </row>
    <row r="596">
      <c r="I596" s="17"/>
      <c r="M596" s="18"/>
      <c r="O596" s="18"/>
      <c r="Q596" s="18"/>
      <c r="S596" s="18"/>
      <c r="U596" s="18"/>
      <c r="W596" s="18"/>
      <c r="Y596" s="18"/>
      <c r="AP596" s="13"/>
      <c r="AS596" s="13"/>
      <c r="AT596" s="6"/>
      <c r="AU596" s="13"/>
      <c r="AV596" s="13"/>
      <c r="AW596" s="13"/>
      <c r="AX596" s="13"/>
      <c r="AY596" s="13"/>
      <c r="AZ596" s="13"/>
      <c r="BA596" s="13"/>
      <c r="BB596" s="13"/>
    </row>
    <row r="597">
      <c r="I597" s="17"/>
      <c r="M597" s="18"/>
      <c r="O597" s="18"/>
      <c r="Q597" s="18"/>
      <c r="S597" s="18"/>
      <c r="U597" s="18"/>
      <c r="W597" s="18"/>
      <c r="Y597" s="18"/>
      <c r="AP597" s="13"/>
      <c r="AS597" s="13"/>
      <c r="AT597" s="6"/>
      <c r="AU597" s="13"/>
      <c r="AV597" s="13"/>
      <c r="AW597" s="13"/>
      <c r="AX597" s="13"/>
      <c r="AY597" s="13"/>
      <c r="AZ597" s="13"/>
      <c r="BA597" s="13"/>
      <c r="BB597" s="13"/>
    </row>
    <row r="598">
      <c r="I598" s="17"/>
      <c r="M598" s="18"/>
      <c r="O598" s="18"/>
      <c r="Q598" s="18"/>
      <c r="S598" s="18"/>
      <c r="U598" s="18"/>
      <c r="W598" s="18"/>
      <c r="Y598" s="18"/>
      <c r="AP598" s="13"/>
      <c r="AS598" s="13"/>
      <c r="AT598" s="6"/>
      <c r="AU598" s="13"/>
      <c r="AV598" s="13"/>
      <c r="AW598" s="13"/>
      <c r="AX598" s="13"/>
      <c r="AY598" s="13"/>
      <c r="AZ598" s="13"/>
      <c r="BA598" s="13"/>
      <c r="BB598" s="13"/>
    </row>
    <row r="599">
      <c r="I599" s="17"/>
      <c r="M599" s="18"/>
      <c r="O599" s="18"/>
      <c r="Q599" s="18"/>
      <c r="S599" s="18"/>
      <c r="U599" s="18"/>
      <c r="W599" s="18"/>
      <c r="Y599" s="18"/>
      <c r="AP599" s="13"/>
      <c r="AS599" s="13"/>
      <c r="AT599" s="6"/>
      <c r="AU599" s="13"/>
      <c r="AV599" s="13"/>
      <c r="AW599" s="13"/>
      <c r="AX599" s="13"/>
      <c r="AY599" s="13"/>
      <c r="AZ599" s="13"/>
      <c r="BA599" s="13"/>
      <c r="BB599" s="13"/>
    </row>
    <row r="600">
      <c r="I600" s="17"/>
      <c r="M600" s="18"/>
      <c r="O600" s="18"/>
      <c r="Q600" s="18"/>
      <c r="S600" s="18"/>
      <c r="U600" s="18"/>
      <c r="W600" s="18"/>
      <c r="Y600" s="18"/>
      <c r="AP600" s="13"/>
      <c r="AS600" s="13"/>
      <c r="AT600" s="6"/>
      <c r="AU600" s="13"/>
      <c r="AV600" s="13"/>
      <c r="AW600" s="13"/>
      <c r="AX600" s="13"/>
      <c r="AY600" s="13"/>
      <c r="AZ600" s="13"/>
      <c r="BA600" s="13"/>
      <c r="BB600" s="13"/>
    </row>
    <row r="601">
      <c r="I601" s="17"/>
      <c r="M601" s="18"/>
      <c r="O601" s="18"/>
      <c r="Q601" s="18"/>
      <c r="S601" s="18"/>
      <c r="U601" s="18"/>
      <c r="W601" s="18"/>
      <c r="Y601" s="18"/>
      <c r="AP601" s="13"/>
      <c r="AS601" s="13"/>
      <c r="AT601" s="6"/>
      <c r="AU601" s="13"/>
      <c r="AV601" s="13"/>
      <c r="AW601" s="13"/>
      <c r="AX601" s="13"/>
      <c r="AY601" s="13"/>
      <c r="AZ601" s="13"/>
      <c r="BA601" s="13"/>
      <c r="BB601" s="13"/>
    </row>
    <row r="602">
      <c r="I602" s="17"/>
      <c r="M602" s="18"/>
      <c r="O602" s="18"/>
      <c r="Q602" s="18"/>
      <c r="S602" s="18"/>
      <c r="U602" s="18"/>
      <c r="W602" s="18"/>
      <c r="Y602" s="18"/>
      <c r="AP602" s="13"/>
      <c r="AS602" s="13"/>
      <c r="AT602" s="6"/>
      <c r="AU602" s="13"/>
      <c r="AV602" s="13"/>
      <c r="AW602" s="13"/>
      <c r="AX602" s="13"/>
      <c r="AY602" s="13"/>
      <c r="AZ602" s="13"/>
      <c r="BA602" s="13"/>
      <c r="BB602" s="13"/>
    </row>
    <row r="603">
      <c r="I603" s="17"/>
      <c r="M603" s="18"/>
      <c r="O603" s="18"/>
      <c r="Q603" s="18"/>
      <c r="S603" s="18"/>
      <c r="U603" s="18"/>
      <c r="W603" s="18"/>
      <c r="Y603" s="18"/>
      <c r="AP603" s="13"/>
      <c r="AS603" s="13"/>
      <c r="AT603" s="6"/>
      <c r="AU603" s="13"/>
      <c r="AV603" s="13"/>
      <c r="AW603" s="13"/>
      <c r="AX603" s="13"/>
      <c r="AY603" s="13"/>
      <c r="AZ603" s="13"/>
      <c r="BA603" s="13"/>
      <c r="BB603" s="13"/>
    </row>
    <row r="604">
      <c r="I604" s="17"/>
      <c r="M604" s="18"/>
      <c r="O604" s="18"/>
      <c r="Q604" s="18"/>
      <c r="S604" s="18"/>
      <c r="U604" s="18"/>
      <c r="W604" s="18"/>
      <c r="Y604" s="18"/>
      <c r="AP604" s="13"/>
      <c r="AS604" s="13"/>
      <c r="AT604" s="6"/>
      <c r="AU604" s="13"/>
      <c r="AV604" s="13"/>
      <c r="AW604" s="13"/>
      <c r="AX604" s="13"/>
      <c r="AY604" s="13"/>
      <c r="AZ604" s="13"/>
      <c r="BA604" s="13"/>
      <c r="BB604" s="13"/>
    </row>
    <row r="605">
      <c r="I605" s="17"/>
      <c r="M605" s="18"/>
      <c r="O605" s="18"/>
      <c r="Q605" s="18"/>
      <c r="S605" s="18"/>
      <c r="U605" s="18"/>
      <c r="W605" s="18"/>
      <c r="Y605" s="18"/>
      <c r="AP605" s="13"/>
      <c r="AS605" s="13"/>
      <c r="AT605" s="6"/>
      <c r="AU605" s="13"/>
      <c r="AV605" s="13"/>
      <c r="AW605" s="13"/>
      <c r="AX605" s="13"/>
      <c r="AY605" s="13"/>
      <c r="AZ605" s="13"/>
      <c r="BA605" s="13"/>
      <c r="BB605" s="13"/>
    </row>
    <row r="606">
      <c r="I606" s="17"/>
      <c r="M606" s="18"/>
      <c r="O606" s="18"/>
      <c r="Q606" s="18"/>
      <c r="S606" s="18"/>
      <c r="U606" s="18"/>
      <c r="W606" s="18"/>
      <c r="Y606" s="18"/>
      <c r="AP606" s="13"/>
      <c r="AS606" s="13"/>
      <c r="AT606" s="6"/>
      <c r="AU606" s="13"/>
      <c r="AV606" s="13"/>
      <c r="AW606" s="13"/>
      <c r="AX606" s="13"/>
      <c r="AY606" s="13"/>
      <c r="AZ606" s="13"/>
      <c r="BA606" s="13"/>
      <c r="BB606" s="13"/>
    </row>
    <row r="607">
      <c r="I607" s="17"/>
      <c r="M607" s="18"/>
      <c r="O607" s="18"/>
      <c r="Q607" s="18"/>
      <c r="S607" s="18"/>
      <c r="U607" s="18"/>
      <c r="W607" s="18"/>
      <c r="Y607" s="18"/>
      <c r="AP607" s="13"/>
      <c r="AS607" s="13"/>
      <c r="AT607" s="6"/>
      <c r="AU607" s="13"/>
      <c r="AV607" s="13"/>
      <c r="AW607" s="13"/>
      <c r="AX607" s="13"/>
      <c r="AY607" s="13"/>
      <c r="AZ607" s="13"/>
      <c r="BA607" s="13"/>
      <c r="BB607" s="13"/>
    </row>
    <row r="608">
      <c r="I608" s="17"/>
      <c r="M608" s="18"/>
      <c r="O608" s="18"/>
      <c r="Q608" s="18"/>
      <c r="S608" s="18"/>
      <c r="U608" s="18"/>
      <c r="W608" s="18"/>
      <c r="Y608" s="18"/>
      <c r="AP608" s="13"/>
      <c r="AS608" s="13"/>
      <c r="AT608" s="6"/>
      <c r="AU608" s="13"/>
      <c r="AV608" s="13"/>
      <c r="AW608" s="13"/>
      <c r="AX608" s="13"/>
      <c r="AY608" s="13"/>
      <c r="AZ608" s="13"/>
      <c r="BA608" s="13"/>
      <c r="BB608" s="13"/>
    </row>
    <row r="609">
      <c r="I609" s="17"/>
      <c r="M609" s="18"/>
      <c r="O609" s="18"/>
      <c r="Q609" s="18"/>
      <c r="S609" s="18"/>
      <c r="U609" s="18"/>
      <c r="W609" s="18"/>
      <c r="Y609" s="18"/>
      <c r="AP609" s="13"/>
      <c r="AS609" s="13"/>
      <c r="AT609" s="6"/>
      <c r="AU609" s="13"/>
      <c r="AV609" s="13"/>
      <c r="AW609" s="13"/>
      <c r="AX609" s="13"/>
      <c r="AY609" s="13"/>
      <c r="AZ609" s="13"/>
      <c r="BA609" s="13"/>
      <c r="BB609" s="13"/>
    </row>
    <row r="610">
      <c r="I610" s="17"/>
      <c r="M610" s="18"/>
      <c r="O610" s="18"/>
      <c r="Q610" s="18"/>
      <c r="S610" s="18"/>
      <c r="U610" s="18"/>
      <c r="W610" s="18"/>
      <c r="Y610" s="18"/>
      <c r="AP610" s="13"/>
      <c r="AS610" s="13"/>
      <c r="AT610" s="6"/>
      <c r="AU610" s="13"/>
      <c r="AV610" s="13"/>
      <c r="AW610" s="13"/>
      <c r="AX610" s="13"/>
      <c r="AY610" s="13"/>
      <c r="AZ610" s="13"/>
      <c r="BA610" s="13"/>
      <c r="BB610" s="13"/>
    </row>
    <row r="611">
      <c r="I611" s="17"/>
      <c r="M611" s="18"/>
      <c r="O611" s="18"/>
      <c r="Q611" s="18"/>
      <c r="S611" s="18"/>
      <c r="U611" s="18"/>
      <c r="W611" s="18"/>
      <c r="Y611" s="18"/>
      <c r="AP611" s="13"/>
      <c r="AS611" s="13"/>
      <c r="AT611" s="6"/>
      <c r="AU611" s="13"/>
      <c r="AV611" s="13"/>
      <c r="AW611" s="13"/>
      <c r="AX611" s="13"/>
      <c r="AY611" s="13"/>
      <c r="AZ611" s="13"/>
      <c r="BA611" s="13"/>
      <c r="BB611" s="13"/>
    </row>
    <row r="612">
      <c r="I612" s="17"/>
      <c r="M612" s="18"/>
      <c r="O612" s="18"/>
      <c r="Q612" s="18"/>
      <c r="S612" s="18"/>
      <c r="U612" s="18"/>
      <c r="W612" s="18"/>
      <c r="Y612" s="18"/>
      <c r="AP612" s="13"/>
      <c r="AS612" s="13"/>
      <c r="AT612" s="6"/>
      <c r="AU612" s="13"/>
      <c r="AV612" s="13"/>
      <c r="AW612" s="13"/>
      <c r="AX612" s="13"/>
      <c r="AY612" s="13"/>
      <c r="AZ612" s="13"/>
      <c r="BA612" s="13"/>
      <c r="BB612" s="13"/>
    </row>
    <row r="613">
      <c r="I613" s="17"/>
      <c r="M613" s="18"/>
      <c r="O613" s="18"/>
      <c r="Q613" s="18"/>
      <c r="S613" s="18"/>
      <c r="U613" s="18"/>
      <c r="W613" s="18"/>
      <c r="Y613" s="18"/>
      <c r="AP613" s="13"/>
      <c r="AS613" s="13"/>
      <c r="AT613" s="6"/>
      <c r="AU613" s="13"/>
      <c r="AV613" s="13"/>
      <c r="AW613" s="13"/>
      <c r="AX613" s="13"/>
      <c r="AY613" s="13"/>
      <c r="AZ613" s="13"/>
      <c r="BA613" s="13"/>
      <c r="BB613" s="13"/>
    </row>
    <row r="614">
      <c r="I614" s="17"/>
      <c r="M614" s="18"/>
      <c r="O614" s="18"/>
      <c r="Q614" s="18"/>
      <c r="S614" s="18"/>
      <c r="U614" s="18"/>
      <c r="W614" s="18"/>
      <c r="Y614" s="18"/>
      <c r="AP614" s="13"/>
      <c r="AS614" s="13"/>
      <c r="AT614" s="6"/>
      <c r="AU614" s="13"/>
      <c r="AV614" s="13"/>
      <c r="AW614" s="13"/>
      <c r="AX614" s="13"/>
      <c r="AY614" s="13"/>
      <c r="AZ614" s="13"/>
      <c r="BA614" s="13"/>
      <c r="BB614" s="13"/>
    </row>
    <row r="615">
      <c r="I615" s="17"/>
      <c r="M615" s="18"/>
      <c r="O615" s="18"/>
      <c r="Q615" s="18"/>
      <c r="S615" s="18"/>
      <c r="U615" s="18"/>
      <c r="W615" s="18"/>
      <c r="Y615" s="18"/>
      <c r="AP615" s="13"/>
      <c r="AS615" s="13"/>
      <c r="AT615" s="6"/>
      <c r="AU615" s="13"/>
      <c r="AV615" s="13"/>
      <c r="AW615" s="13"/>
      <c r="AX615" s="13"/>
      <c r="AY615" s="13"/>
      <c r="AZ615" s="13"/>
      <c r="BA615" s="13"/>
      <c r="BB615" s="13"/>
    </row>
    <row r="616">
      <c r="I616" s="17"/>
      <c r="M616" s="18"/>
      <c r="O616" s="18"/>
      <c r="Q616" s="18"/>
      <c r="S616" s="18"/>
      <c r="U616" s="18"/>
      <c r="W616" s="18"/>
      <c r="Y616" s="18"/>
      <c r="AP616" s="13"/>
      <c r="AS616" s="13"/>
      <c r="AT616" s="6"/>
      <c r="AU616" s="13"/>
      <c r="AV616" s="13"/>
      <c r="AW616" s="13"/>
      <c r="AX616" s="13"/>
      <c r="AY616" s="13"/>
      <c r="AZ616" s="13"/>
      <c r="BA616" s="13"/>
      <c r="BB616" s="13"/>
    </row>
    <row r="617">
      <c r="I617" s="17"/>
      <c r="M617" s="18"/>
      <c r="O617" s="18"/>
      <c r="Q617" s="18"/>
      <c r="S617" s="18"/>
      <c r="U617" s="18"/>
      <c r="W617" s="18"/>
      <c r="Y617" s="18"/>
      <c r="AP617" s="13"/>
      <c r="AS617" s="13"/>
      <c r="AT617" s="6"/>
      <c r="AU617" s="13"/>
      <c r="AV617" s="13"/>
      <c r="AW617" s="13"/>
      <c r="AX617" s="13"/>
      <c r="AY617" s="13"/>
      <c r="AZ617" s="13"/>
      <c r="BA617" s="13"/>
      <c r="BB617" s="13"/>
    </row>
    <row r="618">
      <c r="I618" s="17"/>
      <c r="M618" s="18"/>
      <c r="O618" s="18"/>
      <c r="Q618" s="18"/>
      <c r="S618" s="18"/>
      <c r="U618" s="18"/>
      <c r="W618" s="18"/>
      <c r="Y618" s="18"/>
      <c r="AP618" s="13"/>
      <c r="AS618" s="13"/>
      <c r="AT618" s="6"/>
      <c r="AU618" s="13"/>
      <c r="AV618" s="13"/>
      <c r="AW618" s="13"/>
      <c r="AX618" s="13"/>
      <c r="AY618" s="13"/>
      <c r="AZ618" s="13"/>
      <c r="BA618" s="13"/>
      <c r="BB618" s="13"/>
    </row>
    <row r="619">
      <c r="I619" s="17"/>
      <c r="M619" s="18"/>
      <c r="O619" s="18"/>
      <c r="Q619" s="18"/>
      <c r="S619" s="18"/>
      <c r="U619" s="18"/>
      <c r="W619" s="18"/>
      <c r="Y619" s="18"/>
      <c r="AP619" s="13"/>
      <c r="AS619" s="13"/>
      <c r="AT619" s="6"/>
      <c r="AU619" s="13"/>
      <c r="AV619" s="13"/>
      <c r="AW619" s="13"/>
      <c r="AX619" s="13"/>
      <c r="AY619" s="13"/>
      <c r="AZ619" s="13"/>
      <c r="BA619" s="13"/>
      <c r="BB619" s="13"/>
    </row>
    <row r="620">
      <c r="I620" s="17"/>
      <c r="M620" s="18"/>
      <c r="O620" s="18"/>
      <c r="Q620" s="18"/>
      <c r="S620" s="18"/>
      <c r="U620" s="18"/>
      <c r="W620" s="18"/>
      <c r="Y620" s="18"/>
      <c r="AP620" s="13"/>
      <c r="AS620" s="13"/>
      <c r="AT620" s="6"/>
      <c r="AU620" s="13"/>
      <c r="AV620" s="13"/>
      <c r="AW620" s="13"/>
      <c r="AX620" s="13"/>
      <c r="AY620" s="13"/>
      <c r="AZ620" s="13"/>
      <c r="BA620" s="13"/>
      <c r="BB620" s="13"/>
    </row>
    <row r="621">
      <c r="I621" s="17"/>
      <c r="M621" s="18"/>
      <c r="O621" s="18"/>
      <c r="Q621" s="18"/>
      <c r="S621" s="18"/>
      <c r="U621" s="18"/>
      <c r="W621" s="18"/>
      <c r="Y621" s="18"/>
      <c r="AP621" s="13"/>
      <c r="AS621" s="13"/>
      <c r="AT621" s="6"/>
      <c r="AU621" s="13"/>
      <c r="AV621" s="13"/>
      <c r="AW621" s="13"/>
      <c r="AX621" s="13"/>
      <c r="AY621" s="13"/>
      <c r="AZ621" s="13"/>
      <c r="BA621" s="13"/>
      <c r="BB621" s="13"/>
    </row>
    <row r="622">
      <c r="I622" s="17"/>
      <c r="M622" s="18"/>
      <c r="O622" s="18"/>
      <c r="Q622" s="18"/>
      <c r="S622" s="18"/>
      <c r="U622" s="18"/>
      <c r="W622" s="18"/>
      <c r="Y622" s="18"/>
      <c r="AP622" s="13"/>
      <c r="AS622" s="13"/>
      <c r="AT622" s="6"/>
      <c r="AU622" s="13"/>
      <c r="AV622" s="13"/>
      <c r="AW622" s="13"/>
      <c r="AX622" s="13"/>
      <c r="AY622" s="13"/>
      <c r="AZ622" s="13"/>
      <c r="BA622" s="13"/>
      <c r="BB622" s="13"/>
    </row>
    <row r="623">
      <c r="I623" s="17"/>
      <c r="M623" s="18"/>
      <c r="O623" s="18"/>
      <c r="Q623" s="18"/>
      <c r="S623" s="18"/>
      <c r="U623" s="18"/>
      <c r="W623" s="18"/>
      <c r="Y623" s="18"/>
      <c r="AP623" s="13"/>
      <c r="AS623" s="13"/>
      <c r="AT623" s="6"/>
      <c r="AU623" s="13"/>
      <c r="AV623" s="13"/>
      <c r="AW623" s="13"/>
      <c r="AX623" s="13"/>
      <c r="AY623" s="13"/>
      <c r="AZ623" s="13"/>
      <c r="BA623" s="13"/>
      <c r="BB623" s="13"/>
    </row>
    <row r="624">
      <c r="I624" s="17"/>
      <c r="M624" s="18"/>
      <c r="O624" s="18"/>
      <c r="Q624" s="18"/>
      <c r="S624" s="18"/>
      <c r="U624" s="18"/>
      <c r="W624" s="18"/>
      <c r="Y624" s="18"/>
      <c r="AP624" s="13"/>
      <c r="AS624" s="13"/>
      <c r="AT624" s="6"/>
      <c r="AU624" s="13"/>
      <c r="AV624" s="13"/>
      <c r="AW624" s="13"/>
      <c r="AX624" s="13"/>
      <c r="AY624" s="13"/>
      <c r="AZ624" s="13"/>
      <c r="BA624" s="13"/>
      <c r="BB624" s="13"/>
    </row>
    <row r="625">
      <c r="I625" s="17"/>
      <c r="M625" s="18"/>
      <c r="O625" s="18"/>
      <c r="Q625" s="18"/>
      <c r="S625" s="18"/>
      <c r="U625" s="18"/>
      <c r="W625" s="18"/>
      <c r="Y625" s="18"/>
      <c r="AP625" s="13"/>
      <c r="AS625" s="13"/>
      <c r="AT625" s="6"/>
      <c r="AU625" s="13"/>
      <c r="AV625" s="13"/>
      <c r="AW625" s="13"/>
      <c r="AX625" s="13"/>
      <c r="AY625" s="13"/>
      <c r="AZ625" s="13"/>
      <c r="BA625" s="13"/>
      <c r="BB625" s="13"/>
    </row>
    <row r="626">
      <c r="I626" s="17"/>
      <c r="M626" s="18"/>
      <c r="O626" s="18"/>
      <c r="Q626" s="18"/>
      <c r="S626" s="18"/>
      <c r="U626" s="18"/>
      <c r="W626" s="18"/>
      <c r="Y626" s="18"/>
      <c r="AP626" s="13"/>
      <c r="AS626" s="13"/>
      <c r="AT626" s="6"/>
      <c r="AU626" s="13"/>
      <c r="AV626" s="13"/>
      <c r="AW626" s="13"/>
      <c r="AX626" s="13"/>
      <c r="AY626" s="13"/>
      <c r="AZ626" s="13"/>
      <c r="BA626" s="13"/>
      <c r="BB626" s="13"/>
    </row>
    <row r="627">
      <c r="I627" s="17"/>
      <c r="M627" s="18"/>
      <c r="O627" s="18"/>
      <c r="Q627" s="18"/>
      <c r="S627" s="18"/>
      <c r="U627" s="18"/>
      <c r="W627" s="18"/>
      <c r="Y627" s="18"/>
      <c r="AP627" s="13"/>
      <c r="AS627" s="13"/>
      <c r="AT627" s="6"/>
      <c r="AU627" s="13"/>
      <c r="AV627" s="13"/>
      <c r="AW627" s="13"/>
      <c r="AX627" s="13"/>
      <c r="AY627" s="13"/>
      <c r="AZ627" s="13"/>
      <c r="BA627" s="13"/>
      <c r="BB627" s="13"/>
    </row>
    <row r="628">
      <c r="I628" s="17"/>
      <c r="M628" s="18"/>
      <c r="O628" s="18"/>
      <c r="Q628" s="18"/>
      <c r="S628" s="18"/>
      <c r="U628" s="18"/>
      <c r="W628" s="18"/>
      <c r="Y628" s="18"/>
      <c r="AP628" s="13"/>
      <c r="AS628" s="13"/>
      <c r="AT628" s="6"/>
      <c r="AU628" s="13"/>
      <c r="AV628" s="13"/>
      <c r="AW628" s="13"/>
      <c r="AX628" s="13"/>
      <c r="AY628" s="13"/>
      <c r="AZ628" s="13"/>
      <c r="BA628" s="13"/>
      <c r="BB628" s="13"/>
    </row>
    <row r="629">
      <c r="I629" s="17"/>
      <c r="M629" s="18"/>
      <c r="O629" s="18"/>
      <c r="Q629" s="18"/>
      <c r="S629" s="18"/>
      <c r="U629" s="18"/>
      <c r="W629" s="18"/>
      <c r="Y629" s="18"/>
      <c r="AP629" s="13"/>
      <c r="AS629" s="13"/>
      <c r="AT629" s="6"/>
      <c r="AU629" s="13"/>
      <c r="AV629" s="13"/>
      <c r="AW629" s="13"/>
      <c r="AX629" s="13"/>
      <c r="AY629" s="13"/>
      <c r="AZ629" s="13"/>
      <c r="BA629" s="13"/>
      <c r="BB629" s="13"/>
    </row>
    <row r="630">
      <c r="I630" s="17"/>
      <c r="M630" s="18"/>
      <c r="O630" s="18"/>
      <c r="Q630" s="18"/>
      <c r="S630" s="18"/>
      <c r="U630" s="18"/>
      <c r="W630" s="18"/>
      <c r="Y630" s="18"/>
      <c r="AP630" s="13"/>
      <c r="AS630" s="13"/>
      <c r="AT630" s="6"/>
      <c r="AU630" s="13"/>
      <c r="AV630" s="13"/>
      <c r="AW630" s="13"/>
      <c r="AX630" s="13"/>
      <c r="AY630" s="13"/>
      <c r="AZ630" s="13"/>
      <c r="BA630" s="13"/>
      <c r="BB630" s="13"/>
    </row>
    <row r="631">
      <c r="I631" s="17"/>
      <c r="M631" s="18"/>
      <c r="O631" s="18"/>
      <c r="Q631" s="18"/>
      <c r="S631" s="18"/>
      <c r="U631" s="18"/>
      <c r="W631" s="18"/>
      <c r="Y631" s="18"/>
      <c r="AP631" s="13"/>
      <c r="AS631" s="13"/>
      <c r="AT631" s="6"/>
      <c r="AU631" s="13"/>
      <c r="AV631" s="13"/>
      <c r="AW631" s="13"/>
      <c r="AX631" s="13"/>
      <c r="AY631" s="13"/>
      <c r="AZ631" s="13"/>
      <c r="BA631" s="13"/>
      <c r="BB631" s="13"/>
    </row>
    <row r="632">
      <c r="I632" s="17"/>
      <c r="M632" s="18"/>
      <c r="O632" s="18"/>
      <c r="Q632" s="18"/>
      <c r="S632" s="18"/>
      <c r="U632" s="18"/>
      <c r="W632" s="18"/>
      <c r="Y632" s="18"/>
      <c r="AP632" s="13"/>
      <c r="AS632" s="13"/>
      <c r="AT632" s="6"/>
      <c r="AU632" s="13"/>
      <c r="AV632" s="13"/>
      <c r="AW632" s="13"/>
      <c r="AX632" s="13"/>
      <c r="AY632" s="13"/>
      <c r="AZ632" s="13"/>
      <c r="BA632" s="13"/>
      <c r="BB632" s="13"/>
    </row>
    <row r="633">
      <c r="I633" s="17"/>
      <c r="M633" s="18"/>
      <c r="O633" s="18"/>
      <c r="Q633" s="18"/>
      <c r="S633" s="18"/>
      <c r="U633" s="18"/>
      <c r="W633" s="18"/>
      <c r="Y633" s="18"/>
      <c r="AP633" s="13"/>
      <c r="AS633" s="13"/>
      <c r="AT633" s="6"/>
      <c r="AU633" s="13"/>
      <c r="AV633" s="13"/>
      <c r="AW633" s="13"/>
      <c r="AX633" s="13"/>
      <c r="AY633" s="13"/>
      <c r="AZ633" s="13"/>
      <c r="BA633" s="13"/>
      <c r="BB633" s="13"/>
    </row>
    <row r="634">
      <c r="I634" s="17"/>
      <c r="M634" s="18"/>
      <c r="O634" s="18"/>
      <c r="Q634" s="18"/>
      <c r="S634" s="18"/>
      <c r="U634" s="18"/>
      <c r="W634" s="18"/>
      <c r="Y634" s="18"/>
      <c r="AP634" s="13"/>
      <c r="AS634" s="13"/>
      <c r="AT634" s="6"/>
      <c r="AU634" s="13"/>
      <c r="AV634" s="13"/>
      <c r="AW634" s="13"/>
      <c r="AX634" s="13"/>
      <c r="AY634" s="13"/>
      <c r="AZ634" s="13"/>
      <c r="BA634" s="13"/>
      <c r="BB634" s="13"/>
    </row>
    <row r="635">
      <c r="I635" s="17"/>
      <c r="M635" s="18"/>
      <c r="O635" s="18"/>
      <c r="Q635" s="18"/>
      <c r="S635" s="18"/>
      <c r="U635" s="18"/>
      <c r="W635" s="18"/>
      <c r="Y635" s="18"/>
      <c r="AP635" s="13"/>
      <c r="AS635" s="13"/>
      <c r="AT635" s="6"/>
      <c r="AU635" s="13"/>
      <c r="AV635" s="13"/>
      <c r="AW635" s="13"/>
      <c r="AX635" s="13"/>
      <c r="AY635" s="13"/>
      <c r="AZ635" s="13"/>
      <c r="BA635" s="13"/>
      <c r="BB635" s="13"/>
    </row>
    <row r="636">
      <c r="I636" s="17"/>
      <c r="M636" s="18"/>
      <c r="O636" s="18"/>
      <c r="Q636" s="18"/>
      <c r="S636" s="18"/>
      <c r="U636" s="18"/>
      <c r="W636" s="18"/>
      <c r="Y636" s="18"/>
      <c r="AP636" s="13"/>
      <c r="AS636" s="13"/>
      <c r="AT636" s="6"/>
      <c r="AU636" s="13"/>
      <c r="AV636" s="13"/>
      <c r="AW636" s="13"/>
      <c r="AX636" s="13"/>
      <c r="AY636" s="13"/>
      <c r="AZ636" s="13"/>
      <c r="BA636" s="13"/>
      <c r="BB636" s="13"/>
    </row>
    <row r="637">
      <c r="I637" s="17"/>
      <c r="M637" s="18"/>
      <c r="O637" s="18"/>
      <c r="Q637" s="18"/>
      <c r="S637" s="18"/>
      <c r="U637" s="18"/>
      <c r="W637" s="18"/>
      <c r="Y637" s="18"/>
      <c r="AP637" s="13"/>
      <c r="AS637" s="13"/>
      <c r="AT637" s="6"/>
      <c r="AU637" s="13"/>
      <c r="AV637" s="13"/>
      <c r="AW637" s="13"/>
      <c r="AX637" s="13"/>
      <c r="AY637" s="13"/>
      <c r="AZ637" s="13"/>
      <c r="BA637" s="13"/>
      <c r="BB637" s="13"/>
    </row>
    <row r="638">
      <c r="I638" s="17"/>
      <c r="M638" s="18"/>
      <c r="O638" s="18"/>
      <c r="Q638" s="18"/>
      <c r="S638" s="18"/>
      <c r="U638" s="18"/>
      <c r="W638" s="18"/>
      <c r="Y638" s="18"/>
      <c r="AP638" s="13"/>
      <c r="AS638" s="13"/>
      <c r="AT638" s="6"/>
      <c r="AU638" s="13"/>
      <c r="AV638" s="13"/>
      <c r="AW638" s="13"/>
      <c r="AX638" s="13"/>
      <c r="AY638" s="13"/>
      <c r="AZ638" s="13"/>
      <c r="BA638" s="13"/>
      <c r="BB638" s="13"/>
    </row>
    <row r="639">
      <c r="I639" s="17"/>
      <c r="M639" s="18"/>
      <c r="O639" s="18"/>
      <c r="Q639" s="18"/>
      <c r="S639" s="18"/>
      <c r="U639" s="18"/>
      <c r="W639" s="18"/>
      <c r="Y639" s="18"/>
      <c r="AP639" s="13"/>
      <c r="AS639" s="13"/>
      <c r="AT639" s="6"/>
      <c r="AU639" s="13"/>
      <c r="AV639" s="13"/>
      <c r="AW639" s="13"/>
      <c r="AX639" s="13"/>
      <c r="AY639" s="13"/>
      <c r="AZ639" s="13"/>
      <c r="BA639" s="13"/>
      <c r="BB639" s="13"/>
    </row>
    <row r="640">
      <c r="I640" s="17"/>
      <c r="M640" s="18"/>
      <c r="O640" s="18"/>
      <c r="Q640" s="18"/>
      <c r="S640" s="18"/>
      <c r="U640" s="18"/>
      <c r="W640" s="18"/>
      <c r="Y640" s="18"/>
      <c r="AP640" s="13"/>
      <c r="AS640" s="13"/>
      <c r="AT640" s="6"/>
      <c r="AU640" s="13"/>
      <c r="AV640" s="13"/>
      <c r="AW640" s="13"/>
      <c r="AX640" s="13"/>
      <c r="AY640" s="13"/>
      <c r="AZ640" s="13"/>
      <c r="BA640" s="13"/>
      <c r="BB640" s="13"/>
    </row>
    <row r="641">
      <c r="I641" s="17"/>
      <c r="M641" s="18"/>
      <c r="O641" s="18"/>
      <c r="Q641" s="18"/>
      <c r="S641" s="18"/>
      <c r="U641" s="18"/>
      <c r="W641" s="18"/>
      <c r="Y641" s="18"/>
      <c r="AP641" s="13"/>
      <c r="AS641" s="13"/>
      <c r="AT641" s="6"/>
      <c r="AU641" s="13"/>
      <c r="AV641" s="13"/>
      <c r="AW641" s="13"/>
      <c r="AX641" s="13"/>
      <c r="AY641" s="13"/>
      <c r="AZ641" s="13"/>
      <c r="BA641" s="13"/>
      <c r="BB641" s="13"/>
    </row>
    <row r="642">
      <c r="I642" s="17"/>
      <c r="M642" s="18"/>
      <c r="O642" s="18"/>
      <c r="Q642" s="18"/>
      <c r="S642" s="18"/>
      <c r="U642" s="18"/>
      <c r="W642" s="18"/>
      <c r="Y642" s="18"/>
      <c r="AP642" s="13"/>
      <c r="AS642" s="13"/>
      <c r="AT642" s="6"/>
      <c r="AU642" s="13"/>
      <c r="AV642" s="13"/>
      <c r="AW642" s="13"/>
      <c r="AX642" s="13"/>
      <c r="AY642" s="13"/>
      <c r="AZ642" s="13"/>
      <c r="BA642" s="13"/>
      <c r="BB642" s="13"/>
    </row>
    <row r="643">
      <c r="I643" s="17"/>
      <c r="M643" s="18"/>
      <c r="O643" s="18"/>
      <c r="Q643" s="18"/>
      <c r="S643" s="18"/>
      <c r="U643" s="18"/>
      <c r="W643" s="18"/>
      <c r="Y643" s="18"/>
      <c r="AP643" s="13"/>
      <c r="AS643" s="13"/>
      <c r="AT643" s="6"/>
      <c r="AU643" s="13"/>
      <c r="AV643" s="13"/>
      <c r="AW643" s="13"/>
      <c r="AX643" s="13"/>
      <c r="AY643" s="13"/>
      <c r="AZ643" s="13"/>
      <c r="BA643" s="13"/>
      <c r="BB643" s="13"/>
    </row>
    <row r="644">
      <c r="I644" s="17"/>
      <c r="M644" s="18"/>
      <c r="O644" s="18"/>
      <c r="Q644" s="18"/>
      <c r="S644" s="18"/>
      <c r="U644" s="18"/>
      <c r="W644" s="18"/>
      <c r="Y644" s="18"/>
      <c r="AP644" s="13"/>
      <c r="AS644" s="13"/>
      <c r="AT644" s="6"/>
      <c r="AU644" s="13"/>
      <c r="AV644" s="13"/>
      <c r="AW644" s="13"/>
      <c r="AX644" s="13"/>
      <c r="AY644" s="13"/>
      <c r="AZ644" s="13"/>
      <c r="BA644" s="13"/>
      <c r="BB644" s="13"/>
    </row>
    <row r="645">
      <c r="I645" s="17"/>
      <c r="M645" s="18"/>
      <c r="O645" s="18"/>
      <c r="Q645" s="18"/>
      <c r="S645" s="18"/>
      <c r="U645" s="18"/>
      <c r="W645" s="18"/>
      <c r="Y645" s="18"/>
      <c r="AP645" s="13"/>
      <c r="AS645" s="13"/>
      <c r="AT645" s="6"/>
      <c r="AU645" s="13"/>
      <c r="AV645" s="13"/>
      <c r="AW645" s="13"/>
      <c r="AX645" s="13"/>
      <c r="AY645" s="13"/>
      <c r="AZ645" s="13"/>
      <c r="BA645" s="13"/>
      <c r="BB645" s="13"/>
    </row>
    <row r="646">
      <c r="I646" s="17"/>
      <c r="M646" s="18"/>
      <c r="O646" s="18"/>
      <c r="Q646" s="18"/>
      <c r="S646" s="18"/>
      <c r="U646" s="18"/>
      <c r="W646" s="18"/>
      <c r="Y646" s="18"/>
      <c r="AP646" s="13"/>
      <c r="AS646" s="13"/>
      <c r="AT646" s="6"/>
      <c r="AU646" s="13"/>
      <c r="AV646" s="13"/>
      <c r="AW646" s="13"/>
      <c r="AX646" s="13"/>
      <c r="AY646" s="13"/>
      <c r="AZ646" s="13"/>
      <c r="BA646" s="13"/>
      <c r="BB646" s="13"/>
    </row>
    <row r="647">
      <c r="I647" s="17"/>
      <c r="M647" s="18"/>
      <c r="O647" s="18"/>
      <c r="Q647" s="18"/>
      <c r="S647" s="18"/>
      <c r="U647" s="18"/>
      <c r="W647" s="18"/>
      <c r="Y647" s="18"/>
      <c r="AP647" s="13"/>
      <c r="AS647" s="13"/>
      <c r="AT647" s="6"/>
      <c r="AU647" s="13"/>
      <c r="AV647" s="13"/>
      <c r="AW647" s="13"/>
      <c r="AX647" s="13"/>
      <c r="AY647" s="13"/>
      <c r="AZ647" s="13"/>
      <c r="BA647" s="13"/>
      <c r="BB647" s="13"/>
    </row>
    <row r="648">
      <c r="I648" s="17"/>
      <c r="M648" s="18"/>
      <c r="O648" s="18"/>
      <c r="Q648" s="18"/>
      <c r="S648" s="18"/>
      <c r="U648" s="18"/>
      <c r="W648" s="18"/>
      <c r="Y648" s="18"/>
      <c r="AP648" s="13"/>
      <c r="AS648" s="13"/>
      <c r="AT648" s="6"/>
      <c r="AU648" s="13"/>
      <c r="AV648" s="13"/>
      <c r="AW648" s="13"/>
      <c r="AX648" s="13"/>
      <c r="AY648" s="13"/>
      <c r="AZ648" s="13"/>
      <c r="BA648" s="13"/>
      <c r="BB648" s="13"/>
    </row>
    <row r="649">
      <c r="I649" s="17"/>
      <c r="M649" s="18"/>
      <c r="O649" s="18"/>
      <c r="Q649" s="18"/>
      <c r="S649" s="18"/>
      <c r="U649" s="18"/>
      <c r="W649" s="18"/>
      <c r="Y649" s="18"/>
      <c r="AP649" s="13"/>
      <c r="AS649" s="13"/>
      <c r="AT649" s="6"/>
      <c r="AU649" s="13"/>
      <c r="AV649" s="13"/>
      <c r="AW649" s="13"/>
      <c r="AX649" s="13"/>
      <c r="AY649" s="13"/>
      <c r="AZ649" s="13"/>
      <c r="BA649" s="13"/>
      <c r="BB649" s="13"/>
    </row>
    <row r="650">
      <c r="I650" s="17"/>
      <c r="M650" s="18"/>
      <c r="O650" s="18"/>
      <c r="Q650" s="18"/>
      <c r="S650" s="18"/>
      <c r="U650" s="18"/>
      <c r="W650" s="18"/>
      <c r="Y650" s="18"/>
      <c r="AP650" s="13"/>
      <c r="AS650" s="13"/>
      <c r="AT650" s="6"/>
      <c r="AU650" s="13"/>
      <c r="AV650" s="13"/>
      <c r="AW650" s="13"/>
      <c r="AX650" s="13"/>
      <c r="AY650" s="13"/>
      <c r="AZ650" s="13"/>
      <c r="BA650" s="13"/>
      <c r="BB650" s="13"/>
    </row>
    <row r="651">
      <c r="I651" s="17"/>
      <c r="M651" s="18"/>
      <c r="O651" s="18"/>
      <c r="Q651" s="18"/>
      <c r="S651" s="18"/>
      <c r="U651" s="18"/>
      <c r="W651" s="18"/>
      <c r="Y651" s="18"/>
      <c r="AP651" s="13"/>
      <c r="AS651" s="13"/>
      <c r="AT651" s="6"/>
      <c r="AU651" s="13"/>
      <c r="AV651" s="13"/>
      <c r="AW651" s="13"/>
      <c r="AX651" s="13"/>
      <c r="AY651" s="13"/>
      <c r="AZ651" s="13"/>
      <c r="BA651" s="13"/>
      <c r="BB651" s="13"/>
    </row>
    <row r="652">
      <c r="I652" s="17"/>
      <c r="M652" s="18"/>
      <c r="O652" s="18"/>
      <c r="Q652" s="18"/>
      <c r="S652" s="18"/>
      <c r="U652" s="18"/>
      <c r="W652" s="18"/>
      <c r="Y652" s="18"/>
      <c r="AP652" s="13"/>
      <c r="AS652" s="13"/>
      <c r="AT652" s="6"/>
      <c r="AU652" s="13"/>
      <c r="AV652" s="13"/>
      <c r="AW652" s="13"/>
      <c r="AX652" s="13"/>
      <c r="AY652" s="13"/>
      <c r="AZ652" s="13"/>
      <c r="BA652" s="13"/>
      <c r="BB652" s="13"/>
    </row>
    <row r="653">
      <c r="I653" s="17"/>
      <c r="M653" s="18"/>
      <c r="O653" s="18"/>
      <c r="Q653" s="18"/>
      <c r="S653" s="18"/>
      <c r="U653" s="18"/>
      <c r="W653" s="18"/>
      <c r="Y653" s="18"/>
      <c r="AP653" s="13"/>
      <c r="AS653" s="13"/>
      <c r="AT653" s="6"/>
      <c r="AU653" s="13"/>
      <c r="AV653" s="13"/>
      <c r="AW653" s="13"/>
      <c r="AX653" s="13"/>
      <c r="AY653" s="13"/>
      <c r="AZ653" s="13"/>
      <c r="BA653" s="13"/>
      <c r="BB653" s="13"/>
    </row>
    <row r="654">
      <c r="I654" s="17"/>
      <c r="M654" s="18"/>
      <c r="O654" s="18"/>
      <c r="Q654" s="18"/>
      <c r="S654" s="18"/>
      <c r="U654" s="18"/>
      <c r="W654" s="18"/>
      <c r="Y654" s="18"/>
      <c r="AP654" s="13"/>
      <c r="AS654" s="13"/>
      <c r="AT654" s="6"/>
      <c r="AU654" s="13"/>
      <c r="AV654" s="13"/>
      <c r="AW654" s="13"/>
      <c r="AX654" s="13"/>
      <c r="AY654" s="13"/>
      <c r="AZ654" s="13"/>
      <c r="BA654" s="13"/>
      <c r="BB654" s="13"/>
    </row>
    <row r="655">
      <c r="I655" s="17"/>
      <c r="M655" s="18"/>
      <c r="O655" s="18"/>
      <c r="Q655" s="18"/>
      <c r="S655" s="18"/>
      <c r="U655" s="18"/>
      <c r="W655" s="18"/>
      <c r="Y655" s="18"/>
      <c r="AP655" s="13"/>
      <c r="AS655" s="13"/>
      <c r="AT655" s="6"/>
      <c r="AU655" s="13"/>
      <c r="AV655" s="13"/>
      <c r="AW655" s="13"/>
      <c r="AX655" s="13"/>
      <c r="AY655" s="13"/>
      <c r="AZ655" s="13"/>
      <c r="BA655" s="13"/>
      <c r="BB655" s="13"/>
    </row>
    <row r="656">
      <c r="I656" s="17"/>
      <c r="M656" s="18"/>
      <c r="O656" s="18"/>
      <c r="Q656" s="18"/>
      <c r="S656" s="18"/>
      <c r="U656" s="18"/>
      <c r="W656" s="18"/>
      <c r="Y656" s="18"/>
      <c r="AP656" s="13"/>
      <c r="AS656" s="13"/>
      <c r="AT656" s="6"/>
      <c r="AU656" s="13"/>
      <c r="AV656" s="13"/>
      <c r="AW656" s="13"/>
      <c r="AX656" s="13"/>
      <c r="AY656" s="13"/>
      <c r="AZ656" s="13"/>
      <c r="BA656" s="13"/>
      <c r="BB656" s="13"/>
    </row>
    <row r="657">
      <c r="I657" s="17"/>
      <c r="M657" s="18"/>
      <c r="O657" s="18"/>
      <c r="Q657" s="18"/>
      <c r="S657" s="18"/>
      <c r="U657" s="18"/>
      <c r="W657" s="18"/>
      <c r="Y657" s="18"/>
      <c r="AP657" s="13"/>
      <c r="AS657" s="13"/>
      <c r="AT657" s="6"/>
      <c r="AU657" s="13"/>
      <c r="AV657" s="13"/>
      <c r="AW657" s="13"/>
      <c r="AX657" s="13"/>
      <c r="AY657" s="13"/>
      <c r="AZ657" s="13"/>
      <c r="BA657" s="13"/>
      <c r="BB657" s="13"/>
    </row>
    <row r="658">
      <c r="I658" s="17"/>
      <c r="M658" s="18"/>
      <c r="O658" s="18"/>
      <c r="Q658" s="18"/>
      <c r="S658" s="18"/>
      <c r="U658" s="18"/>
      <c r="W658" s="18"/>
      <c r="Y658" s="18"/>
      <c r="AP658" s="13"/>
      <c r="AS658" s="13"/>
      <c r="AT658" s="6"/>
      <c r="AU658" s="13"/>
      <c r="AV658" s="13"/>
      <c r="AW658" s="13"/>
      <c r="AX658" s="13"/>
      <c r="AY658" s="13"/>
      <c r="AZ658" s="13"/>
      <c r="BA658" s="13"/>
      <c r="BB658" s="13"/>
    </row>
    <row r="659">
      <c r="I659" s="17"/>
      <c r="M659" s="18"/>
      <c r="O659" s="18"/>
      <c r="Q659" s="18"/>
      <c r="S659" s="18"/>
      <c r="U659" s="18"/>
      <c r="W659" s="18"/>
      <c r="Y659" s="18"/>
      <c r="AP659" s="13"/>
      <c r="AS659" s="13"/>
      <c r="AT659" s="6"/>
      <c r="AU659" s="13"/>
      <c r="AV659" s="13"/>
      <c r="AW659" s="13"/>
      <c r="AX659" s="13"/>
      <c r="AY659" s="13"/>
      <c r="AZ659" s="13"/>
      <c r="BA659" s="13"/>
      <c r="BB659" s="13"/>
    </row>
    <row r="660">
      <c r="I660" s="17"/>
      <c r="M660" s="18"/>
      <c r="O660" s="18"/>
      <c r="Q660" s="18"/>
      <c r="S660" s="18"/>
      <c r="U660" s="18"/>
      <c r="W660" s="18"/>
      <c r="Y660" s="18"/>
      <c r="AP660" s="13"/>
      <c r="AS660" s="13"/>
      <c r="AT660" s="6"/>
      <c r="AU660" s="13"/>
      <c r="AV660" s="13"/>
      <c r="AW660" s="13"/>
      <c r="AX660" s="13"/>
      <c r="AY660" s="13"/>
      <c r="AZ660" s="13"/>
      <c r="BA660" s="13"/>
      <c r="BB660" s="13"/>
    </row>
    <row r="661">
      <c r="I661" s="17"/>
      <c r="M661" s="18"/>
      <c r="O661" s="18"/>
      <c r="Q661" s="18"/>
      <c r="S661" s="18"/>
      <c r="U661" s="18"/>
      <c r="W661" s="18"/>
      <c r="Y661" s="18"/>
      <c r="AP661" s="13"/>
      <c r="AS661" s="13"/>
      <c r="AT661" s="6"/>
      <c r="AU661" s="13"/>
      <c r="AV661" s="13"/>
      <c r="AW661" s="13"/>
      <c r="AX661" s="13"/>
      <c r="AY661" s="13"/>
      <c r="AZ661" s="13"/>
      <c r="BA661" s="13"/>
      <c r="BB661" s="13"/>
    </row>
    <row r="662">
      <c r="I662" s="17"/>
      <c r="M662" s="18"/>
      <c r="O662" s="18"/>
      <c r="Q662" s="18"/>
      <c r="S662" s="18"/>
      <c r="U662" s="18"/>
      <c r="W662" s="18"/>
      <c r="Y662" s="18"/>
      <c r="AP662" s="13"/>
      <c r="AS662" s="13"/>
      <c r="AT662" s="6"/>
      <c r="AU662" s="13"/>
      <c r="AV662" s="13"/>
      <c r="AW662" s="13"/>
      <c r="AX662" s="13"/>
      <c r="AY662" s="13"/>
      <c r="AZ662" s="13"/>
      <c r="BA662" s="13"/>
      <c r="BB662" s="13"/>
    </row>
    <row r="663">
      <c r="I663" s="17"/>
      <c r="M663" s="18"/>
      <c r="O663" s="18"/>
      <c r="Q663" s="18"/>
      <c r="S663" s="18"/>
      <c r="U663" s="18"/>
      <c r="W663" s="18"/>
      <c r="Y663" s="18"/>
      <c r="AP663" s="13"/>
      <c r="AS663" s="13"/>
      <c r="AT663" s="6"/>
      <c r="AU663" s="13"/>
      <c r="AV663" s="13"/>
      <c r="AW663" s="13"/>
      <c r="AX663" s="13"/>
      <c r="AY663" s="13"/>
      <c r="AZ663" s="13"/>
      <c r="BA663" s="13"/>
      <c r="BB663" s="13"/>
    </row>
    <row r="664">
      <c r="I664" s="17"/>
      <c r="M664" s="18"/>
      <c r="O664" s="18"/>
      <c r="Q664" s="18"/>
      <c r="S664" s="18"/>
      <c r="U664" s="18"/>
      <c r="W664" s="18"/>
      <c r="Y664" s="18"/>
      <c r="AP664" s="13"/>
      <c r="AS664" s="13"/>
      <c r="AT664" s="6"/>
      <c r="AU664" s="13"/>
      <c r="AV664" s="13"/>
      <c r="AW664" s="13"/>
      <c r="AX664" s="13"/>
      <c r="AY664" s="13"/>
      <c r="AZ664" s="13"/>
      <c r="BA664" s="13"/>
      <c r="BB664" s="13"/>
    </row>
    <row r="665">
      <c r="I665" s="17"/>
      <c r="M665" s="18"/>
      <c r="O665" s="18"/>
      <c r="Q665" s="18"/>
      <c r="S665" s="18"/>
      <c r="U665" s="18"/>
      <c r="W665" s="18"/>
      <c r="Y665" s="18"/>
      <c r="AP665" s="13"/>
      <c r="AS665" s="13"/>
      <c r="AT665" s="6"/>
      <c r="AU665" s="13"/>
      <c r="AV665" s="13"/>
      <c r="AW665" s="13"/>
      <c r="AX665" s="13"/>
      <c r="AY665" s="13"/>
      <c r="AZ665" s="13"/>
      <c r="BA665" s="13"/>
      <c r="BB665" s="13"/>
    </row>
    <row r="666">
      <c r="I666" s="17"/>
      <c r="M666" s="18"/>
      <c r="O666" s="18"/>
      <c r="Q666" s="18"/>
      <c r="S666" s="18"/>
      <c r="U666" s="18"/>
      <c r="W666" s="18"/>
      <c r="Y666" s="18"/>
      <c r="AP666" s="13"/>
      <c r="AS666" s="13"/>
      <c r="AT666" s="6"/>
      <c r="AU666" s="13"/>
      <c r="AV666" s="13"/>
      <c r="AW666" s="13"/>
      <c r="AX666" s="13"/>
      <c r="AY666" s="13"/>
      <c r="AZ666" s="13"/>
      <c r="BA666" s="13"/>
      <c r="BB666" s="13"/>
    </row>
    <row r="667">
      <c r="I667" s="17"/>
      <c r="M667" s="18"/>
      <c r="O667" s="18"/>
      <c r="Q667" s="18"/>
      <c r="S667" s="18"/>
      <c r="U667" s="18"/>
      <c r="W667" s="18"/>
      <c r="Y667" s="18"/>
      <c r="AP667" s="13"/>
      <c r="AS667" s="13"/>
      <c r="AT667" s="6"/>
      <c r="AU667" s="13"/>
      <c r="AV667" s="13"/>
      <c r="AW667" s="13"/>
      <c r="AX667" s="13"/>
      <c r="AY667" s="13"/>
      <c r="AZ667" s="13"/>
      <c r="BA667" s="13"/>
      <c r="BB667" s="13"/>
    </row>
    <row r="668">
      <c r="I668" s="17"/>
      <c r="M668" s="18"/>
      <c r="O668" s="18"/>
      <c r="Q668" s="18"/>
      <c r="S668" s="18"/>
      <c r="U668" s="18"/>
      <c r="W668" s="18"/>
      <c r="Y668" s="18"/>
      <c r="AP668" s="13"/>
      <c r="AS668" s="13"/>
      <c r="AT668" s="6"/>
      <c r="AU668" s="13"/>
      <c r="AV668" s="13"/>
      <c r="AW668" s="13"/>
      <c r="AX668" s="13"/>
      <c r="AY668" s="13"/>
      <c r="AZ668" s="13"/>
      <c r="BA668" s="13"/>
      <c r="BB668" s="13"/>
    </row>
    <row r="669">
      <c r="I669" s="17"/>
      <c r="M669" s="18"/>
      <c r="O669" s="18"/>
      <c r="Q669" s="18"/>
      <c r="S669" s="18"/>
      <c r="U669" s="18"/>
      <c r="W669" s="18"/>
      <c r="Y669" s="18"/>
      <c r="AP669" s="13"/>
      <c r="AS669" s="13"/>
      <c r="AT669" s="6"/>
      <c r="AU669" s="13"/>
      <c r="AV669" s="13"/>
      <c r="AW669" s="13"/>
      <c r="AX669" s="13"/>
      <c r="AY669" s="13"/>
      <c r="AZ669" s="13"/>
      <c r="BA669" s="13"/>
      <c r="BB669" s="13"/>
    </row>
    <row r="670">
      <c r="I670" s="17"/>
      <c r="M670" s="18"/>
      <c r="O670" s="18"/>
      <c r="Q670" s="18"/>
      <c r="S670" s="18"/>
      <c r="U670" s="18"/>
      <c r="W670" s="18"/>
      <c r="Y670" s="18"/>
      <c r="AP670" s="13"/>
      <c r="AS670" s="13"/>
      <c r="AT670" s="6"/>
      <c r="AU670" s="13"/>
      <c r="AV670" s="13"/>
      <c r="AW670" s="13"/>
      <c r="AX670" s="13"/>
      <c r="AY670" s="13"/>
      <c r="AZ670" s="13"/>
      <c r="BA670" s="13"/>
      <c r="BB670" s="13"/>
    </row>
    <row r="671">
      <c r="I671" s="17"/>
      <c r="M671" s="18"/>
      <c r="O671" s="18"/>
      <c r="Q671" s="18"/>
      <c r="S671" s="18"/>
      <c r="U671" s="18"/>
      <c r="W671" s="18"/>
      <c r="Y671" s="18"/>
      <c r="AP671" s="13"/>
      <c r="AS671" s="13"/>
      <c r="AT671" s="6"/>
      <c r="AU671" s="13"/>
      <c r="AV671" s="13"/>
      <c r="AW671" s="13"/>
      <c r="AX671" s="13"/>
      <c r="AY671" s="13"/>
      <c r="AZ671" s="13"/>
      <c r="BA671" s="13"/>
      <c r="BB671" s="13"/>
    </row>
    <row r="672">
      <c r="I672" s="17"/>
      <c r="M672" s="18"/>
      <c r="O672" s="18"/>
      <c r="Q672" s="18"/>
      <c r="S672" s="18"/>
      <c r="U672" s="18"/>
      <c r="W672" s="18"/>
      <c r="Y672" s="18"/>
      <c r="AP672" s="13"/>
      <c r="AS672" s="13"/>
      <c r="AT672" s="6"/>
      <c r="AU672" s="13"/>
      <c r="AV672" s="13"/>
      <c r="AW672" s="13"/>
      <c r="AX672" s="13"/>
      <c r="AY672" s="13"/>
      <c r="AZ672" s="13"/>
      <c r="BA672" s="13"/>
      <c r="BB672" s="13"/>
    </row>
    <row r="673">
      <c r="I673" s="17"/>
      <c r="M673" s="18"/>
      <c r="O673" s="18"/>
      <c r="Q673" s="18"/>
      <c r="S673" s="18"/>
      <c r="U673" s="18"/>
      <c r="W673" s="18"/>
      <c r="Y673" s="18"/>
      <c r="AP673" s="13"/>
      <c r="AS673" s="13"/>
      <c r="AT673" s="6"/>
      <c r="AU673" s="13"/>
      <c r="AV673" s="13"/>
      <c r="AW673" s="13"/>
      <c r="AX673" s="13"/>
      <c r="AY673" s="13"/>
      <c r="AZ673" s="13"/>
      <c r="BA673" s="13"/>
      <c r="BB673" s="13"/>
    </row>
    <row r="674">
      <c r="I674" s="17"/>
      <c r="M674" s="18"/>
      <c r="O674" s="18"/>
      <c r="Q674" s="18"/>
      <c r="S674" s="18"/>
      <c r="U674" s="18"/>
      <c r="W674" s="18"/>
      <c r="Y674" s="18"/>
      <c r="AP674" s="13"/>
      <c r="AS674" s="13"/>
      <c r="AT674" s="6"/>
      <c r="AU674" s="13"/>
      <c r="AV674" s="13"/>
      <c r="AW674" s="13"/>
      <c r="AX674" s="13"/>
      <c r="AY674" s="13"/>
      <c r="AZ674" s="13"/>
      <c r="BA674" s="13"/>
      <c r="BB674" s="13"/>
    </row>
    <row r="675">
      <c r="I675" s="17"/>
      <c r="M675" s="18"/>
      <c r="O675" s="18"/>
      <c r="Q675" s="18"/>
      <c r="S675" s="18"/>
      <c r="U675" s="18"/>
      <c r="W675" s="18"/>
      <c r="Y675" s="18"/>
      <c r="AP675" s="13"/>
      <c r="AS675" s="13"/>
      <c r="AT675" s="6"/>
      <c r="AU675" s="13"/>
      <c r="AV675" s="13"/>
      <c r="AW675" s="13"/>
      <c r="AX675" s="13"/>
      <c r="AY675" s="13"/>
      <c r="AZ675" s="13"/>
      <c r="BA675" s="13"/>
      <c r="BB675" s="13"/>
    </row>
    <row r="676">
      <c r="I676" s="17"/>
      <c r="M676" s="18"/>
      <c r="O676" s="18"/>
      <c r="Q676" s="18"/>
      <c r="S676" s="18"/>
      <c r="U676" s="18"/>
      <c r="W676" s="18"/>
      <c r="Y676" s="18"/>
      <c r="AP676" s="13"/>
      <c r="AS676" s="13"/>
      <c r="AT676" s="6"/>
      <c r="AU676" s="13"/>
      <c r="AV676" s="13"/>
      <c r="AW676" s="13"/>
      <c r="AX676" s="13"/>
      <c r="AY676" s="13"/>
      <c r="AZ676" s="13"/>
      <c r="BA676" s="13"/>
      <c r="BB676" s="13"/>
    </row>
    <row r="677">
      <c r="I677" s="17"/>
      <c r="M677" s="18"/>
      <c r="O677" s="18"/>
      <c r="Q677" s="18"/>
      <c r="S677" s="18"/>
      <c r="U677" s="18"/>
      <c r="W677" s="18"/>
      <c r="Y677" s="18"/>
      <c r="AP677" s="13"/>
      <c r="AS677" s="13"/>
      <c r="AT677" s="6"/>
      <c r="AU677" s="13"/>
      <c r="AV677" s="13"/>
      <c r="AW677" s="13"/>
      <c r="AX677" s="13"/>
      <c r="AY677" s="13"/>
      <c r="AZ677" s="13"/>
      <c r="BA677" s="13"/>
      <c r="BB677" s="13"/>
    </row>
    <row r="678">
      <c r="I678" s="17"/>
      <c r="M678" s="18"/>
      <c r="O678" s="18"/>
      <c r="Q678" s="18"/>
      <c r="S678" s="18"/>
      <c r="U678" s="18"/>
      <c r="W678" s="18"/>
      <c r="Y678" s="18"/>
      <c r="AP678" s="13"/>
      <c r="AS678" s="13"/>
      <c r="AT678" s="6"/>
      <c r="AU678" s="13"/>
      <c r="AV678" s="13"/>
      <c r="AW678" s="13"/>
      <c r="AX678" s="13"/>
      <c r="AY678" s="13"/>
      <c r="AZ678" s="13"/>
      <c r="BA678" s="13"/>
      <c r="BB678" s="13"/>
    </row>
    <row r="679">
      <c r="I679" s="17"/>
      <c r="M679" s="18"/>
      <c r="O679" s="18"/>
      <c r="Q679" s="18"/>
      <c r="S679" s="18"/>
      <c r="U679" s="18"/>
      <c r="W679" s="18"/>
      <c r="Y679" s="18"/>
      <c r="AP679" s="13"/>
      <c r="AS679" s="13"/>
      <c r="AT679" s="6"/>
      <c r="AU679" s="13"/>
      <c r="AV679" s="13"/>
      <c r="AW679" s="13"/>
      <c r="AX679" s="13"/>
      <c r="AY679" s="13"/>
      <c r="AZ679" s="13"/>
      <c r="BA679" s="13"/>
      <c r="BB679" s="13"/>
    </row>
    <row r="680">
      <c r="I680" s="17"/>
      <c r="M680" s="18"/>
      <c r="O680" s="18"/>
      <c r="Q680" s="18"/>
      <c r="S680" s="18"/>
      <c r="U680" s="18"/>
      <c r="W680" s="18"/>
      <c r="Y680" s="18"/>
      <c r="AP680" s="13"/>
      <c r="AS680" s="13"/>
      <c r="AT680" s="6"/>
      <c r="AU680" s="13"/>
      <c r="AV680" s="13"/>
      <c r="AW680" s="13"/>
      <c r="AX680" s="13"/>
      <c r="AY680" s="13"/>
      <c r="AZ680" s="13"/>
      <c r="BA680" s="13"/>
      <c r="BB680" s="13"/>
    </row>
    <row r="681">
      <c r="I681" s="17"/>
      <c r="M681" s="18"/>
      <c r="O681" s="18"/>
      <c r="Q681" s="18"/>
      <c r="S681" s="18"/>
      <c r="U681" s="18"/>
      <c r="W681" s="18"/>
      <c r="Y681" s="18"/>
      <c r="AP681" s="13"/>
      <c r="AS681" s="13"/>
      <c r="AT681" s="6"/>
      <c r="AU681" s="13"/>
      <c r="AV681" s="13"/>
      <c r="AW681" s="13"/>
      <c r="AX681" s="13"/>
      <c r="AY681" s="13"/>
      <c r="AZ681" s="13"/>
      <c r="BA681" s="13"/>
      <c r="BB681" s="13"/>
    </row>
    <row r="682">
      <c r="I682" s="17"/>
      <c r="M682" s="18"/>
      <c r="O682" s="18"/>
      <c r="Q682" s="18"/>
      <c r="S682" s="18"/>
      <c r="U682" s="18"/>
      <c r="W682" s="18"/>
      <c r="Y682" s="18"/>
      <c r="AP682" s="13"/>
      <c r="AS682" s="13"/>
      <c r="AT682" s="6"/>
      <c r="AU682" s="13"/>
      <c r="AV682" s="13"/>
      <c r="AW682" s="13"/>
      <c r="AX682" s="13"/>
      <c r="AY682" s="13"/>
      <c r="AZ682" s="13"/>
      <c r="BA682" s="13"/>
      <c r="BB682" s="13"/>
    </row>
    <row r="683">
      <c r="I683" s="17"/>
      <c r="M683" s="18"/>
      <c r="O683" s="18"/>
      <c r="Q683" s="18"/>
      <c r="S683" s="18"/>
      <c r="U683" s="18"/>
      <c r="W683" s="18"/>
      <c r="Y683" s="18"/>
      <c r="AP683" s="13"/>
      <c r="AS683" s="13"/>
      <c r="AT683" s="6"/>
      <c r="AU683" s="13"/>
      <c r="AV683" s="13"/>
      <c r="AW683" s="13"/>
      <c r="AX683" s="13"/>
      <c r="AY683" s="13"/>
      <c r="AZ683" s="13"/>
      <c r="BA683" s="13"/>
      <c r="BB683" s="13"/>
    </row>
    <row r="684">
      <c r="I684" s="17"/>
      <c r="M684" s="18"/>
      <c r="O684" s="18"/>
      <c r="Q684" s="18"/>
      <c r="S684" s="18"/>
      <c r="U684" s="18"/>
      <c r="W684" s="18"/>
      <c r="Y684" s="18"/>
      <c r="AP684" s="13"/>
      <c r="AS684" s="13"/>
      <c r="AT684" s="6"/>
      <c r="AU684" s="13"/>
      <c r="AV684" s="13"/>
      <c r="AW684" s="13"/>
      <c r="AX684" s="13"/>
      <c r="AY684" s="13"/>
      <c r="AZ684" s="13"/>
      <c r="BA684" s="13"/>
      <c r="BB684" s="13"/>
    </row>
    <row r="685">
      <c r="I685" s="17"/>
      <c r="M685" s="18"/>
      <c r="O685" s="18"/>
      <c r="Q685" s="18"/>
      <c r="S685" s="18"/>
      <c r="U685" s="18"/>
      <c r="W685" s="18"/>
      <c r="Y685" s="18"/>
      <c r="AP685" s="13"/>
      <c r="AS685" s="13"/>
      <c r="AT685" s="6"/>
      <c r="AU685" s="13"/>
      <c r="AV685" s="13"/>
      <c r="AW685" s="13"/>
      <c r="AX685" s="13"/>
      <c r="AY685" s="13"/>
      <c r="AZ685" s="13"/>
      <c r="BA685" s="13"/>
      <c r="BB685" s="13"/>
    </row>
    <row r="686">
      <c r="I686" s="17"/>
      <c r="M686" s="18"/>
      <c r="O686" s="18"/>
      <c r="Q686" s="18"/>
      <c r="S686" s="18"/>
      <c r="U686" s="18"/>
      <c r="W686" s="18"/>
      <c r="Y686" s="18"/>
      <c r="AP686" s="13"/>
      <c r="AS686" s="13"/>
      <c r="AT686" s="6"/>
      <c r="AU686" s="13"/>
      <c r="AV686" s="13"/>
      <c r="AW686" s="13"/>
      <c r="AX686" s="13"/>
      <c r="AY686" s="13"/>
      <c r="AZ686" s="13"/>
      <c r="BA686" s="13"/>
      <c r="BB686" s="13"/>
    </row>
    <row r="687">
      <c r="I687" s="17"/>
      <c r="M687" s="18"/>
      <c r="O687" s="18"/>
      <c r="Q687" s="18"/>
      <c r="S687" s="18"/>
      <c r="U687" s="18"/>
      <c r="W687" s="18"/>
      <c r="Y687" s="18"/>
      <c r="AP687" s="13"/>
      <c r="AS687" s="13"/>
      <c r="AT687" s="6"/>
      <c r="AU687" s="13"/>
      <c r="AV687" s="13"/>
      <c r="AW687" s="13"/>
      <c r="AX687" s="13"/>
      <c r="AY687" s="13"/>
      <c r="AZ687" s="13"/>
      <c r="BA687" s="13"/>
      <c r="BB687" s="13"/>
    </row>
    <row r="688">
      <c r="I688" s="17"/>
      <c r="M688" s="18"/>
      <c r="O688" s="18"/>
      <c r="Q688" s="18"/>
      <c r="S688" s="18"/>
      <c r="U688" s="18"/>
      <c r="W688" s="18"/>
      <c r="Y688" s="18"/>
      <c r="AP688" s="13"/>
      <c r="AS688" s="13"/>
      <c r="AT688" s="6"/>
      <c r="AU688" s="13"/>
      <c r="AV688" s="13"/>
      <c r="AW688" s="13"/>
      <c r="AX688" s="13"/>
      <c r="AY688" s="13"/>
      <c r="AZ688" s="13"/>
      <c r="BA688" s="13"/>
      <c r="BB688" s="13"/>
    </row>
    <row r="689">
      <c r="I689" s="17"/>
      <c r="M689" s="18"/>
      <c r="O689" s="18"/>
      <c r="Q689" s="18"/>
      <c r="S689" s="18"/>
      <c r="U689" s="18"/>
      <c r="W689" s="18"/>
      <c r="Y689" s="18"/>
      <c r="AP689" s="13"/>
      <c r="AS689" s="13"/>
      <c r="AT689" s="6"/>
      <c r="AU689" s="13"/>
      <c r="AV689" s="13"/>
      <c r="AW689" s="13"/>
      <c r="AX689" s="13"/>
      <c r="AY689" s="13"/>
      <c r="AZ689" s="13"/>
      <c r="BA689" s="13"/>
      <c r="BB689" s="13"/>
    </row>
    <row r="690">
      <c r="I690" s="17"/>
      <c r="M690" s="18"/>
      <c r="O690" s="18"/>
      <c r="Q690" s="18"/>
      <c r="S690" s="18"/>
      <c r="U690" s="18"/>
      <c r="W690" s="18"/>
      <c r="Y690" s="18"/>
      <c r="AP690" s="13"/>
      <c r="AS690" s="13"/>
      <c r="AT690" s="6"/>
      <c r="AU690" s="13"/>
      <c r="AV690" s="13"/>
      <c r="AW690" s="13"/>
      <c r="AX690" s="13"/>
      <c r="AY690" s="13"/>
      <c r="AZ690" s="13"/>
      <c r="BA690" s="13"/>
      <c r="BB690" s="13"/>
    </row>
    <row r="691">
      <c r="I691" s="17"/>
      <c r="M691" s="18"/>
      <c r="O691" s="18"/>
      <c r="Q691" s="18"/>
      <c r="S691" s="18"/>
      <c r="U691" s="18"/>
      <c r="W691" s="18"/>
      <c r="Y691" s="18"/>
      <c r="AP691" s="13"/>
      <c r="AS691" s="13"/>
      <c r="AT691" s="6"/>
      <c r="AU691" s="13"/>
      <c r="AV691" s="13"/>
      <c r="AW691" s="13"/>
      <c r="AX691" s="13"/>
      <c r="AY691" s="13"/>
      <c r="AZ691" s="13"/>
      <c r="BA691" s="13"/>
      <c r="BB691" s="13"/>
    </row>
    <row r="692">
      <c r="I692" s="17"/>
      <c r="M692" s="18"/>
      <c r="O692" s="18"/>
      <c r="Q692" s="18"/>
      <c r="S692" s="18"/>
      <c r="U692" s="18"/>
      <c r="W692" s="18"/>
      <c r="Y692" s="18"/>
      <c r="AP692" s="13"/>
      <c r="AS692" s="13"/>
      <c r="AT692" s="6"/>
      <c r="AU692" s="13"/>
      <c r="AV692" s="13"/>
      <c r="AW692" s="13"/>
      <c r="AX692" s="13"/>
      <c r="AY692" s="13"/>
      <c r="AZ692" s="13"/>
      <c r="BA692" s="13"/>
      <c r="BB692" s="13"/>
    </row>
    <row r="693">
      <c r="I693" s="17"/>
      <c r="M693" s="18"/>
      <c r="O693" s="18"/>
      <c r="Q693" s="18"/>
      <c r="S693" s="18"/>
      <c r="U693" s="18"/>
      <c r="W693" s="18"/>
      <c r="Y693" s="18"/>
      <c r="AP693" s="13"/>
      <c r="AS693" s="13"/>
      <c r="AT693" s="6"/>
      <c r="AU693" s="13"/>
      <c r="AV693" s="13"/>
      <c r="AW693" s="13"/>
      <c r="AX693" s="13"/>
      <c r="AY693" s="13"/>
      <c r="AZ693" s="13"/>
      <c r="BA693" s="13"/>
      <c r="BB693" s="13"/>
    </row>
    <row r="694">
      <c r="I694" s="17"/>
      <c r="M694" s="18"/>
      <c r="O694" s="18"/>
      <c r="Q694" s="18"/>
      <c r="S694" s="18"/>
      <c r="U694" s="18"/>
      <c r="W694" s="18"/>
      <c r="Y694" s="18"/>
      <c r="AP694" s="13"/>
      <c r="AS694" s="13"/>
      <c r="AT694" s="6"/>
      <c r="AU694" s="13"/>
      <c r="AV694" s="13"/>
      <c r="AW694" s="13"/>
      <c r="AX694" s="13"/>
      <c r="AY694" s="13"/>
      <c r="AZ694" s="13"/>
      <c r="BA694" s="13"/>
      <c r="BB694" s="13"/>
    </row>
    <row r="695">
      <c r="I695" s="17"/>
      <c r="M695" s="18"/>
      <c r="O695" s="18"/>
      <c r="Q695" s="18"/>
      <c r="S695" s="18"/>
      <c r="U695" s="18"/>
      <c r="W695" s="18"/>
      <c r="Y695" s="18"/>
      <c r="AP695" s="13"/>
      <c r="AS695" s="13"/>
      <c r="AT695" s="6"/>
      <c r="AU695" s="13"/>
      <c r="AV695" s="13"/>
      <c r="AW695" s="13"/>
      <c r="AX695" s="13"/>
      <c r="AY695" s="13"/>
      <c r="AZ695" s="13"/>
      <c r="BA695" s="13"/>
      <c r="BB695" s="13"/>
    </row>
    <row r="696">
      <c r="I696" s="17"/>
      <c r="M696" s="18"/>
      <c r="O696" s="18"/>
      <c r="Q696" s="18"/>
      <c r="S696" s="18"/>
      <c r="U696" s="18"/>
      <c r="W696" s="18"/>
      <c r="Y696" s="18"/>
      <c r="AP696" s="13"/>
      <c r="AS696" s="13"/>
      <c r="AT696" s="6"/>
      <c r="AU696" s="13"/>
      <c r="AV696" s="13"/>
      <c r="AW696" s="13"/>
      <c r="AX696" s="13"/>
      <c r="AY696" s="13"/>
      <c r="AZ696" s="13"/>
      <c r="BA696" s="13"/>
      <c r="BB696" s="13"/>
    </row>
    <row r="697">
      <c r="I697" s="17"/>
      <c r="M697" s="18"/>
      <c r="O697" s="18"/>
      <c r="Q697" s="18"/>
      <c r="S697" s="18"/>
      <c r="U697" s="18"/>
      <c r="W697" s="18"/>
      <c r="Y697" s="18"/>
      <c r="AP697" s="13"/>
      <c r="AS697" s="13"/>
      <c r="AT697" s="6"/>
      <c r="AU697" s="13"/>
      <c r="AV697" s="13"/>
      <c r="AW697" s="13"/>
      <c r="AX697" s="13"/>
      <c r="AY697" s="13"/>
      <c r="AZ697" s="13"/>
      <c r="BA697" s="13"/>
      <c r="BB697" s="13"/>
    </row>
    <row r="698">
      <c r="I698" s="17"/>
      <c r="M698" s="18"/>
      <c r="O698" s="18"/>
      <c r="Q698" s="18"/>
      <c r="S698" s="18"/>
      <c r="U698" s="18"/>
      <c r="W698" s="18"/>
      <c r="Y698" s="18"/>
      <c r="AP698" s="13"/>
      <c r="AS698" s="13"/>
      <c r="AT698" s="6"/>
      <c r="AU698" s="13"/>
      <c r="AV698" s="13"/>
      <c r="AW698" s="13"/>
      <c r="AX698" s="13"/>
      <c r="AY698" s="13"/>
      <c r="AZ698" s="13"/>
      <c r="BA698" s="13"/>
      <c r="BB698" s="13"/>
    </row>
    <row r="699">
      <c r="I699" s="17"/>
      <c r="M699" s="18"/>
      <c r="O699" s="18"/>
      <c r="Q699" s="18"/>
      <c r="S699" s="18"/>
      <c r="U699" s="18"/>
      <c r="W699" s="18"/>
      <c r="Y699" s="18"/>
      <c r="AP699" s="13"/>
      <c r="AS699" s="13"/>
      <c r="AT699" s="6"/>
      <c r="AU699" s="13"/>
      <c r="AV699" s="13"/>
      <c r="AW699" s="13"/>
      <c r="AX699" s="13"/>
      <c r="AY699" s="13"/>
      <c r="AZ699" s="13"/>
      <c r="BA699" s="13"/>
      <c r="BB699" s="13"/>
    </row>
    <row r="700">
      <c r="I700" s="17"/>
      <c r="M700" s="18"/>
      <c r="O700" s="18"/>
      <c r="Q700" s="18"/>
      <c r="S700" s="18"/>
      <c r="U700" s="18"/>
      <c r="W700" s="18"/>
      <c r="Y700" s="18"/>
      <c r="AP700" s="13"/>
      <c r="AS700" s="13"/>
      <c r="AT700" s="6"/>
      <c r="AU700" s="13"/>
      <c r="AV700" s="13"/>
      <c r="AW700" s="13"/>
      <c r="AX700" s="13"/>
      <c r="AY700" s="13"/>
      <c r="AZ700" s="13"/>
      <c r="BA700" s="13"/>
      <c r="BB700" s="13"/>
    </row>
    <row r="701">
      <c r="I701" s="17"/>
      <c r="M701" s="18"/>
      <c r="O701" s="18"/>
      <c r="Q701" s="18"/>
      <c r="S701" s="18"/>
      <c r="U701" s="18"/>
      <c r="W701" s="18"/>
      <c r="Y701" s="18"/>
      <c r="AP701" s="13"/>
      <c r="AS701" s="13"/>
      <c r="AT701" s="6"/>
      <c r="AU701" s="13"/>
      <c r="AV701" s="13"/>
      <c r="AW701" s="13"/>
      <c r="AX701" s="13"/>
      <c r="AY701" s="13"/>
      <c r="AZ701" s="13"/>
      <c r="BA701" s="13"/>
      <c r="BB701" s="13"/>
    </row>
    <row r="702">
      <c r="I702" s="17"/>
      <c r="M702" s="18"/>
      <c r="O702" s="18"/>
      <c r="Q702" s="18"/>
      <c r="S702" s="18"/>
      <c r="U702" s="18"/>
      <c r="W702" s="18"/>
      <c r="Y702" s="18"/>
      <c r="AP702" s="13"/>
      <c r="AS702" s="13"/>
      <c r="AT702" s="6"/>
      <c r="AU702" s="13"/>
      <c r="AV702" s="13"/>
      <c r="AW702" s="13"/>
      <c r="AX702" s="13"/>
      <c r="AY702" s="13"/>
      <c r="AZ702" s="13"/>
      <c r="BA702" s="13"/>
      <c r="BB702" s="13"/>
    </row>
    <row r="703">
      <c r="I703" s="17"/>
      <c r="M703" s="18"/>
      <c r="O703" s="18"/>
      <c r="Q703" s="18"/>
      <c r="S703" s="18"/>
      <c r="U703" s="18"/>
      <c r="W703" s="18"/>
      <c r="Y703" s="18"/>
      <c r="AP703" s="13"/>
      <c r="AS703" s="13"/>
      <c r="AT703" s="6"/>
      <c r="AU703" s="13"/>
      <c r="AV703" s="13"/>
      <c r="AW703" s="13"/>
      <c r="AX703" s="13"/>
      <c r="AY703" s="13"/>
      <c r="AZ703" s="13"/>
      <c r="BA703" s="13"/>
      <c r="BB703" s="13"/>
    </row>
    <row r="704">
      <c r="I704" s="17"/>
      <c r="M704" s="18"/>
      <c r="O704" s="18"/>
      <c r="Q704" s="18"/>
      <c r="S704" s="18"/>
      <c r="U704" s="18"/>
      <c r="W704" s="18"/>
      <c r="Y704" s="18"/>
      <c r="AP704" s="13"/>
      <c r="AS704" s="13"/>
      <c r="AT704" s="6"/>
      <c r="AU704" s="13"/>
      <c r="AV704" s="13"/>
      <c r="AW704" s="13"/>
      <c r="AX704" s="13"/>
      <c r="AY704" s="13"/>
      <c r="AZ704" s="13"/>
      <c r="BA704" s="13"/>
      <c r="BB704" s="13"/>
    </row>
    <row r="705">
      <c r="I705" s="17"/>
      <c r="M705" s="18"/>
      <c r="O705" s="18"/>
      <c r="Q705" s="18"/>
      <c r="S705" s="18"/>
      <c r="U705" s="18"/>
      <c r="W705" s="18"/>
      <c r="Y705" s="18"/>
      <c r="AP705" s="13"/>
      <c r="AS705" s="13"/>
      <c r="AT705" s="6"/>
      <c r="AU705" s="13"/>
      <c r="AV705" s="13"/>
      <c r="AW705" s="13"/>
      <c r="AX705" s="13"/>
      <c r="AY705" s="13"/>
      <c r="AZ705" s="13"/>
      <c r="BA705" s="13"/>
      <c r="BB705" s="13"/>
    </row>
    <row r="706">
      <c r="I706" s="17"/>
      <c r="M706" s="18"/>
      <c r="O706" s="18"/>
      <c r="Q706" s="18"/>
      <c r="S706" s="18"/>
      <c r="U706" s="18"/>
      <c r="W706" s="18"/>
      <c r="Y706" s="18"/>
      <c r="AP706" s="13"/>
      <c r="AS706" s="13"/>
      <c r="AT706" s="6"/>
      <c r="AU706" s="13"/>
      <c r="AV706" s="13"/>
      <c r="AW706" s="13"/>
      <c r="AX706" s="13"/>
      <c r="AY706" s="13"/>
      <c r="AZ706" s="13"/>
      <c r="BA706" s="13"/>
      <c r="BB706" s="13"/>
    </row>
    <row r="707">
      <c r="I707" s="17"/>
      <c r="M707" s="18"/>
      <c r="O707" s="18"/>
      <c r="Q707" s="18"/>
      <c r="S707" s="18"/>
      <c r="U707" s="18"/>
      <c r="W707" s="18"/>
      <c r="Y707" s="18"/>
      <c r="AP707" s="13"/>
      <c r="AS707" s="13"/>
      <c r="AT707" s="6"/>
      <c r="AU707" s="13"/>
      <c r="AV707" s="13"/>
      <c r="AW707" s="13"/>
      <c r="AX707" s="13"/>
      <c r="AY707" s="13"/>
      <c r="AZ707" s="13"/>
      <c r="BA707" s="13"/>
      <c r="BB707" s="13"/>
    </row>
    <row r="708">
      <c r="I708" s="17"/>
      <c r="M708" s="18"/>
      <c r="O708" s="18"/>
      <c r="Q708" s="18"/>
      <c r="S708" s="18"/>
      <c r="U708" s="18"/>
      <c r="W708" s="18"/>
      <c r="Y708" s="18"/>
      <c r="AP708" s="13"/>
      <c r="AS708" s="13"/>
      <c r="AT708" s="6"/>
      <c r="AU708" s="13"/>
      <c r="AV708" s="13"/>
      <c r="AW708" s="13"/>
      <c r="AX708" s="13"/>
      <c r="AY708" s="13"/>
      <c r="AZ708" s="13"/>
      <c r="BA708" s="13"/>
      <c r="BB708" s="13"/>
    </row>
    <row r="709">
      <c r="I709" s="17"/>
      <c r="M709" s="18"/>
      <c r="O709" s="18"/>
      <c r="Q709" s="18"/>
      <c r="S709" s="18"/>
      <c r="U709" s="18"/>
      <c r="W709" s="18"/>
      <c r="Y709" s="18"/>
      <c r="AP709" s="13"/>
      <c r="AS709" s="13"/>
      <c r="AT709" s="6"/>
      <c r="AU709" s="13"/>
      <c r="AV709" s="13"/>
      <c r="AW709" s="13"/>
      <c r="AX709" s="13"/>
      <c r="AY709" s="13"/>
      <c r="AZ709" s="13"/>
      <c r="BA709" s="13"/>
      <c r="BB709" s="13"/>
    </row>
    <row r="710">
      <c r="I710" s="17"/>
      <c r="M710" s="18"/>
      <c r="O710" s="18"/>
      <c r="Q710" s="18"/>
      <c r="S710" s="18"/>
      <c r="U710" s="18"/>
      <c r="W710" s="18"/>
      <c r="Y710" s="18"/>
      <c r="AP710" s="13"/>
      <c r="AS710" s="13"/>
      <c r="AT710" s="6"/>
      <c r="AU710" s="13"/>
      <c r="AV710" s="13"/>
      <c r="AW710" s="13"/>
      <c r="AX710" s="13"/>
      <c r="AY710" s="13"/>
      <c r="AZ710" s="13"/>
      <c r="BA710" s="13"/>
      <c r="BB710" s="13"/>
    </row>
    <row r="711">
      <c r="I711" s="17"/>
      <c r="M711" s="18"/>
      <c r="O711" s="18"/>
      <c r="Q711" s="18"/>
      <c r="S711" s="18"/>
      <c r="U711" s="18"/>
      <c r="W711" s="18"/>
      <c r="Y711" s="18"/>
      <c r="AP711" s="13"/>
      <c r="AS711" s="13"/>
      <c r="AT711" s="6"/>
      <c r="AU711" s="13"/>
      <c r="AV711" s="13"/>
      <c r="AW711" s="13"/>
      <c r="AX711" s="13"/>
      <c r="AY711" s="13"/>
      <c r="AZ711" s="13"/>
      <c r="BA711" s="13"/>
      <c r="BB711" s="13"/>
    </row>
    <row r="712">
      <c r="I712" s="17"/>
      <c r="M712" s="18"/>
      <c r="O712" s="18"/>
      <c r="Q712" s="18"/>
      <c r="S712" s="18"/>
      <c r="U712" s="18"/>
      <c r="W712" s="18"/>
      <c r="Y712" s="18"/>
      <c r="AP712" s="13"/>
      <c r="AS712" s="13"/>
      <c r="AT712" s="6"/>
      <c r="AU712" s="13"/>
      <c r="AV712" s="13"/>
      <c r="AW712" s="13"/>
      <c r="AX712" s="13"/>
      <c r="AY712" s="13"/>
      <c r="AZ712" s="13"/>
      <c r="BA712" s="13"/>
      <c r="BB712" s="13"/>
    </row>
    <row r="713">
      <c r="I713" s="17"/>
      <c r="M713" s="18"/>
      <c r="O713" s="18"/>
      <c r="Q713" s="18"/>
      <c r="S713" s="18"/>
      <c r="U713" s="18"/>
      <c r="W713" s="18"/>
      <c r="Y713" s="18"/>
      <c r="AP713" s="13"/>
      <c r="AS713" s="13"/>
      <c r="AT713" s="6"/>
      <c r="AU713" s="13"/>
      <c r="AV713" s="13"/>
      <c r="AW713" s="13"/>
      <c r="AX713" s="13"/>
      <c r="AY713" s="13"/>
      <c r="AZ713" s="13"/>
      <c r="BA713" s="13"/>
      <c r="BB713" s="13"/>
    </row>
    <row r="714">
      <c r="I714" s="17"/>
      <c r="M714" s="18"/>
      <c r="O714" s="18"/>
      <c r="Q714" s="18"/>
      <c r="S714" s="18"/>
      <c r="U714" s="18"/>
      <c r="W714" s="18"/>
      <c r="Y714" s="18"/>
      <c r="AP714" s="13"/>
      <c r="AS714" s="13"/>
      <c r="AT714" s="6"/>
      <c r="AU714" s="13"/>
      <c r="AV714" s="13"/>
      <c r="AW714" s="13"/>
      <c r="AX714" s="13"/>
      <c r="AY714" s="13"/>
      <c r="AZ714" s="13"/>
      <c r="BA714" s="13"/>
      <c r="BB714" s="13"/>
    </row>
    <row r="715">
      <c r="I715" s="17"/>
      <c r="M715" s="18"/>
      <c r="O715" s="18"/>
      <c r="Q715" s="18"/>
      <c r="S715" s="18"/>
      <c r="U715" s="18"/>
      <c r="W715" s="18"/>
      <c r="Y715" s="18"/>
      <c r="AP715" s="13"/>
      <c r="AS715" s="13"/>
      <c r="AT715" s="6"/>
      <c r="AU715" s="13"/>
      <c r="AV715" s="13"/>
      <c r="AW715" s="13"/>
      <c r="AX715" s="13"/>
      <c r="AY715" s="13"/>
      <c r="AZ715" s="13"/>
      <c r="BA715" s="13"/>
      <c r="BB715" s="13"/>
    </row>
    <row r="716">
      <c r="I716" s="17"/>
      <c r="M716" s="18"/>
      <c r="O716" s="18"/>
      <c r="Q716" s="18"/>
      <c r="S716" s="18"/>
      <c r="U716" s="18"/>
      <c r="W716" s="18"/>
      <c r="Y716" s="18"/>
      <c r="AP716" s="13"/>
      <c r="AS716" s="13"/>
      <c r="AT716" s="6"/>
      <c r="AU716" s="13"/>
      <c r="AV716" s="13"/>
      <c r="AW716" s="13"/>
      <c r="AX716" s="13"/>
      <c r="AY716" s="13"/>
      <c r="AZ716" s="13"/>
      <c r="BA716" s="13"/>
      <c r="BB716" s="13"/>
    </row>
    <row r="717">
      <c r="I717" s="17"/>
      <c r="M717" s="18"/>
      <c r="O717" s="18"/>
      <c r="Q717" s="18"/>
      <c r="S717" s="18"/>
      <c r="U717" s="18"/>
      <c r="W717" s="18"/>
      <c r="Y717" s="18"/>
      <c r="AP717" s="13"/>
      <c r="AS717" s="13"/>
      <c r="AT717" s="6"/>
      <c r="AU717" s="13"/>
      <c r="AV717" s="13"/>
      <c r="AW717" s="13"/>
      <c r="AX717" s="13"/>
      <c r="AY717" s="13"/>
      <c r="AZ717" s="13"/>
      <c r="BA717" s="13"/>
      <c r="BB717" s="13"/>
    </row>
    <row r="718">
      <c r="I718" s="17"/>
      <c r="M718" s="18"/>
      <c r="O718" s="18"/>
      <c r="Q718" s="18"/>
      <c r="S718" s="18"/>
      <c r="U718" s="18"/>
      <c r="W718" s="18"/>
      <c r="Y718" s="18"/>
      <c r="AP718" s="13"/>
      <c r="AS718" s="13"/>
      <c r="AT718" s="6"/>
      <c r="AU718" s="13"/>
      <c r="AV718" s="13"/>
      <c r="AW718" s="13"/>
      <c r="AX718" s="13"/>
      <c r="AY718" s="13"/>
      <c r="AZ718" s="13"/>
      <c r="BA718" s="13"/>
      <c r="BB718" s="13"/>
    </row>
    <row r="719">
      <c r="I719" s="17"/>
      <c r="M719" s="18"/>
      <c r="O719" s="18"/>
      <c r="Q719" s="18"/>
      <c r="S719" s="18"/>
      <c r="U719" s="18"/>
      <c r="W719" s="18"/>
      <c r="Y719" s="18"/>
      <c r="AP719" s="13"/>
      <c r="AS719" s="13"/>
      <c r="AT719" s="6"/>
      <c r="AU719" s="13"/>
      <c r="AV719" s="13"/>
      <c r="AW719" s="13"/>
      <c r="AX719" s="13"/>
      <c r="AY719" s="13"/>
      <c r="AZ719" s="13"/>
      <c r="BA719" s="13"/>
      <c r="BB719" s="13"/>
    </row>
    <row r="720">
      <c r="I720" s="17"/>
      <c r="M720" s="18"/>
      <c r="O720" s="18"/>
      <c r="Q720" s="18"/>
      <c r="S720" s="18"/>
      <c r="U720" s="18"/>
      <c r="W720" s="18"/>
      <c r="Y720" s="18"/>
      <c r="AP720" s="13"/>
      <c r="AS720" s="13"/>
      <c r="AT720" s="6"/>
      <c r="AU720" s="13"/>
      <c r="AV720" s="13"/>
      <c r="AW720" s="13"/>
      <c r="AX720" s="13"/>
      <c r="AY720" s="13"/>
      <c r="AZ720" s="13"/>
      <c r="BA720" s="13"/>
      <c r="BB720" s="13"/>
    </row>
    <row r="721">
      <c r="I721" s="17"/>
      <c r="M721" s="18"/>
      <c r="O721" s="18"/>
      <c r="Q721" s="18"/>
      <c r="S721" s="18"/>
      <c r="U721" s="18"/>
      <c r="W721" s="18"/>
      <c r="Y721" s="18"/>
      <c r="AP721" s="13"/>
      <c r="AS721" s="13"/>
      <c r="AT721" s="6"/>
      <c r="AU721" s="13"/>
      <c r="AV721" s="13"/>
      <c r="AW721" s="13"/>
      <c r="AX721" s="13"/>
      <c r="AY721" s="13"/>
      <c r="AZ721" s="13"/>
      <c r="BA721" s="13"/>
      <c r="BB721" s="13"/>
    </row>
    <row r="722">
      <c r="I722" s="17"/>
      <c r="M722" s="18"/>
      <c r="O722" s="18"/>
      <c r="Q722" s="18"/>
      <c r="S722" s="18"/>
      <c r="U722" s="18"/>
      <c r="W722" s="18"/>
      <c r="Y722" s="18"/>
      <c r="AP722" s="13"/>
      <c r="AS722" s="13"/>
      <c r="AT722" s="6"/>
      <c r="AU722" s="13"/>
      <c r="AV722" s="13"/>
      <c r="AW722" s="13"/>
      <c r="AX722" s="13"/>
      <c r="AY722" s="13"/>
      <c r="AZ722" s="13"/>
      <c r="BA722" s="13"/>
      <c r="BB722" s="13"/>
    </row>
    <row r="723">
      <c r="I723" s="17"/>
      <c r="M723" s="18"/>
      <c r="O723" s="18"/>
      <c r="Q723" s="18"/>
      <c r="S723" s="18"/>
      <c r="U723" s="18"/>
      <c r="W723" s="18"/>
      <c r="Y723" s="18"/>
      <c r="AP723" s="13"/>
      <c r="AS723" s="13"/>
      <c r="AT723" s="6"/>
      <c r="AU723" s="13"/>
      <c r="AV723" s="13"/>
      <c r="AW723" s="13"/>
      <c r="AX723" s="13"/>
      <c r="AY723" s="13"/>
      <c r="AZ723" s="13"/>
      <c r="BA723" s="13"/>
      <c r="BB723" s="13"/>
    </row>
    <row r="724">
      <c r="I724" s="17"/>
      <c r="M724" s="18"/>
      <c r="O724" s="18"/>
      <c r="Q724" s="18"/>
      <c r="S724" s="18"/>
      <c r="U724" s="18"/>
      <c r="W724" s="18"/>
      <c r="Y724" s="18"/>
      <c r="AP724" s="13"/>
      <c r="AS724" s="13"/>
      <c r="AT724" s="6"/>
      <c r="AU724" s="13"/>
      <c r="AV724" s="13"/>
      <c r="AW724" s="13"/>
      <c r="AX724" s="13"/>
      <c r="AY724" s="13"/>
      <c r="AZ724" s="13"/>
      <c r="BA724" s="13"/>
      <c r="BB724" s="13"/>
    </row>
    <row r="725">
      <c r="I725" s="17"/>
      <c r="M725" s="18"/>
      <c r="O725" s="18"/>
      <c r="Q725" s="18"/>
      <c r="S725" s="18"/>
      <c r="U725" s="18"/>
      <c r="W725" s="18"/>
      <c r="Y725" s="18"/>
      <c r="AP725" s="13"/>
      <c r="AS725" s="13"/>
      <c r="AT725" s="6"/>
      <c r="AU725" s="13"/>
      <c r="AV725" s="13"/>
      <c r="AW725" s="13"/>
      <c r="AX725" s="13"/>
      <c r="AY725" s="13"/>
      <c r="AZ725" s="13"/>
      <c r="BA725" s="13"/>
      <c r="BB725" s="13"/>
    </row>
    <row r="726">
      <c r="I726" s="17"/>
      <c r="M726" s="18"/>
      <c r="O726" s="18"/>
      <c r="Q726" s="18"/>
      <c r="S726" s="18"/>
      <c r="U726" s="18"/>
      <c r="W726" s="18"/>
      <c r="Y726" s="18"/>
      <c r="AP726" s="13"/>
      <c r="AS726" s="13"/>
      <c r="AT726" s="6"/>
      <c r="AU726" s="13"/>
      <c r="AV726" s="13"/>
      <c r="AW726" s="13"/>
      <c r="AX726" s="13"/>
      <c r="AY726" s="13"/>
      <c r="AZ726" s="13"/>
      <c r="BA726" s="13"/>
      <c r="BB726" s="13"/>
    </row>
    <row r="727">
      <c r="I727" s="17"/>
      <c r="M727" s="18"/>
      <c r="O727" s="18"/>
      <c r="Q727" s="18"/>
      <c r="S727" s="18"/>
      <c r="U727" s="18"/>
      <c r="W727" s="18"/>
      <c r="Y727" s="18"/>
      <c r="AP727" s="13"/>
      <c r="AS727" s="13"/>
      <c r="AT727" s="6"/>
      <c r="AU727" s="13"/>
      <c r="AV727" s="13"/>
      <c r="AW727" s="13"/>
      <c r="AX727" s="13"/>
      <c r="AY727" s="13"/>
      <c r="AZ727" s="13"/>
      <c r="BA727" s="13"/>
      <c r="BB727" s="13"/>
    </row>
    <row r="728">
      <c r="I728" s="17"/>
      <c r="M728" s="18"/>
      <c r="O728" s="18"/>
      <c r="Q728" s="18"/>
      <c r="S728" s="18"/>
      <c r="U728" s="18"/>
      <c r="W728" s="18"/>
      <c r="Y728" s="18"/>
      <c r="AP728" s="13"/>
      <c r="AS728" s="13"/>
      <c r="AT728" s="6"/>
      <c r="AU728" s="13"/>
      <c r="AV728" s="13"/>
      <c r="AW728" s="13"/>
      <c r="AX728" s="13"/>
      <c r="AY728" s="13"/>
      <c r="AZ728" s="13"/>
      <c r="BA728" s="13"/>
      <c r="BB728" s="13"/>
    </row>
    <row r="729">
      <c r="I729" s="17"/>
      <c r="M729" s="18"/>
      <c r="O729" s="18"/>
      <c r="Q729" s="18"/>
      <c r="S729" s="18"/>
      <c r="U729" s="18"/>
      <c r="W729" s="18"/>
      <c r="Y729" s="18"/>
      <c r="AP729" s="13"/>
      <c r="AS729" s="13"/>
      <c r="AT729" s="6"/>
      <c r="AU729" s="13"/>
      <c r="AV729" s="13"/>
      <c r="AW729" s="13"/>
      <c r="AX729" s="13"/>
      <c r="AY729" s="13"/>
      <c r="AZ729" s="13"/>
      <c r="BA729" s="13"/>
      <c r="BB729" s="13"/>
    </row>
    <row r="730">
      <c r="I730" s="17"/>
      <c r="M730" s="18"/>
      <c r="O730" s="18"/>
      <c r="Q730" s="18"/>
      <c r="S730" s="18"/>
      <c r="U730" s="18"/>
      <c r="W730" s="18"/>
      <c r="Y730" s="18"/>
      <c r="AP730" s="13"/>
      <c r="AS730" s="13"/>
      <c r="AT730" s="6"/>
      <c r="AU730" s="13"/>
      <c r="AV730" s="13"/>
      <c r="AW730" s="13"/>
      <c r="AX730" s="13"/>
      <c r="AY730" s="13"/>
      <c r="AZ730" s="13"/>
      <c r="BA730" s="13"/>
      <c r="BB730" s="13"/>
    </row>
    <row r="731">
      <c r="I731" s="17"/>
      <c r="M731" s="18"/>
      <c r="O731" s="18"/>
      <c r="Q731" s="18"/>
      <c r="S731" s="18"/>
      <c r="U731" s="18"/>
      <c r="W731" s="18"/>
      <c r="Y731" s="18"/>
      <c r="AP731" s="13"/>
      <c r="AS731" s="13"/>
      <c r="AT731" s="6"/>
      <c r="AU731" s="13"/>
      <c r="AV731" s="13"/>
      <c r="AW731" s="13"/>
      <c r="AX731" s="13"/>
      <c r="AY731" s="13"/>
      <c r="AZ731" s="13"/>
      <c r="BA731" s="13"/>
      <c r="BB731" s="13"/>
    </row>
    <row r="732">
      <c r="I732" s="17"/>
      <c r="M732" s="18"/>
      <c r="O732" s="18"/>
      <c r="Q732" s="18"/>
      <c r="S732" s="18"/>
      <c r="U732" s="18"/>
      <c r="W732" s="18"/>
      <c r="Y732" s="18"/>
      <c r="AP732" s="13"/>
      <c r="AS732" s="13"/>
      <c r="AT732" s="6"/>
      <c r="AU732" s="13"/>
      <c r="AV732" s="13"/>
      <c r="AW732" s="13"/>
      <c r="AX732" s="13"/>
      <c r="AY732" s="13"/>
      <c r="AZ732" s="13"/>
      <c r="BA732" s="13"/>
      <c r="BB732" s="13"/>
    </row>
    <row r="733">
      <c r="I733" s="17"/>
      <c r="M733" s="18"/>
      <c r="O733" s="18"/>
      <c r="Q733" s="18"/>
      <c r="S733" s="18"/>
      <c r="U733" s="18"/>
      <c r="W733" s="18"/>
      <c r="Y733" s="18"/>
      <c r="AP733" s="13"/>
      <c r="AS733" s="13"/>
      <c r="AT733" s="6"/>
      <c r="AU733" s="13"/>
      <c r="AV733" s="13"/>
      <c r="AW733" s="13"/>
      <c r="AX733" s="13"/>
      <c r="AY733" s="13"/>
      <c r="AZ733" s="13"/>
      <c r="BA733" s="13"/>
      <c r="BB733" s="13"/>
    </row>
    <row r="734">
      <c r="I734" s="17"/>
      <c r="M734" s="18"/>
      <c r="O734" s="18"/>
      <c r="Q734" s="18"/>
      <c r="S734" s="18"/>
      <c r="U734" s="18"/>
      <c r="W734" s="18"/>
      <c r="Y734" s="18"/>
      <c r="AP734" s="13"/>
      <c r="AS734" s="13"/>
      <c r="AT734" s="6"/>
      <c r="AU734" s="13"/>
      <c r="AV734" s="13"/>
      <c r="AW734" s="13"/>
      <c r="AX734" s="13"/>
      <c r="AY734" s="13"/>
      <c r="AZ734" s="13"/>
      <c r="BA734" s="13"/>
      <c r="BB734" s="13"/>
    </row>
    <row r="735">
      <c r="I735" s="17"/>
      <c r="M735" s="18"/>
      <c r="O735" s="18"/>
      <c r="Q735" s="18"/>
      <c r="S735" s="18"/>
      <c r="U735" s="18"/>
      <c r="W735" s="18"/>
      <c r="Y735" s="18"/>
      <c r="AP735" s="13"/>
      <c r="AS735" s="13"/>
      <c r="AT735" s="6"/>
      <c r="AU735" s="13"/>
      <c r="AV735" s="13"/>
      <c r="AW735" s="13"/>
      <c r="AX735" s="13"/>
      <c r="AY735" s="13"/>
      <c r="AZ735" s="13"/>
      <c r="BA735" s="13"/>
      <c r="BB735" s="13"/>
    </row>
    <row r="736">
      <c r="I736" s="17"/>
      <c r="M736" s="18"/>
      <c r="O736" s="18"/>
      <c r="Q736" s="18"/>
      <c r="S736" s="18"/>
      <c r="U736" s="18"/>
      <c r="W736" s="18"/>
      <c r="Y736" s="18"/>
      <c r="AP736" s="13"/>
      <c r="AS736" s="13"/>
      <c r="AT736" s="6"/>
      <c r="AU736" s="13"/>
      <c r="AV736" s="13"/>
      <c r="AW736" s="13"/>
      <c r="AX736" s="13"/>
      <c r="AY736" s="13"/>
      <c r="AZ736" s="13"/>
      <c r="BA736" s="13"/>
      <c r="BB736" s="13"/>
    </row>
    <row r="737">
      <c r="I737" s="17"/>
      <c r="M737" s="18"/>
      <c r="O737" s="18"/>
      <c r="Q737" s="18"/>
      <c r="S737" s="18"/>
      <c r="U737" s="18"/>
      <c r="W737" s="18"/>
      <c r="Y737" s="18"/>
      <c r="AP737" s="13"/>
      <c r="AS737" s="13"/>
      <c r="AT737" s="6"/>
      <c r="AU737" s="13"/>
      <c r="AV737" s="13"/>
      <c r="AW737" s="13"/>
      <c r="AX737" s="13"/>
      <c r="AY737" s="13"/>
      <c r="AZ737" s="13"/>
      <c r="BA737" s="13"/>
      <c r="BB737" s="13"/>
    </row>
    <row r="738">
      <c r="I738" s="17"/>
      <c r="M738" s="18"/>
      <c r="O738" s="18"/>
      <c r="Q738" s="18"/>
      <c r="S738" s="18"/>
      <c r="U738" s="18"/>
      <c r="W738" s="18"/>
      <c r="Y738" s="18"/>
      <c r="AP738" s="13"/>
      <c r="AS738" s="13"/>
      <c r="AT738" s="6"/>
      <c r="AU738" s="13"/>
      <c r="AV738" s="13"/>
      <c r="AW738" s="13"/>
      <c r="AX738" s="13"/>
      <c r="AY738" s="13"/>
      <c r="AZ738" s="13"/>
      <c r="BA738" s="13"/>
      <c r="BB738" s="13"/>
    </row>
    <row r="739">
      <c r="I739" s="17"/>
      <c r="M739" s="18"/>
      <c r="O739" s="18"/>
      <c r="Q739" s="18"/>
      <c r="S739" s="18"/>
      <c r="U739" s="18"/>
      <c r="W739" s="18"/>
      <c r="Y739" s="18"/>
      <c r="AP739" s="13"/>
      <c r="AS739" s="13"/>
      <c r="AT739" s="6"/>
      <c r="AU739" s="13"/>
      <c r="AV739" s="13"/>
      <c r="AW739" s="13"/>
      <c r="AX739" s="13"/>
      <c r="AY739" s="13"/>
      <c r="AZ739" s="13"/>
      <c r="BA739" s="13"/>
      <c r="BB739" s="13"/>
    </row>
    <row r="740">
      <c r="I740" s="17"/>
      <c r="M740" s="18"/>
      <c r="O740" s="18"/>
      <c r="Q740" s="18"/>
      <c r="S740" s="18"/>
      <c r="U740" s="18"/>
      <c r="W740" s="18"/>
      <c r="Y740" s="18"/>
      <c r="AP740" s="13"/>
      <c r="AS740" s="13"/>
      <c r="AT740" s="6"/>
      <c r="AU740" s="13"/>
      <c r="AV740" s="13"/>
      <c r="AW740" s="13"/>
      <c r="AX740" s="13"/>
      <c r="AY740" s="13"/>
      <c r="AZ740" s="13"/>
      <c r="BA740" s="13"/>
      <c r="BB740" s="13"/>
    </row>
    <row r="741">
      <c r="I741" s="17"/>
      <c r="M741" s="18"/>
      <c r="O741" s="18"/>
      <c r="Q741" s="18"/>
      <c r="S741" s="18"/>
      <c r="U741" s="18"/>
      <c r="W741" s="18"/>
      <c r="Y741" s="18"/>
      <c r="AP741" s="13"/>
      <c r="AS741" s="13"/>
      <c r="AT741" s="6"/>
      <c r="AU741" s="13"/>
      <c r="AV741" s="13"/>
      <c r="AW741" s="13"/>
      <c r="AX741" s="13"/>
      <c r="AY741" s="13"/>
      <c r="AZ741" s="13"/>
      <c r="BA741" s="13"/>
      <c r="BB741" s="13"/>
    </row>
    <row r="742">
      <c r="I742" s="17"/>
      <c r="M742" s="18"/>
      <c r="O742" s="18"/>
      <c r="Q742" s="18"/>
      <c r="S742" s="18"/>
      <c r="U742" s="18"/>
      <c r="W742" s="18"/>
      <c r="Y742" s="18"/>
      <c r="AP742" s="13"/>
      <c r="AS742" s="13"/>
      <c r="AT742" s="6"/>
      <c r="AU742" s="13"/>
      <c r="AV742" s="13"/>
      <c r="AW742" s="13"/>
      <c r="AX742" s="13"/>
      <c r="AY742" s="13"/>
      <c r="AZ742" s="13"/>
      <c r="BA742" s="13"/>
      <c r="BB742" s="13"/>
    </row>
    <row r="743">
      <c r="I743" s="17"/>
      <c r="M743" s="18"/>
      <c r="O743" s="18"/>
      <c r="Q743" s="18"/>
      <c r="S743" s="18"/>
      <c r="U743" s="18"/>
      <c r="W743" s="18"/>
      <c r="Y743" s="18"/>
      <c r="AP743" s="13"/>
      <c r="AS743" s="13"/>
      <c r="AT743" s="6"/>
      <c r="AU743" s="13"/>
      <c r="AV743" s="13"/>
      <c r="AW743" s="13"/>
      <c r="AX743" s="13"/>
      <c r="AY743" s="13"/>
      <c r="AZ743" s="13"/>
      <c r="BA743" s="13"/>
      <c r="BB743" s="13"/>
    </row>
    <row r="744">
      <c r="I744" s="17"/>
      <c r="M744" s="18"/>
      <c r="O744" s="18"/>
      <c r="Q744" s="18"/>
      <c r="S744" s="18"/>
      <c r="U744" s="18"/>
      <c r="W744" s="18"/>
      <c r="Y744" s="18"/>
      <c r="AP744" s="13"/>
      <c r="AS744" s="13"/>
      <c r="AT744" s="6"/>
      <c r="AU744" s="13"/>
      <c r="AV744" s="13"/>
      <c r="AW744" s="13"/>
      <c r="AX744" s="13"/>
      <c r="AY744" s="13"/>
      <c r="AZ744" s="13"/>
      <c r="BA744" s="13"/>
      <c r="BB744" s="13"/>
    </row>
    <row r="745">
      <c r="I745" s="17"/>
      <c r="M745" s="18"/>
      <c r="O745" s="18"/>
      <c r="Q745" s="18"/>
      <c r="S745" s="18"/>
      <c r="U745" s="18"/>
      <c r="W745" s="18"/>
      <c r="Y745" s="18"/>
      <c r="AP745" s="13"/>
      <c r="AS745" s="13"/>
      <c r="AT745" s="6"/>
      <c r="AU745" s="13"/>
      <c r="AV745" s="13"/>
      <c r="AW745" s="13"/>
      <c r="AX745" s="13"/>
      <c r="AY745" s="13"/>
      <c r="AZ745" s="13"/>
      <c r="BA745" s="13"/>
      <c r="BB745" s="13"/>
    </row>
    <row r="746">
      <c r="I746" s="17"/>
      <c r="M746" s="18"/>
      <c r="O746" s="18"/>
      <c r="Q746" s="18"/>
      <c r="S746" s="18"/>
      <c r="U746" s="18"/>
      <c r="W746" s="18"/>
      <c r="Y746" s="18"/>
      <c r="AP746" s="13"/>
      <c r="AS746" s="13"/>
      <c r="AT746" s="6"/>
      <c r="AU746" s="13"/>
      <c r="AV746" s="13"/>
      <c r="AW746" s="13"/>
      <c r="AX746" s="13"/>
      <c r="AY746" s="13"/>
      <c r="AZ746" s="13"/>
      <c r="BA746" s="13"/>
      <c r="BB746" s="13"/>
    </row>
    <row r="747">
      <c r="I747" s="17"/>
      <c r="M747" s="18"/>
      <c r="O747" s="18"/>
      <c r="Q747" s="18"/>
      <c r="S747" s="18"/>
      <c r="U747" s="18"/>
      <c r="W747" s="18"/>
      <c r="Y747" s="18"/>
      <c r="AP747" s="13"/>
      <c r="AS747" s="13"/>
      <c r="AT747" s="6"/>
      <c r="AU747" s="13"/>
      <c r="AV747" s="13"/>
      <c r="AW747" s="13"/>
      <c r="AX747" s="13"/>
      <c r="AY747" s="13"/>
      <c r="AZ747" s="13"/>
      <c r="BA747" s="13"/>
      <c r="BB747" s="13"/>
    </row>
    <row r="748">
      <c r="I748" s="17"/>
      <c r="M748" s="18"/>
      <c r="O748" s="18"/>
      <c r="Q748" s="18"/>
      <c r="S748" s="18"/>
      <c r="U748" s="18"/>
      <c r="W748" s="18"/>
      <c r="Y748" s="18"/>
      <c r="AP748" s="13"/>
      <c r="AS748" s="13"/>
      <c r="AT748" s="6"/>
      <c r="AU748" s="13"/>
      <c r="AV748" s="13"/>
      <c r="AW748" s="13"/>
      <c r="AX748" s="13"/>
      <c r="AY748" s="13"/>
      <c r="AZ748" s="13"/>
      <c r="BA748" s="13"/>
      <c r="BB748" s="13"/>
    </row>
    <row r="749">
      <c r="I749" s="17"/>
      <c r="M749" s="18"/>
      <c r="O749" s="18"/>
      <c r="Q749" s="18"/>
      <c r="S749" s="18"/>
      <c r="U749" s="18"/>
      <c r="W749" s="18"/>
      <c r="Y749" s="18"/>
      <c r="AP749" s="13"/>
      <c r="AS749" s="13"/>
      <c r="AT749" s="6"/>
      <c r="AU749" s="13"/>
      <c r="AV749" s="13"/>
      <c r="AW749" s="13"/>
      <c r="AX749" s="13"/>
      <c r="AY749" s="13"/>
      <c r="AZ749" s="13"/>
      <c r="BA749" s="13"/>
      <c r="BB749" s="13"/>
    </row>
    <row r="750">
      <c r="I750" s="17"/>
      <c r="M750" s="18"/>
      <c r="O750" s="18"/>
      <c r="Q750" s="18"/>
      <c r="S750" s="18"/>
      <c r="U750" s="18"/>
      <c r="W750" s="18"/>
      <c r="Y750" s="18"/>
      <c r="AP750" s="13"/>
      <c r="AS750" s="13"/>
      <c r="AT750" s="6"/>
      <c r="AU750" s="13"/>
      <c r="AV750" s="13"/>
      <c r="AW750" s="13"/>
      <c r="AX750" s="13"/>
      <c r="AY750" s="13"/>
      <c r="AZ750" s="13"/>
      <c r="BA750" s="13"/>
      <c r="BB750" s="13"/>
    </row>
    <row r="751">
      <c r="I751" s="17"/>
      <c r="M751" s="18"/>
      <c r="O751" s="18"/>
      <c r="Q751" s="18"/>
      <c r="S751" s="18"/>
      <c r="U751" s="18"/>
      <c r="W751" s="18"/>
      <c r="Y751" s="18"/>
      <c r="AP751" s="13"/>
      <c r="AS751" s="13"/>
      <c r="AT751" s="6"/>
      <c r="AU751" s="13"/>
      <c r="AV751" s="13"/>
      <c r="AW751" s="13"/>
      <c r="AX751" s="13"/>
      <c r="AY751" s="13"/>
      <c r="AZ751" s="13"/>
      <c r="BA751" s="13"/>
      <c r="BB751" s="13"/>
    </row>
    <row r="752">
      <c r="I752" s="17"/>
      <c r="M752" s="18"/>
      <c r="O752" s="18"/>
      <c r="Q752" s="18"/>
      <c r="S752" s="18"/>
      <c r="U752" s="18"/>
      <c r="W752" s="18"/>
      <c r="Y752" s="18"/>
      <c r="AP752" s="13"/>
      <c r="AS752" s="13"/>
      <c r="AT752" s="6"/>
      <c r="AU752" s="13"/>
      <c r="AV752" s="13"/>
      <c r="AW752" s="13"/>
      <c r="AX752" s="13"/>
      <c r="AY752" s="13"/>
      <c r="AZ752" s="13"/>
      <c r="BA752" s="13"/>
      <c r="BB752" s="13"/>
    </row>
    <row r="753">
      <c r="I753" s="17"/>
      <c r="M753" s="18"/>
      <c r="O753" s="18"/>
      <c r="Q753" s="18"/>
      <c r="S753" s="18"/>
      <c r="U753" s="18"/>
      <c r="W753" s="18"/>
      <c r="Y753" s="18"/>
      <c r="AP753" s="13"/>
      <c r="AS753" s="13"/>
      <c r="AT753" s="6"/>
      <c r="AU753" s="13"/>
      <c r="AV753" s="13"/>
      <c r="AW753" s="13"/>
      <c r="AX753" s="13"/>
      <c r="AY753" s="13"/>
      <c r="AZ753" s="13"/>
      <c r="BA753" s="13"/>
      <c r="BB753" s="13"/>
    </row>
    <row r="754">
      <c r="I754" s="17"/>
      <c r="M754" s="18"/>
      <c r="O754" s="18"/>
      <c r="Q754" s="18"/>
      <c r="S754" s="18"/>
      <c r="U754" s="18"/>
      <c r="W754" s="18"/>
      <c r="Y754" s="18"/>
      <c r="AP754" s="13"/>
      <c r="AS754" s="13"/>
      <c r="AT754" s="6"/>
      <c r="AU754" s="13"/>
      <c r="AV754" s="13"/>
      <c r="AW754" s="13"/>
      <c r="AX754" s="13"/>
      <c r="AY754" s="13"/>
      <c r="AZ754" s="13"/>
      <c r="BA754" s="13"/>
      <c r="BB754" s="13"/>
    </row>
    <row r="755">
      <c r="I755" s="17"/>
      <c r="M755" s="18"/>
      <c r="O755" s="18"/>
      <c r="Q755" s="18"/>
      <c r="S755" s="18"/>
      <c r="U755" s="18"/>
      <c r="W755" s="18"/>
      <c r="Y755" s="18"/>
      <c r="AP755" s="13"/>
      <c r="AS755" s="13"/>
      <c r="AT755" s="6"/>
      <c r="AU755" s="13"/>
      <c r="AV755" s="13"/>
      <c r="AW755" s="13"/>
      <c r="AX755" s="13"/>
      <c r="AY755" s="13"/>
      <c r="AZ755" s="13"/>
      <c r="BA755" s="13"/>
      <c r="BB755" s="13"/>
    </row>
    <row r="756">
      <c r="I756" s="17"/>
      <c r="M756" s="18"/>
      <c r="O756" s="18"/>
      <c r="Q756" s="18"/>
      <c r="S756" s="18"/>
      <c r="U756" s="18"/>
      <c r="W756" s="18"/>
      <c r="Y756" s="18"/>
      <c r="AP756" s="13"/>
      <c r="AS756" s="13"/>
      <c r="AT756" s="6"/>
      <c r="AU756" s="13"/>
      <c r="AV756" s="13"/>
      <c r="AW756" s="13"/>
      <c r="AX756" s="13"/>
      <c r="AY756" s="13"/>
      <c r="AZ756" s="13"/>
      <c r="BA756" s="13"/>
      <c r="BB756" s="13"/>
    </row>
    <row r="757">
      <c r="I757" s="17"/>
      <c r="M757" s="18"/>
      <c r="O757" s="18"/>
      <c r="Q757" s="18"/>
      <c r="S757" s="18"/>
      <c r="U757" s="18"/>
      <c r="W757" s="18"/>
      <c r="Y757" s="18"/>
      <c r="AP757" s="13"/>
      <c r="AS757" s="13"/>
      <c r="AT757" s="6"/>
      <c r="AU757" s="13"/>
      <c r="AV757" s="13"/>
      <c r="AW757" s="13"/>
      <c r="AX757" s="13"/>
      <c r="AY757" s="13"/>
      <c r="AZ757" s="13"/>
      <c r="BA757" s="13"/>
      <c r="BB757" s="13"/>
    </row>
    <row r="758">
      <c r="I758" s="17"/>
      <c r="M758" s="18"/>
      <c r="O758" s="18"/>
      <c r="Q758" s="18"/>
      <c r="S758" s="18"/>
      <c r="U758" s="18"/>
      <c r="W758" s="18"/>
      <c r="Y758" s="18"/>
      <c r="AP758" s="13"/>
      <c r="AS758" s="13"/>
      <c r="AT758" s="6"/>
      <c r="AU758" s="13"/>
      <c r="AV758" s="13"/>
      <c r="AW758" s="13"/>
      <c r="AX758" s="13"/>
      <c r="AY758" s="13"/>
      <c r="AZ758" s="13"/>
      <c r="BA758" s="13"/>
      <c r="BB758" s="13"/>
    </row>
    <row r="759">
      <c r="I759" s="17"/>
      <c r="M759" s="18"/>
      <c r="O759" s="18"/>
      <c r="Q759" s="18"/>
      <c r="S759" s="18"/>
      <c r="U759" s="18"/>
      <c r="W759" s="18"/>
      <c r="Y759" s="18"/>
      <c r="AP759" s="13"/>
      <c r="AS759" s="13"/>
      <c r="AT759" s="6"/>
      <c r="AU759" s="13"/>
      <c r="AV759" s="13"/>
      <c r="AW759" s="13"/>
      <c r="AX759" s="13"/>
      <c r="AY759" s="13"/>
      <c r="AZ759" s="13"/>
      <c r="BA759" s="13"/>
      <c r="BB759" s="13"/>
    </row>
    <row r="760">
      <c r="I760" s="17"/>
      <c r="M760" s="18"/>
      <c r="O760" s="18"/>
      <c r="Q760" s="18"/>
      <c r="S760" s="18"/>
      <c r="U760" s="18"/>
      <c r="W760" s="18"/>
      <c r="Y760" s="18"/>
      <c r="AP760" s="13"/>
      <c r="AS760" s="13"/>
      <c r="AT760" s="6"/>
      <c r="AU760" s="13"/>
      <c r="AV760" s="13"/>
      <c r="AW760" s="13"/>
      <c r="AX760" s="13"/>
      <c r="AY760" s="13"/>
      <c r="AZ760" s="13"/>
      <c r="BA760" s="13"/>
      <c r="BB760" s="13"/>
    </row>
    <row r="761">
      <c r="I761" s="17"/>
      <c r="M761" s="18"/>
      <c r="O761" s="18"/>
      <c r="Q761" s="18"/>
      <c r="S761" s="18"/>
      <c r="U761" s="18"/>
      <c r="W761" s="18"/>
      <c r="Y761" s="18"/>
      <c r="AP761" s="13"/>
      <c r="AS761" s="13"/>
      <c r="AT761" s="6"/>
      <c r="AU761" s="13"/>
      <c r="AV761" s="13"/>
      <c r="AW761" s="13"/>
      <c r="AX761" s="13"/>
      <c r="AY761" s="13"/>
      <c r="AZ761" s="13"/>
      <c r="BA761" s="13"/>
      <c r="BB761" s="13"/>
    </row>
    <row r="762">
      <c r="I762" s="17"/>
      <c r="M762" s="18"/>
      <c r="O762" s="18"/>
      <c r="Q762" s="18"/>
      <c r="S762" s="18"/>
      <c r="U762" s="18"/>
      <c r="W762" s="18"/>
      <c r="Y762" s="18"/>
      <c r="AP762" s="13"/>
      <c r="AS762" s="13"/>
      <c r="AT762" s="6"/>
      <c r="AU762" s="13"/>
      <c r="AV762" s="13"/>
      <c r="AW762" s="13"/>
      <c r="AX762" s="13"/>
      <c r="AY762" s="13"/>
      <c r="AZ762" s="13"/>
      <c r="BA762" s="13"/>
      <c r="BB762" s="13"/>
    </row>
    <row r="763">
      <c r="I763" s="17"/>
      <c r="M763" s="18"/>
      <c r="O763" s="18"/>
      <c r="Q763" s="18"/>
      <c r="S763" s="18"/>
      <c r="U763" s="18"/>
      <c r="W763" s="18"/>
      <c r="Y763" s="18"/>
      <c r="AP763" s="13"/>
      <c r="AS763" s="13"/>
      <c r="AT763" s="6"/>
      <c r="AU763" s="13"/>
      <c r="AV763" s="13"/>
      <c r="AW763" s="13"/>
      <c r="AX763" s="13"/>
      <c r="AY763" s="13"/>
      <c r="AZ763" s="13"/>
      <c r="BA763" s="13"/>
      <c r="BB763" s="13"/>
    </row>
    <row r="764">
      <c r="I764" s="17"/>
      <c r="M764" s="18"/>
      <c r="O764" s="18"/>
      <c r="Q764" s="18"/>
      <c r="S764" s="18"/>
      <c r="U764" s="18"/>
      <c r="W764" s="18"/>
      <c r="Y764" s="18"/>
      <c r="AP764" s="13"/>
      <c r="AS764" s="13"/>
      <c r="AT764" s="6"/>
      <c r="AU764" s="13"/>
      <c r="AV764" s="13"/>
      <c r="AW764" s="13"/>
      <c r="AX764" s="13"/>
      <c r="AY764" s="13"/>
      <c r="AZ764" s="13"/>
      <c r="BA764" s="13"/>
      <c r="BB764" s="13"/>
    </row>
    <row r="765">
      <c r="I765" s="17"/>
      <c r="M765" s="18"/>
      <c r="O765" s="18"/>
      <c r="Q765" s="18"/>
      <c r="S765" s="18"/>
      <c r="U765" s="18"/>
      <c r="W765" s="18"/>
      <c r="Y765" s="18"/>
      <c r="AP765" s="13"/>
      <c r="AS765" s="13"/>
      <c r="AT765" s="6"/>
      <c r="AU765" s="13"/>
      <c r="AV765" s="13"/>
      <c r="AW765" s="13"/>
      <c r="AX765" s="13"/>
      <c r="AY765" s="13"/>
      <c r="AZ765" s="13"/>
      <c r="BA765" s="13"/>
      <c r="BB765" s="13"/>
    </row>
    <row r="766">
      <c r="I766" s="17"/>
      <c r="M766" s="18"/>
      <c r="O766" s="18"/>
      <c r="Q766" s="18"/>
      <c r="S766" s="18"/>
      <c r="U766" s="18"/>
      <c r="W766" s="18"/>
      <c r="Y766" s="18"/>
      <c r="AP766" s="13"/>
      <c r="AS766" s="13"/>
      <c r="AT766" s="6"/>
      <c r="AU766" s="13"/>
      <c r="AV766" s="13"/>
      <c r="AW766" s="13"/>
      <c r="AX766" s="13"/>
      <c r="AY766" s="13"/>
      <c r="AZ766" s="13"/>
      <c r="BA766" s="13"/>
      <c r="BB766" s="13"/>
    </row>
    <row r="767">
      <c r="I767" s="17"/>
      <c r="M767" s="18"/>
      <c r="O767" s="18"/>
      <c r="Q767" s="18"/>
      <c r="S767" s="18"/>
      <c r="U767" s="18"/>
      <c r="W767" s="18"/>
      <c r="Y767" s="18"/>
      <c r="AP767" s="13"/>
      <c r="AS767" s="13"/>
      <c r="AT767" s="6"/>
      <c r="AU767" s="13"/>
      <c r="AV767" s="13"/>
      <c r="AW767" s="13"/>
      <c r="AX767" s="13"/>
      <c r="AY767" s="13"/>
      <c r="AZ767" s="13"/>
      <c r="BA767" s="13"/>
      <c r="BB767" s="13"/>
    </row>
    <row r="768">
      <c r="I768" s="17"/>
      <c r="M768" s="18"/>
      <c r="O768" s="18"/>
      <c r="Q768" s="18"/>
      <c r="S768" s="18"/>
      <c r="U768" s="18"/>
      <c r="W768" s="18"/>
      <c r="Y768" s="18"/>
      <c r="AP768" s="13"/>
      <c r="AS768" s="13"/>
      <c r="AT768" s="6"/>
      <c r="AU768" s="13"/>
      <c r="AV768" s="13"/>
      <c r="AW768" s="13"/>
      <c r="AX768" s="13"/>
      <c r="AY768" s="13"/>
      <c r="AZ768" s="13"/>
      <c r="BA768" s="13"/>
      <c r="BB768" s="13"/>
    </row>
    <row r="769">
      <c r="I769" s="17"/>
      <c r="M769" s="18"/>
      <c r="O769" s="18"/>
      <c r="Q769" s="18"/>
      <c r="S769" s="18"/>
      <c r="U769" s="18"/>
      <c r="W769" s="18"/>
      <c r="Y769" s="18"/>
      <c r="AP769" s="13"/>
      <c r="AS769" s="13"/>
      <c r="AT769" s="6"/>
      <c r="AU769" s="13"/>
      <c r="AV769" s="13"/>
      <c r="AW769" s="13"/>
      <c r="AX769" s="13"/>
      <c r="AY769" s="13"/>
      <c r="AZ769" s="13"/>
      <c r="BA769" s="13"/>
      <c r="BB769" s="13"/>
    </row>
    <row r="770">
      <c r="I770" s="17"/>
      <c r="M770" s="18"/>
      <c r="O770" s="18"/>
      <c r="Q770" s="18"/>
      <c r="S770" s="18"/>
      <c r="U770" s="18"/>
      <c r="W770" s="18"/>
      <c r="Y770" s="18"/>
      <c r="AP770" s="13"/>
      <c r="AS770" s="13"/>
      <c r="AT770" s="6"/>
      <c r="AU770" s="13"/>
      <c r="AV770" s="13"/>
      <c r="AW770" s="13"/>
      <c r="AX770" s="13"/>
      <c r="AY770" s="13"/>
      <c r="AZ770" s="13"/>
      <c r="BA770" s="13"/>
      <c r="BB770" s="13"/>
    </row>
    <row r="771">
      <c r="I771" s="17"/>
      <c r="M771" s="18"/>
      <c r="O771" s="18"/>
      <c r="Q771" s="18"/>
      <c r="S771" s="18"/>
      <c r="U771" s="18"/>
      <c r="W771" s="18"/>
      <c r="Y771" s="18"/>
      <c r="AP771" s="13"/>
      <c r="AS771" s="13"/>
      <c r="AT771" s="6"/>
      <c r="AU771" s="13"/>
      <c r="AV771" s="13"/>
      <c r="AW771" s="13"/>
      <c r="AX771" s="13"/>
      <c r="AY771" s="13"/>
      <c r="AZ771" s="13"/>
      <c r="BA771" s="13"/>
      <c r="BB771" s="13"/>
    </row>
    <row r="772">
      <c r="I772" s="17"/>
      <c r="M772" s="18"/>
      <c r="O772" s="18"/>
      <c r="Q772" s="18"/>
      <c r="S772" s="18"/>
      <c r="U772" s="18"/>
      <c r="W772" s="18"/>
      <c r="Y772" s="18"/>
      <c r="AP772" s="13"/>
      <c r="AS772" s="13"/>
      <c r="AT772" s="6"/>
      <c r="AU772" s="13"/>
      <c r="AV772" s="13"/>
      <c r="AW772" s="13"/>
      <c r="AX772" s="13"/>
      <c r="AY772" s="13"/>
      <c r="AZ772" s="13"/>
      <c r="BA772" s="13"/>
      <c r="BB772" s="13"/>
    </row>
    <row r="773">
      <c r="I773" s="17"/>
      <c r="M773" s="18"/>
      <c r="O773" s="18"/>
      <c r="Q773" s="18"/>
      <c r="S773" s="18"/>
      <c r="U773" s="18"/>
      <c r="W773" s="18"/>
      <c r="Y773" s="18"/>
      <c r="AP773" s="13"/>
      <c r="AS773" s="13"/>
      <c r="AT773" s="6"/>
      <c r="AU773" s="13"/>
      <c r="AV773" s="13"/>
      <c r="AW773" s="13"/>
      <c r="AX773" s="13"/>
      <c r="AY773" s="13"/>
      <c r="AZ773" s="13"/>
      <c r="BA773" s="13"/>
      <c r="BB773" s="13"/>
    </row>
    <row r="774">
      <c r="I774" s="17"/>
      <c r="M774" s="18"/>
      <c r="O774" s="18"/>
      <c r="Q774" s="18"/>
      <c r="S774" s="18"/>
      <c r="U774" s="18"/>
      <c r="W774" s="18"/>
      <c r="Y774" s="18"/>
      <c r="AP774" s="13"/>
      <c r="AS774" s="13"/>
      <c r="AT774" s="6"/>
      <c r="AU774" s="13"/>
      <c r="AV774" s="13"/>
      <c r="AW774" s="13"/>
      <c r="AX774" s="13"/>
      <c r="AY774" s="13"/>
      <c r="AZ774" s="13"/>
      <c r="BA774" s="13"/>
      <c r="BB774" s="13"/>
    </row>
    <row r="775">
      <c r="I775" s="17"/>
      <c r="M775" s="18"/>
      <c r="O775" s="18"/>
      <c r="Q775" s="18"/>
      <c r="S775" s="18"/>
      <c r="U775" s="18"/>
      <c r="W775" s="18"/>
      <c r="Y775" s="18"/>
      <c r="AP775" s="13"/>
      <c r="AS775" s="13"/>
      <c r="AT775" s="6"/>
      <c r="AU775" s="13"/>
      <c r="AV775" s="13"/>
      <c r="AW775" s="13"/>
      <c r="AX775" s="13"/>
      <c r="AY775" s="13"/>
      <c r="AZ775" s="13"/>
      <c r="BA775" s="13"/>
      <c r="BB775" s="13"/>
    </row>
    <row r="776">
      <c r="I776" s="17"/>
      <c r="M776" s="18"/>
      <c r="O776" s="18"/>
      <c r="Q776" s="18"/>
      <c r="S776" s="18"/>
      <c r="U776" s="18"/>
      <c r="W776" s="18"/>
      <c r="Y776" s="18"/>
      <c r="AP776" s="13"/>
      <c r="AS776" s="13"/>
      <c r="AT776" s="6"/>
      <c r="AU776" s="13"/>
      <c r="AV776" s="13"/>
      <c r="AW776" s="13"/>
      <c r="AX776" s="13"/>
      <c r="AY776" s="13"/>
      <c r="AZ776" s="13"/>
      <c r="BA776" s="13"/>
      <c r="BB776" s="13"/>
    </row>
    <row r="777">
      <c r="I777" s="17"/>
      <c r="M777" s="18"/>
      <c r="O777" s="18"/>
      <c r="Q777" s="18"/>
      <c r="S777" s="18"/>
      <c r="U777" s="18"/>
      <c r="W777" s="18"/>
      <c r="Y777" s="18"/>
      <c r="AP777" s="13"/>
      <c r="AS777" s="13"/>
      <c r="AT777" s="6"/>
      <c r="AU777" s="13"/>
      <c r="AV777" s="13"/>
      <c r="AW777" s="13"/>
      <c r="AX777" s="13"/>
      <c r="AY777" s="13"/>
      <c r="AZ777" s="13"/>
      <c r="BA777" s="13"/>
      <c r="BB777" s="13"/>
    </row>
    <row r="778">
      <c r="I778" s="17"/>
      <c r="M778" s="18"/>
      <c r="O778" s="18"/>
      <c r="Q778" s="18"/>
      <c r="S778" s="18"/>
      <c r="U778" s="18"/>
      <c r="W778" s="18"/>
      <c r="Y778" s="18"/>
      <c r="AP778" s="13"/>
      <c r="AS778" s="13"/>
      <c r="AT778" s="6"/>
      <c r="AU778" s="13"/>
      <c r="AV778" s="13"/>
      <c r="AW778" s="13"/>
      <c r="AX778" s="13"/>
      <c r="AY778" s="13"/>
      <c r="AZ778" s="13"/>
      <c r="BA778" s="13"/>
      <c r="BB778" s="13"/>
    </row>
    <row r="779">
      <c r="I779" s="17"/>
      <c r="M779" s="18"/>
      <c r="O779" s="18"/>
      <c r="Q779" s="18"/>
      <c r="S779" s="18"/>
      <c r="U779" s="18"/>
      <c r="W779" s="18"/>
      <c r="Y779" s="18"/>
      <c r="AP779" s="13"/>
      <c r="AS779" s="13"/>
      <c r="AT779" s="6"/>
      <c r="AU779" s="13"/>
      <c r="AV779" s="13"/>
      <c r="AW779" s="13"/>
      <c r="AX779" s="13"/>
      <c r="AY779" s="13"/>
      <c r="AZ779" s="13"/>
      <c r="BA779" s="13"/>
      <c r="BB779" s="13"/>
    </row>
    <row r="780">
      <c r="I780" s="17"/>
      <c r="M780" s="18"/>
      <c r="O780" s="18"/>
      <c r="Q780" s="18"/>
      <c r="S780" s="18"/>
      <c r="U780" s="18"/>
      <c r="W780" s="18"/>
      <c r="Y780" s="18"/>
      <c r="AP780" s="13"/>
      <c r="AS780" s="13"/>
      <c r="AT780" s="6"/>
      <c r="AU780" s="13"/>
      <c r="AV780" s="13"/>
      <c r="AW780" s="13"/>
      <c r="AX780" s="13"/>
      <c r="AY780" s="13"/>
      <c r="AZ780" s="13"/>
      <c r="BA780" s="13"/>
      <c r="BB780" s="13"/>
    </row>
    <row r="781">
      <c r="I781" s="17"/>
      <c r="M781" s="18"/>
      <c r="O781" s="18"/>
      <c r="Q781" s="18"/>
      <c r="S781" s="18"/>
      <c r="U781" s="18"/>
      <c r="W781" s="18"/>
      <c r="Y781" s="18"/>
      <c r="AP781" s="13"/>
      <c r="AS781" s="13"/>
      <c r="AT781" s="6"/>
      <c r="AU781" s="13"/>
      <c r="AV781" s="13"/>
      <c r="AW781" s="13"/>
      <c r="AX781" s="13"/>
      <c r="AY781" s="13"/>
      <c r="AZ781" s="13"/>
      <c r="BA781" s="13"/>
      <c r="BB781" s="13"/>
    </row>
    <row r="782">
      <c r="I782" s="17"/>
      <c r="M782" s="18"/>
      <c r="O782" s="18"/>
      <c r="Q782" s="18"/>
      <c r="S782" s="18"/>
      <c r="U782" s="18"/>
      <c r="W782" s="18"/>
      <c r="Y782" s="18"/>
      <c r="AP782" s="13"/>
      <c r="AS782" s="13"/>
      <c r="AT782" s="6"/>
      <c r="AU782" s="13"/>
      <c r="AV782" s="13"/>
      <c r="AW782" s="13"/>
      <c r="AX782" s="13"/>
      <c r="AY782" s="13"/>
      <c r="AZ782" s="13"/>
      <c r="BA782" s="13"/>
      <c r="BB782" s="13"/>
    </row>
    <row r="783">
      <c r="I783" s="17"/>
      <c r="M783" s="18"/>
      <c r="O783" s="18"/>
      <c r="Q783" s="18"/>
      <c r="S783" s="18"/>
      <c r="U783" s="18"/>
      <c r="W783" s="18"/>
      <c r="Y783" s="18"/>
      <c r="AP783" s="13"/>
      <c r="AS783" s="13"/>
      <c r="AT783" s="6"/>
      <c r="AU783" s="13"/>
      <c r="AV783" s="13"/>
      <c r="AW783" s="13"/>
      <c r="AX783" s="13"/>
      <c r="AY783" s="13"/>
      <c r="AZ783" s="13"/>
      <c r="BA783" s="13"/>
      <c r="BB783" s="13"/>
    </row>
    <row r="784">
      <c r="I784" s="17"/>
      <c r="M784" s="18"/>
      <c r="O784" s="18"/>
      <c r="Q784" s="18"/>
      <c r="S784" s="18"/>
      <c r="U784" s="18"/>
      <c r="W784" s="18"/>
      <c r="Y784" s="18"/>
      <c r="AP784" s="13"/>
      <c r="AS784" s="13"/>
      <c r="AT784" s="6"/>
      <c r="AU784" s="13"/>
      <c r="AV784" s="13"/>
      <c r="AW784" s="13"/>
      <c r="AX784" s="13"/>
      <c r="AY784" s="13"/>
      <c r="AZ784" s="13"/>
      <c r="BA784" s="13"/>
      <c r="BB784" s="13"/>
    </row>
    <row r="785">
      <c r="I785" s="17"/>
      <c r="M785" s="18"/>
      <c r="O785" s="18"/>
      <c r="Q785" s="18"/>
      <c r="S785" s="18"/>
      <c r="U785" s="18"/>
      <c r="W785" s="18"/>
      <c r="Y785" s="18"/>
      <c r="AP785" s="13"/>
      <c r="AS785" s="13"/>
      <c r="AT785" s="6"/>
      <c r="AU785" s="13"/>
      <c r="AV785" s="13"/>
      <c r="AW785" s="13"/>
      <c r="AX785" s="13"/>
      <c r="AY785" s="13"/>
      <c r="AZ785" s="13"/>
      <c r="BA785" s="13"/>
      <c r="BB785" s="13"/>
    </row>
    <row r="786">
      <c r="I786" s="17"/>
      <c r="M786" s="18"/>
      <c r="O786" s="18"/>
      <c r="Q786" s="18"/>
      <c r="S786" s="18"/>
      <c r="U786" s="18"/>
      <c r="W786" s="18"/>
      <c r="Y786" s="18"/>
      <c r="AP786" s="13"/>
      <c r="AS786" s="13"/>
      <c r="AT786" s="6"/>
      <c r="AU786" s="13"/>
      <c r="AV786" s="13"/>
      <c r="AW786" s="13"/>
      <c r="AX786" s="13"/>
      <c r="AY786" s="13"/>
      <c r="AZ786" s="13"/>
      <c r="BA786" s="13"/>
      <c r="BB786" s="13"/>
    </row>
    <row r="787">
      <c r="I787" s="17"/>
      <c r="M787" s="18"/>
      <c r="O787" s="18"/>
      <c r="Q787" s="18"/>
      <c r="S787" s="18"/>
      <c r="U787" s="18"/>
      <c r="W787" s="18"/>
      <c r="Y787" s="18"/>
      <c r="AP787" s="13"/>
      <c r="AS787" s="13"/>
      <c r="AT787" s="6"/>
      <c r="AU787" s="13"/>
      <c r="AV787" s="13"/>
      <c r="AW787" s="13"/>
      <c r="AX787" s="13"/>
      <c r="AY787" s="13"/>
      <c r="AZ787" s="13"/>
      <c r="BA787" s="13"/>
      <c r="BB787" s="13"/>
    </row>
    <row r="788">
      <c r="I788" s="17"/>
      <c r="M788" s="18"/>
      <c r="O788" s="18"/>
      <c r="Q788" s="18"/>
      <c r="S788" s="18"/>
      <c r="U788" s="18"/>
      <c r="W788" s="18"/>
      <c r="Y788" s="18"/>
      <c r="AP788" s="13"/>
      <c r="AS788" s="13"/>
      <c r="AT788" s="6"/>
      <c r="AU788" s="13"/>
      <c r="AV788" s="13"/>
      <c r="AW788" s="13"/>
      <c r="AX788" s="13"/>
      <c r="AY788" s="13"/>
      <c r="AZ788" s="13"/>
      <c r="BA788" s="13"/>
      <c r="BB788" s="13"/>
    </row>
    <row r="789">
      <c r="I789" s="17"/>
      <c r="M789" s="18"/>
      <c r="O789" s="18"/>
      <c r="Q789" s="18"/>
      <c r="S789" s="18"/>
      <c r="U789" s="18"/>
      <c r="W789" s="18"/>
      <c r="Y789" s="18"/>
      <c r="AP789" s="13"/>
      <c r="AS789" s="13"/>
      <c r="AT789" s="6"/>
      <c r="AU789" s="13"/>
      <c r="AV789" s="13"/>
      <c r="AW789" s="13"/>
      <c r="AX789" s="13"/>
      <c r="AY789" s="13"/>
      <c r="AZ789" s="13"/>
      <c r="BA789" s="13"/>
      <c r="BB789" s="13"/>
    </row>
    <row r="790">
      <c r="I790" s="17"/>
      <c r="M790" s="18"/>
      <c r="O790" s="18"/>
      <c r="Q790" s="18"/>
      <c r="S790" s="18"/>
      <c r="U790" s="18"/>
      <c r="W790" s="18"/>
      <c r="Y790" s="18"/>
      <c r="AP790" s="13"/>
      <c r="AS790" s="13"/>
      <c r="AT790" s="6"/>
      <c r="AU790" s="13"/>
      <c r="AV790" s="13"/>
      <c r="AW790" s="13"/>
      <c r="AX790" s="13"/>
      <c r="AY790" s="13"/>
      <c r="AZ790" s="13"/>
      <c r="BA790" s="13"/>
      <c r="BB790" s="13"/>
    </row>
    <row r="791">
      <c r="I791" s="17"/>
      <c r="M791" s="18"/>
      <c r="O791" s="18"/>
      <c r="Q791" s="18"/>
      <c r="S791" s="18"/>
      <c r="U791" s="18"/>
      <c r="W791" s="18"/>
      <c r="Y791" s="18"/>
      <c r="AP791" s="13"/>
      <c r="AS791" s="13"/>
      <c r="AT791" s="6"/>
      <c r="AU791" s="13"/>
      <c r="AV791" s="13"/>
      <c r="AW791" s="13"/>
      <c r="AX791" s="13"/>
      <c r="AY791" s="13"/>
      <c r="AZ791" s="13"/>
      <c r="BA791" s="13"/>
      <c r="BB791" s="13"/>
    </row>
    <row r="792">
      <c r="I792" s="17"/>
      <c r="M792" s="18"/>
      <c r="O792" s="18"/>
      <c r="Q792" s="18"/>
      <c r="S792" s="18"/>
      <c r="U792" s="18"/>
      <c r="W792" s="18"/>
      <c r="Y792" s="18"/>
      <c r="AP792" s="13"/>
      <c r="AS792" s="13"/>
      <c r="AT792" s="6"/>
      <c r="AU792" s="13"/>
      <c r="AV792" s="13"/>
      <c r="AW792" s="13"/>
      <c r="AX792" s="13"/>
      <c r="AY792" s="13"/>
      <c r="AZ792" s="13"/>
      <c r="BA792" s="13"/>
      <c r="BB792" s="13"/>
    </row>
    <row r="793">
      <c r="I793" s="17"/>
      <c r="M793" s="18"/>
      <c r="O793" s="18"/>
      <c r="Q793" s="18"/>
      <c r="S793" s="18"/>
      <c r="U793" s="18"/>
      <c r="W793" s="18"/>
      <c r="Y793" s="18"/>
      <c r="AP793" s="13"/>
      <c r="AS793" s="13"/>
      <c r="AT793" s="6"/>
      <c r="AU793" s="13"/>
      <c r="AV793" s="13"/>
      <c r="AW793" s="13"/>
      <c r="AX793" s="13"/>
      <c r="AY793" s="13"/>
      <c r="AZ793" s="13"/>
      <c r="BA793" s="13"/>
      <c r="BB793" s="13"/>
    </row>
    <row r="794">
      <c r="I794" s="17"/>
      <c r="M794" s="18"/>
      <c r="O794" s="18"/>
      <c r="Q794" s="18"/>
      <c r="S794" s="18"/>
      <c r="U794" s="18"/>
      <c r="W794" s="18"/>
      <c r="Y794" s="18"/>
      <c r="AP794" s="13"/>
      <c r="AS794" s="13"/>
      <c r="AT794" s="6"/>
      <c r="AU794" s="13"/>
      <c r="AV794" s="13"/>
      <c r="AW794" s="13"/>
      <c r="AX794" s="13"/>
      <c r="AY794" s="13"/>
      <c r="AZ794" s="13"/>
      <c r="BA794" s="13"/>
      <c r="BB794" s="13"/>
    </row>
    <row r="795">
      <c r="I795" s="17"/>
      <c r="M795" s="18"/>
      <c r="O795" s="18"/>
      <c r="Q795" s="18"/>
      <c r="S795" s="18"/>
      <c r="U795" s="18"/>
      <c r="W795" s="18"/>
      <c r="Y795" s="18"/>
      <c r="AP795" s="13"/>
      <c r="AS795" s="13"/>
      <c r="AT795" s="6"/>
      <c r="AU795" s="13"/>
      <c r="AV795" s="13"/>
      <c r="AW795" s="13"/>
      <c r="AX795" s="13"/>
      <c r="AY795" s="13"/>
      <c r="AZ795" s="13"/>
      <c r="BA795" s="13"/>
      <c r="BB795" s="13"/>
    </row>
    <row r="796">
      <c r="I796" s="17"/>
      <c r="M796" s="18"/>
      <c r="O796" s="18"/>
      <c r="Q796" s="18"/>
      <c r="S796" s="18"/>
      <c r="U796" s="18"/>
      <c r="W796" s="18"/>
      <c r="Y796" s="18"/>
      <c r="AP796" s="13"/>
      <c r="AS796" s="13"/>
      <c r="AT796" s="6"/>
      <c r="AU796" s="13"/>
      <c r="AV796" s="13"/>
      <c r="AW796" s="13"/>
      <c r="AX796" s="13"/>
      <c r="AY796" s="13"/>
      <c r="AZ796" s="13"/>
      <c r="BA796" s="13"/>
      <c r="BB796" s="13"/>
    </row>
    <row r="797">
      <c r="I797" s="17"/>
      <c r="M797" s="18"/>
      <c r="O797" s="18"/>
      <c r="Q797" s="18"/>
      <c r="S797" s="18"/>
      <c r="U797" s="18"/>
      <c r="W797" s="18"/>
      <c r="Y797" s="18"/>
      <c r="AP797" s="13"/>
      <c r="AS797" s="13"/>
      <c r="AT797" s="6"/>
      <c r="AU797" s="13"/>
      <c r="AV797" s="13"/>
      <c r="AW797" s="13"/>
      <c r="AX797" s="13"/>
      <c r="AY797" s="13"/>
      <c r="AZ797" s="13"/>
      <c r="BA797" s="13"/>
      <c r="BB797" s="13"/>
    </row>
    <row r="798">
      <c r="I798" s="17"/>
      <c r="M798" s="18"/>
      <c r="O798" s="18"/>
      <c r="Q798" s="18"/>
      <c r="S798" s="18"/>
      <c r="U798" s="18"/>
      <c r="W798" s="18"/>
      <c r="Y798" s="18"/>
      <c r="AP798" s="13"/>
      <c r="AS798" s="13"/>
      <c r="AT798" s="6"/>
      <c r="AU798" s="13"/>
      <c r="AV798" s="13"/>
      <c r="AW798" s="13"/>
      <c r="AX798" s="13"/>
      <c r="AY798" s="13"/>
      <c r="AZ798" s="13"/>
      <c r="BA798" s="13"/>
      <c r="BB798" s="13"/>
    </row>
    <row r="799">
      <c r="I799" s="17"/>
      <c r="M799" s="18"/>
      <c r="O799" s="18"/>
      <c r="Q799" s="18"/>
      <c r="S799" s="18"/>
      <c r="U799" s="18"/>
      <c r="W799" s="18"/>
      <c r="Y799" s="18"/>
      <c r="AP799" s="13"/>
      <c r="AS799" s="13"/>
      <c r="AT799" s="6"/>
      <c r="AU799" s="13"/>
      <c r="AV799" s="13"/>
      <c r="AW799" s="13"/>
      <c r="AX799" s="13"/>
      <c r="AY799" s="13"/>
      <c r="AZ799" s="13"/>
      <c r="BA799" s="13"/>
      <c r="BB799" s="13"/>
    </row>
    <row r="800">
      <c r="I800" s="17"/>
      <c r="M800" s="18"/>
      <c r="O800" s="18"/>
      <c r="Q800" s="18"/>
      <c r="S800" s="18"/>
      <c r="U800" s="18"/>
      <c r="W800" s="18"/>
      <c r="Y800" s="18"/>
      <c r="AP800" s="13"/>
      <c r="AS800" s="13"/>
      <c r="AT800" s="6"/>
      <c r="AU800" s="13"/>
      <c r="AV800" s="13"/>
      <c r="AW800" s="13"/>
      <c r="AX800" s="13"/>
      <c r="AY800" s="13"/>
      <c r="AZ800" s="13"/>
      <c r="BA800" s="13"/>
      <c r="BB800" s="13"/>
    </row>
    <row r="801">
      <c r="I801" s="17"/>
      <c r="M801" s="18"/>
      <c r="O801" s="18"/>
      <c r="Q801" s="18"/>
      <c r="S801" s="18"/>
      <c r="U801" s="18"/>
      <c r="W801" s="18"/>
      <c r="Y801" s="18"/>
      <c r="AP801" s="13"/>
      <c r="AS801" s="13"/>
      <c r="AT801" s="6"/>
      <c r="AU801" s="13"/>
      <c r="AV801" s="13"/>
      <c r="AW801" s="13"/>
      <c r="AX801" s="13"/>
      <c r="AY801" s="13"/>
      <c r="AZ801" s="13"/>
      <c r="BA801" s="13"/>
      <c r="BB801" s="13"/>
    </row>
    <row r="802">
      <c r="I802" s="17"/>
      <c r="M802" s="18"/>
      <c r="O802" s="18"/>
      <c r="Q802" s="18"/>
      <c r="S802" s="18"/>
      <c r="U802" s="18"/>
      <c r="W802" s="18"/>
      <c r="Y802" s="18"/>
      <c r="AP802" s="13"/>
      <c r="AS802" s="13"/>
      <c r="AT802" s="6"/>
      <c r="AU802" s="13"/>
      <c r="AV802" s="13"/>
      <c r="AW802" s="13"/>
      <c r="AX802" s="13"/>
      <c r="AY802" s="13"/>
      <c r="AZ802" s="13"/>
      <c r="BA802" s="13"/>
      <c r="BB802" s="13"/>
    </row>
    <row r="803">
      <c r="I803" s="17"/>
      <c r="M803" s="18"/>
      <c r="O803" s="18"/>
      <c r="Q803" s="18"/>
      <c r="S803" s="18"/>
      <c r="U803" s="18"/>
      <c r="W803" s="18"/>
      <c r="Y803" s="18"/>
      <c r="AP803" s="13"/>
      <c r="AS803" s="13"/>
      <c r="AT803" s="6"/>
      <c r="AU803" s="13"/>
      <c r="AV803" s="13"/>
      <c r="AW803" s="13"/>
      <c r="AX803" s="13"/>
      <c r="AY803" s="13"/>
      <c r="AZ803" s="13"/>
      <c r="BA803" s="13"/>
      <c r="BB803" s="13"/>
    </row>
    <row r="804">
      <c r="I804" s="17"/>
      <c r="M804" s="18"/>
      <c r="O804" s="18"/>
      <c r="Q804" s="18"/>
      <c r="S804" s="18"/>
      <c r="U804" s="18"/>
      <c r="W804" s="18"/>
      <c r="Y804" s="18"/>
      <c r="AP804" s="13"/>
      <c r="AS804" s="13"/>
      <c r="AT804" s="6"/>
      <c r="AU804" s="13"/>
      <c r="AV804" s="13"/>
      <c r="AW804" s="13"/>
      <c r="AX804" s="13"/>
      <c r="AY804" s="13"/>
      <c r="AZ804" s="13"/>
      <c r="BA804" s="13"/>
      <c r="BB804" s="13"/>
    </row>
    <row r="805">
      <c r="I805" s="17"/>
      <c r="M805" s="18"/>
      <c r="O805" s="18"/>
      <c r="Q805" s="18"/>
      <c r="S805" s="18"/>
      <c r="U805" s="18"/>
      <c r="W805" s="18"/>
      <c r="Y805" s="18"/>
      <c r="AP805" s="13"/>
      <c r="AS805" s="13"/>
      <c r="AT805" s="6"/>
      <c r="AU805" s="13"/>
      <c r="AV805" s="13"/>
      <c r="AW805" s="13"/>
      <c r="AX805" s="13"/>
      <c r="AY805" s="13"/>
      <c r="AZ805" s="13"/>
      <c r="BA805" s="13"/>
      <c r="BB805" s="13"/>
    </row>
    <row r="806">
      <c r="I806" s="17"/>
      <c r="M806" s="18"/>
      <c r="O806" s="18"/>
      <c r="Q806" s="18"/>
      <c r="S806" s="18"/>
      <c r="U806" s="18"/>
      <c r="W806" s="18"/>
      <c r="Y806" s="18"/>
      <c r="AP806" s="13"/>
      <c r="AS806" s="13"/>
      <c r="AT806" s="6"/>
      <c r="AU806" s="13"/>
      <c r="AV806" s="13"/>
      <c r="AW806" s="13"/>
      <c r="AX806" s="13"/>
      <c r="AY806" s="13"/>
      <c r="AZ806" s="13"/>
      <c r="BA806" s="13"/>
      <c r="BB806" s="13"/>
    </row>
    <row r="807">
      <c r="I807" s="17"/>
      <c r="M807" s="18"/>
      <c r="O807" s="18"/>
      <c r="Q807" s="18"/>
      <c r="S807" s="18"/>
      <c r="U807" s="18"/>
      <c r="W807" s="18"/>
      <c r="Y807" s="18"/>
      <c r="AP807" s="13"/>
      <c r="AS807" s="13"/>
      <c r="AT807" s="6"/>
      <c r="AU807" s="13"/>
      <c r="AV807" s="13"/>
      <c r="AW807" s="13"/>
      <c r="AX807" s="13"/>
      <c r="AY807" s="13"/>
      <c r="AZ807" s="13"/>
      <c r="BA807" s="13"/>
      <c r="BB807" s="13"/>
    </row>
    <row r="808">
      <c r="I808" s="17"/>
      <c r="M808" s="18"/>
      <c r="O808" s="18"/>
      <c r="Q808" s="18"/>
      <c r="S808" s="18"/>
      <c r="U808" s="18"/>
      <c r="W808" s="18"/>
      <c r="Y808" s="18"/>
      <c r="AP808" s="13"/>
      <c r="AS808" s="13"/>
      <c r="AT808" s="6"/>
      <c r="AU808" s="13"/>
      <c r="AV808" s="13"/>
      <c r="AW808" s="13"/>
      <c r="AX808" s="13"/>
      <c r="AY808" s="13"/>
      <c r="AZ808" s="13"/>
      <c r="BA808" s="13"/>
      <c r="BB808" s="13"/>
    </row>
    <row r="809">
      <c r="I809" s="17"/>
      <c r="M809" s="18"/>
      <c r="O809" s="18"/>
      <c r="Q809" s="18"/>
      <c r="S809" s="18"/>
      <c r="U809" s="18"/>
      <c r="W809" s="18"/>
      <c r="Y809" s="18"/>
      <c r="AP809" s="13"/>
      <c r="AS809" s="13"/>
      <c r="AT809" s="6"/>
      <c r="AU809" s="13"/>
      <c r="AV809" s="13"/>
      <c r="AW809" s="13"/>
      <c r="AX809" s="13"/>
      <c r="AY809" s="13"/>
      <c r="AZ809" s="13"/>
      <c r="BA809" s="13"/>
      <c r="BB809" s="13"/>
    </row>
    <row r="810">
      <c r="I810" s="17"/>
      <c r="M810" s="18"/>
      <c r="O810" s="18"/>
      <c r="Q810" s="18"/>
      <c r="S810" s="18"/>
      <c r="U810" s="18"/>
      <c r="W810" s="18"/>
      <c r="Y810" s="18"/>
      <c r="AP810" s="13"/>
      <c r="AS810" s="13"/>
      <c r="AT810" s="6"/>
      <c r="AU810" s="13"/>
      <c r="AV810" s="13"/>
      <c r="AW810" s="13"/>
      <c r="AX810" s="13"/>
      <c r="AY810" s="13"/>
      <c r="AZ810" s="13"/>
      <c r="BA810" s="13"/>
      <c r="BB810" s="13"/>
    </row>
    <row r="811">
      <c r="I811" s="17"/>
      <c r="M811" s="18"/>
      <c r="O811" s="18"/>
      <c r="Q811" s="18"/>
      <c r="S811" s="18"/>
      <c r="U811" s="18"/>
      <c r="W811" s="18"/>
      <c r="Y811" s="18"/>
      <c r="AP811" s="13"/>
      <c r="AS811" s="13"/>
      <c r="AT811" s="6"/>
      <c r="AU811" s="13"/>
      <c r="AV811" s="13"/>
      <c r="AW811" s="13"/>
      <c r="AX811" s="13"/>
      <c r="AY811" s="13"/>
      <c r="AZ811" s="13"/>
      <c r="BA811" s="13"/>
      <c r="BB811" s="13"/>
    </row>
    <row r="812">
      <c r="I812" s="17"/>
      <c r="M812" s="18"/>
      <c r="O812" s="18"/>
      <c r="Q812" s="18"/>
      <c r="S812" s="18"/>
      <c r="U812" s="18"/>
      <c r="W812" s="18"/>
      <c r="Y812" s="18"/>
      <c r="AP812" s="13"/>
      <c r="AS812" s="13"/>
      <c r="AT812" s="6"/>
      <c r="AU812" s="13"/>
      <c r="AV812" s="13"/>
      <c r="AW812" s="13"/>
      <c r="AX812" s="13"/>
      <c r="AY812" s="13"/>
      <c r="AZ812" s="13"/>
      <c r="BA812" s="13"/>
      <c r="BB812" s="13"/>
    </row>
    <row r="813">
      <c r="I813" s="17"/>
      <c r="M813" s="18"/>
      <c r="O813" s="18"/>
      <c r="Q813" s="18"/>
      <c r="S813" s="18"/>
      <c r="U813" s="18"/>
      <c r="W813" s="18"/>
      <c r="Y813" s="18"/>
      <c r="AP813" s="13"/>
      <c r="AS813" s="13"/>
      <c r="AT813" s="6"/>
      <c r="AU813" s="13"/>
      <c r="AV813" s="13"/>
      <c r="AW813" s="13"/>
      <c r="AX813" s="13"/>
      <c r="AY813" s="13"/>
      <c r="AZ813" s="13"/>
      <c r="BA813" s="13"/>
      <c r="BB813" s="13"/>
    </row>
    <row r="814">
      <c r="I814" s="17"/>
      <c r="M814" s="18"/>
      <c r="O814" s="18"/>
      <c r="Q814" s="18"/>
      <c r="S814" s="18"/>
      <c r="U814" s="18"/>
      <c r="W814" s="18"/>
      <c r="Y814" s="18"/>
      <c r="AP814" s="13"/>
      <c r="AS814" s="13"/>
      <c r="AT814" s="6"/>
      <c r="AU814" s="13"/>
      <c r="AV814" s="13"/>
      <c r="AW814" s="13"/>
      <c r="AX814" s="13"/>
      <c r="AY814" s="13"/>
      <c r="AZ814" s="13"/>
      <c r="BA814" s="13"/>
      <c r="BB814" s="13"/>
    </row>
    <row r="815">
      <c r="I815" s="17"/>
      <c r="M815" s="18"/>
      <c r="O815" s="18"/>
      <c r="Q815" s="18"/>
      <c r="S815" s="18"/>
      <c r="U815" s="18"/>
      <c r="W815" s="18"/>
      <c r="Y815" s="18"/>
      <c r="AP815" s="13"/>
      <c r="AS815" s="13"/>
      <c r="AT815" s="6"/>
      <c r="AU815" s="13"/>
      <c r="AV815" s="13"/>
      <c r="AW815" s="13"/>
      <c r="AX815" s="13"/>
      <c r="AY815" s="13"/>
      <c r="AZ815" s="13"/>
      <c r="BA815" s="13"/>
      <c r="BB815" s="13"/>
    </row>
    <row r="816">
      <c r="I816" s="17"/>
      <c r="M816" s="18"/>
      <c r="O816" s="18"/>
      <c r="Q816" s="18"/>
      <c r="S816" s="18"/>
      <c r="U816" s="18"/>
      <c r="W816" s="18"/>
      <c r="Y816" s="18"/>
      <c r="AP816" s="13"/>
      <c r="AS816" s="13"/>
      <c r="AT816" s="6"/>
      <c r="AU816" s="13"/>
      <c r="AV816" s="13"/>
      <c r="AW816" s="13"/>
      <c r="AX816" s="13"/>
      <c r="AY816" s="13"/>
      <c r="AZ816" s="13"/>
      <c r="BA816" s="13"/>
      <c r="BB816" s="13"/>
    </row>
    <row r="817">
      <c r="I817" s="17"/>
      <c r="M817" s="18"/>
      <c r="O817" s="18"/>
      <c r="Q817" s="18"/>
      <c r="S817" s="18"/>
      <c r="U817" s="18"/>
      <c r="W817" s="18"/>
      <c r="Y817" s="18"/>
      <c r="AP817" s="13"/>
      <c r="AS817" s="13"/>
      <c r="AT817" s="6"/>
      <c r="AU817" s="13"/>
      <c r="AV817" s="13"/>
      <c r="AW817" s="13"/>
      <c r="AX817" s="13"/>
      <c r="AY817" s="13"/>
      <c r="AZ817" s="13"/>
      <c r="BA817" s="13"/>
      <c r="BB817" s="13"/>
    </row>
    <row r="818">
      <c r="I818" s="17"/>
      <c r="M818" s="18"/>
      <c r="O818" s="18"/>
      <c r="Q818" s="18"/>
      <c r="S818" s="18"/>
      <c r="U818" s="18"/>
      <c r="W818" s="18"/>
      <c r="Y818" s="18"/>
      <c r="AP818" s="13"/>
      <c r="AS818" s="13"/>
      <c r="AT818" s="6"/>
      <c r="AU818" s="13"/>
      <c r="AV818" s="13"/>
      <c r="AW818" s="13"/>
      <c r="AX818" s="13"/>
      <c r="AY818" s="13"/>
      <c r="AZ818" s="13"/>
      <c r="BA818" s="13"/>
      <c r="BB818" s="13"/>
    </row>
    <row r="819">
      <c r="I819" s="17"/>
      <c r="M819" s="18"/>
      <c r="O819" s="18"/>
      <c r="Q819" s="18"/>
      <c r="S819" s="18"/>
      <c r="U819" s="18"/>
      <c r="W819" s="18"/>
      <c r="Y819" s="18"/>
      <c r="AP819" s="13"/>
      <c r="AS819" s="13"/>
      <c r="AT819" s="6"/>
      <c r="AU819" s="13"/>
      <c r="AV819" s="13"/>
      <c r="AW819" s="13"/>
      <c r="AX819" s="13"/>
      <c r="AY819" s="13"/>
      <c r="AZ819" s="13"/>
      <c r="BA819" s="13"/>
      <c r="BB819" s="13"/>
    </row>
    <row r="820">
      <c r="I820" s="17"/>
      <c r="M820" s="18"/>
      <c r="O820" s="18"/>
      <c r="Q820" s="18"/>
      <c r="S820" s="18"/>
      <c r="U820" s="18"/>
      <c r="W820" s="18"/>
      <c r="Y820" s="18"/>
      <c r="AP820" s="13"/>
      <c r="AS820" s="13"/>
      <c r="AT820" s="6"/>
      <c r="AU820" s="13"/>
      <c r="AV820" s="13"/>
      <c r="AW820" s="13"/>
      <c r="AX820" s="13"/>
      <c r="AY820" s="13"/>
      <c r="AZ820" s="13"/>
      <c r="BA820" s="13"/>
      <c r="BB820" s="13"/>
    </row>
    <row r="821">
      <c r="I821" s="17"/>
      <c r="M821" s="18"/>
      <c r="O821" s="18"/>
      <c r="Q821" s="18"/>
      <c r="S821" s="18"/>
      <c r="U821" s="18"/>
      <c r="W821" s="18"/>
      <c r="Y821" s="18"/>
      <c r="AP821" s="13"/>
      <c r="AS821" s="13"/>
      <c r="AT821" s="6"/>
      <c r="AU821" s="13"/>
      <c r="AV821" s="13"/>
      <c r="AW821" s="13"/>
      <c r="AX821" s="13"/>
      <c r="AY821" s="13"/>
      <c r="AZ821" s="13"/>
      <c r="BA821" s="13"/>
      <c r="BB821" s="13"/>
    </row>
    <row r="822">
      <c r="I822" s="17"/>
      <c r="M822" s="18"/>
      <c r="O822" s="18"/>
      <c r="Q822" s="18"/>
      <c r="S822" s="18"/>
      <c r="U822" s="18"/>
      <c r="W822" s="18"/>
      <c r="Y822" s="18"/>
      <c r="AP822" s="13"/>
      <c r="AS822" s="13"/>
      <c r="AT822" s="6"/>
      <c r="AU822" s="13"/>
      <c r="AV822" s="13"/>
      <c r="AW822" s="13"/>
      <c r="AX822" s="13"/>
      <c r="AY822" s="13"/>
      <c r="AZ822" s="13"/>
      <c r="BA822" s="13"/>
      <c r="BB822" s="13"/>
    </row>
    <row r="823">
      <c r="I823" s="17"/>
      <c r="M823" s="18"/>
      <c r="O823" s="18"/>
      <c r="Q823" s="18"/>
      <c r="S823" s="18"/>
      <c r="U823" s="18"/>
      <c r="W823" s="18"/>
      <c r="Y823" s="18"/>
      <c r="AP823" s="13"/>
      <c r="AS823" s="13"/>
      <c r="AT823" s="6"/>
      <c r="AU823" s="13"/>
      <c r="AV823" s="13"/>
      <c r="AW823" s="13"/>
      <c r="AX823" s="13"/>
      <c r="AY823" s="13"/>
      <c r="AZ823" s="13"/>
      <c r="BA823" s="13"/>
      <c r="BB823" s="13"/>
    </row>
    <row r="824">
      <c r="I824" s="17"/>
      <c r="M824" s="18"/>
      <c r="O824" s="18"/>
      <c r="Q824" s="18"/>
      <c r="S824" s="18"/>
      <c r="U824" s="18"/>
      <c r="W824" s="18"/>
      <c r="Y824" s="18"/>
      <c r="AP824" s="13"/>
      <c r="AS824" s="13"/>
      <c r="AT824" s="6"/>
      <c r="AU824" s="13"/>
      <c r="AV824" s="13"/>
      <c r="AW824" s="13"/>
      <c r="AX824" s="13"/>
      <c r="AY824" s="13"/>
      <c r="AZ824" s="13"/>
      <c r="BA824" s="13"/>
      <c r="BB824" s="13"/>
    </row>
    <row r="825">
      <c r="I825" s="17"/>
      <c r="M825" s="18"/>
      <c r="O825" s="18"/>
      <c r="Q825" s="18"/>
      <c r="S825" s="18"/>
      <c r="U825" s="18"/>
      <c r="W825" s="18"/>
      <c r="Y825" s="18"/>
      <c r="AP825" s="13"/>
      <c r="AS825" s="13"/>
      <c r="AT825" s="6"/>
      <c r="AU825" s="13"/>
      <c r="AV825" s="13"/>
      <c r="AW825" s="13"/>
      <c r="AX825" s="13"/>
      <c r="AY825" s="13"/>
      <c r="AZ825" s="13"/>
      <c r="BA825" s="13"/>
      <c r="BB825" s="13"/>
    </row>
    <row r="826">
      <c r="I826" s="17"/>
      <c r="M826" s="18"/>
      <c r="O826" s="18"/>
      <c r="Q826" s="18"/>
      <c r="S826" s="18"/>
      <c r="U826" s="18"/>
      <c r="W826" s="18"/>
      <c r="Y826" s="18"/>
      <c r="AP826" s="13"/>
      <c r="AS826" s="13"/>
      <c r="AT826" s="6"/>
      <c r="AU826" s="13"/>
      <c r="AV826" s="13"/>
      <c r="AW826" s="13"/>
      <c r="AX826" s="13"/>
      <c r="AY826" s="13"/>
      <c r="AZ826" s="13"/>
      <c r="BA826" s="13"/>
      <c r="BB826" s="13"/>
    </row>
    <row r="827">
      <c r="I827" s="17"/>
      <c r="M827" s="18"/>
      <c r="O827" s="18"/>
      <c r="Q827" s="18"/>
      <c r="S827" s="18"/>
      <c r="U827" s="18"/>
      <c r="W827" s="18"/>
      <c r="Y827" s="18"/>
      <c r="AP827" s="13"/>
      <c r="AS827" s="13"/>
      <c r="AT827" s="6"/>
      <c r="AU827" s="13"/>
      <c r="AV827" s="13"/>
      <c r="AW827" s="13"/>
      <c r="AX827" s="13"/>
      <c r="AY827" s="13"/>
      <c r="AZ827" s="13"/>
      <c r="BA827" s="13"/>
      <c r="BB827" s="13"/>
    </row>
    <row r="828">
      <c r="I828" s="17"/>
      <c r="M828" s="18"/>
      <c r="O828" s="18"/>
      <c r="Q828" s="18"/>
      <c r="S828" s="18"/>
      <c r="U828" s="18"/>
      <c r="W828" s="18"/>
      <c r="Y828" s="18"/>
      <c r="AP828" s="13"/>
      <c r="AS828" s="13"/>
      <c r="AT828" s="6"/>
      <c r="AU828" s="13"/>
      <c r="AV828" s="13"/>
      <c r="AW828" s="13"/>
      <c r="AX828" s="13"/>
      <c r="AY828" s="13"/>
      <c r="AZ828" s="13"/>
      <c r="BA828" s="13"/>
      <c r="BB828" s="13"/>
    </row>
    <row r="829">
      <c r="I829" s="17"/>
      <c r="M829" s="18"/>
      <c r="O829" s="18"/>
      <c r="Q829" s="18"/>
      <c r="S829" s="18"/>
      <c r="U829" s="18"/>
      <c r="W829" s="18"/>
      <c r="Y829" s="18"/>
      <c r="AP829" s="13"/>
      <c r="AS829" s="13"/>
      <c r="AT829" s="6"/>
      <c r="AU829" s="13"/>
      <c r="AV829" s="13"/>
      <c r="AW829" s="13"/>
      <c r="AX829" s="13"/>
      <c r="AY829" s="13"/>
      <c r="AZ829" s="13"/>
      <c r="BA829" s="13"/>
      <c r="BB829" s="13"/>
    </row>
    <row r="830">
      <c r="I830" s="17"/>
      <c r="M830" s="18"/>
      <c r="O830" s="18"/>
      <c r="Q830" s="18"/>
      <c r="S830" s="18"/>
      <c r="U830" s="18"/>
      <c r="W830" s="18"/>
      <c r="Y830" s="18"/>
      <c r="AP830" s="13"/>
      <c r="AS830" s="13"/>
      <c r="AT830" s="6"/>
      <c r="AU830" s="13"/>
      <c r="AV830" s="13"/>
      <c r="AW830" s="13"/>
      <c r="AX830" s="13"/>
      <c r="AY830" s="13"/>
      <c r="AZ830" s="13"/>
      <c r="BA830" s="13"/>
      <c r="BB830" s="13"/>
    </row>
    <row r="831">
      <c r="I831" s="17"/>
      <c r="M831" s="18"/>
      <c r="O831" s="18"/>
      <c r="Q831" s="18"/>
      <c r="S831" s="18"/>
      <c r="U831" s="18"/>
      <c r="W831" s="18"/>
      <c r="Y831" s="18"/>
      <c r="AP831" s="13"/>
      <c r="AS831" s="13"/>
      <c r="AT831" s="6"/>
      <c r="AU831" s="13"/>
      <c r="AV831" s="13"/>
      <c r="AW831" s="13"/>
      <c r="AX831" s="13"/>
      <c r="AY831" s="13"/>
      <c r="AZ831" s="13"/>
      <c r="BA831" s="13"/>
      <c r="BB831" s="13"/>
    </row>
    <row r="832">
      <c r="I832" s="17"/>
      <c r="M832" s="18"/>
      <c r="O832" s="18"/>
      <c r="Q832" s="18"/>
      <c r="S832" s="18"/>
      <c r="U832" s="18"/>
      <c r="W832" s="18"/>
      <c r="Y832" s="18"/>
      <c r="AP832" s="13"/>
      <c r="AS832" s="13"/>
      <c r="AT832" s="6"/>
      <c r="AU832" s="13"/>
      <c r="AV832" s="13"/>
      <c r="AW832" s="13"/>
      <c r="AX832" s="13"/>
      <c r="AY832" s="13"/>
      <c r="AZ832" s="13"/>
      <c r="BA832" s="13"/>
      <c r="BB832" s="13"/>
    </row>
    <row r="833">
      <c r="I833" s="17"/>
      <c r="M833" s="18"/>
      <c r="O833" s="18"/>
      <c r="Q833" s="18"/>
      <c r="S833" s="18"/>
      <c r="U833" s="18"/>
      <c r="W833" s="18"/>
      <c r="Y833" s="18"/>
      <c r="AP833" s="13"/>
      <c r="AS833" s="13"/>
      <c r="AT833" s="6"/>
      <c r="AU833" s="13"/>
      <c r="AV833" s="13"/>
      <c r="AW833" s="13"/>
      <c r="AX833" s="13"/>
      <c r="AY833" s="13"/>
      <c r="AZ833" s="13"/>
      <c r="BA833" s="13"/>
      <c r="BB833" s="13"/>
    </row>
    <row r="834">
      <c r="I834" s="17"/>
      <c r="M834" s="18"/>
      <c r="O834" s="18"/>
      <c r="Q834" s="18"/>
      <c r="S834" s="18"/>
      <c r="U834" s="18"/>
      <c r="W834" s="18"/>
      <c r="Y834" s="18"/>
      <c r="AP834" s="13"/>
      <c r="AS834" s="13"/>
      <c r="AT834" s="6"/>
      <c r="AU834" s="13"/>
      <c r="AV834" s="13"/>
      <c r="AW834" s="13"/>
      <c r="AX834" s="13"/>
      <c r="AY834" s="13"/>
      <c r="AZ834" s="13"/>
      <c r="BA834" s="13"/>
      <c r="BB834" s="13"/>
    </row>
    <row r="835">
      <c r="I835" s="17"/>
      <c r="M835" s="18"/>
      <c r="O835" s="18"/>
      <c r="Q835" s="18"/>
      <c r="S835" s="18"/>
      <c r="U835" s="18"/>
      <c r="W835" s="18"/>
      <c r="Y835" s="18"/>
      <c r="AP835" s="13"/>
      <c r="AS835" s="13"/>
      <c r="AT835" s="6"/>
      <c r="AU835" s="13"/>
      <c r="AV835" s="13"/>
      <c r="AW835" s="13"/>
      <c r="AX835" s="13"/>
      <c r="AY835" s="13"/>
      <c r="AZ835" s="13"/>
      <c r="BA835" s="13"/>
      <c r="BB835" s="13"/>
    </row>
    <row r="836">
      <c r="I836" s="17"/>
      <c r="M836" s="18"/>
      <c r="O836" s="18"/>
      <c r="Q836" s="18"/>
      <c r="S836" s="18"/>
      <c r="U836" s="18"/>
      <c r="W836" s="18"/>
      <c r="Y836" s="18"/>
      <c r="AP836" s="13"/>
      <c r="AS836" s="13"/>
      <c r="AT836" s="6"/>
      <c r="AU836" s="13"/>
      <c r="AV836" s="13"/>
      <c r="AW836" s="13"/>
      <c r="AX836" s="13"/>
      <c r="AY836" s="13"/>
      <c r="AZ836" s="13"/>
      <c r="BA836" s="13"/>
      <c r="BB836" s="13"/>
    </row>
    <row r="837">
      <c r="I837" s="17"/>
      <c r="M837" s="18"/>
      <c r="O837" s="18"/>
      <c r="Q837" s="18"/>
      <c r="S837" s="18"/>
      <c r="U837" s="18"/>
      <c r="W837" s="18"/>
      <c r="Y837" s="18"/>
      <c r="AP837" s="13"/>
      <c r="AS837" s="13"/>
      <c r="AT837" s="6"/>
      <c r="AU837" s="13"/>
      <c r="AV837" s="13"/>
      <c r="AW837" s="13"/>
      <c r="AX837" s="13"/>
      <c r="AY837" s="13"/>
      <c r="AZ837" s="13"/>
      <c r="BA837" s="13"/>
      <c r="BB837" s="13"/>
    </row>
    <row r="838">
      <c r="I838" s="17"/>
      <c r="M838" s="18"/>
      <c r="O838" s="18"/>
      <c r="Q838" s="18"/>
      <c r="S838" s="18"/>
      <c r="U838" s="18"/>
      <c r="W838" s="18"/>
      <c r="Y838" s="18"/>
      <c r="AP838" s="13"/>
      <c r="AS838" s="13"/>
      <c r="AT838" s="6"/>
      <c r="AU838" s="13"/>
      <c r="AV838" s="13"/>
      <c r="AW838" s="13"/>
      <c r="AX838" s="13"/>
      <c r="AY838" s="13"/>
      <c r="AZ838" s="13"/>
      <c r="BA838" s="13"/>
      <c r="BB838" s="13"/>
    </row>
    <row r="839">
      <c r="I839" s="17"/>
      <c r="M839" s="18"/>
      <c r="O839" s="18"/>
      <c r="Q839" s="18"/>
      <c r="S839" s="18"/>
      <c r="U839" s="18"/>
      <c r="W839" s="18"/>
      <c r="Y839" s="18"/>
      <c r="AP839" s="13"/>
      <c r="AS839" s="13"/>
      <c r="AT839" s="6"/>
      <c r="AU839" s="13"/>
      <c r="AV839" s="13"/>
      <c r="AW839" s="13"/>
      <c r="AX839" s="13"/>
      <c r="AY839" s="13"/>
      <c r="AZ839" s="13"/>
      <c r="BA839" s="13"/>
      <c r="BB839" s="13"/>
    </row>
    <row r="840">
      <c r="I840" s="17"/>
      <c r="M840" s="18"/>
      <c r="O840" s="18"/>
      <c r="Q840" s="18"/>
      <c r="S840" s="18"/>
      <c r="U840" s="18"/>
      <c r="W840" s="18"/>
      <c r="Y840" s="18"/>
      <c r="AP840" s="13"/>
      <c r="AS840" s="13"/>
      <c r="AT840" s="6"/>
      <c r="AU840" s="13"/>
      <c r="AV840" s="13"/>
      <c r="AW840" s="13"/>
      <c r="AX840" s="13"/>
      <c r="AY840" s="13"/>
      <c r="AZ840" s="13"/>
      <c r="BA840" s="13"/>
      <c r="BB840" s="13"/>
    </row>
    <row r="841">
      <c r="I841" s="17"/>
      <c r="M841" s="18"/>
      <c r="O841" s="18"/>
      <c r="Q841" s="18"/>
      <c r="S841" s="18"/>
      <c r="U841" s="18"/>
      <c r="W841" s="18"/>
      <c r="Y841" s="18"/>
      <c r="AP841" s="13"/>
      <c r="AS841" s="13"/>
      <c r="AT841" s="6"/>
      <c r="AU841" s="13"/>
      <c r="AV841" s="13"/>
      <c r="AW841" s="13"/>
      <c r="AX841" s="13"/>
      <c r="AY841" s="13"/>
      <c r="AZ841" s="13"/>
      <c r="BA841" s="13"/>
      <c r="BB841" s="13"/>
    </row>
    <row r="842">
      <c r="I842" s="17"/>
      <c r="M842" s="18"/>
      <c r="O842" s="18"/>
      <c r="Q842" s="18"/>
      <c r="S842" s="18"/>
      <c r="U842" s="18"/>
      <c r="W842" s="18"/>
      <c r="Y842" s="18"/>
      <c r="AP842" s="13"/>
      <c r="AS842" s="13"/>
      <c r="AT842" s="6"/>
      <c r="AU842" s="13"/>
      <c r="AV842" s="13"/>
      <c r="AW842" s="13"/>
      <c r="AX842" s="13"/>
      <c r="AY842" s="13"/>
      <c r="AZ842" s="13"/>
      <c r="BA842" s="13"/>
      <c r="BB842" s="13"/>
    </row>
    <row r="843">
      <c r="I843" s="17"/>
      <c r="M843" s="18"/>
      <c r="O843" s="18"/>
      <c r="Q843" s="18"/>
      <c r="S843" s="18"/>
      <c r="U843" s="18"/>
      <c r="W843" s="18"/>
      <c r="Y843" s="18"/>
      <c r="AP843" s="13"/>
      <c r="AS843" s="13"/>
      <c r="AT843" s="6"/>
      <c r="AU843" s="13"/>
      <c r="AV843" s="13"/>
      <c r="AW843" s="13"/>
      <c r="AX843" s="13"/>
      <c r="AY843" s="13"/>
      <c r="AZ843" s="13"/>
      <c r="BA843" s="13"/>
      <c r="BB843" s="13"/>
    </row>
    <row r="844">
      <c r="I844" s="17"/>
      <c r="M844" s="18"/>
      <c r="O844" s="18"/>
      <c r="Q844" s="18"/>
      <c r="S844" s="18"/>
      <c r="U844" s="18"/>
      <c r="W844" s="18"/>
      <c r="Y844" s="18"/>
      <c r="AP844" s="13"/>
      <c r="AS844" s="13"/>
      <c r="AT844" s="6"/>
      <c r="AU844" s="13"/>
      <c r="AV844" s="13"/>
      <c r="AW844" s="13"/>
      <c r="AX844" s="13"/>
      <c r="AY844" s="13"/>
      <c r="AZ844" s="13"/>
      <c r="BA844" s="13"/>
      <c r="BB844" s="13"/>
    </row>
    <row r="845">
      <c r="I845" s="17"/>
      <c r="M845" s="18"/>
      <c r="O845" s="18"/>
      <c r="Q845" s="18"/>
      <c r="S845" s="18"/>
      <c r="U845" s="18"/>
      <c r="W845" s="18"/>
      <c r="Y845" s="18"/>
      <c r="AP845" s="13"/>
      <c r="AS845" s="13"/>
      <c r="AT845" s="6"/>
      <c r="AU845" s="13"/>
      <c r="AV845" s="13"/>
      <c r="AW845" s="13"/>
      <c r="AX845" s="13"/>
      <c r="AY845" s="13"/>
      <c r="AZ845" s="13"/>
      <c r="BA845" s="13"/>
      <c r="BB845" s="13"/>
    </row>
    <row r="846">
      <c r="I846" s="17"/>
      <c r="M846" s="18"/>
      <c r="O846" s="18"/>
      <c r="Q846" s="18"/>
      <c r="S846" s="18"/>
      <c r="U846" s="18"/>
      <c r="W846" s="18"/>
      <c r="Y846" s="18"/>
      <c r="AP846" s="13"/>
      <c r="AS846" s="13"/>
      <c r="AT846" s="6"/>
      <c r="AU846" s="13"/>
      <c r="AV846" s="13"/>
      <c r="AW846" s="13"/>
      <c r="AX846" s="13"/>
      <c r="AY846" s="13"/>
      <c r="AZ846" s="13"/>
      <c r="BA846" s="13"/>
      <c r="BB846" s="13"/>
    </row>
    <row r="847">
      <c r="I847" s="17"/>
      <c r="M847" s="18"/>
      <c r="O847" s="18"/>
      <c r="Q847" s="18"/>
      <c r="S847" s="18"/>
      <c r="U847" s="18"/>
      <c r="W847" s="18"/>
      <c r="Y847" s="18"/>
      <c r="AP847" s="13"/>
      <c r="AS847" s="13"/>
      <c r="AT847" s="6"/>
      <c r="AU847" s="13"/>
      <c r="AV847" s="13"/>
      <c r="AW847" s="13"/>
      <c r="AX847" s="13"/>
      <c r="AY847" s="13"/>
      <c r="AZ847" s="13"/>
      <c r="BA847" s="13"/>
      <c r="BB847" s="13"/>
    </row>
    <row r="848">
      <c r="I848" s="17"/>
      <c r="M848" s="18"/>
      <c r="O848" s="18"/>
      <c r="Q848" s="18"/>
      <c r="S848" s="18"/>
      <c r="U848" s="18"/>
      <c r="W848" s="18"/>
      <c r="Y848" s="18"/>
      <c r="AP848" s="13"/>
      <c r="AS848" s="13"/>
      <c r="AT848" s="6"/>
      <c r="AU848" s="13"/>
      <c r="AV848" s="13"/>
      <c r="AW848" s="13"/>
      <c r="AX848" s="13"/>
      <c r="AY848" s="13"/>
      <c r="AZ848" s="13"/>
      <c r="BA848" s="13"/>
      <c r="BB848" s="13"/>
    </row>
    <row r="849">
      <c r="I849" s="17"/>
      <c r="M849" s="18"/>
      <c r="O849" s="18"/>
      <c r="Q849" s="18"/>
      <c r="S849" s="18"/>
      <c r="U849" s="18"/>
      <c r="W849" s="18"/>
      <c r="Y849" s="18"/>
      <c r="AP849" s="13"/>
      <c r="AS849" s="13"/>
      <c r="AT849" s="6"/>
      <c r="AU849" s="13"/>
      <c r="AV849" s="13"/>
      <c r="AW849" s="13"/>
      <c r="AX849" s="13"/>
      <c r="AY849" s="13"/>
      <c r="AZ849" s="13"/>
      <c r="BA849" s="13"/>
      <c r="BB849" s="13"/>
    </row>
    <row r="850">
      <c r="I850" s="17"/>
      <c r="M850" s="18"/>
      <c r="O850" s="18"/>
      <c r="Q850" s="18"/>
      <c r="S850" s="18"/>
      <c r="U850" s="18"/>
      <c r="W850" s="18"/>
      <c r="Y850" s="18"/>
      <c r="AP850" s="13"/>
      <c r="AS850" s="13"/>
      <c r="AT850" s="6"/>
      <c r="AU850" s="13"/>
      <c r="AV850" s="13"/>
      <c r="AW850" s="13"/>
      <c r="AX850" s="13"/>
      <c r="AY850" s="13"/>
      <c r="AZ850" s="13"/>
      <c r="BA850" s="13"/>
      <c r="BB850" s="13"/>
    </row>
    <row r="851">
      <c r="I851" s="17"/>
      <c r="M851" s="18"/>
      <c r="O851" s="18"/>
      <c r="Q851" s="18"/>
      <c r="S851" s="18"/>
      <c r="U851" s="18"/>
      <c r="W851" s="18"/>
      <c r="Y851" s="18"/>
      <c r="AP851" s="13"/>
      <c r="AS851" s="13"/>
      <c r="AT851" s="6"/>
      <c r="AU851" s="13"/>
      <c r="AV851" s="13"/>
      <c r="AW851" s="13"/>
      <c r="AX851" s="13"/>
      <c r="AY851" s="13"/>
      <c r="AZ851" s="13"/>
      <c r="BA851" s="13"/>
      <c r="BB851" s="13"/>
    </row>
    <row r="852">
      <c r="I852" s="17"/>
      <c r="M852" s="18"/>
      <c r="O852" s="18"/>
      <c r="Q852" s="18"/>
      <c r="S852" s="18"/>
      <c r="U852" s="18"/>
      <c r="W852" s="18"/>
      <c r="Y852" s="18"/>
      <c r="AP852" s="13"/>
      <c r="AS852" s="13"/>
      <c r="AT852" s="6"/>
      <c r="AU852" s="13"/>
      <c r="AV852" s="13"/>
      <c r="AW852" s="13"/>
      <c r="AX852" s="13"/>
      <c r="AY852" s="13"/>
      <c r="AZ852" s="13"/>
      <c r="BA852" s="13"/>
      <c r="BB852" s="13"/>
    </row>
    <row r="853">
      <c r="I853" s="17"/>
      <c r="M853" s="18"/>
      <c r="O853" s="18"/>
      <c r="Q853" s="18"/>
      <c r="S853" s="18"/>
      <c r="U853" s="18"/>
      <c r="W853" s="18"/>
      <c r="Y853" s="18"/>
      <c r="AP853" s="13"/>
      <c r="AS853" s="13"/>
      <c r="AT853" s="6"/>
      <c r="AU853" s="13"/>
      <c r="AV853" s="13"/>
      <c r="AW853" s="13"/>
      <c r="AX853" s="13"/>
      <c r="AY853" s="13"/>
      <c r="AZ853" s="13"/>
      <c r="BA853" s="13"/>
      <c r="BB853" s="13"/>
    </row>
    <row r="854">
      <c r="I854" s="17"/>
      <c r="M854" s="18"/>
      <c r="O854" s="18"/>
      <c r="Q854" s="18"/>
      <c r="S854" s="18"/>
      <c r="U854" s="18"/>
      <c r="W854" s="18"/>
      <c r="Y854" s="18"/>
      <c r="AP854" s="13"/>
      <c r="AS854" s="13"/>
      <c r="AT854" s="6"/>
      <c r="AU854" s="13"/>
      <c r="AV854" s="13"/>
      <c r="AW854" s="13"/>
      <c r="AX854" s="13"/>
      <c r="AY854" s="13"/>
      <c r="AZ854" s="13"/>
      <c r="BA854" s="13"/>
      <c r="BB854" s="13"/>
    </row>
    <row r="855">
      <c r="I855" s="17"/>
      <c r="M855" s="18"/>
      <c r="O855" s="18"/>
      <c r="Q855" s="18"/>
      <c r="S855" s="18"/>
      <c r="U855" s="18"/>
      <c r="W855" s="18"/>
      <c r="Y855" s="18"/>
      <c r="AP855" s="13"/>
      <c r="AS855" s="13"/>
      <c r="AT855" s="6"/>
      <c r="AU855" s="13"/>
      <c r="AV855" s="13"/>
      <c r="AW855" s="13"/>
      <c r="AX855" s="13"/>
      <c r="AY855" s="13"/>
      <c r="AZ855" s="13"/>
      <c r="BA855" s="13"/>
      <c r="BB855" s="13"/>
    </row>
    <row r="856">
      <c r="I856" s="17"/>
      <c r="M856" s="18"/>
      <c r="O856" s="18"/>
      <c r="Q856" s="18"/>
      <c r="S856" s="18"/>
      <c r="U856" s="18"/>
      <c r="W856" s="18"/>
      <c r="Y856" s="18"/>
      <c r="AP856" s="13"/>
      <c r="AS856" s="13"/>
      <c r="AT856" s="6"/>
      <c r="AU856" s="13"/>
      <c r="AV856" s="13"/>
      <c r="AW856" s="13"/>
      <c r="AX856" s="13"/>
      <c r="AY856" s="13"/>
      <c r="AZ856" s="13"/>
      <c r="BA856" s="13"/>
      <c r="BB856" s="13"/>
    </row>
    <row r="857">
      <c r="I857" s="17"/>
      <c r="M857" s="18"/>
      <c r="O857" s="18"/>
      <c r="Q857" s="18"/>
      <c r="S857" s="18"/>
      <c r="U857" s="18"/>
      <c r="W857" s="18"/>
      <c r="Y857" s="18"/>
      <c r="AP857" s="13"/>
      <c r="AS857" s="13"/>
      <c r="AT857" s="6"/>
      <c r="AU857" s="13"/>
      <c r="AV857" s="13"/>
      <c r="AW857" s="13"/>
      <c r="AX857" s="13"/>
      <c r="AY857" s="13"/>
      <c r="AZ857" s="13"/>
      <c r="BA857" s="13"/>
      <c r="BB857" s="13"/>
    </row>
    <row r="858">
      <c r="I858" s="17"/>
      <c r="M858" s="18"/>
      <c r="O858" s="18"/>
      <c r="Q858" s="18"/>
      <c r="S858" s="18"/>
      <c r="U858" s="18"/>
      <c r="W858" s="18"/>
      <c r="Y858" s="18"/>
      <c r="AP858" s="13"/>
      <c r="AS858" s="13"/>
      <c r="AT858" s="6"/>
      <c r="AU858" s="13"/>
      <c r="AV858" s="13"/>
      <c r="AW858" s="13"/>
      <c r="AX858" s="13"/>
      <c r="AY858" s="13"/>
      <c r="AZ858" s="13"/>
      <c r="BA858" s="13"/>
      <c r="BB858" s="13"/>
    </row>
    <row r="859">
      <c r="I859" s="17"/>
      <c r="M859" s="18"/>
      <c r="O859" s="18"/>
      <c r="Q859" s="18"/>
      <c r="S859" s="18"/>
      <c r="U859" s="18"/>
      <c r="W859" s="18"/>
      <c r="Y859" s="18"/>
      <c r="AP859" s="13"/>
      <c r="AS859" s="13"/>
      <c r="AT859" s="6"/>
      <c r="AU859" s="13"/>
      <c r="AV859" s="13"/>
      <c r="AW859" s="13"/>
      <c r="AX859" s="13"/>
      <c r="AY859" s="13"/>
      <c r="AZ859" s="13"/>
      <c r="BA859" s="13"/>
      <c r="BB859" s="13"/>
    </row>
    <row r="860">
      <c r="I860" s="17"/>
      <c r="M860" s="18"/>
      <c r="O860" s="18"/>
      <c r="Q860" s="18"/>
      <c r="S860" s="18"/>
      <c r="U860" s="18"/>
      <c r="W860" s="18"/>
      <c r="Y860" s="18"/>
      <c r="AP860" s="13"/>
      <c r="AS860" s="13"/>
      <c r="AT860" s="6"/>
      <c r="AU860" s="13"/>
      <c r="AV860" s="13"/>
      <c r="AW860" s="13"/>
      <c r="AX860" s="13"/>
      <c r="AY860" s="13"/>
      <c r="AZ860" s="13"/>
      <c r="BA860" s="13"/>
      <c r="BB860" s="13"/>
    </row>
    <row r="861">
      <c r="I861" s="17"/>
      <c r="M861" s="18"/>
      <c r="O861" s="18"/>
      <c r="Q861" s="18"/>
      <c r="S861" s="18"/>
      <c r="U861" s="18"/>
      <c r="W861" s="18"/>
      <c r="Y861" s="18"/>
      <c r="AP861" s="13"/>
      <c r="AS861" s="13"/>
      <c r="AT861" s="6"/>
      <c r="AU861" s="13"/>
      <c r="AV861" s="13"/>
      <c r="AW861" s="13"/>
      <c r="AX861" s="13"/>
      <c r="AY861" s="13"/>
      <c r="AZ861" s="13"/>
      <c r="BA861" s="13"/>
      <c r="BB861" s="13"/>
    </row>
    <row r="862">
      <c r="I862" s="17"/>
      <c r="M862" s="18"/>
      <c r="O862" s="18"/>
      <c r="Q862" s="18"/>
      <c r="S862" s="18"/>
      <c r="U862" s="18"/>
      <c r="W862" s="18"/>
      <c r="Y862" s="18"/>
      <c r="AP862" s="13"/>
      <c r="AS862" s="13"/>
      <c r="AT862" s="6"/>
      <c r="AU862" s="13"/>
      <c r="AV862" s="13"/>
      <c r="AW862" s="13"/>
      <c r="AX862" s="13"/>
      <c r="AY862" s="13"/>
      <c r="AZ862" s="13"/>
      <c r="BA862" s="13"/>
      <c r="BB862" s="13"/>
    </row>
    <row r="863">
      <c r="I863" s="17"/>
      <c r="M863" s="18"/>
      <c r="O863" s="18"/>
      <c r="Q863" s="18"/>
      <c r="S863" s="18"/>
      <c r="U863" s="18"/>
      <c r="W863" s="18"/>
      <c r="Y863" s="18"/>
      <c r="AP863" s="13"/>
      <c r="AS863" s="13"/>
      <c r="AT863" s="6"/>
      <c r="AU863" s="13"/>
      <c r="AV863" s="13"/>
      <c r="AW863" s="13"/>
      <c r="AX863" s="13"/>
      <c r="AY863" s="13"/>
      <c r="AZ863" s="13"/>
      <c r="BA863" s="13"/>
      <c r="BB863" s="13"/>
    </row>
    <row r="864">
      <c r="I864" s="17"/>
      <c r="M864" s="18"/>
      <c r="O864" s="18"/>
      <c r="Q864" s="18"/>
      <c r="S864" s="18"/>
      <c r="U864" s="18"/>
      <c r="W864" s="18"/>
      <c r="Y864" s="18"/>
      <c r="AP864" s="13"/>
      <c r="AS864" s="13"/>
      <c r="AT864" s="6"/>
      <c r="AU864" s="13"/>
      <c r="AV864" s="13"/>
      <c r="AW864" s="13"/>
      <c r="AX864" s="13"/>
      <c r="AY864" s="13"/>
      <c r="AZ864" s="13"/>
      <c r="BA864" s="13"/>
      <c r="BB864" s="13"/>
    </row>
    <row r="865">
      <c r="I865" s="17"/>
      <c r="M865" s="18"/>
      <c r="O865" s="18"/>
      <c r="Q865" s="18"/>
      <c r="S865" s="18"/>
      <c r="U865" s="18"/>
      <c r="W865" s="18"/>
      <c r="Y865" s="18"/>
      <c r="AP865" s="13"/>
      <c r="AS865" s="13"/>
      <c r="AT865" s="6"/>
      <c r="AU865" s="13"/>
      <c r="AV865" s="13"/>
      <c r="AW865" s="13"/>
      <c r="AX865" s="13"/>
      <c r="AY865" s="13"/>
      <c r="AZ865" s="13"/>
      <c r="BA865" s="13"/>
      <c r="BB865" s="13"/>
    </row>
    <row r="866">
      <c r="I866" s="17"/>
      <c r="M866" s="18"/>
      <c r="O866" s="18"/>
      <c r="Q866" s="18"/>
      <c r="S866" s="18"/>
      <c r="U866" s="18"/>
      <c r="W866" s="18"/>
      <c r="Y866" s="18"/>
      <c r="AP866" s="13"/>
      <c r="AS866" s="13"/>
      <c r="AT866" s="6"/>
      <c r="AU866" s="13"/>
      <c r="AV866" s="13"/>
      <c r="AW866" s="13"/>
      <c r="AX866" s="13"/>
      <c r="AY866" s="13"/>
      <c r="AZ866" s="13"/>
      <c r="BA866" s="13"/>
      <c r="BB866" s="13"/>
    </row>
    <row r="867">
      <c r="I867" s="17"/>
      <c r="M867" s="18"/>
      <c r="O867" s="18"/>
      <c r="Q867" s="18"/>
      <c r="S867" s="18"/>
      <c r="U867" s="18"/>
      <c r="W867" s="18"/>
      <c r="Y867" s="18"/>
      <c r="AP867" s="13"/>
      <c r="AS867" s="13"/>
      <c r="AT867" s="6"/>
      <c r="AU867" s="13"/>
      <c r="AV867" s="13"/>
      <c r="AW867" s="13"/>
      <c r="AX867" s="13"/>
      <c r="AY867" s="13"/>
      <c r="AZ867" s="13"/>
      <c r="BA867" s="13"/>
      <c r="BB867" s="13"/>
    </row>
    <row r="868">
      <c r="I868" s="17"/>
      <c r="M868" s="18"/>
      <c r="O868" s="18"/>
      <c r="Q868" s="18"/>
      <c r="S868" s="18"/>
      <c r="U868" s="18"/>
      <c r="W868" s="18"/>
      <c r="Y868" s="18"/>
      <c r="AP868" s="13"/>
      <c r="AS868" s="13"/>
      <c r="AT868" s="6"/>
      <c r="AU868" s="13"/>
      <c r="AV868" s="13"/>
      <c r="AW868" s="13"/>
      <c r="AX868" s="13"/>
      <c r="AY868" s="13"/>
      <c r="AZ868" s="13"/>
      <c r="BA868" s="13"/>
      <c r="BB868" s="13"/>
    </row>
    <row r="869">
      <c r="I869" s="17"/>
      <c r="M869" s="18"/>
      <c r="O869" s="18"/>
      <c r="Q869" s="18"/>
      <c r="S869" s="18"/>
      <c r="U869" s="18"/>
      <c r="W869" s="18"/>
      <c r="Y869" s="18"/>
      <c r="AP869" s="13"/>
      <c r="AS869" s="13"/>
      <c r="AT869" s="6"/>
      <c r="AU869" s="13"/>
      <c r="AV869" s="13"/>
      <c r="AW869" s="13"/>
      <c r="AX869" s="13"/>
      <c r="AY869" s="13"/>
      <c r="AZ869" s="13"/>
      <c r="BA869" s="13"/>
      <c r="BB869" s="13"/>
    </row>
    <row r="870">
      <c r="I870" s="17"/>
      <c r="M870" s="18"/>
      <c r="O870" s="18"/>
      <c r="Q870" s="18"/>
      <c r="S870" s="18"/>
      <c r="U870" s="18"/>
      <c r="W870" s="18"/>
      <c r="Y870" s="18"/>
      <c r="AP870" s="13"/>
      <c r="AS870" s="13"/>
      <c r="AT870" s="6"/>
      <c r="AU870" s="13"/>
      <c r="AV870" s="13"/>
      <c r="AW870" s="13"/>
      <c r="AX870" s="13"/>
      <c r="AY870" s="13"/>
      <c r="AZ870" s="13"/>
      <c r="BA870" s="13"/>
      <c r="BB870" s="13"/>
    </row>
    <row r="871">
      <c r="I871" s="17"/>
      <c r="M871" s="18"/>
      <c r="O871" s="18"/>
      <c r="Q871" s="18"/>
      <c r="S871" s="18"/>
      <c r="U871" s="18"/>
      <c r="W871" s="18"/>
      <c r="Y871" s="18"/>
      <c r="AP871" s="13"/>
      <c r="AS871" s="13"/>
      <c r="AT871" s="6"/>
      <c r="AU871" s="13"/>
      <c r="AV871" s="13"/>
      <c r="AW871" s="13"/>
      <c r="AX871" s="13"/>
      <c r="AY871" s="13"/>
      <c r="AZ871" s="13"/>
      <c r="BA871" s="13"/>
      <c r="BB871" s="13"/>
    </row>
    <row r="872">
      <c r="I872" s="17"/>
      <c r="M872" s="18"/>
      <c r="O872" s="18"/>
      <c r="Q872" s="18"/>
      <c r="S872" s="18"/>
      <c r="U872" s="18"/>
      <c r="W872" s="18"/>
      <c r="Y872" s="18"/>
      <c r="AP872" s="13"/>
      <c r="AS872" s="13"/>
      <c r="AT872" s="6"/>
      <c r="AU872" s="13"/>
      <c r="AV872" s="13"/>
      <c r="AW872" s="13"/>
      <c r="AX872" s="13"/>
      <c r="AY872" s="13"/>
      <c r="AZ872" s="13"/>
      <c r="BA872" s="13"/>
      <c r="BB872" s="13"/>
    </row>
    <row r="873">
      <c r="I873" s="17"/>
      <c r="M873" s="18"/>
      <c r="O873" s="18"/>
      <c r="Q873" s="18"/>
      <c r="S873" s="18"/>
      <c r="U873" s="18"/>
      <c r="W873" s="18"/>
      <c r="Y873" s="18"/>
      <c r="AP873" s="13"/>
      <c r="AS873" s="13"/>
      <c r="AT873" s="6"/>
      <c r="AU873" s="13"/>
      <c r="AV873" s="13"/>
      <c r="AW873" s="13"/>
      <c r="AX873" s="13"/>
      <c r="AY873" s="13"/>
      <c r="AZ873" s="13"/>
      <c r="BA873" s="13"/>
      <c r="BB873" s="13"/>
    </row>
    <row r="874">
      <c r="I874" s="17"/>
      <c r="M874" s="18"/>
      <c r="O874" s="18"/>
      <c r="Q874" s="18"/>
      <c r="S874" s="18"/>
      <c r="U874" s="18"/>
      <c r="W874" s="18"/>
      <c r="Y874" s="18"/>
      <c r="AP874" s="13"/>
      <c r="AS874" s="13"/>
      <c r="AT874" s="6"/>
      <c r="AU874" s="13"/>
      <c r="AV874" s="13"/>
      <c r="AW874" s="13"/>
      <c r="AX874" s="13"/>
      <c r="AY874" s="13"/>
      <c r="AZ874" s="13"/>
      <c r="BA874" s="13"/>
      <c r="BB874" s="13"/>
    </row>
    <row r="875">
      <c r="I875" s="17"/>
      <c r="M875" s="18"/>
      <c r="O875" s="18"/>
      <c r="Q875" s="18"/>
      <c r="S875" s="18"/>
      <c r="U875" s="18"/>
      <c r="W875" s="18"/>
      <c r="Y875" s="18"/>
      <c r="AP875" s="13"/>
      <c r="AS875" s="13"/>
      <c r="AT875" s="6"/>
      <c r="AU875" s="13"/>
      <c r="AV875" s="13"/>
      <c r="AW875" s="13"/>
      <c r="AX875" s="13"/>
      <c r="AY875" s="13"/>
      <c r="AZ875" s="13"/>
      <c r="BA875" s="13"/>
      <c r="BB875" s="13"/>
    </row>
    <row r="876">
      <c r="I876" s="17"/>
      <c r="M876" s="18"/>
      <c r="O876" s="18"/>
      <c r="Q876" s="18"/>
      <c r="S876" s="18"/>
      <c r="U876" s="18"/>
      <c r="W876" s="18"/>
      <c r="Y876" s="18"/>
      <c r="AP876" s="13"/>
      <c r="AS876" s="13"/>
      <c r="AT876" s="6"/>
      <c r="AU876" s="13"/>
      <c r="AV876" s="13"/>
      <c r="AW876" s="13"/>
      <c r="AX876" s="13"/>
      <c r="AY876" s="13"/>
      <c r="AZ876" s="13"/>
      <c r="BA876" s="13"/>
      <c r="BB876" s="13"/>
    </row>
    <row r="877">
      <c r="I877" s="17"/>
      <c r="M877" s="18"/>
      <c r="O877" s="18"/>
      <c r="Q877" s="18"/>
      <c r="S877" s="18"/>
      <c r="U877" s="18"/>
      <c r="W877" s="18"/>
      <c r="Y877" s="18"/>
      <c r="AP877" s="13"/>
      <c r="AS877" s="13"/>
      <c r="AT877" s="6"/>
      <c r="AU877" s="13"/>
      <c r="AV877" s="13"/>
      <c r="AW877" s="13"/>
      <c r="AX877" s="13"/>
      <c r="AY877" s="13"/>
      <c r="AZ877" s="13"/>
      <c r="BA877" s="13"/>
      <c r="BB877" s="13"/>
    </row>
    <row r="878">
      <c r="I878" s="17"/>
      <c r="M878" s="18"/>
      <c r="O878" s="18"/>
      <c r="Q878" s="18"/>
      <c r="S878" s="18"/>
      <c r="U878" s="18"/>
      <c r="W878" s="18"/>
      <c r="Y878" s="18"/>
      <c r="AP878" s="13"/>
      <c r="AS878" s="13"/>
      <c r="AT878" s="6"/>
      <c r="AU878" s="13"/>
      <c r="AV878" s="13"/>
      <c r="AW878" s="13"/>
      <c r="AX878" s="13"/>
      <c r="AY878" s="13"/>
      <c r="AZ878" s="13"/>
      <c r="BA878" s="13"/>
      <c r="BB878" s="13"/>
    </row>
    <row r="879">
      <c r="I879" s="17"/>
      <c r="M879" s="18"/>
      <c r="O879" s="18"/>
      <c r="Q879" s="18"/>
      <c r="S879" s="18"/>
      <c r="U879" s="18"/>
      <c r="W879" s="18"/>
      <c r="Y879" s="18"/>
      <c r="AP879" s="13"/>
      <c r="AS879" s="13"/>
      <c r="AT879" s="6"/>
      <c r="AU879" s="13"/>
      <c r="AV879" s="13"/>
      <c r="AW879" s="13"/>
      <c r="AX879" s="13"/>
      <c r="AY879" s="13"/>
      <c r="AZ879" s="13"/>
      <c r="BA879" s="13"/>
      <c r="BB879" s="13"/>
    </row>
    <row r="880">
      <c r="I880" s="17"/>
      <c r="M880" s="18"/>
      <c r="O880" s="18"/>
      <c r="Q880" s="18"/>
      <c r="S880" s="18"/>
      <c r="U880" s="18"/>
      <c r="W880" s="18"/>
      <c r="Y880" s="18"/>
      <c r="AP880" s="13"/>
      <c r="AS880" s="13"/>
      <c r="AT880" s="6"/>
      <c r="AU880" s="13"/>
      <c r="AV880" s="13"/>
      <c r="AW880" s="13"/>
      <c r="AX880" s="13"/>
      <c r="AY880" s="13"/>
      <c r="AZ880" s="13"/>
      <c r="BA880" s="13"/>
      <c r="BB880" s="13"/>
    </row>
    <row r="881">
      <c r="I881" s="17"/>
      <c r="M881" s="18"/>
      <c r="O881" s="18"/>
      <c r="Q881" s="18"/>
      <c r="S881" s="18"/>
      <c r="U881" s="18"/>
      <c r="W881" s="18"/>
      <c r="Y881" s="18"/>
      <c r="AP881" s="13"/>
      <c r="AS881" s="13"/>
      <c r="AT881" s="6"/>
      <c r="AU881" s="13"/>
      <c r="AV881" s="13"/>
      <c r="AW881" s="13"/>
      <c r="AX881" s="13"/>
      <c r="AY881" s="13"/>
      <c r="AZ881" s="13"/>
      <c r="BA881" s="13"/>
      <c r="BB881" s="13"/>
    </row>
    <row r="882">
      <c r="I882" s="17"/>
      <c r="M882" s="18"/>
      <c r="O882" s="18"/>
      <c r="Q882" s="18"/>
      <c r="S882" s="18"/>
      <c r="U882" s="18"/>
      <c r="W882" s="18"/>
      <c r="Y882" s="18"/>
      <c r="AP882" s="13"/>
      <c r="AS882" s="13"/>
      <c r="AT882" s="6"/>
      <c r="AU882" s="13"/>
      <c r="AV882" s="13"/>
      <c r="AW882" s="13"/>
      <c r="AX882" s="13"/>
      <c r="AY882" s="13"/>
      <c r="AZ882" s="13"/>
      <c r="BA882" s="13"/>
      <c r="BB882" s="13"/>
    </row>
    <row r="883">
      <c r="I883" s="17"/>
      <c r="M883" s="18"/>
      <c r="O883" s="18"/>
      <c r="Q883" s="18"/>
      <c r="S883" s="18"/>
      <c r="U883" s="18"/>
      <c r="W883" s="18"/>
      <c r="Y883" s="18"/>
      <c r="AP883" s="13"/>
      <c r="AS883" s="13"/>
      <c r="AT883" s="6"/>
      <c r="AU883" s="13"/>
      <c r="AV883" s="13"/>
      <c r="AW883" s="13"/>
      <c r="AX883" s="13"/>
      <c r="AY883" s="13"/>
      <c r="AZ883" s="13"/>
      <c r="BA883" s="13"/>
      <c r="BB883" s="13"/>
    </row>
    <row r="884">
      <c r="I884" s="17"/>
      <c r="M884" s="18"/>
      <c r="O884" s="18"/>
      <c r="Q884" s="18"/>
      <c r="S884" s="18"/>
      <c r="U884" s="18"/>
      <c r="W884" s="18"/>
      <c r="Y884" s="18"/>
      <c r="AP884" s="13"/>
      <c r="AS884" s="13"/>
      <c r="AT884" s="6"/>
      <c r="AU884" s="13"/>
      <c r="AV884" s="13"/>
      <c r="AW884" s="13"/>
      <c r="AX884" s="13"/>
      <c r="AY884" s="13"/>
      <c r="AZ884" s="13"/>
      <c r="BA884" s="13"/>
      <c r="BB884" s="13"/>
    </row>
    <row r="885">
      <c r="I885" s="17"/>
      <c r="M885" s="18"/>
      <c r="O885" s="18"/>
      <c r="Q885" s="18"/>
      <c r="S885" s="18"/>
      <c r="U885" s="18"/>
      <c r="W885" s="18"/>
      <c r="Y885" s="18"/>
      <c r="AP885" s="13"/>
      <c r="AS885" s="13"/>
      <c r="AT885" s="6"/>
      <c r="AU885" s="13"/>
      <c r="AV885" s="13"/>
      <c r="AW885" s="13"/>
      <c r="AX885" s="13"/>
      <c r="AY885" s="13"/>
      <c r="AZ885" s="13"/>
      <c r="BA885" s="13"/>
      <c r="BB885" s="13"/>
    </row>
    <row r="886">
      <c r="I886" s="17"/>
      <c r="M886" s="18"/>
      <c r="O886" s="18"/>
      <c r="Q886" s="18"/>
      <c r="S886" s="18"/>
      <c r="U886" s="18"/>
      <c r="W886" s="18"/>
      <c r="Y886" s="18"/>
      <c r="AP886" s="13"/>
      <c r="AS886" s="13"/>
      <c r="AT886" s="6"/>
      <c r="AU886" s="13"/>
      <c r="AV886" s="13"/>
      <c r="AW886" s="13"/>
      <c r="AX886" s="13"/>
      <c r="AY886" s="13"/>
      <c r="AZ886" s="13"/>
      <c r="BA886" s="13"/>
      <c r="BB886" s="13"/>
    </row>
    <row r="887">
      <c r="I887" s="17"/>
      <c r="M887" s="18"/>
      <c r="O887" s="18"/>
      <c r="Q887" s="18"/>
      <c r="S887" s="18"/>
      <c r="U887" s="18"/>
      <c r="W887" s="18"/>
      <c r="Y887" s="18"/>
      <c r="AP887" s="13"/>
      <c r="AS887" s="13"/>
      <c r="AT887" s="6"/>
      <c r="AU887" s="13"/>
      <c r="AV887" s="13"/>
      <c r="AW887" s="13"/>
      <c r="AX887" s="13"/>
      <c r="AY887" s="13"/>
      <c r="AZ887" s="13"/>
      <c r="BA887" s="13"/>
      <c r="BB887" s="13"/>
    </row>
    <row r="888">
      <c r="I888" s="17"/>
      <c r="M888" s="18"/>
      <c r="O888" s="18"/>
      <c r="Q888" s="18"/>
      <c r="S888" s="18"/>
      <c r="U888" s="18"/>
      <c r="W888" s="18"/>
      <c r="Y888" s="18"/>
      <c r="AP888" s="13"/>
      <c r="AS888" s="13"/>
      <c r="AT888" s="6"/>
      <c r="AU888" s="13"/>
      <c r="AV888" s="13"/>
      <c r="AW888" s="13"/>
      <c r="AX888" s="13"/>
      <c r="AY888" s="13"/>
      <c r="AZ888" s="13"/>
      <c r="BA888" s="13"/>
      <c r="BB888" s="13"/>
    </row>
    <row r="889">
      <c r="I889" s="17"/>
      <c r="M889" s="18"/>
      <c r="O889" s="18"/>
      <c r="Q889" s="18"/>
      <c r="S889" s="18"/>
      <c r="U889" s="18"/>
      <c r="W889" s="18"/>
      <c r="Y889" s="18"/>
      <c r="AP889" s="13"/>
      <c r="AS889" s="13"/>
      <c r="AT889" s="6"/>
      <c r="AU889" s="13"/>
      <c r="AV889" s="13"/>
      <c r="AW889" s="13"/>
      <c r="AX889" s="13"/>
      <c r="AY889" s="13"/>
      <c r="AZ889" s="13"/>
      <c r="BA889" s="13"/>
      <c r="BB889" s="13"/>
    </row>
    <row r="890">
      <c r="I890" s="17"/>
      <c r="M890" s="18"/>
      <c r="O890" s="18"/>
      <c r="Q890" s="18"/>
      <c r="S890" s="18"/>
      <c r="U890" s="18"/>
      <c r="W890" s="18"/>
      <c r="Y890" s="18"/>
      <c r="AP890" s="13"/>
      <c r="AS890" s="13"/>
      <c r="AT890" s="6"/>
      <c r="AU890" s="13"/>
      <c r="AV890" s="13"/>
      <c r="AW890" s="13"/>
      <c r="AX890" s="13"/>
      <c r="AY890" s="13"/>
      <c r="AZ890" s="13"/>
      <c r="BA890" s="13"/>
      <c r="BB890" s="13"/>
    </row>
    <row r="891">
      <c r="I891" s="17"/>
      <c r="M891" s="18"/>
      <c r="O891" s="18"/>
      <c r="Q891" s="18"/>
      <c r="S891" s="18"/>
      <c r="U891" s="18"/>
      <c r="W891" s="18"/>
      <c r="Y891" s="18"/>
      <c r="AP891" s="13"/>
      <c r="AS891" s="13"/>
      <c r="AT891" s="6"/>
      <c r="AU891" s="13"/>
      <c r="AV891" s="13"/>
      <c r="AW891" s="13"/>
      <c r="AX891" s="13"/>
      <c r="AY891" s="13"/>
      <c r="AZ891" s="13"/>
      <c r="BA891" s="13"/>
      <c r="BB891" s="13"/>
    </row>
    <row r="892">
      <c r="I892" s="17"/>
      <c r="M892" s="18"/>
      <c r="O892" s="18"/>
      <c r="Q892" s="18"/>
      <c r="S892" s="18"/>
      <c r="U892" s="18"/>
      <c r="W892" s="18"/>
      <c r="Y892" s="18"/>
      <c r="AP892" s="13"/>
      <c r="AS892" s="13"/>
      <c r="AT892" s="6"/>
      <c r="AU892" s="13"/>
      <c r="AV892" s="13"/>
      <c r="AW892" s="13"/>
      <c r="AX892" s="13"/>
      <c r="AY892" s="13"/>
      <c r="AZ892" s="13"/>
      <c r="BA892" s="13"/>
      <c r="BB892" s="13"/>
    </row>
    <row r="893">
      <c r="I893" s="17"/>
      <c r="M893" s="18"/>
      <c r="O893" s="18"/>
      <c r="Q893" s="18"/>
      <c r="S893" s="18"/>
      <c r="U893" s="18"/>
      <c r="W893" s="18"/>
      <c r="Y893" s="18"/>
      <c r="AP893" s="13"/>
      <c r="AS893" s="13"/>
      <c r="AT893" s="6"/>
      <c r="AU893" s="13"/>
      <c r="AV893" s="13"/>
      <c r="AW893" s="13"/>
      <c r="AX893" s="13"/>
      <c r="AY893" s="13"/>
      <c r="AZ893" s="13"/>
      <c r="BA893" s="13"/>
      <c r="BB893" s="13"/>
    </row>
    <row r="894">
      <c r="I894" s="17"/>
      <c r="M894" s="18"/>
      <c r="O894" s="18"/>
      <c r="Q894" s="18"/>
      <c r="S894" s="18"/>
      <c r="U894" s="18"/>
      <c r="W894" s="18"/>
      <c r="Y894" s="18"/>
      <c r="AP894" s="13"/>
      <c r="AS894" s="13"/>
      <c r="AT894" s="6"/>
      <c r="AU894" s="13"/>
      <c r="AV894" s="13"/>
      <c r="AW894" s="13"/>
      <c r="AX894" s="13"/>
      <c r="AY894" s="13"/>
      <c r="AZ894" s="13"/>
      <c r="BA894" s="13"/>
      <c r="BB894" s="13"/>
    </row>
    <row r="895">
      <c r="I895" s="17"/>
      <c r="M895" s="18"/>
      <c r="O895" s="18"/>
      <c r="Q895" s="18"/>
      <c r="S895" s="18"/>
      <c r="U895" s="18"/>
      <c r="W895" s="18"/>
      <c r="Y895" s="18"/>
      <c r="AP895" s="13"/>
      <c r="AS895" s="13"/>
      <c r="AT895" s="6"/>
      <c r="AU895" s="13"/>
      <c r="AV895" s="13"/>
      <c r="AW895" s="13"/>
      <c r="AX895" s="13"/>
      <c r="AY895" s="13"/>
      <c r="AZ895" s="13"/>
      <c r="BA895" s="13"/>
      <c r="BB895" s="13"/>
    </row>
    <row r="896">
      <c r="I896" s="17"/>
      <c r="M896" s="18"/>
      <c r="O896" s="18"/>
      <c r="Q896" s="18"/>
      <c r="S896" s="18"/>
      <c r="U896" s="18"/>
      <c r="W896" s="18"/>
      <c r="Y896" s="18"/>
      <c r="AP896" s="13"/>
      <c r="AS896" s="13"/>
      <c r="AT896" s="6"/>
      <c r="AU896" s="13"/>
      <c r="AV896" s="13"/>
      <c r="AW896" s="13"/>
      <c r="AX896" s="13"/>
      <c r="AY896" s="13"/>
      <c r="AZ896" s="13"/>
      <c r="BA896" s="13"/>
      <c r="BB896" s="13"/>
    </row>
    <row r="897">
      <c r="I897" s="17"/>
      <c r="M897" s="18"/>
      <c r="O897" s="18"/>
      <c r="Q897" s="18"/>
      <c r="S897" s="18"/>
      <c r="U897" s="18"/>
      <c r="W897" s="18"/>
      <c r="Y897" s="18"/>
      <c r="AP897" s="13"/>
      <c r="AS897" s="13"/>
      <c r="AT897" s="6"/>
      <c r="AU897" s="13"/>
      <c r="AV897" s="13"/>
      <c r="AW897" s="13"/>
      <c r="AX897" s="13"/>
      <c r="AY897" s="13"/>
      <c r="AZ897" s="13"/>
      <c r="BA897" s="13"/>
      <c r="BB897" s="13"/>
    </row>
    <row r="898">
      <c r="I898" s="17"/>
      <c r="M898" s="18"/>
      <c r="O898" s="18"/>
      <c r="Q898" s="18"/>
      <c r="S898" s="18"/>
      <c r="U898" s="18"/>
      <c r="W898" s="18"/>
      <c r="Y898" s="18"/>
      <c r="AP898" s="13"/>
      <c r="AS898" s="13"/>
      <c r="AT898" s="6"/>
      <c r="AU898" s="13"/>
      <c r="AV898" s="13"/>
      <c r="AW898" s="13"/>
      <c r="AX898" s="13"/>
      <c r="AY898" s="13"/>
      <c r="AZ898" s="13"/>
      <c r="BA898" s="13"/>
      <c r="BB898" s="13"/>
    </row>
    <row r="899">
      <c r="I899" s="17"/>
      <c r="M899" s="18"/>
      <c r="O899" s="18"/>
      <c r="Q899" s="18"/>
      <c r="S899" s="18"/>
      <c r="U899" s="18"/>
      <c r="W899" s="18"/>
      <c r="Y899" s="18"/>
      <c r="AP899" s="13"/>
      <c r="AS899" s="13"/>
      <c r="AT899" s="6"/>
      <c r="AU899" s="13"/>
      <c r="AV899" s="13"/>
      <c r="AW899" s="13"/>
      <c r="AX899" s="13"/>
      <c r="AY899" s="13"/>
      <c r="AZ899" s="13"/>
      <c r="BA899" s="13"/>
      <c r="BB899" s="13"/>
    </row>
    <row r="900">
      <c r="I900" s="17"/>
      <c r="M900" s="18"/>
      <c r="O900" s="18"/>
      <c r="Q900" s="18"/>
      <c r="S900" s="18"/>
      <c r="U900" s="18"/>
      <c r="W900" s="18"/>
      <c r="Y900" s="18"/>
      <c r="AP900" s="13"/>
      <c r="AS900" s="13"/>
      <c r="AT900" s="6"/>
      <c r="AU900" s="13"/>
      <c r="AV900" s="13"/>
      <c r="AW900" s="13"/>
      <c r="AX900" s="13"/>
      <c r="AY900" s="13"/>
      <c r="AZ900" s="13"/>
      <c r="BA900" s="13"/>
      <c r="BB900" s="13"/>
    </row>
    <row r="901">
      <c r="I901" s="17"/>
      <c r="M901" s="18"/>
      <c r="O901" s="18"/>
      <c r="Q901" s="18"/>
      <c r="S901" s="18"/>
      <c r="U901" s="18"/>
      <c r="W901" s="18"/>
      <c r="Y901" s="18"/>
      <c r="AP901" s="13"/>
      <c r="AS901" s="13"/>
      <c r="AT901" s="6"/>
      <c r="AU901" s="13"/>
      <c r="AV901" s="13"/>
      <c r="AW901" s="13"/>
      <c r="AX901" s="13"/>
      <c r="AY901" s="13"/>
      <c r="AZ901" s="13"/>
      <c r="BA901" s="13"/>
      <c r="BB901" s="13"/>
    </row>
    <row r="902">
      <c r="I902" s="17"/>
      <c r="M902" s="18"/>
      <c r="O902" s="18"/>
      <c r="Q902" s="18"/>
      <c r="S902" s="18"/>
      <c r="U902" s="18"/>
      <c r="W902" s="18"/>
      <c r="Y902" s="18"/>
      <c r="AP902" s="13"/>
      <c r="AS902" s="13"/>
      <c r="AT902" s="6"/>
      <c r="AU902" s="13"/>
      <c r="AV902" s="13"/>
      <c r="AW902" s="13"/>
      <c r="AX902" s="13"/>
      <c r="AY902" s="13"/>
      <c r="AZ902" s="13"/>
      <c r="BA902" s="13"/>
      <c r="BB902" s="13"/>
    </row>
    <row r="903">
      <c r="I903" s="17"/>
      <c r="M903" s="18"/>
      <c r="O903" s="18"/>
      <c r="Q903" s="18"/>
      <c r="S903" s="18"/>
      <c r="U903" s="18"/>
      <c r="W903" s="18"/>
      <c r="Y903" s="18"/>
      <c r="AP903" s="13"/>
      <c r="AS903" s="13"/>
      <c r="AT903" s="6"/>
      <c r="AU903" s="13"/>
      <c r="AV903" s="13"/>
      <c r="AW903" s="13"/>
      <c r="AX903" s="13"/>
      <c r="AY903" s="13"/>
      <c r="AZ903" s="13"/>
      <c r="BA903" s="13"/>
      <c r="BB903" s="13"/>
    </row>
    <row r="904">
      <c r="I904" s="17"/>
      <c r="M904" s="18"/>
      <c r="O904" s="18"/>
      <c r="Q904" s="18"/>
      <c r="S904" s="18"/>
      <c r="U904" s="18"/>
      <c r="W904" s="18"/>
      <c r="Y904" s="18"/>
      <c r="AP904" s="13"/>
      <c r="AS904" s="13"/>
      <c r="AT904" s="6"/>
      <c r="AU904" s="13"/>
      <c r="AV904" s="13"/>
      <c r="AW904" s="13"/>
      <c r="AX904" s="13"/>
      <c r="AY904" s="13"/>
      <c r="AZ904" s="13"/>
      <c r="BA904" s="13"/>
      <c r="BB904" s="13"/>
    </row>
    <row r="905">
      <c r="I905" s="17"/>
      <c r="M905" s="18"/>
      <c r="O905" s="18"/>
      <c r="Q905" s="18"/>
      <c r="S905" s="18"/>
      <c r="U905" s="18"/>
      <c r="W905" s="18"/>
      <c r="Y905" s="18"/>
      <c r="AP905" s="13"/>
      <c r="AS905" s="13"/>
      <c r="AT905" s="6"/>
      <c r="AU905" s="13"/>
      <c r="AV905" s="13"/>
      <c r="AW905" s="13"/>
      <c r="AX905" s="13"/>
      <c r="AY905" s="13"/>
      <c r="AZ905" s="13"/>
      <c r="BA905" s="13"/>
      <c r="BB905" s="13"/>
    </row>
    <row r="906">
      <c r="I906" s="17"/>
      <c r="M906" s="18"/>
      <c r="O906" s="18"/>
      <c r="Q906" s="18"/>
      <c r="S906" s="18"/>
      <c r="U906" s="18"/>
      <c r="W906" s="18"/>
      <c r="Y906" s="18"/>
      <c r="AP906" s="13"/>
      <c r="AS906" s="13"/>
      <c r="AT906" s="6"/>
      <c r="AU906" s="13"/>
      <c r="AV906" s="13"/>
      <c r="AW906" s="13"/>
      <c r="AX906" s="13"/>
      <c r="AY906" s="13"/>
      <c r="AZ906" s="13"/>
      <c r="BA906" s="13"/>
      <c r="BB906" s="13"/>
    </row>
    <row r="907">
      <c r="I907" s="17"/>
      <c r="M907" s="18"/>
      <c r="O907" s="18"/>
      <c r="Q907" s="18"/>
      <c r="S907" s="18"/>
      <c r="U907" s="18"/>
      <c r="W907" s="18"/>
      <c r="Y907" s="18"/>
      <c r="AP907" s="13"/>
      <c r="AS907" s="13"/>
      <c r="AT907" s="6"/>
      <c r="AU907" s="13"/>
      <c r="AV907" s="13"/>
      <c r="AW907" s="13"/>
      <c r="AX907" s="13"/>
      <c r="AY907" s="13"/>
      <c r="AZ907" s="13"/>
      <c r="BA907" s="13"/>
      <c r="BB907" s="13"/>
    </row>
    <row r="908">
      <c r="I908" s="17"/>
      <c r="M908" s="18"/>
      <c r="O908" s="18"/>
      <c r="Q908" s="18"/>
      <c r="S908" s="18"/>
      <c r="U908" s="18"/>
      <c r="W908" s="18"/>
      <c r="Y908" s="18"/>
      <c r="AP908" s="13"/>
      <c r="AS908" s="13"/>
      <c r="AT908" s="6"/>
      <c r="AU908" s="13"/>
      <c r="AV908" s="13"/>
      <c r="AW908" s="13"/>
      <c r="AX908" s="13"/>
      <c r="AY908" s="13"/>
      <c r="AZ908" s="13"/>
      <c r="BA908" s="13"/>
      <c r="BB908" s="13"/>
    </row>
    <row r="909">
      <c r="I909" s="17"/>
      <c r="M909" s="18"/>
      <c r="O909" s="18"/>
      <c r="Q909" s="18"/>
      <c r="S909" s="18"/>
      <c r="U909" s="18"/>
      <c r="W909" s="18"/>
      <c r="Y909" s="18"/>
      <c r="AP909" s="13"/>
      <c r="AS909" s="13"/>
      <c r="AT909" s="6"/>
      <c r="AU909" s="13"/>
      <c r="AV909" s="13"/>
      <c r="AW909" s="13"/>
      <c r="AX909" s="13"/>
      <c r="AY909" s="13"/>
      <c r="AZ909" s="13"/>
      <c r="BA909" s="13"/>
      <c r="BB909" s="13"/>
    </row>
    <row r="910">
      <c r="I910" s="17"/>
      <c r="M910" s="18"/>
      <c r="O910" s="18"/>
      <c r="Q910" s="18"/>
      <c r="S910" s="18"/>
      <c r="U910" s="18"/>
      <c r="W910" s="18"/>
      <c r="Y910" s="18"/>
      <c r="AP910" s="13"/>
      <c r="AS910" s="13"/>
      <c r="AT910" s="6"/>
      <c r="AU910" s="13"/>
      <c r="AV910" s="13"/>
      <c r="AW910" s="13"/>
      <c r="AX910" s="13"/>
      <c r="AY910" s="13"/>
      <c r="AZ910" s="13"/>
      <c r="BA910" s="13"/>
      <c r="BB910" s="13"/>
    </row>
    <row r="911">
      <c r="I911" s="17"/>
      <c r="M911" s="18"/>
      <c r="O911" s="18"/>
      <c r="Q911" s="18"/>
      <c r="S911" s="18"/>
      <c r="U911" s="18"/>
      <c r="W911" s="18"/>
      <c r="Y911" s="18"/>
      <c r="AP911" s="13"/>
      <c r="AS911" s="13"/>
      <c r="AT911" s="6"/>
      <c r="AU911" s="13"/>
      <c r="AV911" s="13"/>
      <c r="AW911" s="13"/>
      <c r="AX911" s="13"/>
      <c r="AY911" s="13"/>
      <c r="AZ911" s="13"/>
      <c r="BA911" s="13"/>
      <c r="BB911" s="13"/>
    </row>
    <row r="912">
      <c r="I912" s="17"/>
      <c r="M912" s="18"/>
      <c r="O912" s="18"/>
      <c r="Q912" s="18"/>
      <c r="S912" s="18"/>
      <c r="U912" s="18"/>
      <c r="W912" s="18"/>
      <c r="Y912" s="18"/>
      <c r="AP912" s="13"/>
      <c r="AS912" s="13"/>
      <c r="AT912" s="6"/>
      <c r="AU912" s="13"/>
      <c r="AV912" s="13"/>
      <c r="AW912" s="13"/>
      <c r="AX912" s="13"/>
      <c r="AY912" s="13"/>
      <c r="AZ912" s="13"/>
      <c r="BA912" s="13"/>
      <c r="BB912" s="13"/>
    </row>
    <row r="913">
      <c r="I913" s="17"/>
      <c r="M913" s="18"/>
      <c r="O913" s="18"/>
      <c r="Q913" s="18"/>
      <c r="S913" s="18"/>
      <c r="U913" s="18"/>
      <c r="W913" s="18"/>
      <c r="Y913" s="18"/>
      <c r="AP913" s="13"/>
      <c r="AS913" s="13"/>
      <c r="AT913" s="6"/>
      <c r="AU913" s="13"/>
      <c r="AV913" s="13"/>
      <c r="AW913" s="13"/>
      <c r="AX913" s="13"/>
      <c r="AY913" s="13"/>
      <c r="AZ913" s="13"/>
      <c r="BA913" s="13"/>
      <c r="BB913" s="13"/>
    </row>
    <row r="914">
      <c r="I914" s="17"/>
      <c r="M914" s="18"/>
      <c r="O914" s="18"/>
      <c r="Q914" s="18"/>
      <c r="S914" s="18"/>
      <c r="U914" s="18"/>
      <c r="W914" s="18"/>
      <c r="Y914" s="18"/>
      <c r="AP914" s="13"/>
      <c r="AS914" s="13"/>
      <c r="AT914" s="6"/>
      <c r="AU914" s="13"/>
      <c r="AV914" s="13"/>
      <c r="AW914" s="13"/>
      <c r="AX914" s="13"/>
      <c r="AY914" s="13"/>
      <c r="AZ914" s="13"/>
      <c r="BA914" s="13"/>
      <c r="BB914" s="13"/>
    </row>
    <row r="915">
      <c r="I915" s="17"/>
      <c r="M915" s="18"/>
      <c r="O915" s="18"/>
      <c r="Q915" s="18"/>
      <c r="S915" s="18"/>
      <c r="U915" s="18"/>
      <c r="W915" s="18"/>
      <c r="Y915" s="18"/>
      <c r="AP915" s="13"/>
      <c r="AS915" s="13"/>
      <c r="AT915" s="6"/>
      <c r="AU915" s="13"/>
      <c r="AV915" s="13"/>
      <c r="AW915" s="13"/>
      <c r="AX915" s="13"/>
      <c r="AY915" s="13"/>
      <c r="AZ915" s="13"/>
      <c r="BA915" s="13"/>
      <c r="BB915" s="13"/>
    </row>
    <row r="916">
      <c r="I916" s="17"/>
      <c r="M916" s="18"/>
      <c r="O916" s="18"/>
      <c r="Q916" s="18"/>
      <c r="S916" s="18"/>
      <c r="U916" s="18"/>
      <c r="W916" s="18"/>
      <c r="Y916" s="18"/>
      <c r="AP916" s="13"/>
      <c r="AS916" s="13"/>
      <c r="AT916" s="6"/>
      <c r="AU916" s="13"/>
      <c r="AV916" s="13"/>
      <c r="AW916" s="13"/>
      <c r="AX916" s="13"/>
      <c r="AY916" s="13"/>
      <c r="AZ916" s="13"/>
      <c r="BA916" s="13"/>
      <c r="BB916" s="13"/>
    </row>
    <row r="917">
      <c r="I917" s="17"/>
      <c r="M917" s="18"/>
      <c r="O917" s="18"/>
      <c r="Q917" s="18"/>
      <c r="S917" s="18"/>
      <c r="U917" s="18"/>
      <c r="W917" s="18"/>
      <c r="Y917" s="18"/>
      <c r="AP917" s="13"/>
      <c r="AS917" s="13"/>
      <c r="AT917" s="6"/>
      <c r="AU917" s="13"/>
      <c r="AV917" s="13"/>
      <c r="AW917" s="13"/>
      <c r="AX917" s="13"/>
      <c r="AY917" s="13"/>
      <c r="AZ917" s="13"/>
      <c r="BA917" s="13"/>
      <c r="BB917" s="13"/>
    </row>
    <row r="918">
      <c r="I918" s="17"/>
      <c r="M918" s="18"/>
      <c r="O918" s="18"/>
      <c r="Q918" s="18"/>
      <c r="S918" s="18"/>
      <c r="U918" s="18"/>
      <c r="W918" s="18"/>
      <c r="Y918" s="18"/>
      <c r="AP918" s="13"/>
      <c r="AS918" s="13"/>
      <c r="AT918" s="6"/>
      <c r="AU918" s="13"/>
      <c r="AV918" s="13"/>
      <c r="AW918" s="13"/>
      <c r="AX918" s="13"/>
      <c r="AY918" s="13"/>
      <c r="AZ918" s="13"/>
      <c r="BA918" s="13"/>
      <c r="BB918" s="13"/>
    </row>
    <row r="919">
      <c r="I919" s="17"/>
      <c r="M919" s="18"/>
      <c r="O919" s="18"/>
      <c r="Q919" s="18"/>
      <c r="S919" s="18"/>
      <c r="U919" s="18"/>
      <c r="W919" s="18"/>
      <c r="Y919" s="18"/>
      <c r="AP919" s="13"/>
      <c r="AS919" s="13"/>
      <c r="AT919" s="6"/>
      <c r="AU919" s="13"/>
      <c r="AV919" s="13"/>
      <c r="AW919" s="13"/>
      <c r="AX919" s="13"/>
      <c r="AY919" s="13"/>
      <c r="AZ919" s="13"/>
      <c r="BA919" s="13"/>
      <c r="BB919" s="13"/>
    </row>
    <row r="920">
      <c r="I920" s="17"/>
      <c r="M920" s="18"/>
      <c r="O920" s="18"/>
      <c r="Q920" s="18"/>
      <c r="S920" s="18"/>
      <c r="U920" s="18"/>
      <c r="W920" s="18"/>
      <c r="Y920" s="18"/>
      <c r="AP920" s="13"/>
      <c r="AS920" s="13"/>
      <c r="AT920" s="6"/>
      <c r="AU920" s="13"/>
      <c r="AV920" s="13"/>
      <c r="AW920" s="13"/>
      <c r="AX920" s="13"/>
      <c r="AY920" s="13"/>
      <c r="AZ920" s="13"/>
      <c r="BA920" s="13"/>
      <c r="BB920" s="13"/>
    </row>
    <row r="921">
      <c r="I921" s="17"/>
      <c r="M921" s="18"/>
      <c r="O921" s="18"/>
      <c r="Q921" s="18"/>
      <c r="S921" s="18"/>
      <c r="U921" s="18"/>
      <c r="W921" s="18"/>
      <c r="Y921" s="18"/>
      <c r="AP921" s="13"/>
      <c r="AS921" s="13"/>
      <c r="AT921" s="6"/>
      <c r="AU921" s="13"/>
      <c r="AV921" s="13"/>
      <c r="AW921" s="13"/>
      <c r="AX921" s="13"/>
      <c r="AY921" s="13"/>
      <c r="AZ921" s="13"/>
      <c r="BA921" s="13"/>
      <c r="BB921" s="13"/>
    </row>
    <row r="922">
      <c r="I922" s="17"/>
      <c r="M922" s="18"/>
      <c r="O922" s="18"/>
      <c r="Q922" s="18"/>
      <c r="S922" s="18"/>
      <c r="U922" s="18"/>
      <c r="W922" s="18"/>
      <c r="Y922" s="18"/>
      <c r="AP922" s="13"/>
      <c r="AS922" s="13"/>
      <c r="AT922" s="6"/>
      <c r="AU922" s="13"/>
      <c r="AV922" s="13"/>
      <c r="AW922" s="13"/>
      <c r="AX922" s="13"/>
      <c r="AY922" s="13"/>
      <c r="AZ922" s="13"/>
      <c r="BA922" s="13"/>
      <c r="BB922" s="13"/>
    </row>
    <row r="923">
      <c r="I923" s="17"/>
      <c r="M923" s="18"/>
      <c r="O923" s="18"/>
      <c r="Q923" s="18"/>
      <c r="S923" s="18"/>
      <c r="U923" s="18"/>
      <c r="W923" s="18"/>
      <c r="Y923" s="18"/>
      <c r="AP923" s="13"/>
      <c r="AS923" s="13"/>
      <c r="AT923" s="6"/>
      <c r="AU923" s="13"/>
      <c r="AV923" s="13"/>
      <c r="AW923" s="13"/>
      <c r="AX923" s="13"/>
      <c r="AY923" s="13"/>
      <c r="AZ923" s="13"/>
      <c r="BA923" s="13"/>
      <c r="BB923" s="13"/>
    </row>
    <row r="924">
      <c r="I924" s="17"/>
      <c r="M924" s="18"/>
      <c r="O924" s="18"/>
      <c r="Q924" s="18"/>
      <c r="S924" s="18"/>
      <c r="U924" s="18"/>
      <c r="W924" s="18"/>
      <c r="Y924" s="18"/>
      <c r="AP924" s="13"/>
      <c r="AS924" s="13"/>
      <c r="AT924" s="6"/>
      <c r="AU924" s="13"/>
      <c r="AV924" s="13"/>
      <c r="AW924" s="13"/>
      <c r="AX924" s="13"/>
      <c r="AY924" s="13"/>
      <c r="AZ924" s="13"/>
      <c r="BA924" s="13"/>
      <c r="BB924" s="13"/>
    </row>
    <row r="925">
      <c r="I925" s="17"/>
      <c r="M925" s="18"/>
      <c r="O925" s="18"/>
      <c r="Q925" s="18"/>
      <c r="S925" s="18"/>
      <c r="U925" s="18"/>
      <c r="W925" s="18"/>
      <c r="Y925" s="18"/>
      <c r="AP925" s="13"/>
      <c r="AS925" s="13"/>
      <c r="AT925" s="6"/>
      <c r="AU925" s="13"/>
      <c r="AV925" s="13"/>
      <c r="AW925" s="13"/>
      <c r="AX925" s="13"/>
      <c r="AY925" s="13"/>
      <c r="AZ925" s="13"/>
      <c r="BA925" s="13"/>
      <c r="BB925" s="13"/>
    </row>
    <row r="926">
      <c r="I926" s="17"/>
      <c r="M926" s="18"/>
      <c r="O926" s="18"/>
      <c r="Q926" s="18"/>
      <c r="S926" s="18"/>
      <c r="U926" s="18"/>
      <c r="W926" s="18"/>
      <c r="Y926" s="18"/>
      <c r="AP926" s="13"/>
      <c r="AS926" s="13"/>
      <c r="AT926" s="6"/>
      <c r="AU926" s="13"/>
      <c r="AV926" s="13"/>
      <c r="AW926" s="13"/>
      <c r="AX926" s="13"/>
      <c r="AY926" s="13"/>
      <c r="AZ926" s="13"/>
      <c r="BA926" s="13"/>
      <c r="BB926" s="13"/>
    </row>
    <row r="927">
      <c r="I927" s="17"/>
      <c r="M927" s="18"/>
      <c r="O927" s="18"/>
      <c r="Q927" s="18"/>
      <c r="S927" s="18"/>
      <c r="U927" s="18"/>
      <c r="W927" s="18"/>
      <c r="Y927" s="18"/>
      <c r="AP927" s="13"/>
      <c r="AS927" s="13"/>
      <c r="AT927" s="6"/>
      <c r="AU927" s="13"/>
      <c r="AV927" s="13"/>
      <c r="AW927" s="13"/>
      <c r="AX927" s="13"/>
      <c r="AY927" s="13"/>
      <c r="AZ927" s="13"/>
      <c r="BA927" s="13"/>
      <c r="BB927" s="13"/>
    </row>
    <row r="928">
      <c r="I928" s="17"/>
      <c r="M928" s="18"/>
      <c r="O928" s="18"/>
      <c r="Q928" s="18"/>
      <c r="S928" s="18"/>
      <c r="U928" s="18"/>
      <c r="W928" s="18"/>
      <c r="Y928" s="18"/>
      <c r="AP928" s="13"/>
      <c r="AS928" s="13"/>
      <c r="AT928" s="6"/>
      <c r="AU928" s="13"/>
      <c r="AV928" s="13"/>
      <c r="AW928" s="13"/>
      <c r="AX928" s="13"/>
      <c r="AY928" s="13"/>
      <c r="AZ928" s="13"/>
      <c r="BA928" s="13"/>
      <c r="BB928" s="13"/>
    </row>
    <row r="929">
      <c r="I929" s="17"/>
      <c r="M929" s="18"/>
      <c r="O929" s="18"/>
      <c r="Q929" s="18"/>
      <c r="S929" s="18"/>
      <c r="U929" s="18"/>
      <c r="W929" s="18"/>
      <c r="Y929" s="18"/>
      <c r="AP929" s="13"/>
      <c r="AS929" s="13"/>
      <c r="AT929" s="6"/>
      <c r="AU929" s="13"/>
      <c r="AV929" s="13"/>
      <c r="AW929" s="13"/>
      <c r="AX929" s="13"/>
      <c r="AY929" s="13"/>
      <c r="AZ929" s="13"/>
      <c r="BA929" s="13"/>
      <c r="BB929" s="13"/>
    </row>
    <row r="930">
      <c r="I930" s="17"/>
      <c r="M930" s="18"/>
      <c r="O930" s="18"/>
      <c r="Q930" s="18"/>
      <c r="S930" s="18"/>
      <c r="U930" s="18"/>
      <c r="W930" s="18"/>
      <c r="Y930" s="18"/>
      <c r="AP930" s="13"/>
      <c r="AS930" s="13"/>
      <c r="AT930" s="6"/>
      <c r="AU930" s="13"/>
      <c r="AV930" s="13"/>
      <c r="AW930" s="13"/>
      <c r="AX930" s="13"/>
      <c r="AY930" s="13"/>
      <c r="AZ930" s="13"/>
      <c r="BA930" s="13"/>
      <c r="BB930" s="13"/>
    </row>
    <row r="931">
      <c r="I931" s="17"/>
      <c r="M931" s="18"/>
      <c r="O931" s="18"/>
      <c r="Q931" s="18"/>
      <c r="S931" s="18"/>
      <c r="U931" s="18"/>
      <c r="W931" s="18"/>
      <c r="Y931" s="18"/>
      <c r="AP931" s="13"/>
      <c r="AS931" s="13"/>
      <c r="AT931" s="6"/>
      <c r="AU931" s="13"/>
      <c r="AV931" s="13"/>
      <c r="AW931" s="13"/>
      <c r="AX931" s="13"/>
      <c r="AY931" s="13"/>
      <c r="AZ931" s="13"/>
      <c r="BA931" s="13"/>
      <c r="BB931" s="13"/>
    </row>
    <row r="932">
      <c r="I932" s="17"/>
      <c r="M932" s="18"/>
      <c r="O932" s="18"/>
      <c r="Q932" s="18"/>
      <c r="S932" s="18"/>
      <c r="U932" s="18"/>
      <c r="W932" s="18"/>
      <c r="Y932" s="18"/>
      <c r="AP932" s="13"/>
      <c r="AS932" s="13"/>
      <c r="AT932" s="6"/>
      <c r="AU932" s="13"/>
      <c r="AV932" s="13"/>
      <c r="AW932" s="13"/>
      <c r="AX932" s="13"/>
      <c r="AY932" s="13"/>
      <c r="AZ932" s="13"/>
      <c r="BA932" s="13"/>
      <c r="BB932" s="13"/>
    </row>
    <row r="933">
      <c r="I933" s="17"/>
      <c r="M933" s="18"/>
      <c r="O933" s="18"/>
      <c r="Q933" s="18"/>
      <c r="S933" s="18"/>
      <c r="U933" s="18"/>
      <c r="W933" s="18"/>
      <c r="Y933" s="18"/>
      <c r="AP933" s="13"/>
      <c r="AS933" s="13"/>
      <c r="AT933" s="6"/>
      <c r="AU933" s="13"/>
      <c r="AV933" s="13"/>
      <c r="AW933" s="13"/>
      <c r="AX933" s="13"/>
      <c r="AY933" s="13"/>
      <c r="AZ933" s="13"/>
      <c r="BA933" s="13"/>
      <c r="BB933" s="13"/>
    </row>
    <row r="934">
      <c r="I934" s="17"/>
      <c r="M934" s="18"/>
      <c r="O934" s="18"/>
      <c r="Q934" s="18"/>
      <c r="S934" s="18"/>
      <c r="U934" s="18"/>
      <c r="W934" s="18"/>
      <c r="Y934" s="18"/>
      <c r="AP934" s="13"/>
      <c r="AS934" s="13"/>
      <c r="AT934" s="6"/>
      <c r="AU934" s="13"/>
      <c r="AV934" s="13"/>
      <c r="AW934" s="13"/>
      <c r="AX934" s="13"/>
      <c r="AY934" s="13"/>
      <c r="AZ934" s="13"/>
      <c r="BA934" s="13"/>
      <c r="BB934" s="13"/>
    </row>
    <row r="935">
      <c r="I935" s="17"/>
      <c r="M935" s="18"/>
      <c r="O935" s="18"/>
      <c r="Q935" s="18"/>
      <c r="S935" s="18"/>
      <c r="U935" s="18"/>
      <c r="W935" s="18"/>
      <c r="Y935" s="18"/>
      <c r="AP935" s="13"/>
      <c r="AS935" s="13"/>
      <c r="AT935" s="6"/>
      <c r="AU935" s="13"/>
      <c r="AV935" s="13"/>
      <c r="AW935" s="13"/>
      <c r="AX935" s="13"/>
      <c r="AY935" s="13"/>
      <c r="AZ935" s="13"/>
      <c r="BA935" s="13"/>
      <c r="BB935" s="13"/>
    </row>
    <row r="936">
      <c r="I936" s="17"/>
      <c r="M936" s="18"/>
      <c r="O936" s="18"/>
      <c r="Q936" s="18"/>
      <c r="S936" s="18"/>
      <c r="U936" s="18"/>
      <c r="W936" s="18"/>
      <c r="Y936" s="18"/>
      <c r="AP936" s="13"/>
      <c r="AS936" s="13"/>
      <c r="AT936" s="6"/>
      <c r="AU936" s="13"/>
      <c r="AV936" s="13"/>
      <c r="AW936" s="13"/>
      <c r="AX936" s="13"/>
      <c r="AY936" s="13"/>
      <c r="AZ936" s="13"/>
      <c r="BA936" s="13"/>
      <c r="BB936" s="13"/>
    </row>
    <row r="937">
      <c r="I937" s="17"/>
      <c r="M937" s="18"/>
      <c r="O937" s="18"/>
      <c r="Q937" s="18"/>
      <c r="S937" s="18"/>
      <c r="U937" s="18"/>
      <c r="W937" s="18"/>
      <c r="Y937" s="18"/>
      <c r="AP937" s="13"/>
      <c r="AS937" s="13"/>
      <c r="AT937" s="6"/>
      <c r="AU937" s="13"/>
      <c r="AV937" s="13"/>
      <c r="AW937" s="13"/>
      <c r="AX937" s="13"/>
      <c r="AY937" s="13"/>
      <c r="AZ937" s="13"/>
      <c r="BA937" s="13"/>
      <c r="BB937" s="13"/>
    </row>
    <row r="938">
      <c r="I938" s="17"/>
      <c r="M938" s="18"/>
      <c r="O938" s="18"/>
      <c r="Q938" s="18"/>
      <c r="S938" s="18"/>
      <c r="U938" s="18"/>
      <c r="W938" s="18"/>
      <c r="Y938" s="18"/>
      <c r="AP938" s="13"/>
      <c r="AS938" s="13"/>
      <c r="AT938" s="6"/>
      <c r="AU938" s="13"/>
      <c r="AV938" s="13"/>
      <c r="AW938" s="13"/>
      <c r="AX938" s="13"/>
      <c r="AY938" s="13"/>
      <c r="AZ938" s="13"/>
      <c r="BA938" s="13"/>
      <c r="BB938" s="13"/>
    </row>
    <row r="939">
      <c r="I939" s="17"/>
      <c r="M939" s="18"/>
      <c r="O939" s="18"/>
      <c r="Q939" s="18"/>
      <c r="S939" s="18"/>
      <c r="U939" s="18"/>
      <c r="W939" s="18"/>
      <c r="Y939" s="18"/>
      <c r="AP939" s="13"/>
      <c r="AS939" s="13"/>
      <c r="AT939" s="6"/>
      <c r="AU939" s="13"/>
      <c r="AV939" s="13"/>
      <c r="AW939" s="13"/>
      <c r="AX939" s="13"/>
      <c r="AY939" s="13"/>
      <c r="AZ939" s="13"/>
      <c r="BA939" s="13"/>
      <c r="BB939" s="13"/>
    </row>
    <row r="940">
      <c r="I940" s="17"/>
      <c r="M940" s="18"/>
      <c r="O940" s="18"/>
      <c r="Q940" s="18"/>
      <c r="S940" s="18"/>
      <c r="U940" s="18"/>
      <c r="W940" s="18"/>
      <c r="Y940" s="18"/>
      <c r="AP940" s="13"/>
      <c r="AS940" s="13"/>
      <c r="AT940" s="6"/>
      <c r="AU940" s="13"/>
      <c r="AV940" s="13"/>
      <c r="AW940" s="13"/>
      <c r="AX940" s="13"/>
      <c r="AY940" s="13"/>
      <c r="AZ940" s="13"/>
      <c r="BA940" s="13"/>
      <c r="BB940" s="13"/>
    </row>
    <row r="941">
      <c r="I941" s="17"/>
      <c r="M941" s="18"/>
      <c r="O941" s="18"/>
      <c r="Q941" s="18"/>
      <c r="S941" s="18"/>
      <c r="U941" s="18"/>
      <c r="W941" s="18"/>
      <c r="Y941" s="18"/>
      <c r="AP941" s="13"/>
      <c r="AS941" s="13"/>
      <c r="AT941" s="6"/>
      <c r="AU941" s="13"/>
      <c r="AV941" s="13"/>
      <c r="AW941" s="13"/>
      <c r="AX941" s="13"/>
      <c r="AY941" s="13"/>
      <c r="AZ941" s="13"/>
      <c r="BA941" s="13"/>
      <c r="BB941" s="13"/>
    </row>
    <row r="942">
      <c r="I942" s="17"/>
      <c r="M942" s="18"/>
      <c r="O942" s="18"/>
      <c r="Q942" s="18"/>
      <c r="S942" s="18"/>
      <c r="U942" s="18"/>
      <c r="W942" s="18"/>
      <c r="Y942" s="18"/>
      <c r="AP942" s="13"/>
      <c r="AS942" s="13"/>
      <c r="AT942" s="6"/>
      <c r="AU942" s="13"/>
      <c r="AV942" s="13"/>
      <c r="AW942" s="13"/>
      <c r="AX942" s="13"/>
      <c r="AY942" s="13"/>
      <c r="AZ942" s="13"/>
      <c r="BA942" s="13"/>
      <c r="BB942" s="13"/>
    </row>
    <row r="943">
      <c r="I943" s="17"/>
      <c r="M943" s="18"/>
      <c r="O943" s="18"/>
      <c r="Q943" s="18"/>
      <c r="S943" s="18"/>
      <c r="U943" s="18"/>
      <c r="W943" s="18"/>
      <c r="Y943" s="18"/>
      <c r="AP943" s="13"/>
      <c r="AS943" s="13"/>
      <c r="AT943" s="6"/>
      <c r="AU943" s="13"/>
      <c r="AV943" s="13"/>
      <c r="AW943" s="13"/>
      <c r="AX943" s="13"/>
      <c r="AY943" s="13"/>
      <c r="AZ943" s="13"/>
      <c r="BA943" s="13"/>
      <c r="BB943" s="13"/>
    </row>
    <row r="944">
      <c r="I944" s="17"/>
      <c r="M944" s="18"/>
      <c r="O944" s="18"/>
      <c r="Q944" s="18"/>
      <c r="S944" s="18"/>
      <c r="U944" s="18"/>
      <c r="W944" s="18"/>
      <c r="Y944" s="18"/>
      <c r="AP944" s="13"/>
      <c r="AS944" s="13"/>
      <c r="AT944" s="6"/>
      <c r="AU944" s="13"/>
      <c r="AV944" s="13"/>
      <c r="AW944" s="13"/>
      <c r="AX944" s="13"/>
      <c r="AY944" s="13"/>
      <c r="AZ944" s="13"/>
      <c r="BA944" s="13"/>
      <c r="BB944" s="13"/>
    </row>
    <row r="945">
      <c r="I945" s="17"/>
      <c r="M945" s="18"/>
      <c r="O945" s="18"/>
      <c r="Q945" s="18"/>
      <c r="S945" s="18"/>
      <c r="U945" s="18"/>
      <c r="W945" s="18"/>
      <c r="Y945" s="18"/>
      <c r="AP945" s="13"/>
      <c r="AS945" s="13"/>
      <c r="AT945" s="6"/>
      <c r="AU945" s="13"/>
      <c r="AV945" s="13"/>
      <c r="AW945" s="13"/>
      <c r="AX945" s="13"/>
      <c r="AY945" s="13"/>
      <c r="AZ945" s="13"/>
      <c r="BA945" s="13"/>
      <c r="BB945" s="13"/>
    </row>
    <row r="946">
      <c r="I946" s="17"/>
      <c r="M946" s="18"/>
      <c r="O946" s="18"/>
      <c r="Q946" s="18"/>
      <c r="S946" s="18"/>
      <c r="U946" s="18"/>
      <c r="W946" s="18"/>
      <c r="Y946" s="18"/>
      <c r="AP946" s="13"/>
      <c r="AS946" s="13"/>
      <c r="AT946" s="6"/>
      <c r="AU946" s="13"/>
      <c r="AV946" s="13"/>
      <c r="AW946" s="13"/>
      <c r="AX946" s="13"/>
      <c r="AY946" s="13"/>
      <c r="AZ946" s="13"/>
      <c r="BA946" s="13"/>
      <c r="BB946" s="13"/>
    </row>
    <row r="947">
      <c r="I947" s="17"/>
      <c r="M947" s="18"/>
      <c r="O947" s="18"/>
      <c r="Q947" s="18"/>
      <c r="S947" s="18"/>
      <c r="U947" s="18"/>
      <c r="W947" s="18"/>
      <c r="Y947" s="18"/>
      <c r="AP947" s="13"/>
      <c r="AS947" s="13"/>
      <c r="AT947" s="6"/>
      <c r="AU947" s="13"/>
      <c r="AV947" s="13"/>
      <c r="AW947" s="13"/>
      <c r="AX947" s="13"/>
      <c r="AY947" s="13"/>
      <c r="AZ947" s="13"/>
      <c r="BA947" s="13"/>
      <c r="BB947" s="13"/>
    </row>
    <row r="948">
      <c r="I948" s="17"/>
      <c r="M948" s="18"/>
      <c r="O948" s="18"/>
      <c r="Q948" s="18"/>
      <c r="S948" s="18"/>
      <c r="U948" s="18"/>
      <c r="W948" s="18"/>
      <c r="Y948" s="18"/>
      <c r="AP948" s="13"/>
      <c r="AS948" s="13"/>
      <c r="AT948" s="6"/>
      <c r="AU948" s="13"/>
      <c r="AV948" s="13"/>
      <c r="AW948" s="13"/>
      <c r="AX948" s="13"/>
      <c r="AY948" s="13"/>
      <c r="AZ948" s="13"/>
      <c r="BA948" s="13"/>
      <c r="BB948" s="13"/>
    </row>
    <row r="949">
      <c r="I949" s="17"/>
      <c r="M949" s="18"/>
      <c r="O949" s="18"/>
      <c r="Q949" s="18"/>
      <c r="S949" s="18"/>
      <c r="U949" s="18"/>
      <c r="W949" s="18"/>
      <c r="Y949" s="18"/>
      <c r="AP949" s="13"/>
      <c r="AS949" s="13"/>
      <c r="AT949" s="6"/>
      <c r="AU949" s="13"/>
      <c r="AV949" s="13"/>
      <c r="AW949" s="13"/>
      <c r="AX949" s="13"/>
      <c r="AY949" s="13"/>
      <c r="AZ949" s="13"/>
      <c r="BA949" s="13"/>
      <c r="BB949" s="13"/>
    </row>
    <row r="950">
      <c r="I950" s="17"/>
      <c r="M950" s="18"/>
      <c r="O950" s="18"/>
      <c r="Q950" s="18"/>
      <c r="S950" s="18"/>
      <c r="U950" s="18"/>
      <c r="W950" s="18"/>
      <c r="Y950" s="18"/>
      <c r="AP950" s="13"/>
      <c r="AS950" s="13"/>
      <c r="AT950" s="6"/>
      <c r="AU950" s="13"/>
      <c r="AV950" s="13"/>
      <c r="AW950" s="13"/>
      <c r="AX950" s="13"/>
      <c r="AY950" s="13"/>
      <c r="AZ950" s="13"/>
      <c r="BA950" s="13"/>
      <c r="BB950" s="13"/>
    </row>
    <row r="951">
      <c r="I951" s="17"/>
      <c r="M951" s="18"/>
      <c r="O951" s="18"/>
      <c r="Q951" s="18"/>
      <c r="S951" s="18"/>
      <c r="U951" s="18"/>
      <c r="W951" s="18"/>
      <c r="Y951" s="18"/>
      <c r="AP951" s="13"/>
      <c r="AS951" s="13"/>
      <c r="AT951" s="6"/>
      <c r="AU951" s="13"/>
      <c r="AV951" s="13"/>
      <c r="AW951" s="13"/>
      <c r="AX951" s="13"/>
      <c r="AY951" s="13"/>
      <c r="AZ951" s="13"/>
      <c r="BA951" s="13"/>
      <c r="BB951" s="13"/>
    </row>
    <row r="952">
      <c r="I952" s="17"/>
      <c r="M952" s="18"/>
      <c r="O952" s="18"/>
      <c r="Q952" s="18"/>
      <c r="S952" s="18"/>
      <c r="U952" s="18"/>
      <c r="W952" s="18"/>
      <c r="Y952" s="18"/>
      <c r="AP952" s="13"/>
      <c r="AS952" s="13"/>
      <c r="AT952" s="6"/>
      <c r="AU952" s="13"/>
      <c r="AV952" s="13"/>
      <c r="AW952" s="13"/>
      <c r="AX952" s="13"/>
      <c r="AY952" s="13"/>
      <c r="AZ952" s="13"/>
      <c r="BA952" s="13"/>
      <c r="BB952" s="13"/>
    </row>
    <row r="953">
      <c r="I953" s="17"/>
      <c r="M953" s="18"/>
      <c r="O953" s="18"/>
      <c r="Q953" s="18"/>
      <c r="S953" s="18"/>
      <c r="U953" s="18"/>
      <c r="W953" s="18"/>
      <c r="Y953" s="18"/>
      <c r="AP953" s="13"/>
      <c r="AS953" s="13"/>
      <c r="AT953" s="6"/>
      <c r="AU953" s="13"/>
      <c r="AV953" s="13"/>
      <c r="AW953" s="13"/>
      <c r="AX953" s="13"/>
      <c r="AY953" s="13"/>
      <c r="AZ953" s="13"/>
      <c r="BA953" s="13"/>
      <c r="BB953" s="13"/>
    </row>
    <row r="954">
      <c r="I954" s="17"/>
      <c r="M954" s="18"/>
      <c r="O954" s="18"/>
      <c r="Q954" s="18"/>
      <c r="S954" s="18"/>
      <c r="U954" s="18"/>
      <c r="W954" s="18"/>
      <c r="Y954" s="18"/>
      <c r="AP954" s="13"/>
      <c r="AS954" s="13"/>
      <c r="AT954" s="6"/>
      <c r="AU954" s="13"/>
      <c r="AV954" s="13"/>
      <c r="AW954" s="13"/>
      <c r="AX954" s="13"/>
      <c r="AY954" s="13"/>
      <c r="AZ954" s="13"/>
      <c r="BA954" s="13"/>
      <c r="BB954" s="13"/>
    </row>
    <row r="955">
      <c r="I955" s="17"/>
      <c r="M955" s="18"/>
      <c r="O955" s="18"/>
      <c r="Q955" s="18"/>
      <c r="S955" s="18"/>
      <c r="U955" s="18"/>
      <c r="W955" s="18"/>
      <c r="Y955" s="18"/>
      <c r="AP955" s="13"/>
      <c r="AS955" s="13"/>
      <c r="AT955" s="6"/>
      <c r="AU955" s="13"/>
      <c r="AV955" s="13"/>
      <c r="AW955" s="13"/>
      <c r="AX955" s="13"/>
      <c r="AY955" s="13"/>
      <c r="AZ955" s="13"/>
      <c r="BA955" s="13"/>
      <c r="BB955" s="13"/>
    </row>
    <row r="956">
      <c r="I956" s="17"/>
      <c r="M956" s="18"/>
      <c r="O956" s="18"/>
      <c r="Q956" s="18"/>
      <c r="S956" s="18"/>
      <c r="U956" s="18"/>
      <c r="W956" s="18"/>
      <c r="Y956" s="18"/>
      <c r="AP956" s="13"/>
      <c r="AS956" s="13"/>
      <c r="AT956" s="6"/>
      <c r="AU956" s="13"/>
      <c r="AV956" s="13"/>
      <c r="AW956" s="13"/>
      <c r="AX956" s="13"/>
      <c r="AY956" s="13"/>
      <c r="AZ956" s="13"/>
      <c r="BA956" s="13"/>
      <c r="BB956" s="13"/>
    </row>
    <row r="957">
      <c r="I957" s="17"/>
      <c r="M957" s="18"/>
      <c r="O957" s="18"/>
      <c r="Q957" s="18"/>
      <c r="S957" s="18"/>
      <c r="U957" s="18"/>
      <c r="W957" s="18"/>
      <c r="Y957" s="18"/>
      <c r="AP957" s="13"/>
      <c r="AS957" s="13"/>
      <c r="AT957" s="6"/>
      <c r="AU957" s="13"/>
      <c r="AV957" s="13"/>
      <c r="AW957" s="13"/>
      <c r="AX957" s="13"/>
      <c r="AY957" s="13"/>
      <c r="AZ957" s="13"/>
      <c r="BA957" s="13"/>
      <c r="BB957" s="13"/>
    </row>
    <row r="958">
      <c r="I958" s="17"/>
      <c r="M958" s="18"/>
      <c r="O958" s="18"/>
      <c r="Q958" s="18"/>
      <c r="S958" s="18"/>
      <c r="U958" s="18"/>
      <c r="W958" s="18"/>
      <c r="Y958" s="18"/>
      <c r="AP958" s="13"/>
      <c r="AS958" s="13"/>
      <c r="AT958" s="6"/>
      <c r="AU958" s="13"/>
      <c r="AV958" s="13"/>
      <c r="AW958" s="13"/>
      <c r="AX958" s="13"/>
      <c r="AY958" s="13"/>
      <c r="AZ958" s="13"/>
      <c r="BA958" s="13"/>
      <c r="BB958" s="13"/>
    </row>
    <row r="959">
      <c r="I959" s="17"/>
      <c r="M959" s="18"/>
      <c r="O959" s="18"/>
      <c r="Q959" s="18"/>
      <c r="S959" s="18"/>
      <c r="U959" s="18"/>
      <c r="W959" s="18"/>
      <c r="Y959" s="18"/>
      <c r="AP959" s="13"/>
      <c r="AS959" s="13"/>
      <c r="AT959" s="6"/>
      <c r="AU959" s="13"/>
      <c r="AV959" s="13"/>
      <c r="AW959" s="13"/>
      <c r="AX959" s="13"/>
      <c r="AY959" s="13"/>
      <c r="AZ959" s="13"/>
      <c r="BA959" s="13"/>
      <c r="BB959" s="13"/>
    </row>
    <row r="960">
      <c r="I960" s="17"/>
      <c r="M960" s="18"/>
      <c r="O960" s="18"/>
      <c r="Q960" s="18"/>
      <c r="S960" s="18"/>
      <c r="U960" s="18"/>
      <c r="W960" s="18"/>
      <c r="Y960" s="18"/>
      <c r="AP960" s="13"/>
      <c r="AS960" s="13"/>
      <c r="AT960" s="6"/>
      <c r="AU960" s="13"/>
      <c r="AV960" s="13"/>
      <c r="AW960" s="13"/>
      <c r="AX960" s="13"/>
      <c r="AY960" s="13"/>
      <c r="AZ960" s="13"/>
      <c r="BA960" s="13"/>
      <c r="BB960" s="13"/>
    </row>
    <row r="961">
      <c r="I961" s="17"/>
      <c r="M961" s="18"/>
      <c r="O961" s="18"/>
      <c r="Q961" s="18"/>
      <c r="S961" s="18"/>
      <c r="U961" s="18"/>
      <c r="W961" s="18"/>
      <c r="Y961" s="18"/>
      <c r="AP961" s="13"/>
      <c r="AS961" s="13"/>
      <c r="AT961" s="6"/>
      <c r="AU961" s="13"/>
      <c r="AV961" s="13"/>
      <c r="AW961" s="13"/>
      <c r="AX961" s="13"/>
      <c r="AY961" s="13"/>
      <c r="AZ961" s="13"/>
      <c r="BA961" s="13"/>
      <c r="BB961" s="13"/>
    </row>
    <row r="962">
      <c r="I962" s="17"/>
      <c r="M962" s="18"/>
      <c r="O962" s="18"/>
      <c r="Q962" s="18"/>
      <c r="S962" s="18"/>
      <c r="U962" s="18"/>
      <c r="W962" s="18"/>
      <c r="Y962" s="18"/>
      <c r="AP962" s="13"/>
      <c r="AS962" s="13"/>
      <c r="AT962" s="6"/>
      <c r="AU962" s="13"/>
      <c r="AV962" s="13"/>
      <c r="AW962" s="13"/>
      <c r="AX962" s="13"/>
      <c r="AY962" s="13"/>
      <c r="AZ962" s="13"/>
      <c r="BA962" s="13"/>
      <c r="BB962" s="13"/>
    </row>
    <row r="963">
      <c r="I963" s="17"/>
      <c r="M963" s="18"/>
      <c r="O963" s="18"/>
      <c r="Q963" s="18"/>
      <c r="S963" s="18"/>
      <c r="U963" s="18"/>
      <c r="W963" s="18"/>
      <c r="Y963" s="18"/>
      <c r="AP963" s="13"/>
      <c r="AS963" s="13"/>
      <c r="AT963" s="6"/>
      <c r="AU963" s="13"/>
      <c r="AV963" s="13"/>
      <c r="AW963" s="13"/>
      <c r="AX963" s="13"/>
      <c r="AY963" s="13"/>
      <c r="AZ963" s="13"/>
      <c r="BA963" s="13"/>
      <c r="BB963" s="13"/>
    </row>
    <row r="964">
      <c r="I964" s="17"/>
      <c r="M964" s="18"/>
      <c r="O964" s="18"/>
      <c r="Q964" s="18"/>
      <c r="S964" s="18"/>
      <c r="U964" s="18"/>
      <c r="W964" s="18"/>
      <c r="Y964" s="18"/>
      <c r="AP964" s="13"/>
      <c r="AS964" s="13"/>
      <c r="AT964" s="6"/>
      <c r="AU964" s="13"/>
      <c r="AV964" s="13"/>
      <c r="AW964" s="13"/>
      <c r="AX964" s="13"/>
      <c r="AY964" s="13"/>
      <c r="AZ964" s="13"/>
      <c r="BA964" s="13"/>
      <c r="BB964" s="13"/>
    </row>
    <row r="965">
      <c r="I965" s="17"/>
      <c r="M965" s="18"/>
      <c r="O965" s="18"/>
      <c r="Q965" s="18"/>
      <c r="S965" s="18"/>
      <c r="U965" s="18"/>
      <c r="W965" s="18"/>
      <c r="Y965" s="18"/>
      <c r="AP965" s="13"/>
      <c r="AS965" s="13"/>
      <c r="AT965" s="6"/>
      <c r="AU965" s="13"/>
      <c r="AV965" s="13"/>
      <c r="AW965" s="13"/>
      <c r="AX965" s="13"/>
      <c r="AY965" s="13"/>
      <c r="AZ965" s="13"/>
      <c r="BA965" s="13"/>
      <c r="BB965" s="13"/>
    </row>
    <row r="966">
      <c r="I966" s="17"/>
      <c r="M966" s="18"/>
      <c r="O966" s="18"/>
      <c r="Q966" s="18"/>
      <c r="S966" s="18"/>
      <c r="U966" s="18"/>
      <c r="W966" s="18"/>
      <c r="Y966" s="18"/>
      <c r="AP966" s="13"/>
      <c r="AS966" s="13"/>
      <c r="AT966" s="6"/>
      <c r="AU966" s="13"/>
      <c r="AV966" s="13"/>
      <c r="AW966" s="13"/>
      <c r="AX966" s="13"/>
      <c r="AY966" s="13"/>
      <c r="AZ966" s="13"/>
      <c r="BA966" s="13"/>
      <c r="BB966" s="13"/>
    </row>
    <row r="967">
      <c r="I967" s="17"/>
      <c r="M967" s="18"/>
      <c r="O967" s="18"/>
      <c r="Q967" s="18"/>
      <c r="S967" s="18"/>
      <c r="U967" s="18"/>
      <c r="W967" s="18"/>
      <c r="Y967" s="18"/>
      <c r="AP967" s="13"/>
      <c r="AS967" s="13"/>
      <c r="AT967" s="6"/>
      <c r="AU967" s="13"/>
      <c r="AV967" s="13"/>
      <c r="AW967" s="13"/>
      <c r="AX967" s="13"/>
      <c r="AY967" s="13"/>
      <c r="AZ967" s="13"/>
      <c r="BA967" s="13"/>
      <c r="BB967" s="13"/>
    </row>
    <row r="968">
      <c r="I968" s="17"/>
      <c r="M968" s="18"/>
      <c r="O968" s="18"/>
      <c r="Q968" s="18"/>
      <c r="S968" s="18"/>
      <c r="U968" s="18"/>
      <c r="W968" s="18"/>
      <c r="Y968" s="18"/>
      <c r="AP968" s="13"/>
      <c r="AS968" s="13"/>
      <c r="AT968" s="6"/>
      <c r="AU968" s="13"/>
      <c r="AV968" s="13"/>
      <c r="AW968" s="13"/>
      <c r="AX968" s="13"/>
      <c r="AY968" s="13"/>
      <c r="AZ968" s="13"/>
      <c r="BA968" s="13"/>
      <c r="BB968" s="13"/>
    </row>
    <row r="969">
      <c r="I969" s="17"/>
      <c r="M969" s="18"/>
      <c r="O969" s="18"/>
      <c r="Q969" s="18"/>
      <c r="S969" s="18"/>
      <c r="U969" s="18"/>
      <c r="W969" s="18"/>
      <c r="Y969" s="18"/>
      <c r="AP969" s="13"/>
      <c r="AS969" s="13"/>
      <c r="AT969" s="6"/>
      <c r="AU969" s="13"/>
      <c r="AV969" s="13"/>
      <c r="AW969" s="13"/>
      <c r="AX969" s="13"/>
      <c r="AY969" s="13"/>
      <c r="AZ969" s="13"/>
      <c r="BA969" s="13"/>
      <c r="BB969" s="13"/>
    </row>
    <row r="970">
      <c r="I970" s="17"/>
      <c r="M970" s="18"/>
      <c r="O970" s="18"/>
      <c r="Q970" s="18"/>
      <c r="S970" s="18"/>
      <c r="U970" s="18"/>
      <c r="W970" s="18"/>
      <c r="Y970" s="18"/>
      <c r="AP970" s="13"/>
      <c r="AS970" s="13"/>
      <c r="AT970" s="6"/>
      <c r="AU970" s="13"/>
      <c r="AV970" s="13"/>
      <c r="AW970" s="13"/>
      <c r="AX970" s="13"/>
      <c r="AY970" s="13"/>
      <c r="AZ970" s="13"/>
      <c r="BA970" s="13"/>
      <c r="BB970" s="13"/>
    </row>
    <row r="971">
      <c r="I971" s="17"/>
      <c r="M971" s="18"/>
      <c r="O971" s="18"/>
      <c r="Q971" s="18"/>
      <c r="S971" s="18"/>
      <c r="U971" s="18"/>
      <c r="W971" s="18"/>
      <c r="Y971" s="18"/>
      <c r="AP971" s="13"/>
      <c r="AS971" s="13"/>
      <c r="AT971" s="6"/>
      <c r="AU971" s="13"/>
      <c r="AV971" s="13"/>
      <c r="AW971" s="13"/>
      <c r="AX971" s="13"/>
      <c r="AY971" s="13"/>
      <c r="AZ971" s="13"/>
      <c r="BA971" s="13"/>
      <c r="BB971" s="13"/>
    </row>
    <row r="972">
      <c r="I972" s="17"/>
      <c r="M972" s="18"/>
      <c r="O972" s="18"/>
      <c r="Q972" s="18"/>
      <c r="S972" s="18"/>
      <c r="U972" s="18"/>
      <c r="W972" s="18"/>
      <c r="Y972" s="18"/>
      <c r="AP972" s="13"/>
      <c r="AS972" s="13"/>
      <c r="AT972" s="6"/>
      <c r="AU972" s="13"/>
      <c r="AV972" s="13"/>
      <c r="AW972" s="13"/>
      <c r="AX972" s="13"/>
      <c r="AY972" s="13"/>
      <c r="AZ972" s="13"/>
      <c r="BA972" s="13"/>
      <c r="BB972" s="13"/>
    </row>
    <row r="973">
      <c r="I973" s="17"/>
      <c r="M973" s="18"/>
      <c r="O973" s="18"/>
      <c r="Q973" s="18"/>
      <c r="S973" s="18"/>
      <c r="U973" s="18"/>
      <c r="W973" s="18"/>
      <c r="Y973" s="18"/>
      <c r="AP973" s="13"/>
      <c r="AS973" s="13"/>
      <c r="AT973" s="6"/>
      <c r="AU973" s="13"/>
      <c r="AV973" s="13"/>
      <c r="AW973" s="13"/>
      <c r="AX973" s="13"/>
      <c r="AY973" s="13"/>
      <c r="AZ973" s="13"/>
      <c r="BA973" s="13"/>
      <c r="BB973" s="13"/>
    </row>
    <row r="974">
      <c r="I974" s="17"/>
      <c r="M974" s="18"/>
      <c r="O974" s="18"/>
      <c r="Q974" s="18"/>
      <c r="S974" s="18"/>
      <c r="U974" s="18"/>
      <c r="W974" s="18"/>
      <c r="Y974" s="18"/>
      <c r="AP974" s="13"/>
      <c r="AS974" s="13"/>
      <c r="AT974" s="6"/>
      <c r="AU974" s="13"/>
      <c r="AV974" s="13"/>
      <c r="AW974" s="13"/>
      <c r="AX974" s="13"/>
      <c r="AY974" s="13"/>
      <c r="AZ974" s="13"/>
      <c r="BA974" s="13"/>
      <c r="BB974" s="13"/>
    </row>
    <row r="975">
      <c r="I975" s="17"/>
      <c r="M975" s="18"/>
      <c r="O975" s="18"/>
      <c r="Q975" s="18"/>
      <c r="S975" s="18"/>
      <c r="U975" s="18"/>
      <c r="W975" s="18"/>
      <c r="Y975" s="18"/>
      <c r="AP975" s="13"/>
      <c r="AS975" s="13"/>
      <c r="AT975" s="6"/>
      <c r="AU975" s="13"/>
      <c r="AV975" s="13"/>
      <c r="AW975" s="13"/>
      <c r="AX975" s="13"/>
      <c r="AY975" s="13"/>
      <c r="AZ975" s="13"/>
      <c r="BA975" s="13"/>
      <c r="BB975" s="13"/>
    </row>
    <row r="976">
      <c r="I976" s="17"/>
      <c r="M976" s="18"/>
      <c r="O976" s="18"/>
      <c r="Q976" s="18"/>
      <c r="S976" s="18"/>
      <c r="U976" s="18"/>
      <c r="W976" s="18"/>
      <c r="Y976" s="18"/>
      <c r="AP976" s="13"/>
      <c r="AS976" s="13"/>
      <c r="AT976" s="6"/>
      <c r="AU976" s="13"/>
      <c r="AV976" s="13"/>
      <c r="AW976" s="13"/>
      <c r="AX976" s="13"/>
      <c r="AY976" s="13"/>
      <c r="AZ976" s="13"/>
      <c r="BA976" s="13"/>
      <c r="BB976" s="13"/>
    </row>
    <row r="977">
      <c r="I977" s="17"/>
      <c r="M977" s="18"/>
      <c r="O977" s="18"/>
      <c r="Q977" s="18"/>
      <c r="S977" s="18"/>
      <c r="U977" s="18"/>
      <c r="W977" s="18"/>
      <c r="Y977" s="18"/>
      <c r="AP977" s="13"/>
      <c r="AS977" s="13"/>
      <c r="AT977" s="6"/>
      <c r="AU977" s="13"/>
      <c r="AV977" s="13"/>
      <c r="AW977" s="13"/>
      <c r="AX977" s="13"/>
      <c r="AY977" s="13"/>
      <c r="AZ977" s="13"/>
      <c r="BA977" s="13"/>
      <c r="BB977" s="13"/>
    </row>
    <row r="978">
      <c r="I978" s="17"/>
      <c r="M978" s="18"/>
      <c r="O978" s="18"/>
      <c r="Q978" s="18"/>
      <c r="S978" s="18"/>
      <c r="U978" s="18"/>
      <c r="W978" s="18"/>
      <c r="Y978" s="18"/>
      <c r="AP978" s="13"/>
      <c r="AS978" s="13"/>
      <c r="AT978" s="6"/>
      <c r="AU978" s="13"/>
      <c r="AV978" s="13"/>
      <c r="AW978" s="13"/>
      <c r="AX978" s="13"/>
      <c r="AY978" s="13"/>
      <c r="AZ978" s="13"/>
      <c r="BA978" s="13"/>
      <c r="BB978" s="13"/>
    </row>
    <row r="979">
      <c r="I979" s="17"/>
      <c r="M979" s="18"/>
      <c r="O979" s="18"/>
      <c r="Q979" s="18"/>
      <c r="S979" s="18"/>
      <c r="U979" s="18"/>
      <c r="W979" s="18"/>
      <c r="Y979" s="18"/>
      <c r="AP979" s="13"/>
      <c r="AS979" s="13"/>
      <c r="AT979" s="6"/>
      <c r="AU979" s="13"/>
      <c r="AV979" s="13"/>
      <c r="AW979" s="13"/>
      <c r="AX979" s="13"/>
      <c r="AY979" s="13"/>
      <c r="AZ979" s="13"/>
      <c r="BA979" s="13"/>
      <c r="BB979" s="13"/>
    </row>
    <row r="980">
      <c r="I980" s="17"/>
      <c r="M980" s="18"/>
      <c r="O980" s="18"/>
      <c r="Q980" s="18"/>
      <c r="S980" s="18"/>
      <c r="U980" s="18"/>
      <c r="W980" s="18"/>
      <c r="Y980" s="18"/>
      <c r="AP980" s="13"/>
      <c r="AS980" s="13"/>
      <c r="AT980" s="6"/>
      <c r="AU980" s="13"/>
      <c r="AV980" s="13"/>
      <c r="AW980" s="13"/>
      <c r="AX980" s="13"/>
      <c r="AY980" s="13"/>
      <c r="AZ980" s="13"/>
      <c r="BA980" s="13"/>
      <c r="BB980" s="13"/>
    </row>
    <row r="981">
      <c r="I981" s="17"/>
      <c r="M981" s="18"/>
      <c r="O981" s="18"/>
      <c r="Q981" s="18"/>
      <c r="S981" s="18"/>
      <c r="U981" s="18"/>
      <c r="W981" s="18"/>
      <c r="Y981" s="18"/>
      <c r="AP981" s="13"/>
      <c r="AS981" s="13"/>
      <c r="AT981" s="6"/>
      <c r="AU981" s="13"/>
      <c r="AV981" s="13"/>
      <c r="AW981" s="13"/>
      <c r="AX981" s="13"/>
      <c r="AY981" s="13"/>
      <c r="AZ981" s="13"/>
      <c r="BA981" s="13"/>
      <c r="BB981" s="13"/>
    </row>
    <row r="982">
      <c r="I982" s="17"/>
      <c r="M982" s="18"/>
      <c r="O982" s="18"/>
      <c r="Q982" s="18"/>
      <c r="S982" s="18"/>
      <c r="U982" s="18"/>
      <c r="W982" s="18"/>
      <c r="Y982" s="18"/>
      <c r="AP982" s="13"/>
      <c r="AS982" s="13"/>
      <c r="AT982" s="6"/>
      <c r="AU982" s="13"/>
      <c r="AV982" s="13"/>
      <c r="AW982" s="13"/>
      <c r="AX982" s="13"/>
      <c r="AY982" s="13"/>
      <c r="AZ982" s="13"/>
      <c r="BA982" s="13"/>
      <c r="BB982" s="13"/>
    </row>
    <row r="983">
      <c r="I983" s="17"/>
      <c r="M983" s="18"/>
      <c r="O983" s="18"/>
      <c r="Q983" s="18"/>
      <c r="S983" s="18"/>
      <c r="U983" s="18"/>
      <c r="W983" s="18"/>
      <c r="Y983" s="18"/>
      <c r="AP983" s="13"/>
      <c r="AS983" s="13"/>
      <c r="AT983" s="6"/>
      <c r="AU983" s="13"/>
      <c r="AV983" s="13"/>
      <c r="AW983" s="13"/>
      <c r="AX983" s="13"/>
      <c r="AY983" s="13"/>
      <c r="AZ983" s="13"/>
      <c r="BA983" s="13"/>
      <c r="BB983" s="13"/>
    </row>
    <row r="984">
      <c r="I984" s="17"/>
      <c r="M984" s="18"/>
      <c r="O984" s="18"/>
      <c r="Q984" s="18"/>
      <c r="S984" s="18"/>
      <c r="U984" s="18"/>
      <c r="W984" s="18"/>
      <c r="Y984" s="18"/>
      <c r="AP984" s="13"/>
      <c r="AS984" s="13"/>
      <c r="AT984" s="6"/>
      <c r="AU984" s="13"/>
      <c r="AV984" s="13"/>
      <c r="AW984" s="13"/>
      <c r="AX984" s="13"/>
      <c r="AY984" s="13"/>
      <c r="AZ984" s="13"/>
      <c r="BA984" s="13"/>
      <c r="BB984" s="13"/>
    </row>
    <row r="985">
      <c r="I985" s="17"/>
      <c r="M985" s="18"/>
      <c r="O985" s="18"/>
      <c r="Q985" s="18"/>
      <c r="S985" s="18"/>
      <c r="U985" s="18"/>
      <c r="W985" s="18"/>
      <c r="Y985" s="18"/>
      <c r="AP985" s="13"/>
      <c r="AS985" s="13"/>
      <c r="AT985" s="6"/>
      <c r="AU985" s="13"/>
      <c r="AV985" s="13"/>
      <c r="AW985" s="13"/>
      <c r="AX985" s="13"/>
      <c r="AY985" s="13"/>
      <c r="AZ985" s="13"/>
      <c r="BA985" s="13"/>
      <c r="BB985" s="13"/>
    </row>
    <row r="986">
      <c r="I986" s="17"/>
      <c r="M986" s="18"/>
      <c r="O986" s="18"/>
      <c r="Q986" s="18"/>
      <c r="S986" s="18"/>
      <c r="U986" s="18"/>
      <c r="W986" s="18"/>
      <c r="Y986" s="18"/>
      <c r="AP986" s="13"/>
      <c r="AS986" s="13"/>
      <c r="AT986" s="6"/>
      <c r="AU986" s="13"/>
      <c r="AV986" s="13"/>
      <c r="AW986" s="13"/>
      <c r="AX986" s="13"/>
      <c r="AY986" s="13"/>
      <c r="AZ986" s="13"/>
      <c r="BA986" s="13"/>
      <c r="BB986" s="13"/>
    </row>
    <row r="987">
      <c r="I987" s="17"/>
      <c r="M987" s="18"/>
      <c r="O987" s="18"/>
      <c r="Q987" s="18"/>
      <c r="S987" s="18"/>
      <c r="U987" s="18"/>
      <c r="W987" s="18"/>
      <c r="Y987" s="18"/>
      <c r="AP987" s="13"/>
      <c r="AS987" s="13"/>
      <c r="AT987" s="6"/>
      <c r="AU987" s="13"/>
      <c r="AV987" s="13"/>
      <c r="AW987" s="13"/>
      <c r="AX987" s="13"/>
      <c r="AY987" s="13"/>
      <c r="AZ987" s="13"/>
      <c r="BA987" s="13"/>
      <c r="BB987" s="13"/>
    </row>
    <row r="988">
      <c r="I988" s="17"/>
      <c r="M988" s="18"/>
      <c r="O988" s="18"/>
      <c r="Q988" s="18"/>
      <c r="S988" s="18"/>
      <c r="U988" s="18"/>
      <c r="W988" s="18"/>
      <c r="Y988" s="18"/>
      <c r="AP988" s="13"/>
      <c r="AS988" s="13"/>
      <c r="AT988" s="6"/>
      <c r="AU988" s="13"/>
      <c r="AV988" s="13"/>
      <c r="AW988" s="13"/>
      <c r="AX988" s="13"/>
      <c r="AY988" s="13"/>
      <c r="AZ988" s="13"/>
      <c r="BA988" s="13"/>
      <c r="BB988" s="13"/>
    </row>
    <row r="989">
      <c r="I989" s="17"/>
      <c r="M989" s="18"/>
      <c r="O989" s="18"/>
      <c r="Q989" s="18"/>
      <c r="S989" s="18"/>
      <c r="U989" s="18"/>
      <c r="W989" s="18"/>
      <c r="Y989" s="18"/>
      <c r="AP989" s="13"/>
      <c r="AS989" s="13"/>
      <c r="AT989" s="6"/>
      <c r="AU989" s="13"/>
      <c r="AV989" s="13"/>
      <c r="AW989" s="13"/>
      <c r="AX989" s="13"/>
      <c r="AY989" s="13"/>
      <c r="AZ989" s="13"/>
      <c r="BA989" s="13"/>
      <c r="BB989" s="13"/>
    </row>
    <row r="990">
      <c r="I990" s="17"/>
      <c r="M990" s="18"/>
      <c r="O990" s="18"/>
      <c r="Q990" s="18"/>
      <c r="S990" s="18"/>
      <c r="U990" s="18"/>
      <c r="W990" s="18"/>
      <c r="Y990" s="18"/>
      <c r="AP990" s="13"/>
      <c r="AS990" s="13"/>
      <c r="AT990" s="6"/>
      <c r="AU990" s="13"/>
      <c r="AV990" s="13"/>
      <c r="AW990" s="13"/>
      <c r="AX990" s="13"/>
      <c r="AY990" s="13"/>
      <c r="AZ990" s="13"/>
      <c r="BA990" s="13"/>
      <c r="BB990" s="13"/>
    </row>
    <row r="991">
      <c r="I991" s="17"/>
      <c r="M991" s="18"/>
      <c r="O991" s="18"/>
      <c r="Q991" s="18"/>
      <c r="S991" s="18"/>
      <c r="U991" s="18"/>
      <c r="W991" s="18"/>
      <c r="Y991" s="18"/>
      <c r="AP991" s="13"/>
      <c r="AS991" s="13"/>
      <c r="AT991" s="6"/>
      <c r="AU991" s="13"/>
      <c r="AV991" s="13"/>
      <c r="AW991" s="13"/>
      <c r="AX991" s="13"/>
      <c r="AY991" s="13"/>
      <c r="AZ991" s="13"/>
      <c r="BA991" s="13"/>
      <c r="BB991" s="13"/>
    </row>
    <row r="992">
      <c r="I992" s="17"/>
      <c r="M992" s="18"/>
      <c r="O992" s="18"/>
      <c r="Q992" s="18"/>
      <c r="S992" s="18"/>
      <c r="U992" s="18"/>
      <c r="W992" s="18"/>
      <c r="Y992" s="18"/>
      <c r="AP992" s="13"/>
      <c r="AS992" s="13"/>
      <c r="AT992" s="6"/>
      <c r="AU992" s="13"/>
      <c r="AV992" s="13"/>
      <c r="AW992" s="13"/>
      <c r="AX992" s="13"/>
      <c r="AY992" s="13"/>
      <c r="AZ992" s="13"/>
      <c r="BA992" s="13"/>
      <c r="BB992" s="13"/>
    </row>
    <row r="993">
      <c r="I993" s="17"/>
      <c r="M993" s="18"/>
      <c r="O993" s="18"/>
      <c r="Q993" s="18"/>
      <c r="S993" s="18"/>
      <c r="U993" s="18"/>
      <c r="W993" s="18"/>
      <c r="Y993" s="18"/>
      <c r="AP993" s="13"/>
      <c r="AS993" s="13"/>
      <c r="AT993" s="6"/>
      <c r="AU993" s="13"/>
      <c r="AV993" s="13"/>
      <c r="AW993" s="13"/>
      <c r="AX993" s="13"/>
      <c r="AY993" s="13"/>
      <c r="AZ993" s="13"/>
      <c r="BA993" s="13"/>
      <c r="BB993" s="13"/>
    </row>
    <row r="994">
      <c r="I994" s="17"/>
      <c r="M994" s="18"/>
      <c r="O994" s="18"/>
      <c r="Q994" s="18"/>
      <c r="S994" s="18"/>
      <c r="U994" s="18"/>
      <c r="W994" s="18"/>
      <c r="Y994" s="18"/>
      <c r="AP994" s="13"/>
      <c r="AS994" s="13"/>
      <c r="AT994" s="6"/>
      <c r="AU994" s="13"/>
      <c r="AV994" s="13"/>
      <c r="AW994" s="13"/>
      <c r="AX994" s="13"/>
      <c r="AY994" s="13"/>
      <c r="AZ994" s="13"/>
      <c r="BA994" s="13"/>
      <c r="BB994" s="13"/>
    </row>
    <row r="995">
      <c r="I995" s="17"/>
      <c r="M995" s="18"/>
      <c r="O995" s="18"/>
      <c r="Q995" s="18"/>
      <c r="S995" s="18"/>
      <c r="U995" s="18"/>
      <c r="W995" s="18"/>
      <c r="Y995" s="18"/>
      <c r="AP995" s="13"/>
      <c r="AS995" s="13"/>
      <c r="AT995" s="6"/>
      <c r="AU995" s="13"/>
      <c r="AV995" s="13"/>
      <c r="AW995" s="13"/>
      <c r="AX995" s="13"/>
      <c r="AY995" s="13"/>
      <c r="AZ995" s="13"/>
      <c r="BA995" s="13"/>
      <c r="BB995" s="13"/>
    </row>
    <row r="996">
      <c r="I996" s="17"/>
      <c r="M996" s="18"/>
      <c r="O996" s="18"/>
      <c r="Q996" s="18"/>
      <c r="S996" s="18"/>
      <c r="U996" s="18"/>
      <c r="W996" s="18"/>
      <c r="Y996" s="18"/>
      <c r="AP996" s="13"/>
      <c r="AS996" s="13"/>
      <c r="AT996" s="6"/>
      <c r="AU996" s="13"/>
      <c r="AV996" s="13"/>
      <c r="AW996" s="13"/>
      <c r="AX996" s="13"/>
      <c r="AY996" s="13"/>
      <c r="AZ996" s="13"/>
      <c r="BA996" s="13"/>
      <c r="BB996" s="13"/>
    </row>
    <row r="997">
      <c r="I997" s="17"/>
      <c r="M997" s="18"/>
      <c r="O997" s="18"/>
      <c r="Q997" s="18"/>
      <c r="S997" s="18"/>
      <c r="U997" s="18"/>
      <c r="W997" s="18"/>
      <c r="Y997" s="18"/>
      <c r="AP997" s="13"/>
      <c r="AS997" s="13"/>
      <c r="AT997" s="6"/>
      <c r="AU997" s="13"/>
      <c r="AV997" s="13"/>
      <c r="AW997" s="13"/>
      <c r="AX997" s="13"/>
      <c r="AY997" s="13"/>
      <c r="AZ997" s="13"/>
      <c r="BA997" s="13"/>
      <c r="BB997" s="13"/>
    </row>
    <row r="998">
      <c r="I998" s="17"/>
      <c r="M998" s="18"/>
      <c r="O998" s="18"/>
      <c r="Q998" s="18"/>
      <c r="S998" s="18"/>
      <c r="U998" s="18"/>
      <c r="W998" s="18"/>
      <c r="Y998" s="18"/>
      <c r="AP998" s="13"/>
      <c r="AS998" s="13"/>
      <c r="AT998" s="6"/>
      <c r="AU998" s="13"/>
      <c r="AV998" s="13"/>
      <c r="AW998" s="13"/>
      <c r="AX998" s="13"/>
      <c r="AY998" s="13"/>
      <c r="AZ998" s="13"/>
      <c r="BA998" s="13"/>
      <c r="BB998" s="13"/>
    </row>
    <row r="999">
      <c r="I999" s="17"/>
      <c r="M999" s="18"/>
      <c r="O999" s="18"/>
      <c r="Q999" s="18"/>
      <c r="S999" s="18"/>
      <c r="U999" s="18"/>
      <c r="W999" s="18"/>
      <c r="Y999" s="18"/>
      <c r="AP999" s="13"/>
      <c r="AS999" s="13"/>
      <c r="AT999" s="6"/>
      <c r="AU999" s="13"/>
      <c r="AV999" s="13"/>
      <c r="AW999" s="13"/>
      <c r="AX999" s="13"/>
      <c r="AY999" s="13"/>
      <c r="AZ999" s="13"/>
      <c r="BA999" s="13"/>
      <c r="BB999" s="13"/>
    </row>
    <row r="1000">
      <c r="I1000" s="17"/>
      <c r="M1000" s="18"/>
      <c r="O1000" s="18"/>
      <c r="Q1000" s="18"/>
      <c r="S1000" s="18"/>
      <c r="U1000" s="18"/>
      <c r="W1000" s="18"/>
      <c r="Y1000" s="18"/>
      <c r="AP1000" s="13"/>
      <c r="AS1000" s="13"/>
      <c r="AT1000" s="6"/>
      <c r="AU1000" s="13"/>
      <c r="AV1000" s="13"/>
      <c r="AW1000" s="13"/>
      <c r="AX1000" s="13"/>
      <c r="AY1000" s="13"/>
      <c r="AZ1000" s="13"/>
      <c r="BA1000" s="13"/>
      <c r="BB1000" s="13"/>
    </row>
    <row r="1001">
      <c r="I1001" s="17"/>
      <c r="M1001" s="18"/>
      <c r="O1001" s="18"/>
      <c r="Q1001" s="18"/>
      <c r="S1001" s="18"/>
      <c r="U1001" s="18"/>
      <c r="W1001" s="18"/>
      <c r="Y1001" s="18"/>
      <c r="AP1001" s="13"/>
      <c r="AS1001" s="13"/>
      <c r="AT1001" s="6"/>
      <c r="AU1001" s="13"/>
      <c r="AV1001" s="13"/>
      <c r="AW1001" s="13"/>
      <c r="AX1001" s="13"/>
      <c r="AY1001" s="13"/>
      <c r="AZ1001" s="13"/>
      <c r="BA1001" s="13"/>
      <c r="BB1001" s="13"/>
    </row>
    <row r="1002">
      <c r="I1002" s="17"/>
      <c r="M1002" s="18"/>
      <c r="O1002" s="18"/>
      <c r="Q1002" s="18"/>
      <c r="S1002" s="18"/>
      <c r="U1002" s="18"/>
      <c r="W1002" s="18"/>
      <c r="Y1002" s="18"/>
      <c r="AP1002" s="13"/>
      <c r="AS1002" s="13"/>
      <c r="AT1002" s="6"/>
      <c r="AU1002" s="13"/>
      <c r="AV1002" s="13"/>
      <c r="AW1002" s="13"/>
      <c r="AX1002" s="13"/>
      <c r="AY1002" s="13"/>
      <c r="AZ1002" s="13"/>
      <c r="BA1002" s="13"/>
      <c r="BB1002" s="13"/>
    </row>
    <row r="1003">
      <c r="I1003" s="17"/>
      <c r="M1003" s="18"/>
      <c r="O1003" s="18"/>
      <c r="Q1003" s="18"/>
      <c r="S1003" s="18"/>
      <c r="U1003" s="18"/>
      <c r="W1003" s="18"/>
      <c r="Y1003" s="18"/>
      <c r="AP1003" s="13"/>
      <c r="AS1003" s="13"/>
      <c r="AT1003" s="6"/>
      <c r="AU1003" s="13"/>
      <c r="AV1003" s="13"/>
      <c r="AW1003" s="13"/>
      <c r="AX1003" s="13"/>
      <c r="AY1003" s="13"/>
      <c r="AZ1003" s="13"/>
      <c r="BA1003" s="13"/>
      <c r="BB1003" s="13"/>
    </row>
    <row r="1004">
      <c r="I1004" s="17"/>
      <c r="M1004" s="18"/>
      <c r="O1004" s="18"/>
      <c r="Q1004" s="18"/>
      <c r="S1004" s="18"/>
      <c r="U1004" s="18"/>
      <c r="W1004" s="18"/>
      <c r="Y1004" s="18"/>
      <c r="AP1004" s="13"/>
      <c r="AS1004" s="13"/>
      <c r="AT1004" s="6"/>
      <c r="AU1004" s="13"/>
      <c r="AV1004" s="13"/>
      <c r="AW1004" s="13"/>
      <c r="AX1004" s="13"/>
      <c r="AY1004" s="13"/>
      <c r="AZ1004" s="13"/>
      <c r="BA1004" s="13"/>
      <c r="BB1004" s="13"/>
    </row>
    <row r="1005">
      <c r="I1005" s="17"/>
      <c r="M1005" s="18"/>
      <c r="O1005" s="18"/>
      <c r="Q1005" s="18"/>
      <c r="S1005" s="18"/>
      <c r="U1005" s="18"/>
      <c r="W1005" s="18"/>
      <c r="Y1005" s="18"/>
      <c r="AP1005" s="13"/>
      <c r="AS1005" s="13"/>
      <c r="AT1005" s="6"/>
      <c r="AU1005" s="13"/>
      <c r="AV1005" s="13"/>
      <c r="AW1005" s="13"/>
      <c r="AX1005" s="13"/>
      <c r="AY1005" s="13"/>
      <c r="AZ1005" s="13"/>
      <c r="BA1005" s="13"/>
      <c r="BB1005" s="13"/>
    </row>
    <row r="1006">
      <c r="I1006" s="17"/>
      <c r="M1006" s="18"/>
      <c r="O1006" s="18"/>
      <c r="Q1006" s="18"/>
      <c r="S1006" s="18"/>
      <c r="U1006" s="18"/>
      <c r="W1006" s="18"/>
      <c r="Y1006" s="18"/>
      <c r="AP1006" s="13"/>
      <c r="AS1006" s="13"/>
      <c r="AT1006" s="6"/>
      <c r="AU1006" s="13"/>
      <c r="AV1006" s="13"/>
      <c r="AW1006" s="13"/>
      <c r="AX1006" s="13"/>
      <c r="AY1006" s="13"/>
      <c r="AZ1006" s="13"/>
      <c r="BA1006" s="13"/>
      <c r="BB1006" s="13"/>
    </row>
    <row r="1007">
      <c r="I1007" s="17"/>
      <c r="M1007" s="18"/>
      <c r="O1007" s="18"/>
      <c r="Q1007" s="18"/>
      <c r="S1007" s="18"/>
      <c r="U1007" s="18"/>
      <c r="W1007" s="18"/>
      <c r="Y1007" s="18"/>
      <c r="AP1007" s="13"/>
      <c r="AS1007" s="13"/>
      <c r="AT1007" s="6"/>
      <c r="AU1007" s="13"/>
      <c r="AV1007" s="13"/>
      <c r="AW1007" s="13"/>
      <c r="AX1007" s="13"/>
      <c r="AY1007" s="13"/>
      <c r="AZ1007" s="13"/>
      <c r="BA1007" s="13"/>
      <c r="BB1007" s="13"/>
    </row>
    <row r="1008">
      <c r="I1008" s="17"/>
      <c r="M1008" s="18"/>
      <c r="O1008" s="18"/>
      <c r="Q1008" s="18"/>
      <c r="S1008" s="18"/>
      <c r="U1008" s="18"/>
      <c r="W1008" s="18"/>
      <c r="Y1008" s="18"/>
      <c r="AP1008" s="13"/>
      <c r="AS1008" s="13"/>
      <c r="AT1008" s="6"/>
      <c r="AU1008" s="13"/>
      <c r="AV1008" s="13"/>
      <c r="AW1008" s="13"/>
      <c r="AX1008" s="13"/>
      <c r="AY1008" s="13"/>
      <c r="AZ1008" s="13"/>
      <c r="BA1008" s="13"/>
      <c r="BB1008" s="13"/>
    </row>
    <row r="1009">
      <c r="I1009" s="17"/>
      <c r="M1009" s="18"/>
      <c r="O1009" s="18"/>
      <c r="Q1009" s="18"/>
      <c r="S1009" s="18"/>
      <c r="U1009" s="18"/>
      <c r="W1009" s="18"/>
      <c r="Y1009" s="18"/>
      <c r="AP1009" s="13"/>
      <c r="AS1009" s="13"/>
      <c r="AT1009" s="6"/>
      <c r="AU1009" s="13"/>
      <c r="AV1009" s="13"/>
      <c r="AW1009" s="13"/>
      <c r="AX1009" s="13"/>
      <c r="AY1009" s="13"/>
      <c r="AZ1009" s="13"/>
      <c r="BA1009" s="13"/>
      <c r="BB1009" s="13"/>
    </row>
    <row r="1010">
      <c r="I1010" s="17"/>
      <c r="M1010" s="18"/>
      <c r="O1010" s="18"/>
      <c r="Q1010" s="18"/>
      <c r="S1010" s="18"/>
      <c r="U1010" s="18"/>
      <c r="W1010" s="18"/>
      <c r="Y1010" s="18"/>
      <c r="AP1010" s="13"/>
      <c r="AS1010" s="13"/>
      <c r="AT1010" s="6"/>
      <c r="AU1010" s="13"/>
      <c r="AV1010" s="13"/>
      <c r="AW1010" s="13"/>
      <c r="AX1010" s="13"/>
      <c r="AY1010" s="13"/>
      <c r="AZ1010" s="13"/>
      <c r="BA1010" s="13"/>
      <c r="BB1010" s="13"/>
    </row>
    <row r="1011">
      <c r="I1011" s="17"/>
      <c r="M1011" s="18"/>
      <c r="O1011" s="18"/>
      <c r="Q1011" s="18"/>
      <c r="S1011" s="18"/>
      <c r="U1011" s="18"/>
      <c r="W1011" s="18"/>
      <c r="Y1011" s="18"/>
      <c r="AP1011" s="13"/>
      <c r="AS1011" s="13"/>
      <c r="AT1011" s="6"/>
      <c r="AU1011" s="13"/>
      <c r="AV1011" s="13"/>
      <c r="AW1011" s="13"/>
      <c r="AX1011" s="13"/>
      <c r="AY1011" s="13"/>
      <c r="AZ1011" s="13"/>
      <c r="BA1011" s="13"/>
      <c r="BB1011" s="13"/>
    </row>
  </sheetData>
  <mergeCells count="2">
    <mergeCell ref="J3:P3"/>
    <mergeCell ref="J1:AF1"/>
  </mergeCells>
  <conditionalFormatting sqref="E4:AO5">
    <cfRule type="timePeriod" dxfId="0" priority="1" timePeriod="tomorrow"/>
  </conditionalFormatting>
  <conditionalFormatting sqref="E4:AO5">
    <cfRule type="timePeriod" dxfId="1" priority="2" timePeriod="today"/>
  </conditionalFormatting>
  <conditionalFormatting sqref="E4:AO5">
    <cfRule type="expression" dxfId="2" priority="3">
      <formula>AND(ISNUMBER(E4),TRUNC(E4)&gt;TODAY())</formula>
    </cfRule>
  </conditionalFormatting>
  <conditionalFormatting sqref="E4:AO5">
    <cfRule type="expression" dxfId="3" priority="4">
      <formula>AND(ISNUMBER(E4),TRUNC(E4)&lt;TODAY())</formula>
    </cfRule>
  </conditionalFormatting>
  <conditionalFormatting sqref="I6:AO6 E7:H7">
    <cfRule type="cellIs" dxfId="4" priority="5" operator="equal">
      <formula>"Recaudo Listo"</formula>
    </cfRule>
  </conditionalFormatting>
  <conditionalFormatting sqref="I6:AO6 E7:H7">
    <cfRule type="cellIs" dxfId="5" priority="6" operator="equal">
      <formula>"Consignacion Lista"</formula>
    </cfRule>
  </conditionalFormatting>
  <conditionalFormatting sqref="I6:AO6 E7:H7">
    <cfRule type="cellIs" dxfId="3" priority="7" operator="equal">
      <formula>"Op@ listo"</formula>
    </cfRule>
  </conditionalFormatting>
  <conditionalFormatting sqref="I6:AO6 E7:H7">
    <cfRule type="cellIs" dxfId="6" priority="8" operator="equal">
      <formula>"Error en Recaudo"</formula>
    </cfRule>
  </conditionalFormatting>
  <conditionalFormatting sqref="I6:AO6 E7:H7">
    <cfRule type="cellIs" dxfId="7" priority="9" operator="equal">
      <formula>"Error en Consignación"</formula>
    </cfRule>
  </conditionalFormatting>
  <conditionalFormatting sqref="I6:AO6 E7:H7">
    <cfRule type="cellIs" dxfId="8" priority="10" operator="equal">
      <formula>"Error en Op@"</formula>
    </cfRule>
  </conditionalFormatting>
  <conditionalFormatting sqref="E64:AQ64">
    <cfRule type="containsText" dxfId="9" priority="11" operator="containsText" text="C">
      <formula>NOT(ISERROR(SEARCH(("C"),(E64))))</formula>
    </cfRule>
  </conditionalFormatting>
  <conditionalFormatting sqref="E65:AQ65">
    <cfRule type="containsText" dxfId="9" priority="12" operator="containsText" text="C">
      <formula>NOT(ISERROR(SEARCH(("C"),(E65))))</formula>
    </cfRule>
  </conditionalFormatting>
  <conditionalFormatting sqref="BE9:BE55">
    <cfRule type="containsText" dxfId="9" priority="13" operator="containsText" text="R">
      <formula>NOT(ISERROR(SEARCH(("R"),(BE9))))</formula>
    </cfRule>
  </conditionalFormatting>
  <conditionalFormatting sqref="AR9:AR61 AS56:AU56 BF59">
    <cfRule type="cellIs" dxfId="7" priority="14" operator="lessThan">
      <formula>0</formula>
    </cfRule>
  </conditionalFormatting>
  <dataValidations>
    <dataValidation type="list" allowBlank="1" sqref="J6 L6 N6 P6 R6 T6 V6 X6 Z6 AB6 AD6 AF6 AH6 AJ6 AL6 AN6">
      <formula1>Datos!$A$1:$A$7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3" max="3" width="31.86"/>
    <col customWidth="1" min="4" max="4" width="16.86"/>
    <col customWidth="1" min="7" max="7" width="17.0"/>
    <col customWidth="1" min="8" max="8" width="19.57"/>
    <col customWidth="1" min="9" max="9" width="18.86"/>
    <col hidden="1" min="11" max="14" width="14.43"/>
    <col customWidth="1" hidden="1" min="15" max="15" width="21.43"/>
    <col hidden="1" min="17" max="19" width="14.43"/>
    <col customWidth="1" hidden="1" min="20" max="20" width="21.14"/>
    <col customWidth="1" min="21" max="21" width="18.14"/>
    <col customWidth="1" min="22" max="22" width="16.14"/>
    <col customWidth="1" hidden="1" min="23" max="23" width="21.29"/>
    <col hidden="1" min="24" max="24" width="14.43"/>
    <col customWidth="1" hidden="1" min="25" max="25" width="16.14"/>
    <col hidden="1" min="26" max="27" width="14.43"/>
    <col hidden="1" min="29" max="29" width="14.43"/>
    <col customWidth="1" hidden="1" min="30" max="30" width="18.71"/>
    <col hidden="1" min="31" max="35" width="14.43"/>
    <col customWidth="1" hidden="1" min="36" max="36" width="17.86"/>
    <col customWidth="1" min="37" max="37" width="18.71"/>
    <col hidden="1" min="38" max="38" width="14.43"/>
    <col customWidth="1" hidden="1" min="39" max="39" width="16.71"/>
    <col hidden="1" min="40" max="41" width="14.43"/>
    <col customWidth="1" hidden="1" min="42" max="42" width="16.0"/>
    <col customWidth="1" hidden="1" min="43" max="43" width="15.57"/>
    <col customWidth="1" min="44" max="44" width="21.57"/>
  </cols>
  <sheetData>
    <row r="1">
      <c r="A1" s="160"/>
      <c r="B1" s="160"/>
      <c r="C1" s="160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5"/>
      <c r="AB1" s="234"/>
      <c r="AC1" s="234"/>
      <c r="AD1" s="234"/>
      <c r="AE1" s="234"/>
      <c r="AF1" s="234"/>
      <c r="AG1" s="235"/>
      <c r="AH1" s="235"/>
      <c r="AI1" s="234"/>
      <c r="AJ1" s="234"/>
      <c r="AK1" s="234"/>
      <c r="AL1" s="234"/>
      <c r="AM1" s="234"/>
      <c r="AN1" s="234"/>
      <c r="AO1" s="234"/>
      <c r="AP1" s="234"/>
      <c r="AQ1" s="234"/>
      <c r="AR1" s="234"/>
    </row>
    <row r="2">
      <c r="A2" s="154"/>
      <c r="B2" s="154"/>
      <c r="C2" s="15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5"/>
      <c r="AB2" s="234"/>
      <c r="AC2" s="234"/>
      <c r="AD2" s="234"/>
      <c r="AE2" s="234"/>
      <c r="AF2" s="234"/>
      <c r="AG2" s="235"/>
      <c r="AH2" s="235"/>
      <c r="AI2" s="234"/>
      <c r="AJ2" s="234"/>
      <c r="AK2" s="234"/>
      <c r="AL2" s="234"/>
      <c r="AM2" s="234"/>
      <c r="AN2" s="234"/>
      <c r="AO2" s="234"/>
      <c r="AP2" s="234"/>
      <c r="AQ2" s="234"/>
      <c r="AR2" s="234"/>
    </row>
    <row r="3">
      <c r="A3" s="236" t="s">
        <v>8</v>
      </c>
      <c r="B3" s="154"/>
      <c r="C3" s="237">
        <f>Circulos!A2</f>
        <v>2406</v>
      </c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5"/>
      <c r="AB3" s="234"/>
      <c r="AC3" s="234"/>
      <c r="AD3" s="234"/>
      <c r="AE3" s="234"/>
      <c r="AF3" s="234"/>
      <c r="AG3" s="235"/>
      <c r="AH3" s="235"/>
      <c r="AI3" s="234"/>
      <c r="AJ3" s="234"/>
      <c r="AK3" s="234"/>
      <c r="AL3" s="234"/>
      <c r="AM3" s="234"/>
      <c r="AN3" s="234"/>
      <c r="AO3" s="234"/>
      <c r="AP3" s="234"/>
      <c r="AQ3" s="234"/>
      <c r="AR3" s="234"/>
    </row>
    <row r="4">
      <c r="A4" s="236" t="s">
        <v>204</v>
      </c>
      <c r="B4" s="154"/>
      <c r="C4" s="238" t="str">
        <f>'C1'!J3</f>
        <v>BP SEMILLEROS EN ACCION</v>
      </c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5"/>
      <c r="AB4" s="234"/>
      <c r="AC4" s="234"/>
      <c r="AD4" s="234"/>
      <c r="AE4" s="234"/>
      <c r="AF4" s="234"/>
      <c r="AG4" s="235"/>
      <c r="AH4" s="235"/>
      <c r="AI4" s="234"/>
      <c r="AJ4" s="234"/>
      <c r="AK4" s="234"/>
      <c r="AL4" s="234"/>
      <c r="AM4" s="234"/>
      <c r="AN4" s="234"/>
      <c r="AO4" s="234"/>
      <c r="AP4" s="234"/>
      <c r="AQ4" s="234"/>
      <c r="AR4" s="234"/>
    </row>
    <row r="5">
      <c r="A5" s="236" t="s">
        <v>26</v>
      </c>
      <c r="B5" s="154"/>
      <c r="C5" s="239">
        <f>'C1'!D5</f>
        <v>43643</v>
      </c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5"/>
      <c r="AB5" s="234"/>
      <c r="AC5" s="234"/>
      <c r="AD5" s="234"/>
      <c r="AE5" s="234"/>
      <c r="AF5" s="234"/>
      <c r="AG5" s="235"/>
      <c r="AH5" s="235"/>
      <c r="AI5" s="234"/>
      <c r="AJ5" s="234"/>
      <c r="AK5" s="234"/>
      <c r="AL5" s="234"/>
      <c r="AM5" s="234"/>
      <c r="AN5" s="234"/>
      <c r="AO5" s="234"/>
      <c r="AP5" s="234"/>
      <c r="AQ5" s="234"/>
      <c r="AR5" s="234"/>
    </row>
    <row r="6">
      <c r="A6" s="236" t="s">
        <v>41</v>
      </c>
      <c r="B6" s="154"/>
      <c r="C6" s="240">
        <f>'C1'!D7</f>
        <v>1039550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241"/>
      <c r="AB6" s="159"/>
      <c r="AC6" s="159"/>
      <c r="AD6" s="159"/>
      <c r="AE6" s="159"/>
      <c r="AF6" s="159"/>
      <c r="AG6" s="241"/>
      <c r="AH6" s="241"/>
      <c r="AI6" s="159"/>
      <c r="AJ6" s="159"/>
      <c r="AK6" s="159"/>
      <c r="AL6" s="159"/>
      <c r="AM6" s="159"/>
      <c r="AN6" s="159"/>
      <c r="AO6" s="159"/>
      <c r="AP6" s="159"/>
      <c r="AQ6" s="159"/>
      <c r="AR6" s="159"/>
    </row>
    <row r="7">
      <c r="A7" s="242"/>
      <c r="B7" s="242" t="s">
        <v>86</v>
      </c>
      <c r="C7" s="243" t="s">
        <v>172</v>
      </c>
      <c r="D7" s="244" t="s">
        <v>205</v>
      </c>
      <c r="E7" s="244" t="s">
        <v>206</v>
      </c>
      <c r="F7" s="244" t="s">
        <v>207</v>
      </c>
      <c r="G7" s="244" t="s">
        <v>208</v>
      </c>
      <c r="H7" s="244" t="s">
        <v>209</v>
      </c>
      <c r="I7" s="244" t="s">
        <v>210</v>
      </c>
      <c r="J7" s="244" t="s">
        <v>211</v>
      </c>
      <c r="K7" s="244" t="s">
        <v>212</v>
      </c>
      <c r="L7" s="244" t="s">
        <v>213</v>
      </c>
      <c r="M7" s="244" t="s">
        <v>214</v>
      </c>
      <c r="N7" s="244" t="s">
        <v>215</v>
      </c>
      <c r="O7" s="244" t="s">
        <v>216</v>
      </c>
      <c r="P7" s="244" t="s">
        <v>217</v>
      </c>
      <c r="Q7" s="244" t="s">
        <v>213</v>
      </c>
      <c r="R7" s="244" t="s">
        <v>214</v>
      </c>
      <c r="S7" s="244" t="s">
        <v>215</v>
      </c>
      <c r="T7" s="244" t="s">
        <v>218</v>
      </c>
      <c r="U7" s="244" t="s">
        <v>219</v>
      </c>
      <c r="V7" s="244" t="s">
        <v>220</v>
      </c>
      <c r="W7" s="244" t="s">
        <v>221</v>
      </c>
      <c r="X7" s="244" t="s">
        <v>212</v>
      </c>
      <c r="Y7" s="244" t="s">
        <v>222</v>
      </c>
      <c r="Z7" s="244" t="s">
        <v>213</v>
      </c>
      <c r="AA7" s="245" t="s">
        <v>214</v>
      </c>
      <c r="AB7" s="244" t="s">
        <v>173</v>
      </c>
      <c r="AC7" s="244" t="s">
        <v>212</v>
      </c>
      <c r="AD7" s="244" t="s">
        <v>223</v>
      </c>
      <c r="AE7" s="244" t="s">
        <v>213</v>
      </c>
      <c r="AF7" s="244" t="s">
        <v>214</v>
      </c>
      <c r="AG7" s="245" t="s">
        <v>224</v>
      </c>
      <c r="AH7" s="245" t="s">
        <v>225</v>
      </c>
      <c r="AI7" s="244" t="s">
        <v>226</v>
      </c>
      <c r="AJ7" s="244" t="s">
        <v>227</v>
      </c>
      <c r="AK7" s="244" t="s">
        <v>228</v>
      </c>
      <c r="AL7" s="244" t="s">
        <v>229</v>
      </c>
      <c r="AM7" s="244" t="s">
        <v>230</v>
      </c>
      <c r="AN7" s="244" t="s">
        <v>231</v>
      </c>
      <c r="AO7" s="244" t="s">
        <v>232</v>
      </c>
      <c r="AP7" s="244" t="s">
        <v>233</v>
      </c>
      <c r="AQ7" s="244" t="s">
        <v>234</v>
      </c>
      <c r="AR7" s="244" t="s">
        <v>155</v>
      </c>
    </row>
    <row r="8">
      <c r="A8" s="160"/>
      <c r="B8" s="160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7"/>
      <c r="AB8" s="246"/>
      <c r="AC8" s="246"/>
      <c r="AD8" s="246"/>
      <c r="AE8" s="246"/>
      <c r="AF8" s="246"/>
      <c r="AG8" s="247"/>
      <c r="AH8" s="247"/>
      <c r="AI8" s="246"/>
      <c r="AJ8" s="246"/>
      <c r="AK8" s="246"/>
      <c r="AL8" s="246"/>
      <c r="AM8" s="246"/>
      <c r="AN8" s="246"/>
      <c r="AO8" s="246"/>
      <c r="AP8" s="246"/>
      <c r="AQ8" s="246"/>
      <c r="AR8" s="246"/>
    </row>
    <row r="9">
      <c r="A9" s="248">
        <f>'C1'!A9</f>
        <v>1</v>
      </c>
      <c r="B9" s="249">
        <f>'C1'!B9</f>
        <v>43701799</v>
      </c>
      <c r="C9" s="160" t="str">
        <f>'C1'!C9</f>
        <v>ARBELAEZ PEREZ PIEDAD DE JESUS</v>
      </c>
      <c r="D9" s="186">
        <f>'C1'!E9</f>
        <v>750000</v>
      </c>
      <c r="E9" s="119"/>
      <c r="F9" s="186">
        <f>'C1'!AU9</f>
        <v>79200</v>
      </c>
      <c r="G9" s="119"/>
      <c r="H9" s="119"/>
      <c r="I9" s="119"/>
      <c r="J9" s="249">
        <f>'C1'!BD9</f>
        <v>0</v>
      </c>
      <c r="K9" s="250">
        <v>0.66</v>
      </c>
      <c r="L9" s="248">
        <v>12.0</v>
      </c>
      <c r="M9" s="250">
        <f t="shared" ref="M9:M17" si="1">(L9-J9)/L9</f>
        <v>1</v>
      </c>
      <c r="N9" s="250">
        <v>0.8</v>
      </c>
      <c r="O9" s="250">
        <f t="shared" ref="O9:O17" si="2">N9*M9*K9</f>
        <v>0.528</v>
      </c>
      <c r="P9" s="249">
        <f>Resultados!F6</f>
        <v>0</v>
      </c>
      <c r="Q9" s="248">
        <v>12.0</v>
      </c>
      <c r="R9" s="250">
        <f t="shared" ref="R9:R17" si="3">(Q9-P9)/Q9</f>
        <v>1</v>
      </c>
      <c r="S9" s="250">
        <v>0.2</v>
      </c>
      <c r="T9" s="251">
        <f t="shared" ref="T9:T17" si="4">S9*R9*K9</f>
        <v>0.132</v>
      </c>
      <c r="U9" s="252">
        <f>COUNTIF('C1'!I9:AF9,"=E")</f>
        <v>0</v>
      </c>
      <c r="V9" s="248">
        <f>COUNTIF('C1'!I9:AF9,"=N")</f>
        <v>2</v>
      </c>
      <c r="W9" s="250">
        <v>1.0</v>
      </c>
      <c r="X9" s="250">
        <v>0.3</v>
      </c>
      <c r="Y9" s="251">
        <f t="shared" ref="Y9:Y17" si="5">X9*W9*AA9</f>
        <v>0.25</v>
      </c>
      <c r="Z9" s="248">
        <v>12.0</v>
      </c>
      <c r="AA9" s="251">
        <f t="shared" ref="AA9:AA17" si="6">(Z9-V9)/Z9</f>
        <v>0.8333333333</v>
      </c>
      <c r="AB9" s="119">
        <v>8.0</v>
      </c>
      <c r="AC9" s="250">
        <v>0.04</v>
      </c>
      <c r="AD9" s="250">
        <v>1.0</v>
      </c>
      <c r="AE9" s="248">
        <v>8.0</v>
      </c>
      <c r="AF9" s="250">
        <f t="shared" ref="AF9:AF17" si="7">IF(AB9&lt;8,(AE9+AB9)/AE9-1,(AE9+8)/AE9-1)</f>
        <v>1</v>
      </c>
      <c r="AG9" s="251">
        <f t="shared" ref="AG9:AG17" si="8">IF(AB9&lt;8,AF9*AD9*AC9,0.04)</f>
        <v>0.04</v>
      </c>
      <c r="AH9" s="251">
        <f t="shared" ref="AH9:AH17" si="9">AG9+Y9+T9+O9</f>
        <v>0.95</v>
      </c>
      <c r="AI9" s="160" t="str">
        <f t="shared" ref="AI9:AI17" si="10">IF(AH9&gt;=95%,"SUBIR",IF(AH9&gt;=92%,"SUBIR1",IF(AH9&gt;=88%,"SUBIR2",IF(AH9&gt;=82%,"IGUAL",IF(AH9&gt;=76%,"BAJAR",IF(AH9&gt;=70%,"BAJAR1","SACAR"))))))</f>
        <v>SUBIR</v>
      </c>
      <c r="AJ9" s="186">
        <f t="shared" ref="AJ9:AJ17" si="11">IF(AI9="SACAR",0,+D9+IF(AI9="SUBIR",150000,IF(AI9="SUBIR1",100000,IF(AI9="SUBIR2",50000,IF(AI9="IGUAL",0,IF(AI9="BAJAR",-50000,IF(AI9="BAJAR1",-150000,0))))-G9)))</f>
        <v>900000</v>
      </c>
      <c r="AK9" s="186">
        <f t="shared" ref="AK9:AK17" si="12">AJ9</f>
        <v>900000</v>
      </c>
      <c r="AL9" s="184">
        <f t="shared" ref="AL9:AL17" si="13">AJ9-H9</f>
        <v>900000</v>
      </c>
      <c r="AM9" s="253">
        <f t="shared" ref="AM9:AM17" si="14">AJ9-I9</f>
        <v>900000</v>
      </c>
      <c r="AN9" s="248">
        <f t="shared" ref="AN9:AN17" si="15">IF(AJ9=0,0,IF(AL9&lt;&gt;100000,1,0))</f>
        <v>1</v>
      </c>
      <c r="AO9" s="248">
        <f t="shared" ref="AO9:AO17" si="16">IF(AJ9=0,0,IF(AM9&lt;&gt;100000,1,0))</f>
        <v>1</v>
      </c>
      <c r="AP9" s="250" t="str">
        <f t="shared" ref="AP9:AP17" si="17">IFERROR(AJ9/H9)</f>
        <v/>
      </c>
      <c r="AQ9" s="254" t="str">
        <f t="shared" ref="AQ9:AQ17" si="18">IFERROR(AJ9/I9)</f>
        <v/>
      </c>
      <c r="AR9" s="160"/>
    </row>
    <row r="10">
      <c r="A10" s="248">
        <f>'C1'!A10</f>
        <v>2</v>
      </c>
      <c r="B10" s="249">
        <f>'C1'!B10</f>
        <v>70519305</v>
      </c>
      <c r="C10" s="160" t="str">
        <f>'C1'!C10</f>
        <v>LOPERA CASTRO RUBEN DARIO</v>
      </c>
      <c r="D10" s="186">
        <f>'C1'!E10</f>
        <v>350000</v>
      </c>
      <c r="E10" s="119"/>
      <c r="F10" s="186">
        <f>'C1'!AU10</f>
        <v>72800</v>
      </c>
      <c r="G10" s="119"/>
      <c r="H10" s="119"/>
      <c r="I10" s="119"/>
      <c r="J10" s="249">
        <f>'C1'!BD10</f>
        <v>2</v>
      </c>
      <c r="K10" s="250">
        <v>0.66</v>
      </c>
      <c r="L10" s="248">
        <v>12.0</v>
      </c>
      <c r="M10" s="250">
        <f t="shared" si="1"/>
        <v>0.8333333333</v>
      </c>
      <c r="N10" s="250">
        <v>0.8</v>
      </c>
      <c r="O10" s="250">
        <f t="shared" si="2"/>
        <v>0.44</v>
      </c>
      <c r="P10" s="249">
        <f>Resultados!F7</f>
        <v>1</v>
      </c>
      <c r="Q10" s="248">
        <v>12.0</v>
      </c>
      <c r="R10" s="250">
        <f t="shared" si="3"/>
        <v>0.9166666667</v>
      </c>
      <c r="S10" s="250">
        <v>0.2</v>
      </c>
      <c r="T10" s="251">
        <f t="shared" si="4"/>
        <v>0.121</v>
      </c>
      <c r="U10" s="252">
        <f>COUNTIF('C1'!I10:AF10,"=E")</f>
        <v>0</v>
      </c>
      <c r="V10" s="248">
        <f>COUNTIF('C1'!I10:AF10,"=N")</f>
        <v>3</v>
      </c>
      <c r="W10" s="250">
        <v>1.0</v>
      </c>
      <c r="X10" s="250">
        <v>0.3</v>
      </c>
      <c r="Y10" s="251">
        <f t="shared" si="5"/>
        <v>0.225</v>
      </c>
      <c r="Z10" s="248">
        <v>12.0</v>
      </c>
      <c r="AA10" s="251">
        <f t="shared" si="6"/>
        <v>0.75</v>
      </c>
      <c r="AB10" s="119">
        <v>8.0</v>
      </c>
      <c r="AC10" s="250">
        <v>0.04</v>
      </c>
      <c r="AD10" s="250">
        <v>1.0</v>
      </c>
      <c r="AE10" s="248">
        <v>8.0</v>
      </c>
      <c r="AF10" s="250">
        <f t="shared" si="7"/>
        <v>1</v>
      </c>
      <c r="AG10" s="251">
        <f t="shared" si="8"/>
        <v>0.04</v>
      </c>
      <c r="AH10" s="251">
        <f t="shared" si="9"/>
        <v>0.826</v>
      </c>
      <c r="AI10" s="160" t="str">
        <f t="shared" si="10"/>
        <v>IGUAL</v>
      </c>
      <c r="AJ10" s="186">
        <f t="shared" si="11"/>
        <v>350000</v>
      </c>
      <c r="AK10" s="186">
        <f t="shared" si="12"/>
        <v>350000</v>
      </c>
      <c r="AL10" s="253">
        <f t="shared" si="13"/>
        <v>350000</v>
      </c>
      <c r="AM10" s="253">
        <f t="shared" si="14"/>
        <v>350000</v>
      </c>
      <c r="AN10" s="248">
        <f t="shared" si="15"/>
        <v>1</v>
      </c>
      <c r="AO10" s="248">
        <f t="shared" si="16"/>
        <v>1</v>
      </c>
      <c r="AP10" s="250" t="str">
        <f t="shared" si="17"/>
        <v/>
      </c>
      <c r="AQ10" s="254" t="str">
        <f t="shared" si="18"/>
        <v/>
      </c>
      <c r="AR10" s="160"/>
    </row>
    <row r="11">
      <c r="A11" s="248">
        <f>'C1'!A11</f>
        <v>3</v>
      </c>
      <c r="B11" s="249">
        <f>'C1'!B11</f>
        <v>43028198</v>
      </c>
      <c r="C11" s="160" t="str">
        <f>'C1'!C11</f>
        <v>ZAPATA PIEDRAHITA RUBIELA</v>
      </c>
      <c r="D11" s="186">
        <f>'C1'!E11</f>
        <v>600000</v>
      </c>
      <c r="E11" s="119"/>
      <c r="F11" s="186">
        <f>'C1'!AU11</f>
        <v>63600</v>
      </c>
      <c r="G11" s="119"/>
      <c r="H11" s="119"/>
      <c r="I11" s="119"/>
      <c r="J11" s="249">
        <f>'C1'!BD11</f>
        <v>0</v>
      </c>
      <c r="K11" s="250">
        <v>0.66</v>
      </c>
      <c r="L11" s="248">
        <v>12.0</v>
      </c>
      <c r="M11" s="250">
        <f t="shared" si="1"/>
        <v>1</v>
      </c>
      <c r="N11" s="250">
        <v>0.8</v>
      </c>
      <c r="O11" s="250">
        <f t="shared" si="2"/>
        <v>0.528</v>
      </c>
      <c r="P11" s="249">
        <f>Resultados!F8</f>
        <v>9</v>
      </c>
      <c r="Q11" s="248">
        <v>12.0</v>
      </c>
      <c r="R11" s="250">
        <f t="shared" si="3"/>
        <v>0.25</v>
      </c>
      <c r="S11" s="250">
        <v>0.2</v>
      </c>
      <c r="T11" s="251">
        <f t="shared" si="4"/>
        <v>0.033</v>
      </c>
      <c r="U11" s="252">
        <f>COUNTIF('C1'!I11:AF11,"=E")</f>
        <v>0</v>
      </c>
      <c r="V11" s="248">
        <f>COUNTIF('C1'!I11:AF11,"=N")</f>
        <v>1</v>
      </c>
      <c r="W11" s="250">
        <v>1.0</v>
      </c>
      <c r="X11" s="250">
        <v>0.3</v>
      </c>
      <c r="Y11" s="251">
        <f t="shared" si="5"/>
        <v>0.275</v>
      </c>
      <c r="Z11" s="248">
        <v>12.0</v>
      </c>
      <c r="AA11" s="251">
        <f t="shared" si="6"/>
        <v>0.9166666667</v>
      </c>
      <c r="AB11" s="119">
        <v>8.0</v>
      </c>
      <c r="AC11" s="250">
        <v>0.04</v>
      </c>
      <c r="AD11" s="250">
        <v>1.0</v>
      </c>
      <c r="AE11" s="248">
        <v>8.0</v>
      </c>
      <c r="AF11" s="250">
        <f t="shared" si="7"/>
        <v>1</v>
      </c>
      <c r="AG11" s="251">
        <f t="shared" si="8"/>
        <v>0.04</v>
      </c>
      <c r="AH11" s="251">
        <f t="shared" si="9"/>
        <v>0.876</v>
      </c>
      <c r="AI11" s="160" t="str">
        <f t="shared" si="10"/>
        <v>IGUAL</v>
      </c>
      <c r="AJ11" s="186">
        <f t="shared" si="11"/>
        <v>600000</v>
      </c>
      <c r="AK11" s="186">
        <f t="shared" si="12"/>
        <v>600000</v>
      </c>
      <c r="AL11" s="253">
        <f t="shared" si="13"/>
        <v>600000</v>
      </c>
      <c r="AM11" s="253">
        <f t="shared" si="14"/>
        <v>600000</v>
      </c>
      <c r="AN11" s="248">
        <f t="shared" si="15"/>
        <v>1</v>
      </c>
      <c r="AO11" s="248">
        <f t="shared" si="16"/>
        <v>1</v>
      </c>
      <c r="AP11" s="250" t="str">
        <f t="shared" si="17"/>
        <v/>
      </c>
      <c r="AQ11" s="254" t="str">
        <f t="shared" si="18"/>
        <v/>
      </c>
      <c r="AR11" s="160"/>
    </row>
    <row r="12">
      <c r="A12" s="248">
        <f>'C1'!A12</f>
        <v>4</v>
      </c>
      <c r="B12" s="249">
        <f>'C1'!B12</f>
        <v>43563997</v>
      </c>
      <c r="C12" s="160" t="str">
        <f>'C1'!C12</f>
        <v>CARDONA SANCHEZ LUZ MARINA</v>
      </c>
      <c r="D12" s="186">
        <f>'C1'!E12</f>
        <v>300000</v>
      </c>
      <c r="E12" s="119"/>
      <c r="F12" s="186">
        <f>'C1'!AU12</f>
        <v>36800</v>
      </c>
      <c r="G12" s="119"/>
      <c r="H12" s="119"/>
      <c r="I12" s="119"/>
      <c r="J12" s="249">
        <f>'C1'!BD12</f>
        <v>5</v>
      </c>
      <c r="K12" s="250">
        <v>0.66</v>
      </c>
      <c r="L12" s="248">
        <v>12.0</v>
      </c>
      <c r="M12" s="250">
        <f t="shared" si="1"/>
        <v>0.5833333333</v>
      </c>
      <c r="N12" s="250">
        <v>0.8</v>
      </c>
      <c r="O12" s="250">
        <f t="shared" si="2"/>
        <v>0.308</v>
      </c>
      <c r="P12" s="249">
        <f>Resultados!F9</f>
        <v>1</v>
      </c>
      <c r="Q12" s="248">
        <v>12.0</v>
      </c>
      <c r="R12" s="250">
        <f t="shared" si="3"/>
        <v>0.9166666667</v>
      </c>
      <c r="S12" s="250">
        <v>0.2</v>
      </c>
      <c r="T12" s="251">
        <f t="shared" si="4"/>
        <v>0.121</v>
      </c>
      <c r="U12" s="252">
        <f>COUNTIF('C1'!I12:AF12,"=E")</f>
        <v>3</v>
      </c>
      <c r="V12" s="248">
        <f>COUNTIF('C1'!I12:AF12,"=N")</f>
        <v>5</v>
      </c>
      <c r="W12" s="250">
        <v>1.0</v>
      </c>
      <c r="X12" s="250">
        <v>0.3</v>
      </c>
      <c r="Y12" s="251">
        <f t="shared" si="5"/>
        <v>0.175</v>
      </c>
      <c r="Z12" s="248">
        <v>12.0</v>
      </c>
      <c r="AA12" s="251">
        <f t="shared" si="6"/>
        <v>0.5833333333</v>
      </c>
      <c r="AB12" s="119">
        <v>8.0</v>
      </c>
      <c r="AC12" s="250">
        <v>0.04</v>
      </c>
      <c r="AD12" s="250">
        <v>1.0</v>
      </c>
      <c r="AE12" s="248">
        <v>8.0</v>
      </c>
      <c r="AF12" s="250">
        <f t="shared" si="7"/>
        <v>1</v>
      </c>
      <c r="AG12" s="251">
        <f t="shared" si="8"/>
        <v>0.04</v>
      </c>
      <c r="AH12" s="251">
        <f t="shared" si="9"/>
        <v>0.644</v>
      </c>
      <c r="AI12" s="160" t="str">
        <f t="shared" si="10"/>
        <v>SACAR</v>
      </c>
      <c r="AJ12" s="186">
        <f t="shared" si="11"/>
        <v>0</v>
      </c>
      <c r="AK12" s="186">
        <f t="shared" si="12"/>
        <v>0</v>
      </c>
      <c r="AL12" s="253">
        <f t="shared" si="13"/>
        <v>0</v>
      </c>
      <c r="AM12" s="253">
        <f t="shared" si="14"/>
        <v>0</v>
      </c>
      <c r="AN12" s="248">
        <f t="shared" si="15"/>
        <v>0</v>
      </c>
      <c r="AO12" s="248">
        <f t="shared" si="16"/>
        <v>0</v>
      </c>
      <c r="AP12" s="250" t="str">
        <f t="shared" si="17"/>
        <v/>
      </c>
      <c r="AQ12" s="254" t="str">
        <f t="shared" si="18"/>
        <v/>
      </c>
      <c r="AR12" s="160"/>
    </row>
    <row r="13">
      <c r="A13" s="248">
        <f>'C1'!A13</f>
        <v>5</v>
      </c>
      <c r="B13" s="249">
        <f>'C1'!B13</f>
        <v>43602962</v>
      </c>
      <c r="C13" s="160" t="str">
        <f>'C1'!C13</f>
        <v>NARANJO FLOREZ LUZ AIDE</v>
      </c>
      <c r="D13" s="186">
        <f>'C1'!E13</f>
        <v>500000</v>
      </c>
      <c r="E13" s="119"/>
      <c r="F13" s="186">
        <f>'C1'!AU13</f>
        <v>51000</v>
      </c>
      <c r="G13" s="119"/>
      <c r="H13" s="119"/>
      <c r="I13" s="119"/>
      <c r="J13" s="249">
        <f>'C1'!BD13</f>
        <v>0</v>
      </c>
      <c r="K13" s="250">
        <v>0.66</v>
      </c>
      <c r="L13" s="248">
        <v>12.0</v>
      </c>
      <c r="M13" s="250">
        <f t="shared" si="1"/>
        <v>1</v>
      </c>
      <c r="N13" s="250">
        <v>0.8</v>
      </c>
      <c r="O13" s="250">
        <f t="shared" si="2"/>
        <v>0.528</v>
      </c>
      <c r="P13" s="249">
        <f>Resultados!F10</f>
        <v>0</v>
      </c>
      <c r="Q13" s="248">
        <v>12.0</v>
      </c>
      <c r="R13" s="250">
        <f t="shared" si="3"/>
        <v>1</v>
      </c>
      <c r="S13" s="250">
        <v>0.2</v>
      </c>
      <c r="T13" s="251">
        <f t="shared" si="4"/>
        <v>0.132</v>
      </c>
      <c r="U13" s="252">
        <f>COUNTIF('C1'!I13:AF13,"=E")</f>
        <v>0</v>
      </c>
      <c r="V13" s="248">
        <f>COUNTIF('C1'!I13:AF13,"=N")</f>
        <v>1</v>
      </c>
      <c r="W13" s="250">
        <v>1.0</v>
      </c>
      <c r="X13" s="250">
        <v>0.3</v>
      </c>
      <c r="Y13" s="251">
        <f t="shared" si="5"/>
        <v>0.275</v>
      </c>
      <c r="Z13" s="248">
        <v>12.0</v>
      </c>
      <c r="AA13" s="251">
        <f t="shared" si="6"/>
        <v>0.9166666667</v>
      </c>
      <c r="AB13" s="119">
        <v>5.0</v>
      </c>
      <c r="AC13" s="250">
        <v>0.04</v>
      </c>
      <c r="AD13" s="250">
        <v>1.0</v>
      </c>
      <c r="AE13" s="248">
        <v>8.0</v>
      </c>
      <c r="AF13" s="250">
        <f t="shared" si="7"/>
        <v>0.625</v>
      </c>
      <c r="AG13" s="251">
        <f t="shared" si="8"/>
        <v>0.025</v>
      </c>
      <c r="AH13" s="251">
        <f t="shared" si="9"/>
        <v>0.96</v>
      </c>
      <c r="AI13" s="160" t="str">
        <f t="shared" si="10"/>
        <v>SUBIR</v>
      </c>
      <c r="AJ13" s="186">
        <f t="shared" si="11"/>
        <v>650000</v>
      </c>
      <c r="AK13" s="186">
        <f t="shared" si="12"/>
        <v>650000</v>
      </c>
      <c r="AL13" s="253">
        <f t="shared" si="13"/>
        <v>650000</v>
      </c>
      <c r="AM13" s="253">
        <f t="shared" si="14"/>
        <v>650000</v>
      </c>
      <c r="AN13" s="248">
        <f t="shared" si="15"/>
        <v>1</v>
      </c>
      <c r="AO13" s="248">
        <f t="shared" si="16"/>
        <v>1</v>
      </c>
      <c r="AP13" s="250" t="str">
        <f t="shared" si="17"/>
        <v/>
      </c>
      <c r="AQ13" s="254" t="str">
        <f t="shared" si="18"/>
        <v/>
      </c>
      <c r="AR13" s="160"/>
    </row>
    <row r="14">
      <c r="A14" s="248">
        <f>'C1'!A14</f>
        <v>6</v>
      </c>
      <c r="B14" s="248" t="str">
        <f>'C1'!B14</f>
        <v/>
      </c>
      <c r="C14" s="160" t="str">
        <f>'C1'!C14</f>
        <v/>
      </c>
      <c r="D14" s="186" t="str">
        <f>'C1'!E14</f>
        <v/>
      </c>
      <c r="E14" s="119"/>
      <c r="F14" s="186" t="str">
        <f>'C1'!AU14</f>
        <v/>
      </c>
      <c r="G14" s="119"/>
      <c r="H14" s="119"/>
      <c r="I14" s="119"/>
      <c r="J14" s="249">
        <f>'C1'!BD14</f>
        <v>12</v>
      </c>
      <c r="K14" s="250">
        <v>0.66</v>
      </c>
      <c r="L14" s="248">
        <v>12.0</v>
      </c>
      <c r="M14" s="250">
        <f t="shared" si="1"/>
        <v>0</v>
      </c>
      <c r="N14" s="250">
        <v>0.8</v>
      </c>
      <c r="O14" s="250">
        <f t="shared" si="2"/>
        <v>0</v>
      </c>
      <c r="P14" s="249">
        <f>Resultados!F11</f>
        <v>0</v>
      </c>
      <c r="Q14" s="248">
        <v>12.0</v>
      </c>
      <c r="R14" s="250">
        <f t="shared" si="3"/>
        <v>1</v>
      </c>
      <c r="S14" s="250">
        <v>0.2</v>
      </c>
      <c r="T14" s="251">
        <f t="shared" si="4"/>
        <v>0.132</v>
      </c>
      <c r="U14" s="252">
        <f>COUNTIF('C1'!I14:AF14,"=E")</f>
        <v>0</v>
      </c>
      <c r="V14" s="248">
        <f>COUNTIF('C1'!I14:AF14,"=N")</f>
        <v>0</v>
      </c>
      <c r="W14" s="250">
        <v>1.0</v>
      </c>
      <c r="X14" s="250">
        <v>0.3</v>
      </c>
      <c r="Y14" s="251">
        <f t="shared" si="5"/>
        <v>0.3</v>
      </c>
      <c r="Z14" s="248">
        <v>12.0</v>
      </c>
      <c r="AA14" s="251">
        <f t="shared" si="6"/>
        <v>1</v>
      </c>
      <c r="AB14" s="119">
        <v>8.0</v>
      </c>
      <c r="AC14" s="250">
        <v>0.04</v>
      </c>
      <c r="AD14" s="250">
        <v>1.0</v>
      </c>
      <c r="AE14" s="248">
        <v>8.0</v>
      </c>
      <c r="AF14" s="250">
        <f t="shared" si="7"/>
        <v>1</v>
      </c>
      <c r="AG14" s="251">
        <f t="shared" si="8"/>
        <v>0.04</v>
      </c>
      <c r="AH14" s="251">
        <f t="shared" si="9"/>
        <v>0.472</v>
      </c>
      <c r="AI14" s="160" t="str">
        <f t="shared" si="10"/>
        <v>SACAR</v>
      </c>
      <c r="AJ14" s="186">
        <f t="shared" si="11"/>
        <v>0</v>
      </c>
      <c r="AK14" s="186">
        <f t="shared" si="12"/>
        <v>0</v>
      </c>
      <c r="AL14" s="253">
        <f t="shared" si="13"/>
        <v>0</v>
      </c>
      <c r="AM14" s="253">
        <f t="shared" si="14"/>
        <v>0</v>
      </c>
      <c r="AN14" s="248">
        <f t="shared" si="15"/>
        <v>0</v>
      </c>
      <c r="AO14" s="248">
        <f t="shared" si="16"/>
        <v>0</v>
      </c>
      <c r="AP14" s="250" t="str">
        <f t="shared" si="17"/>
        <v/>
      </c>
      <c r="AQ14" s="254" t="str">
        <f t="shared" si="18"/>
        <v/>
      </c>
      <c r="AR14" s="160"/>
    </row>
    <row r="15">
      <c r="A15" s="248">
        <f>'C1'!A15</f>
        <v>7</v>
      </c>
      <c r="B15" s="248" t="str">
        <f>'C1'!B15</f>
        <v/>
      </c>
      <c r="C15" s="160" t="str">
        <f>'C1'!C15</f>
        <v/>
      </c>
      <c r="D15" s="186" t="str">
        <f>'C1'!E15</f>
        <v/>
      </c>
      <c r="E15" s="119"/>
      <c r="F15" s="186" t="str">
        <f>'C1'!AU15</f>
        <v/>
      </c>
      <c r="G15" s="119"/>
      <c r="H15" s="119"/>
      <c r="I15" s="119"/>
      <c r="J15" s="249">
        <f>'C1'!BD15</f>
        <v>12</v>
      </c>
      <c r="K15" s="250">
        <v>0.66</v>
      </c>
      <c r="L15" s="248">
        <v>12.0</v>
      </c>
      <c r="M15" s="250">
        <f t="shared" si="1"/>
        <v>0</v>
      </c>
      <c r="N15" s="250">
        <v>0.8</v>
      </c>
      <c r="O15" s="250">
        <f t="shared" si="2"/>
        <v>0</v>
      </c>
      <c r="P15" s="249">
        <f>Resultados!F12</f>
        <v>0</v>
      </c>
      <c r="Q15" s="248">
        <v>12.0</v>
      </c>
      <c r="R15" s="250">
        <f t="shared" si="3"/>
        <v>1</v>
      </c>
      <c r="S15" s="250">
        <v>0.2</v>
      </c>
      <c r="T15" s="251">
        <f t="shared" si="4"/>
        <v>0.132</v>
      </c>
      <c r="U15" s="252">
        <f>COUNTIF('C1'!I15:AF15,"=E")</f>
        <v>0</v>
      </c>
      <c r="V15" s="248">
        <f>COUNTIF('C1'!I15:AF15,"=N")</f>
        <v>0</v>
      </c>
      <c r="W15" s="250">
        <v>1.0</v>
      </c>
      <c r="X15" s="250">
        <v>0.3</v>
      </c>
      <c r="Y15" s="251">
        <f t="shared" si="5"/>
        <v>0.3</v>
      </c>
      <c r="Z15" s="248">
        <v>12.0</v>
      </c>
      <c r="AA15" s="251">
        <f t="shared" si="6"/>
        <v>1</v>
      </c>
      <c r="AB15" s="119">
        <v>10.0</v>
      </c>
      <c r="AC15" s="250">
        <v>0.04</v>
      </c>
      <c r="AD15" s="250">
        <v>1.0</v>
      </c>
      <c r="AE15" s="248">
        <v>8.0</v>
      </c>
      <c r="AF15" s="250">
        <f t="shared" si="7"/>
        <v>1</v>
      </c>
      <c r="AG15" s="251">
        <f t="shared" si="8"/>
        <v>0.04</v>
      </c>
      <c r="AH15" s="251">
        <f t="shared" si="9"/>
        <v>0.472</v>
      </c>
      <c r="AI15" s="160" t="str">
        <f t="shared" si="10"/>
        <v>SACAR</v>
      </c>
      <c r="AJ15" s="186">
        <f t="shared" si="11"/>
        <v>0</v>
      </c>
      <c r="AK15" s="186">
        <f t="shared" si="12"/>
        <v>0</v>
      </c>
      <c r="AL15" s="253">
        <f t="shared" si="13"/>
        <v>0</v>
      </c>
      <c r="AM15" s="253">
        <f t="shared" si="14"/>
        <v>0</v>
      </c>
      <c r="AN15" s="248">
        <f t="shared" si="15"/>
        <v>0</v>
      </c>
      <c r="AO15" s="248">
        <f t="shared" si="16"/>
        <v>0</v>
      </c>
      <c r="AP15" s="250" t="str">
        <f t="shared" si="17"/>
        <v/>
      </c>
      <c r="AQ15" s="254" t="str">
        <f t="shared" si="18"/>
        <v/>
      </c>
      <c r="AR15" s="160"/>
    </row>
    <row r="16">
      <c r="A16" s="248">
        <f>'C1'!A16</f>
        <v>8</v>
      </c>
      <c r="B16" s="248" t="str">
        <f>'C1'!B16</f>
        <v/>
      </c>
      <c r="C16" s="160" t="str">
        <f>'C1'!C16</f>
        <v/>
      </c>
      <c r="D16" s="186" t="str">
        <f>'C1'!E16</f>
        <v/>
      </c>
      <c r="E16" s="119"/>
      <c r="F16" s="186" t="str">
        <f>'C1'!AU16</f>
        <v/>
      </c>
      <c r="G16" s="119"/>
      <c r="H16" s="119"/>
      <c r="I16" s="119"/>
      <c r="J16" s="249">
        <f>'C1'!BD16</f>
        <v>12</v>
      </c>
      <c r="K16" s="250">
        <v>0.66</v>
      </c>
      <c r="L16" s="248">
        <v>12.0</v>
      </c>
      <c r="M16" s="250">
        <f t="shared" si="1"/>
        <v>0</v>
      </c>
      <c r="N16" s="250">
        <v>0.8</v>
      </c>
      <c r="O16" s="250">
        <f t="shared" si="2"/>
        <v>0</v>
      </c>
      <c r="P16" s="249">
        <f>Resultados!F13</f>
        <v>0</v>
      </c>
      <c r="Q16" s="248">
        <v>12.0</v>
      </c>
      <c r="R16" s="250">
        <f t="shared" si="3"/>
        <v>1</v>
      </c>
      <c r="S16" s="250">
        <v>0.2</v>
      </c>
      <c r="T16" s="251">
        <f t="shared" si="4"/>
        <v>0.132</v>
      </c>
      <c r="U16" s="252">
        <f>COUNTIF('C1'!I16:AF16,"=E")</f>
        <v>0</v>
      </c>
      <c r="V16" s="248">
        <f>COUNTIF('C1'!I16:AF16,"=N")</f>
        <v>0</v>
      </c>
      <c r="W16" s="250">
        <v>1.0</v>
      </c>
      <c r="X16" s="250">
        <v>0.3</v>
      </c>
      <c r="Y16" s="251">
        <f t="shared" si="5"/>
        <v>0.3</v>
      </c>
      <c r="Z16" s="248">
        <v>12.0</v>
      </c>
      <c r="AA16" s="251">
        <f t="shared" si="6"/>
        <v>1</v>
      </c>
      <c r="AB16" s="119">
        <v>7.0</v>
      </c>
      <c r="AC16" s="250">
        <v>0.04</v>
      </c>
      <c r="AD16" s="250">
        <v>1.0</v>
      </c>
      <c r="AE16" s="248">
        <v>8.0</v>
      </c>
      <c r="AF16" s="250">
        <f t="shared" si="7"/>
        <v>0.875</v>
      </c>
      <c r="AG16" s="251">
        <f t="shared" si="8"/>
        <v>0.035</v>
      </c>
      <c r="AH16" s="251">
        <f t="shared" si="9"/>
        <v>0.467</v>
      </c>
      <c r="AI16" s="160" t="str">
        <f t="shared" si="10"/>
        <v>SACAR</v>
      </c>
      <c r="AJ16" s="186">
        <f t="shared" si="11"/>
        <v>0</v>
      </c>
      <c r="AK16" s="186">
        <f t="shared" si="12"/>
        <v>0</v>
      </c>
      <c r="AL16" s="253">
        <f t="shared" si="13"/>
        <v>0</v>
      </c>
      <c r="AM16" s="253">
        <f t="shared" si="14"/>
        <v>0</v>
      </c>
      <c r="AN16" s="248">
        <f t="shared" si="15"/>
        <v>0</v>
      </c>
      <c r="AO16" s="248">
        <f t="shared" si="16"/>
        <v>0</v>
      </c>
      <c r="AP16" s="250" t="str">
        <f t="shared" si="17"/>
        <v/>
      </c>
      <c r="AQ16" s="254" t="str">
        <f t="shared" si="18"/>
        <v/>
      </c>
      <c r="AR16" s="160"/>
    </row>
    <row r="17">
      <c r="A17" s="248">
        <f>'C1'!A17</f>
        <v>9</v>
      </c>
      <c r="B17" s="160" t="str">
        <f>'C1'!B17</f>
        <v/>
      </c>
      <c r="C17" s="160" t="str">
        <f>'C1'!C17</f>
        <v/>
      </c>
      <c r="D17" s="186" t="str">
        <f>'C1'!E17</f>
        <v/>
      </c>
      <c r="E17" s="119"/>
      <c r="F17" s="186" t="str">
        <f>'C1'!AU17</f>
        <v/>
      </c>
      <c r="G17" s="119"/>
      <c r="H17" s="119"/>
      <c r="I17" s="119"/>
      <c r="J17" s="249">
        <f>'C1'!BD17</f>
        <v>12</v>
      </c>
      <c r="K17" s="250">
        <v>0.66</v>
      </c>
      <c r="L17" s="248">
        <v>12.0</v>
      </c>
      <c r="M17" s="250">
        <f t="shared" si="1"/>
        <v>0</v>
      </c>
      <c r="N17" s="250">
        <v>0.8</v>
      </c>
      <c r="O17" s="250">
        <f t="shared" si="2"/>
        <v>0</v>
      </c>
      <c r="P17" s="249">
        <f>Resultados!F14</f>
        <v>0</v>
      </c>
      <c r="Q17" s="248">
        <v>12.0</v>
      </c>
      <c r="R17" s="250">
        <f t="shared" si="3"/>
        <v>1</v>
      </c>
      <c r="S17" s="250">
        <v>0.2</v>
      </c>
      <c r="T17" s="251">
        <f t="shared" si="4"/>
        <v>0.132</v>
      </c>
      <c r="U17" s="252">
        <f>COUNTIF('C1'!I17:AF17,"=E")</f>
        <v>0</v>
      </c>
      <c r="V17" s="248">
        <f>COUNTIF('C1'!I17:AF17,"=N")</f>
        <v>0</v>
      </c>
      <c r="W17" s="250">
        <v>1.0</v>
      </c>
      <c r="X17" s="250">
        <v>0.3</v>
      </c>
      <c r="Y17" s="251">
        <f t="shared" si="5"/>
        <v>0.3</v>
      </c>
      <c r="Z17" s="248">
        <v>12.0</v>
      </c>
      <c r="AA17" s="251">
        <f t="shared" si="6"/>
        <v>1</v>
      </c>
      <c r="AB17" s="119">
        <v>6.0</v>
      </c>
      <c r="AC17" s="250">
        <v>0.04</v>
      </c>
      <c r="AD17" s="250">
        <v>1.0</v>
      </c>
      <c r="AE17" s="248">
        <v>8.0</v>
      </c>
      <c r="AF17" s="250">
        <f t="shared" si="7"/>
        <v>0.75</v>
      </c>
      <c r="AG17" s="251">
        <f t="shared" si="8"/>
        <v>0.03</v>
      </c>
      <c r="AH17" s="251">
        <f t="shared" si="9"/>
        <v>0.462</v>
      </c>
      <c r="AI17" s="160" t="str">
        <f t="shared" si="10"/>
        <v>SACAR</v>
      </c>
      <c r="AJ17" s="186">
        <f t="shared" si="11"/>
        <v>0</v>
      </c>
      <c r="AK17" s="186">
        <f t="shared" si="12"/>
        <v>0</v>
      </c>
      <c r="AL17" s="184">
        <f t="shared" si="13"/>
        <v>0</v>
      </c>
      <c r="AM17" s="184">
        <f t="shared" si="14"/>
        <v>0</v>
      </c>
      <c r="AN17" s="248">
        <f t="shared" si="15"/>
        <v>0</v>
      </c>
      <c r="AO17" s="248">
        <f t="shared" si="16"/>
        <v>0</v>
      </c>
      <c r="AP17" s="255" t="str">
        <f t="shared" si="17"/>
        <v/>
      </c>
      <c r="AQ17" s="254" t="str">
        <f t="shared" si="18"/>
        <v/>
      </c>
      <c r="AR17" s="160"/>
    </row>
    <row r="18">
      <c r="A18" s="160" t="str">
        <f>'C1'!A18</f>
        <v/>
      </c>
      <c r="B18" s="160" t="str">
        <f>'C1'!B18</f>
        <v/>
      </c>
      <c r="C18" s="160" t="str">
        <f>'C1'!C18</f>
        <v/>
      </c>
      <c r="D18" s="186" t="str">
        <f>'C1'!E18</f>
        <v/>
      </c>
      <c r="E18" s="160"/>
      <c r="F18" s="160"/>
      <c r="G18" s="160"/>
      <c r="H18" s="160"/>
      <c r="I18" s="160"/>
      <c r="J18" s="160" t="str">
        <f>'C1'!BD18</f>
        <v/>
      </c>
      <c r="K18" s="255"/>
      <c r="L18" s="160"/>
      <c r="M18" s="160"/>
      <c r="N18" s="255"/>
      <c r="O18" s="160"/>
      <c r="P18" s="249"/>
      <c r="Q18" s="160"/>
      <c r="R18" s="160"/>
      <c r="S18" s="255"/>
      <c r="T18" s="160"/>
      <c r="U18" s="234"/>
      <c r="V18" s="160"/>
      <c r="W18" s="255"/>
      <c r="X18" s="255"/>
      <c r="Y18" s="256"/>
      <c r="Z18" s="160"/>
      <c r="AA18" s="256"/>
      <c r="AB18" s="160"/>
      <c r="AC18" s="255"/>
      <c r="AD18" s="255"/>
      <c r="AE18" s="160"/>
      <c r="AF18" s="160"/>
      <c r="AG18" s="256"/>
      <c r="AH18" s="256"/>
      <c r="AI18" s="160"/>
      <c r="AJ18" s="186"/>
      <c r="AK18" s="160"/>
      <c r="AL18" s="234"/>
      <c r="AM18" s="234"/>
      <c r="AN18" s="160"/>
      <c r="AO18" s="160"/>
      <c r="AP18" s="255"/>
      <c r="AQ18" s="254"/>
      <c r="AR18" s="160"/>
    </row>
    <row r="19">
      <c r="A19" s="248">
        <f>'C1'!A19</f>
        <v>1</v>
      </c>
      <c r="B19" s="249">
        <f>'C1'!B19</f>
        <v>42993806</v>
      </c>
      <c r="C19" s="160" t="str">
        <f>'C1'!C19</f>
        <v>MORA CALLEJAS GLORIA MARLENY</v>
      </c>
      <c r="D19" s="186">
        <f>'C1'!E19</f>
        <v>350000</v>
      </c>
      <c r="E19" s="119"/>
      <c r="F19" s="186">
        <f>'C1'!AU19</f>
        <v>48800</v>
      </c>
      <c r="G19" s="119"/>
      <c r="H19" s="119"/>
      <c r="I19" s="119"/>
      <c r="J19" s="249">
        <f>'C1'!BD19</f>
        <v>1</v>
      </c>
      <c r="K19" s="250">
        <v>0.66</v>
      </c>
      <c r="L19" s="248">
        <v>12.0</v>
      </c>
      <c r="M19" s="250">
        <f t="shared" ref="M19:M27" si="19">(L19-J19)/L19</f>
        <v>0.9166666667</v>
      </c>
      <c r="N19" s="250">
        <v>0.8</v>
      </c>
      <c r="O19" s="250">
        <f t="shared" ref="O19:O27" si="20">N19*M19*K19</f>
        <v>0.484</v>
      </c>
      <c r="P19" s="249">
        <f>Resultados!F16</f>
        <v>0</v>
      </c>
      <c r="Q19" s="248">
        <v>12.0</v>
      </c>
      <c r="R19" s="250">
        <f t="shared" ref="R19:R27" si="21">(Q19-P19)/Q19</f>
        <v>1</v>
      </c>
      <c r="S19" s="250">
        <v>0.2</v>
      </c>
      <c r="T19" s="251">
        <f t="shared" ref="T19:T27" si="22">S19*R19*K19</f>
        <v>0.132</v>
      </c>
      <c r="U19" s="252">
        <f>COUNTIF('C1'!I19:AF19,"=E")</f>
        <v>0</v>
      </c>
      <c r="V19" s="248">
        <f>COUNTIF('C1'!I19:AF19,"=N")</f>
        <v>3</v>
      </c>
      <c r="W19" s="250">
        <v>1.0</v>
      </c>
      <c r="X19" s="250">
        <v>0.3</v>
      </c>
      <c r="Y19" s="251">
        <f t="shared" ref="Y19:Y27" si="23">X19*W19*AA19</f>
        <v>0.225</v>
      </c>
      <c r="Z19" s="248">
        <v>12.0</v>
      </c>
      <c r="AA19" s="251">
        <f t="shared" ref="AA19:AA27" si="24">(Z19-V19)/Z19</f>
        <v>0.75</v>
      </c>
      <c r="AB19" s="119">
        <v>6.0</v>
      </c>
      <c r="AC19" s="250">
        <v>0.04</v>
      </c>
      <c r="AD19" s="250">
        <v>1.0</v>
      </c>
      <c r="AE19" s="248">
        <v>8.0</v>
      </c>
      <c r="AF19" s="250">
        <f t="shared" ref="AF19:AF27" si="25">IF(AB19&lt;8,(AE19+AB19)/AE19-1,(AE19+8)/AE19-1)</f>
        <v>0.75</v>
      </c>
      <c r="AG19" s="251">
        <f t="shared" ref="AG19:AG27" si="26">IF(AB19&lt;8,AF19*AD19*AC19,0.04)</f>
        <v>0.03</v>
      </c>
      <c r="AH19" s="251">
        <f t="shared" ref="AH19:AH27" si="27">AG19+Y19+T19+O19</f>
        <v>0.871</v>
      </c>
      <c r="AI19" s="160" t="str">
        <f t="shared" ref="AI19:AI27" si="28">IF(AH19&gt;=95%,"SUBIR",IF(AH19&gt;=92%,"SUBIR1",IF(AH19&gt;=88%,"SUBIR2",IF(AH19&gt;=82%,"IGUAL",IF(AH19&gt;=76%,"BAJAR",IF(AH19&gt;=70%,"BAJAR1","SACAR"))))))</f>
        <v>IGUAL</v>
      </c>
      <c r="AJ19" s="186">
        <f t="shared" ref="AJ19:AJ27" si="29">IF(AI19="SACAR",0,+D19+IF(AI19="SUBIR",150000,IF(AI19="SUBIR1",100000,IF(AI19="SUBIR2",50000,IF(AI19="IGUAL",0,IF(AI19="BAJAR",-50000,IF(AI19="BAJAR1",-150000,0))))-G19)))</f>
        <v>350000</v>
      </c>
      <c r="AK19" s="186">
        <f t="shared" ref="AK19:AK27" si="30">AJ19</f>
        <v>350000</v>
      </c>
      <c r="AL19" s="253">
        <f t="shared" ref="AL19:AL27" si="31">AJ19-H19</f>
        <v>350000</v>
      </c>
      <c r="AM19" s="253">
        <f t="shared" ref="AM19:AM27" si="32">AJ19-I19</f>
        <v>350000</v>
      </c>
      <c r="AN19" s="248">
        <f t="shared" ref="AN19:AN27" si="33">IF(AJ19=0,0,IF(AL19&lt;&gt;100000,1,0))</f>
        <v>1</v>
      </c>
      <c r="AO19" s="248">
        <f t="shared" ref="AO19:AO27" si="34">IF(AJ19=0,0,IF(AM19&lt;&gt;100000,1,0))</f>
        <v>1</v>
      </c>
      <c r="AP19" s="250" t="str">
        <f t="shared" ref="AP19:AP27" si="35">IFERROR(AJ19/H19)</f>
        <v/>
      </c>
      <c r="AQ19" s="254" t="str">
        <f t="shared" ref="AQ19:AQ27" si="36">IFERROR(AJ19/I19)</f>
        <v/>
      </c>
      <c r="AR19" s="160"/>
    </row>
    <row r="20">
      <c r="A20" s="248">
        <f>'C1'!A20</f>
        <v>2</v>
      </c>
      <c r="B20" s="249">
        <f>'C1'!B20</f>
        <v>43508927</v>
      </c>
      <c r="C20" s="160" t="str">
        <f>'C1'!C20</f>
        <v>MORENO MANCO BEATRIZ ELENA</v>
      </c>
      <c r="D20" s="186">
        <f>'C1'!E20</f>
        <v>1200000</v>
      </c>
      <c r="E20" s="119"/>
      <c r="F20" s="186">
        <f>'C1'!AU20</f>
        <v>121200</v>
      </c>
      <c r="G20" s="119"/>
      <c r="H20" s="119"/>
      <c r="I20" s="119"/>
      <c r="J20" s="249">
        <f>'C1'!BD20</f>
        <v>0</v>
      </c>
      <c r="K20" s="250">
        <v>0.66</v>
      </c>
      <c r="L20" s="248">
        <v>12.0</v>
      </c>
      <c r="M20" s="250">
        <f t="shared" si="19"/>
        <v>1</v>
      </c>
      <c r="N20" s="250">
        <v>0.8</v>
      </c>
      <c r="O20" s="250">
        <f t="shared" si="20"/>
        <v>0.528</v>
      </c>
      <c r="P20" s="249">
        <f>Resultados!F17</f>
        <v>0</v>
      </c>
      <c r="Q20" s="248">
        <v>12.0</v>
      </c>
      <c r="R20" s="250">
        <f t="shared" si="21"/>
        <v>1</v>
      </c>
      <c r="S20" s="250">
        <v>0.2</v>
      </c>
      <c r="T20" s="251">
        <f t="shared" si="22"/>
        <v>0.132</v>
      </c>
      <c r="U20" s="252">
        <f>COUNTIF('C1'!I20:AF20,"=E")</f>
        <v>0</v>
      </c>
      <c r="V20" s="248">
        <f>COUNTIF('C1'!I20:AF20,"=N")</f>
        <v>0</v>
      </c>
      <c r="W20" s="250">
        <v>1.0</v>
      </c>
      <c r="X20" s="250">
        <v>0.3</v>
      </c>
      <c r="Y20" s="251">
        <f t="shared" si="23"/>
        <v>0.3</v>
      </c>
      <c r="Z20" s="248">
        <v>12.0</v>
      </c>
      <c r="AA20" s="251">
        <f t="shared" si="24"/>
        <v>1</v>
      </c>
      <c r="AB20" s="119">
        <v>8.0</v>
      </c>
      <c r="AC20" s="250">
        <v>0.04</v>
      </c>
      <c r="AD20" s="250">
        <v>1.0</v>
      </c>
      <c r="AE20" s="248">
        <v>8.0</v>
      </c>
      <c r="AF20" s="250">
        <f t="shared" si="25"/>
        <v>1</v>
      </c>
      <c r="AG20" s="251">
        <f t="shared" si="26"/>
        <v>0.04</v>
      </c>
      <c r="AH20" s="251">
        <f t="shared" si="27"/>
        <v>1</v>
      </c>
      <c r="AI20" s="160" t="str">
        <f t="shared" si="28"/>
        <v>SUBIR</v>
      </c>
      <c r="AJ20" s="186">
        <f t="shared" si="29"/>
        <v>1350000</v>
      </c>
      <c r="AK20" s="186">
        <f t="shared" si="30"/>
        <v>1350000</v>
      </c>
      <c r="AL20" s="253">
        <f t="shared" si="31"/>
        <v>1350000</v>
      </c>
      <c r="AM20" s="253">
        <f t="shared" si="32"/>
        <v>1350000</v>
      </c>
      <c r="AN20" s="248">
        <f t="shared" si="33"/>
        <v>1</v>
      </c>
      <c r="AO20" s="248">
        <f t="shared" si="34"/>
        <v>1</v>
      </c>
      <c r="AP20" s="250" t="str">
        <f t="shared" si="35"/>
        <v/>
      </c>
      <c r="AQ20" s="254" t="str">
        <f t="shared" si="36"/>
        <v/>
      </c>
      <c r="AR20" s="160"/>
    </row>
    <row r="21">
      <c r="A21" s="248">
        <f>'C1'!A21</f>
        <v>3</v>
      </c>
      <c r="B21" s="249">
        <f>'C1'!B21</f>
        <v>43505660</v>
      </c>
      <c r="C21" s="160" t="str">
        <f>'C1'!C21</f>
        <v>PUERTA GUTIERREZ MARTA CECILIA</v>
      </c>
      <c r="D21" s="186">
        <f>'C1'!E21</f>
        <v>450000</v>
      </c>
      <c r="E21" s="119"/>
      <c r="F21" s="186">
        <f>'C1'!AU21</f>
        <v>48400</v>
      </c>
      <c r="G21" s="119"/>
      <c r="H21" s="119"/>
      <c r="I21" s="119"/>
      <c r="J21" s="249">
        <f>'C1'!BD21</f>
        <v>1</v>
      </c>
      <c r="K21" s="250">
        <v>0.66</v>
      </c>
      <c r="L21" s="248">
        <v>12.0</v>
      </c>
      <c r="M21" s="250">
        <f t="shared" si="19"/>
        <v>0.9166666667</v>
      </c>
      <c r="N21" s="250">
        <v>0.8</v>
      </c>
      <c r="O21" s="250">
        <f t="shared" si="20"/>
        <v>0.484</v>
      </c>
      <c r="P21" s="249">
        <f>Resultados!F18</f>
        <v>0</v>
      </c>
      <c r="Q21" s="248">
        <v>12.0</v>
      </c>
      <c r="R21" s="250">
        <f t="shared" si="21"/>
        <v>1</v>
      </c>
      <c r="S21" s="250">
        <v>0.2</v>
      </c>
      <c r="T21" s="251">
        <f t="shared" si="22"/>
        <v>0.132</v>
      </c>
      <c r="U21" s="252">
        <f>COUNTIF('C1'!I21:AF21,"=E")</f>
        <v>0</v>
      </c>
      <c r="V21" s="248">
        <f>COUNTIF('C1'!I21:AF21,"=N")</f>
        <v>1</v>
      </c>
      <c r="W21" s="250">
        <v>1.0</v>
      </c>
      <c r="X21" s="250">
        <v>0.3</v>
      </c>
      <c r="Y21" s="251">
        <f t="shared" si="23"/>
        <v>0.275</v>
      </c>
      <c r="Z21" s="248">
        <v>12.0</v>
      </c>
      <c r="AA21" s="251">
        <f t="shared" si="24"/>
        <v>0.9166666667</v>
      </c>
      <c r="AB21" s="119">
        <v>9.0</v>
      </c>
      <c r="AC21" s="250">
        <v>0.04</v>
      </c>
      <c r="AD21" s="250">
        <v>1.0</v>
      </c>
      <c r="AE21" s="248">
        <v>8.0</v>
      </c>
      <c r="AF21" s="250">
        <f t="shared" si="25"/>
        <v>1</v>
      </c>
      <c r="AG21" s="251">
        <f t="shared" si="26"/>
        <v>0.04</v>
      </c>
      <c r="AH21" s="251">
        <f t="shared" si="27"/>
        <v>0.931</v>
      </c>
      <c r="AI21" s="160" t="str">
        <f t="shared" si="28"/>
        <v>SUBIR1</v>
      </c>
      <c r="AJ21" s="186">
        <f t="shared" si="29"/>
        <v>550000</v>
      </c>
      <c r="AK21" s="186">
        <f t="shared" si="30"/>
        <v>550000</v>
      </c>
      <c r="AL21" s="253">
        <f t="shared" si="31"/>
        <v>550000</v>
      </c>
      <c r="AM21" s="253">
        <f t="shared" si="32"/>
        <v>550000</v>
      </c>
      <c r="AN21" s="248">
        <f t="shared" si="33"/>
        <v>1</v>
      </c>
      <c r="AO21" s="248">
        <f t="shared" si="34"/>
        <v>1</v>
      </c>
      <c r="AP21" s="250" t="str">
        <f t="shared" si="35"/>
        <v/>
      </c>
      <c r="AQ21" s="254" t="str">
        <f t="shared" si="36"/>
        <v/>
      </c>
      <c r="AR21" s="160"/>
    </row>
    <row r="22">
      <c r="A22" s="248">
        <f>'C1'!A22</f>
        <v>4</v>
      </c>
      <c r="B22" s="249">
        <f>'C1'!B22</f>
        <v>1152437249</v>
      </c>
      <c r="C22" s="160" t="str">
        <f>'C1'!C22</f>
        <v>SERNA GALLEGO DINA LUZ</v>
      </c>
      <c r="D22" s="186">
        <f>'C1'!E22</f>
        <v>100000</v>
      </c>
      <c r="E22" s="119"/>
      <c r="F22" s="186">
        <f>'C1'!AU22</f>
        <v>17600</v>
      </c>
      <c r="G22" s="119"/>
      <c r="H22" s="119"/>
      <c r="I22" s="119"/>
      <c r="J22" s="249">
        <f>'C1'!BD22</f>
        <v>2</v>
      </c>
      <c r="K22" s="250">
        <v>0.66</v>
      </c>
      <c r="L22" s="248">
        <v>12.0</v>
      </c>
      <c r="M22" s="250">
        <f t="shared" si="19"/>
        <v>0.8333333333</v>
      </c>
      <c r="N22" s="250">
        <v>0.8</v>
      </c>
      <c r="O22" s="250">
        <f t="shared" si="20"/>
        <v>0.44</v>
      </c>
      <c r="P22" s="249">
        <f>Resultados!F19</f>
        <v>0</v>
      </c>
      <c r="Q22" s="248">
        <v>12.0</v>
      </c>
      <c r="R22" s="250">
        <f t="shared" si="21"/>
        <v>1</v>
      </c>
      <c r="S22" s="250">
        <v>0.2</v>
      </c>
      <c r="T22" s="251">
        <f t="shared" si="22"/>
        <v>0.132</v>
      </c>
      <c r="U22" s="252">
        <f>COUNTIF('C1'!I22:AF22,"=E")</f>
        <v>1</v>
      </c>
      <c r="V22" s="248">
        <f>COUNTIF('C1'!I22:AF22,"=N")</f>
        <v>2</v>
      </c>
      <c r="W22" s="250">
        <v>1.0</v>
      </c>
      <c r="X22" s="250">
        <v>0.3</v>
      </c>
      <c r="Y22" s="251">
        <f t="shared" si="23"/>
        <v>0.25</v>
      </c>
      <c r="Z22" s="248">
        <v>12.0</v>
      </c>
      <c r="AA22" s="251">
        <f t="shared" si="24"/>
        <v>0.8333333333</v>
      </c>
      <c r="AB22" s="119">
        <v>3.0</v>
      </c>
      <c r="AC22" s="250">
        <v>0.04</v>
      </c>
      <c r="AD22" s="250">
        <v>1.0</v>
      </c>
      <c r="AE22" s="248">
        <v>8.0</v>
      </c>
      <c r="AF22" s="250">
        <f t="shared" si="25"/>
        <v>0.375</v>
      </c>
      <c r="AG22" s="251">
        <f t="shared" si="26"/>
        <v>0.015</v>
      </c>
      <c r="AH22" s="251">
        <f t="shared" si="27"/>
        <v>0.837</v>
      </c>
      <c r="AI22" s="160" t="str">
        <f t="shared" si="28"/>
        <v>IGUAL</v>
      </c>
      <c r="AJ22" s="186">
        <f t="shared" si="29"/>
        <v>100000</v>
      </c>
      <c r="AK22" s="186">
        <f t="shared" si="30"/>
        <v>100000</v>
      </c>
      <c r="AL22" s="253">
        <f t="shared" si="31"/>
        <v>100000</v>
      </c>
      <c r="AM22" s="253">
        <f t="shared" si="32"/>
        <v>100000</v>
      </c>
      <c r="AN22" s="248">
        <f t="shared" si="33"/>
        <v>0</v>
      </c>
      <c r="AO22" s="248">
        <f t="shared" si="34"/>
        <v>0</v>
      </c>
      <c r="AP22" s="250" t="str">
        <f t="shared" si="35"/>
        <v/>
      </c>
      <c r="AQ22" s="254" t="str">
        <f t="shared" si="36"/>
        <v/>
      </c>
      <c r="AR22" s="160"/>
    </row>
    <row r="23">
      <c r="A23" s="248">
        <f>'C1'!A23</f>
        <v>5</v>
      </c>
      <c r="B23" s="249">
        <f>'C1'!B23</f>
        <v>21742568</v>
      </c>
      <c r="C23" s="160" t="str">
        <f>'C1'!C23</f>
        <v>ARENAS DE DURANGO NOHEMY DEL SOCORRO</v>
      </c>
      <c r="D23" s="186">
        <f>'C1'!E23</f>
        <v>100000</v>
      </c>
      <c r="E23" s="119"/>
      <c r="F23" s="186">
        <f>'C1'!AU23</f>
        <v>17600</v>
      </c>
      <c r="G23" s="119"/>
      <c r="H23" s="119"/>
      <c r="I23" s="119"/>
      <c r="J23" s="249">
        <f>'C1'!BD23</f>
        <v>5</v>
      </c>
      <c r="K23" s="250">
        <v>0.66</v>
      </c>
      <c r="L23" s="248">
        <v>12.0</v>
      </c>
      <c r="M23" s="250">
        <f t="shared" si="19"/>
        <v>0.5833333333</v>
      </c>
      <c r="N23" s="250">
        <v>0.8</v>
      </c>
      <c r="O23" s="250">
        <f t="shared" si="20"/>
        <v>0.308</v>
      </c>
      <c r="P23" s="249">
        <f>Resultados!F20</f>
        <v>5</v>
      </c>
      <c r="Q23" s="248">
        <v>12.0</v>
      </c>
      <c r="R23" s="250">
        <f t="shared" si="21"/>
        <v>0.5833333333</v>
      </c>
      <c r="S23" s="250">
        <v>0.2</v>
      </c>
      <c r="T23" s="251">
        <f t="shared" si="22"/>
        <v>0.077</v>
      </c>
      <c r="U23" s="252">
        <f>COUNTIF('C1'!I23:AF23,"=E")</f>
        <v>1</v>
      </c>
      <c r="V23" s="248">
        <f>COUNTIF('C1'!I23:AF23,"=N")</f>
        <v>3</v>
      </c>
      <c r="W23" s="250">
        <v>1.0</v>
      </c>
      <c r="X23" s="250">
        <v>0.3</v>
      </c>
      <c r="Y23" s="251">
        <f t="shared" si="23"/>
        <v>0.225</v>
      </c>
      <c r="Z23" s="248">
        <v>12.0</v>
      </c>
      <c r="AA23" s="251">
        <f t="shared" si="24"/>
        <v>0.75</v>
      </c>
      <c r="AB23" s="119">
        <v>1.0</v>
      </c>
      <c r="AC23" s="250">
        <v>0.04</v>
      </c>
      <c r="AD23" s="250">
        <v>1.0</v>
      </c>
      <c r="AE23" s="248">
        <v>8.0</v>
      </c>
      <c r="AF23" s="250">
        <f t="shared" si="25"/>
        <v>0.125</v>
      </c>
      <c r="AG23" s="251">
        <f t="shared" si="26"/>
        <v>0.005</v>
      </c>
      <c r="AH23" s="251">
        <f t="shared" si="27"/>
        <v>0.615</v>
      </c>
      <c r="AI23" s="160" t="str">
        <f t="shared" si="28"/>
        <v>SACAR</v>
      </c>
      <c r="AJ23" s="186">
        <f t="shared" si="29"/>
        <v>0</v>
      </c>
      <c r="AK23" s="186">
        <f t="shared" si="30"/>
        <v>0</v>
      </c>
      <c r="AL23" s="253">
        <f t="shared" si="31"/>
        <v>0</v>
      </c>
      <c r="AM23" s="253">
        <f t="shared" si="32"/>
        <v>0</v>
      </c>
      <c r="AN23" s="248">
        <f t="shared" si="33"/>
        <v>0</v>
      </c>
      <c r="AO23" s="248">
        <f t="shared" si="34"/>
        <v>0</v>
      </c>
      <c r="AP23" s="250" t="str">
        <f t="shared" si="35"/>
        <v/>
      </c>
      <c r="AQ23" s="254" t="str">
        <f t="shared" si="36"/>
        <v/>
      </c>
      <c r="AR23" s="160"/>
    </row>
    <row r="24">
      <c r="A24" s="248">
        <f>'C1'!A24</f>
        <v>6</v>
      </c>
      <c r="B24" s="249">
        <f>'C1'!B24</f>
        <v>1017218171</v>
      </c>
      <c r="C24" s="160" t="str">
        <f>'C1'!C24</f>
        <v>GALLEGO DURANGO ESTEFANY</v>
      </c>
      <c r="D24" s="186">
        <f>'C1'!E24</f>
        <v>200000</v>
      </c>
      <c r="E24" s="119"/>
      <c r="F24" s="186">
        <f>'C1'!AU24</f>
        <v>25200</v>
      </c>
      <c r="G24" s="119"/>
      <c r="H24" s="119"/>
      <c r="I24" s="119"/>
      <c r="J24" s="249">
        <f>'C1'!BD24</f>
        <v>0</v>
      </c>
      <c r="K24" s="250">
        <v>0.66</v>
      </c>
      <c r="L24" s="248">
        <v>12.0</v>
      </c>
      <c r="M24" s="250">
        <f t="shared" si="19"/>
        <v>1</v>
      </c>
      <c r="N24" s="250">
        <v>0.8</v>
      </c>
      <c r="O24" s="250">
        <f t="shared" si="20"/>
        <v>0.528</v>
      </c>
      <c r="P24" s="249">
        <f>Resultados!F21</f>
        <v>0</v>
      </c>
      <c r="Q24" s="248">
        <v>12.0</v>
      </c>
      <c r="R24" s="250">
        <f t="shared" si="21"/>
        <v>1</v>
      </c>
      <c r="S24" s="250">
        <v>0.2</v>
      </c>
      <c r="T24" s="251">
        <f t="shared" si="22"/>
        <v>0.132</v>
      </c>
      <c r="U24" s="252">
        <f>COUNTIF('C1'!I24:AF24,"=E")</f>
        <v>0</v>
      </c>
      <c r="V24" s="248">
        <f>COUNTIF('C1'!I24:AF24,"=N")</f>
        <v>1</v>
      </c>
      <c r="W24" s="250">
        <v>1.0</v>
      </c>
      <c r="X24" s="250">
        <v>0.3</v>
      </c>
      <c r="Y24" s="251">
        <f t="shared" si="23"/>
        <v>0.275</v>
      </c>
      <c r="Z24" s="248">
        <v>12.0</v>
      </c>
      <c r="AA24" s="251">
        <f t="shared" si="24"/>
        <v>0.9166666667</v>
      </c>
      <c r="AB24" s="119">
        <v>1.0</v>
      </c>
      <c r="AC24" s="250">
        <v>0.04</v>
      </c>
      <c r="AD24" s="250">
        <v>1.0</v>
      </c>
      <c r="AE24" s="248">
        <v>8.0</v>
      </c>
      <c r="AF24" s="250">
        <f t="shared" si="25"/>
        <v>0.125</v>
      </c>
      <c r="AG24" s="251">
        <f t="shared" si="26"/>
        <v>0.005</v>
      </c>
      <c r="AH24" s="251">
        <f t="shared" si="27"/>
        <v>0.94</v>
      </c>
      <c r="AI24" s="160" t="str">
        <f t="shared" si="28"/>
        <v>SUBIR1</v>
      </c>
      <c r="AJ24" s="186">
        <f t="shared" si="29"/>
        <v>300000</v>
      </c>
      <c r="AK24" s="186">
        <f t="shared" si="30"/>
        <v>300000</v>
      </c>
      <c r="AL24" s="253">
        <f t="shared" si="31"/>
        <v>300000</v>
      </c>
      <c r="AM24" s="253">
        <f t="shared" si="32"/>
        <v>300000</v>
      </c>
      <c r="AN24" s="248">
        <f t="shared" si="33"/>
        <v>1</v>
      </c>
      <c r="AO24" s="248">
        <f t="shared" si="34"/>
        <v>1</v>
      </c>
      <c r="AP24" s="250" t="str">
        <f t="shared" si="35"/>
        <v/>
      </c>
      <c r="AQ24" s="254" t="str">
        <f t="shared" si="36"/>
        <v/>
      </c>
      <c r="AR24" s="160"/>
    </row>
    <row r="25">
      <c r="A25" s="248">
        <f>'C1'!A25</f>
        <v>7</v>
      </c>
      <c r="B25" s="248" t="str">
        <f>'C1'!B25</f>
        <v/>
      </c>
      <c r="C25" s="160" t="str">
        <f>'C1'!C25</f>
        <v/>
      </c>
      <c r="D25" s="186" t="str">
        <f>'C1'!E25</f>
        <v/>
      </c>
      <c r="E25" s="119"/>
      <c r="F25" s="186" t="str">
        <f>'C1'!AU25</f>
        <v/>
      </c>
      <c r="G25" s="119"/>
      <c r="H25" s="119"/>
      <c r="I25" s="119"/>
      <c r="J25" s="249">
        <f>'C1'!BD25</f>
        <v>12</v>
      </c>
      <c r="K25" s="250">
        <v>0.66</v>
      </c>
      <c r="L25" s="248">
        <v>12.0</v>
      </c>
      <c r="M25" s="250">
        <f t="shared" si="19"/>
        <v>0</v>
      </c>
      <c r="N25" s="250">
        <v>0.8</v>
      </c>
      <c r="O25" s="250">
        <f t="shared" si="20"/>
        <v>0</v>
      </c>
      <c r="P25" s="249">
        <f>Resultados!F22</f>
        <v>0</v>
      </c>
      <c r="Q25" s="248">
        <v>12.0</v>
      </c>
      <c r="R25" s="250">
        <f t="shared" si="21"/>
        <v>1</v>
      </c>
      <c r="S25" s="250">
        <v>0.2</v>
      </c>
      <c r="T25" s="251">
        <f t="shared" si="22"/>
        <v>0.132</v>
      </c>
      <c r="U25" s="252">
        <f>COUNTIF('C1'!I25:AF25,"=E")</f>
        <v>0</v>
      </c>
      <c r="V25" s="248">
        <f>COUNTIF('C1'!I25:AF25,"=N")</f>
        <v>0</v>
      </c>
      <c r="W25" s="250">
        <v>1.0</v>
      </c>
      <c r="X25" s="250">
        <v>0.3</v>
      </c>
      <c r="Y25" s="251">
        <f t="shared" si="23"/>
        <v>0.3</v>
      </c>
      <c r="Z25" s="248">
        <v>12.0</v>
      </c>
      <c r="AA25" s="251">
        <f t="shared" si="24"/>
        <v>1</v>
      </c>
      <c r="AB25" s="119">
        <v>1.0</v>
      </c>
      <c r="AC25" s="250">
        <v>0.04</v>
      </c>
      <c r="AD25" s="250">
        <v>1.0</v>
      </c>
      <c r="AE25" s="248">
        <v>8.0</v>
      </c>
      <c r="AF25" s="250">
        <f t="shared" si="25"/>
        <v>0.125</v>
      </c>
      <c r="AG25" s="251">
        <f t="shared" si="26"/>
        <v>0.005</v>
      </c>
      <c r="AH25" s="251">
        <f t="shared" si="27"/>
        <v>0.437</v>
      </c>
      <c r="AI25" s="160" t="str">
        <f t="shared" si="28"/>
        <v>SACAR</v>
      </c>
      <c r="AJ25" s="186">
        <f t="shared" si="29"/>
        <v>0</v>
      </c>
      <c r="AK25" s="186">
        <f t="shared" si="30"/>
        <v>0</v>
      </c>
      <c r="AL25" s="253">
        <f t="shared" si="31"/>
        <v>0</v>
      </c>
      <c r="AM25" s="253">
        <f t="shared" si="32"/>
        <v>0</v>
      </c>
      <c r="AN25" s="248">
        <f t="shared" si="33"/>
        <v>0</v>
      </c>
      <c r="AO25" s="248">
        <f t="shared" si="34"/>
        <v>0</v>
      </c>
      <c r="AP25" s="250" t="str">
        <f t="shared" si="35"/>
        <v/>
      </c>
      <c r="AQ25" s="254" t="str">
        <f t="shared" si="36"/>
        <v/>
      </c>
      <c r="AR25" s="160"/>
    </row>
    <row r="26">
      <c r="A26" s="248">
        <f>'C1'!A26</f>
        <v>8</v>
      </c>
      <c r="B26" s="248" t="str">
        <f>'C1'!B26</f>
        <v/>
      </c>
      <c r="C26" s="160" t="str">
        <f>'C1'!C26</f>
        <v/>
      </c>
      <c r="D26" s="186" t="str">
        <f>'C1'!E26</f>
        <v/>
      </c>
      <c r="E26" s="119"/>
      <c r="F26" s="186" t="str">
        <f>'C1'!AU26</f>
        <v/>
      </c>
      <c r="G26" s="119"/>
      <c r="H26" s="119"/>
      <c r="I26" s="119"/>
      <c r="J26" s="249">
        <f>'C1'!BD26</f>
        <v>12</v>
      </c>
      <c r="K26" s="250">
        <v>0.66</v>
      </c>
      <c r="L26" s="248">
        <v>12.0</v>
      </c>
      <c r="M26" s="250">
        <f t="shared" si="19"/>
        <v>0</v>
      </c>
      <c r="N26" s="250">
        <v>0.8</v>
      </c>
      <c r="O26" s="250">
        <f t="shared" si="20"/>
        <v>0</v>
      </c>
      <c r="P26" s="249">
        <f>Resultados!F23</f>
        <v>0</v>
      </c>
      <c r="Q26" s="248">
        <v>12.0</v>
      </c>
      <c r="R26" s="250">
        <f t="shared" si="21"/>
        <v>1</v>
      </c>
      <c r="S26" s="250">
        <v>0.2</v>
      </c>
      <c r="T26" s="251">
        <f t="shared" si="22"/>
        <v>0.132</v>
      </c>
      <c r="U26" s="252">
        <f>COUNTIF('C1'!I26:AF26,"=E")</f>
        <v>0</v>
      </c>
      <c r="V26" s="248">
        <f>COUNTIF('C1'!I26:AF26,"=N")</f>
        <v>0</v>
      </c>
      <c r="W26" s="250">
        <v>1.0</v>
      </c>
      <c r="X26" s="250">
        <v>0.3</v>
      </c>
      <c r="Y26" s="251">
        <f t="shared" si="23"/>
        <v>0.3</v>
      </c>
      <c r="Z26" s="248">
        <v>12.0</v>
      </c>
      <c r="AA26" s="251">
        <f t="shared" si="24"/>
        <v>1</v>
      </c>
      <c r="AB26" s="119">
        <v>1.0</v>
      </c>
      <c r="AC26" s="250">
        <v>0.04</v>
      </c>
      <c r="AD26" s="250">
        <v>1.0</v>
      </c>
      <c r="AE26" s="248">
        <v>8.0</v>
      </c>
      <c r="AF26" s="250">
        <f t="shared" si="25"/>
        <v>0.125</v>
      </c>
      <c r="AG26" s="251">
        <f t="shared" si="26"/>
        <v>0.005</v>
      </c>
      <c r="AH26" s="251">
        <f t="shared" si="27"/>
        <v>0.437</v>
      </c>
      <c r="AI26" s="160" t="str">
        <f t="shared" si="28"/>
        <v>SACAR</v>
      </c>
      <c r="AJ26" s="186">
        <f t="shared" si="29"/>
        <v>0</v>
      </c>
      <c r="AK26" s="186">
        <f t="shared" si="30"/>
        <v>0</v>
      </c>
      <c r="AL26" s="253">
        <f t="shared" si="31"/>
        <v>0</v>
      </c>
      <c r="AM26" s="253">
        <f t="shared" si="32"/>
        <v>0</v>
      </c>
      <c r="AN26" s="248">
        <f t="shared" si="33"/>
        <v>0</v>
      </c>
      <c r="AO26" s="248">
        <f t="shared" si="34"/>
        <v>0</v>
      </c>
      <c r="AP26" s="250" t="str">
        <f t="shared" si="35"/>
        <v/>
      </c>
      <c r="AQ26" s="254" t="str">
        <f t="shared" si="36"/>
        <v/>
      </c>
      <c r="AR26" s="160"/>
    </row>
    <row r="27">
      <c r="A27" s="248">
        <f>'C1'!A27</f>
        <v>9</v>
      </c>
      <c r="B27" s="160" t="str">
        <f>'C1'!B27</f>
        <v/>
      </c>
      <c r="C27" s="160" t="str">
        <f>'C1'!C27</f>
        <v/>
      </c>
      <c r="D27" s="186" t="str">
        <f>'C1'!E27</f>
        <v/>
      </c>
      <c r="E27" s="119"/>
      <c r="F27" s="186" t="str">
        <f>'C1'!AU27</f>
        <v/>
      </c>
      <c r="G27" s="119"/>
      <c r="H27" s="119"/>
      <c r="I27" s="119"/>
      <c r="J27" s="249">
        <f>'C1'!BD27</f>
        <v>12</v>
      </c>
      <c r="K27" s="250">
        <v>0.66</v>
      </c>
      <c r="L27" s="248">
        <v>12.0</v>
      </c>
      <c r="M27" s="250">
        <f t="shared" si="19"/>
        <v>0</v>
      </c>
      <c r="N27" s="250">
        <v>0.8</v>
      </c>
      <c r="O27" s="250">
        <f t="shared" si="20"/>
        <v>0</v>
      </c>
      <c r="P27" s="249">
        <f>Resultados!F24</f>
        <v>0</v>
      </c>
      <c r="Q27" s="248">
        <v>12.0</v>
      </c>
      <c r="R27" s="250">
        <f t="shared" si="21"/>
        <v>1</v>
      </c>
      <c r="S27" s="250">
        <v>0.2</v>
      </c>
      <c r="T27" s="251">
        <f t="shared" si="22"/>
        <v>0.132</v>
      </c>
      <c r="U27" s="252">
        <f>COUNTIF('C1'!I27:AF27,"=E")</f>
        <v>0</v>
      </c>
      <c r="V27" s="248">
        <f>COUNTIF('C1'!I27:AF27,"=N")</f>
        <v>0</v>
      </c>
      <c r="W27" s="250">
        <v>1.0</v>
      </c>
      <c r="X27" s="250">
        <v>0.3</v>
      </c>
      <c r="Y27" s="251">
        <f t="shared" si="23"/>
        <v>0.3</v>
      </c>
      <c r="Z27" s="248">
        <v>12.0</v>
      </c>
      <c r="AA27" s="251">
        <f t="shared" si="24"/>
        <v>1</v>
      </c>
      <c r="AB27" s="119">
        <v>1.0</v>
      </c>
      <c r="AC27" s="250">
        <v>0.04</v>
      </c>
      <c r="AD27" s="250">
        <v>1.0</v>
      </c>
      <c r="AE27" s="248">
        <v>8.0</v>
      </c>
      <c r="AF27" s="250">
        <f t="shared" si="25"/>
        <v>0.125</v>
      </c>
      <c r="AG27" s="251">
        <f t="shared" si="26"/>
        <v>0.005</v>
      </c>
      <c r="AH27" s="251">
        <f t="shared" si="27"/>
        <v>0.437</v>
      </c>
      <c r="AI27" s="160" t="str">
        <f t="shared" si="28"/>
        <v>SACAR</v>
      </c>
      <c r="AJ27" s="186">
        <f t="shared" si="29"/>
        <v>0</v>
      </c>
      <c r="AK27" s="186">
        <f t="shared" si="30"/>
        <v>0</v>
      </c>
      <c r="AL27" s="253">
        <f t="shared" si="31"/>
        <v>0</v>
      </c>
      <c r="AM27" s="253">
        <f t="shared" si="32"/>
        <v>0</v>
      </c>
      <c r="AN27" s="248">
        <f t="shared" si="33"/>
        <v>0</v>
      </c>
      <c r="AO27" s="248">
        <f t="shared" si="34"/>
        <v>0</v>
      </c>
      <c r="AP27" s="250" t="str">
        <f t="shared" si="35"/>
        <v/>
      </c>
      <c r="AQ27" s="254" t="str">
        <f t="shared" si="36"/>
        <v/>
      </c>
      <c r="AR27" s="160"/>
    </row>
    <row r="28">
      <c r="A28" s="160" t="str">
        <f>'C1'!A28</f>
        <v/>
      </c>
      <c r="B28" s="160" t="str">
        <f>'C1'!B28</f>
        <v/>
      </c>
      <c r="C28" s="160" t="str">
        <f>'C1'!C28</f>
        <v/>
      </c>
      <c r="D28" s="186" t="str">
        <f>'C1'!E28</f>
        <v/>
      </c>
      <c r="E28" s="160"/>
      <c r="F28" s="160"/>
      <c r="G28" s="160"/>
      <c r="H28" s="160"/>
      <c r="I28" s="160"/>
      <c r="J28" s="160" t="str">
        <f>'C1'!BD28</f>
        <v/>
      </c>
      <c r="K28" s="255"/>
      <c r="L28" s="160"/>
      <c r="M28" s="160"/>
      <c r="N28" s="255"/>
      <c r="O28" s="160"/>
      <c r="P28" s="249"/>
      <c r="Q28" s="160"/>
      <c r="R28" s="160"/>
      <c r="S28" s="255"/>
      <c r="T28" s="160"/>
      <c r="U28" s="234"/>
      <c r="V28" s="160"/>
      <c r="W28" s="255"/>
      <c r="X28" s="255"/>
      <c r="Y28" s="256"/>
      <c r="Z28" s="160"/>
      <c r="AA28" s="256"/>
      <c r="AB28" s="160"/>
      <c r="AC28" s="255"/>
      <c r="AD28" s="255"/>
      <c r="AE28" s="160"/>
      <c r="AF28" s="160"/>
      <c r="AG28" s="256"/>
      <c r="AH28" s="256"/>
      <c r="AI28" s="160"/>
      <c r="AJ28" s="186"/>
      <c r="AK28" s="160"/>
      <c r="AL28" s="234"/>
      <c r="AM28" s="234"/>
      <c r="AN28" s="160"/>
      <c r="AO28" s="160"/>
      <c r="AP28" s="255"/>
      <c r="AQ28" s="254"/>
      <c r="AR28" s="160"/>
    </row>
    <row r="29">
      <c r="A29" s="248">
        <f>'C1'!A29</f>
        <v>1</v>
      </c>
      <c r="B29" s="161">
        <f>'C1'!B29</f>
        <v>43868478</v>
      </c>
      <c r="C29" s="160" t="str">
        <f>'C1'!C29</f>
        <v>RUIZ ZAPATA MARYI CATALINA</v>
      </c>
      <c r="D29" s="186">
        <f>'C1'!E29</f>
        <v>200000</v>
      </c>
      <c r="E29" s="119"/>
      <c r="F29" s="186">
        <f>'C1'!AU29</f>
        <v>29200</v>
      </c>
      <c r="G29" s="119"/>
      <c r="H29" s="119"/>
      <c r="I29" s="119"/>
      <c r="J29" s="249">
        <f>'C1'!BD29</f>
        <v>4</v>
      </c>
      <c r="K29" s="250">
        <v>0.66</v>
      </c>
      <c r="L29" s="248">
        <v>12.0</v>
      </c>
      <c r="M29" s="250">
        <f t="shared" ref="M29:M36" si="37">(L29-J29)/L29</f>
        <v>0.6666666667</v>
      </c>
      <c r="N29" s="250">
        <v>0.8</v>
      </c>
      <c r="O29" s="250">
        <f t="shared" ref="O29:O36" si="38">N29*M29*K29</f>
        <v>0.352</v>
      </c>
      <c r="P29" s="249">
        <f>Resultados!F26</f>
        <v>3</v>
      </c>
      <c r="Q29" s="248">
        <v>12.0</v>
      </c>
      <c r="R29" s="250">
        <f t="shared" ref="R29:R36" si="39">(Q29-P29)/Q29</f>
        <v>0.75</v>
      </c>
      <c r="S29" s="250">
        <v>0.2</v>
      </c>
      <c r="T29" s="251">
        <f t="shared" ref="T29:T36" si="40">S29*R29*K29</f>
        <v>0.099</v>
      </c>
      <c r="U29" s="252">
        <f>COUNTIF('C1'!I29:AF29,"=E")</f>
        <v>0</v>
      </c>
      <c r="V29" s="248">
        <f>COUNTIF('C1'!I29:AF29,"=N")</f>
        <v>0</v>
      </c>
      <c r="W29" s="250">
        <v>1.0</v>
      </c>
      <c r="X29" s="250">
        <v>0.3</v>
      </c>
      <c r="Y29" s="251">
        <f t="shared" ref="Y29:Y36" si="41">X29*W29*AA29</f>
        <v>0.3</v>
      </c>
      <c r="Z29" s="248">
        <v>12.0</v>
      </c>
      <c r="AA29" s="251">
        <f t="shared" ref="AA29:AA36" si="42">(Z29-V29)/Z29</f>
        <v>1</v>
      </c>
      <c r="AB29" s="119"/>
      <c r="AC29" s="250">
        <v>0.04</v>
      </c>
      <c r="AD29" s="250">
        <v>1.0</v>
      </c>
      <c r="AE29" s="248">
        <v>8.0</v>
      </c>
      <c r="AF29" s="250">
        <f t="shared" ref="AF29:AF36" si="43">IF(AB29&lt;8,(AE29+AB29)/AE29-1,(AE29+8)/AE29-1)</f>
        <v>0</v>
      </c>
      <c r="AG29" s="251">
        <f t="shared" ref="AG29:AG36" si="44">IF(AB29&lt;8,AF29*AD29*AC29,0.04)</f>
        <v>0</v>
      </c>
      <c r="AH29" s="251">
        <f t="shared" ref="AH29:AH36" si="45">AG29+Y29+T29+O29</f>
        <v>0.751</v>
      </c>
      <c r="AI29" s="160" t="str">
        <f t="shared" ref="AI29:AI36" si="46">IF(AH29&gt;=95%,"SUBIR",IF(AH29&gt;=92%,"SUBIR1",IF(AH29&gt;=88%,"SUBIR2",IF(AH29&gt;=82%,"IGUAL",IF(AH29&gt;=76%,"BAJAR",IF(AH29&gt;=70%,"BAJAR1","SACAR"))))))</f>
        <v>BAJAR1</v>
      </c>
      <c r="AJ29" s="186">
        <f t="shared" ref="AJ29:AJ36" si="47">IF(AI29="SACAR",0,+D29+IF(AI29="SUBIR",150000,IF(AI29="SUBIR1",100000,IF(AI29="SUBIR2",50000,IF(AI29="IGUAL",0,IF(AI29="BAJAR",-50000,IF(AI29="BAJAR1",-150000,0))))-G29)))</f>
        <v>50000</v>
      </c>
      <c r="AK29" s="186">
        <f t="shared" ref="AK29:AK36" si="48">AJ29</f>
        <v>50000</v>
      </c>
      <c r="AL29" s="184">
        <f t="shared" ref="AL29:AL36" si="49">AJ29-H29</f>
        <v>50000</v>
      </c>
      <c r="AM29" s="184">
        <f t="shared" ref="AM29:AM36" si="50">AJ29-I29</f>
        <v>50000</v>
      </c>
      <c r="AN29" s="248">
        <f t="shared" ref="AN29:AN36" si="51">IF(AJ29=0,0,IF(AL29&lt;&gt;100000,1,0))</f>
        <v>1</v>
      </c>
      <c r="AO29" s="248">
        <f t="shared" ref="AO29:AO36" si="52">IF(AJ29=0,0,IF(AM29&lt;&gt;100000,1,0))</f>
        <v>1</v>
      </c>
      <c r="AP29" s="255" t="str">
        <f t="shared" ref="AP29:AP36" si="53">IFERROR(AJ29/H29)</f>
        <v/>
      </c>
      <c r="AQ29" s="254" t="str">
        <f t="shared" ref="AQ29:AQ36" si="54">IFERROR(AJ29/I29)</f>
        <v/>
      </c>
      <c r="AR29" s="160"/>
    </row>
    <row r="30">
      <c r="A30" s="248">
        <f>'C1'!A30</f>
        <v>2</v>
      </c>
      <c r="B30" s="161">
        <f>'C1'!B30</f>
        <v>24932499</v>
      </c>
      <c r="C30" s="160" t="str">
        <f>'C1'!C30</f>
        <v>RAMIREZ MORALES ARGELIA</v>
      </c>
      <c r="D30" s="186">
        <f>'C1'!E30</f>
        <v>500000</v>
      </c>
      <c r="E30" s="119"/>
      <c r="F30" s="186">
        <f>'C1'!AU30</f>
        <v>52000</v>
      </c>
      <c r="G30" s="119"/>
      <c r="H30" s="119"/>
      <c r="I30" s="119"/>
      <c r="J30" s="249">
        <f>'C1'!BD30</f>
        <v>1</v>
      </c>
      <c r="K30" s="250">
        <v>0.66</v>
      </c>
      <c r="L30" s="248">
        <v>12.0</v>
      </c>
      <c r="M30" s="250">
        <f t="shared" si="37"/>
        <v>0.9166666667</v>
      </c>
      <c r="N30" s="250">
        <v>0.8</v>
      </c>
      <c r="O30" s="250">
        <f t="shared" si="38"/>
        <v>0.484</v>
      </c>
      <c r="P30" s="249">
        <f>Resultados!F27</f>
        <v>0</v>
      </c>
      <c r="Q30" s="248">
        <v>12.0</v>
      </c>
      <c r="R30" s="250">
        <f t="shared" si="39"/>
        <v>1</v>
      </c>
      <c r="S30" s="250">
        <v>0.2</v>
      </c>
      <c r="T30" s="251">
        <f t="shared" si="40"/>
        <v>0.132</v>
      </c>
      <c r="U30" s="252">
        <f>COUNTIF('C1'!I30:AF30,"=E")</f>
        <v>0</v>
      </c>
      <c r="V30" s="248">
        <f>COUNTIF('C1'!I30:AF30,"=N")</f>
        <v>1</v>
      </c>
      <c r="W30" s="250">
        <v>1.0</v>
      </c>
      <c r="X30" s="250">
        <v>0.3</v>
      </c>
      <c r="Y30" s="251">
        <f t="shared" si="41"/>
        <v>0.275</v>
      </c>
      <c r="Z30" s="248">
        <v>12.0</v>
      </c>
      <c r="AA30" s="251">
        <f t="shared" si="42"/>
        <v>0.9166666667</v>
      </c>
      <c r="AB30" s="119"/>
      <c r="AC30" s="250">
        <v>0.04</v>
      </c>
      <c r="AD30" s="250">
        <v>1.0</v>
      </c>
      <c r="AE30" s="248">
        <v>8.0</v>
      </c>
      <c r="AF30" s="250">
        <f t="shared" si="43"/>
        <v>0</v>
      </c>
      <c r="AG30" s="251">
        <f t="shared" si="44"/>
        <v>0</v>
      </c>
      <c r="AH30" s="251">
        <f t="shared" si="45"/>
        <v>0.891</v>
      </c>
      <c r="AI30" s="160" t="str">
        <f t="shared" si="46"/>
        <v>SUBIR2</v>
      </c>
      <c r="AJ30" s="186">
        <f t="shared" si="47"/>
        <v>550000</v>
      </c>
      <c r="AK30" s="186">
        <f t="shared" si="48"/>
        <v>550000</v>
      </c>
      <c r="AL30" s="184">
        <f t="shared" si="49"/>
        <v>550000</v>
      </c>
      <c r="AM30" s="184">
        <f t="shared" si="50"/>
        <v>550000</v>
      </c>
      <c r="AN30" s="248">
        <f t="shared" si="51"/>
        <v>1</v>
      </c>
      <c r="AO30" s="248">
        <f t="shared" si="52"/>
        <v>1</v>
      </c>
      <c r="AP30" s="255" t="str">
        <f t="shared" si="53"/>
        <v/>
      </c>
      <c r="AQ30" s="254" t="str">
        <f t="shared" si="54"/>
        <v/>
      </c>
      <c r="AR30" s="160"/>
    </row>
    <row r="31">
      <c r="A31" s="248">
        <f>'C1'!A31</f>
        <v>3</v>
      </c>
      <c r="B31" s="161">
        <f>'C1'!B31</f>
        <v>43046963</v>
      </c>
      <c r="C31" s="160" t="str">
        <f>'C1'!C31</f>
        <v>HIGUITA HIDALGO LUZ MARINA</v>
      </c>
      <c r="D31" s="186">
        <f>'C1'!E31</f>
        <v>500000</v>
      </c>
      <c r="E31" s="119"/>
      <c r="F31" s="186">
        <f>'C1'!AU31</f>
        <v>104000</v>
      </c>
      <c r="G31" s="119"/>
      <c r="H31" s="119"/>
      <c r="I31" s="119"/>
      <c r="J31" s="249">
        <f>'C1'!BD31</f>
        <v>3</v>
      </c>
      <c r="K31" s="250">
        <v>0.66</v>
      </c>
      <c r="L31" s="248">
        <v>12.0</v>
      </c>
      <c r="M31" s="250">
        <f t="shared" si="37"/>
        <v>0.75</v>
      </c>
      <c r="N31" s="250">
        <v>0.8</v>
      </c>
      <c r="O31" s="250">
        <f t="shared" si="38"/>
        <v>0.396</v>
      </c>
      <c r="P31" s="249">
        <f>Resultados!F28</f>
        <v>0</v>
      </c>
      <c r="Q31" s="248">
        <v>12.0</v>
      </c>
      <c r="R31" s="250">
        <f t="shared" si="39"/>
        <v>1</v>
      </c>
      <c r="S31" s="250">
        <v>0.2</v>
      </c>
      <c r="T31" s="251">
        <f t="shared" si="40"/>
        <v>0.132</v>
      </c>
      <c r="U31" s="252">
        <f>COUNTIF('C1'!I31:AF31,"=E")</f>
        <v>0</v>
      </c>
      <c r="V31" s="248">
        <f>COUNTIF('C1'!I31:AF31,"=N")</f>
        <v>3</v>
      </c>
      <c r="W31" s="250">
        <v>1.0</v>
      </c>
      <c r="X31" s="250">
        <v>0.3</v>
      </c>
      <c r="Y31" s="251">
        <f t="shared" si="41"/>
        <v>0.225</v>
      </c>
      <c r="Z31" s="248">
        <v>12.0</v>
      </c>
      <c r="AA31" s="251">
        <f t="shared" si="42"/>
        <v>0.75</v>
      </c>
      <c r="AB31" s="119"/>
      <c r="AC31" s="250">
        <v>0.04</v>
      </c>
      <c r="AD31" s="250">
        <v>1.0</v>
      </c>
      <c r="AE31" s="248">
        <v>8.0</v>
      </c>
      <c r="AF31" s="250">
        <f t="shared" si="43"/>
        <v>0</v>
      </c>
      <c r="AG31" s="251">
        <f t="shared" si="44"/>
        <v>0</v>
      </c>
      <c r="AH31" s="251">
        <f t="shared" si="45"/>
        <v>0.753</v>
      </c>
      <c r="AI31" s="160" t="str">
        <f t="shared" si="46"/>
        <v>BAJAR1</v>
      </c>
      <c r="AJ31" s="186">
        <f t="shared" si="47"/>
        <v>350000</v>
      </c>
      <c r="AK31" s="186">
        <f t="shared" si="48"/>
        <v>350000</v>
      </c>
      <c r="AL31" s="184">
        <f t="shared" si="49"/>
        <v>350000</v>
      </c>
      <c r="AM31" s="184">
        <f t="shared" si="50"/>
        <v>350000</v>
      </c>
      <c r="AN31" s="248">
        <f t="shared" si="51"/>
        <v>1</v>
      </c>
      <c r="AO31" s="248">
        <f t="shared" si="52"/>
        <v>1</v>
      </c>
      <c r="AP31" s="255" t="str">
        <f t="shared" si="53"/>
        <v/>
      </c>
      <c r="AQ31" s="254" t="str">
        <f t="shared" si="54"/>
        <v/>
      </c>
      <c r="AR31" s="160"/>
    </row>
    <row r="32">
      <c r="A32" s="248">
        <f>'C1'!A32</f>
        <v>4</v>
      </c>
      <c r="B32" s="161">
        <f>'C1'!B32</f>
        <v>43540392</v>
      </c>
      <c r="C32" s="160" t="str">
        <f>'C1'!C32</f>
        <v>BETANCUR MONCADA LILIAN DELSOCORRO</v>
      </c>
      <c r="D32" s="186">
        <f>'C1'!E32</f>
        <v>500000</v>
      </c>
      <c r="E32" s="119"/>
      <c r="F32" s="186">
        <f>'C1'!AU32</f>
        <v>53000</v>
      </c>
      <c r="G32" s="119"/>
      <c r="H32" s="119"/>
      <c r="I32" s="119"/>
      <c r="J32" s="249">
        <f>'C1'!BD32</f>
        <v>2</v>
      </c>
      <c r="K32" s="250">
        <v>0.66</v>
      </c>
      <c r="L32" s="248">
        <v>12.0</v>
      </c>
      <c r="M32" s="250">
        <f t="shared" si="37"/>
        <v>0.8333333333</v>
      </c>
      <c r="N32" s="250">
        <v>0.8</v>
      </c>
      <c r="O32" s="250">
        <f t="shared" si="38"/>
        <v>0.44</v>
      </c>
      <c r="P32" s="249">
        <f>Resultados!F29</f>
        <v>0</v>
      </c>
      <c r="Q32" s="248">
        <v>12.0</v>
      </c>
      <c r="R32" s="250">
        <f t="shared" si="39"/>
        <v>1</v>
      </c>
      <c r="S32" s="250">
        <v>0.2</v>
      </c>
      <c r="T32" s="251">
        <f t="shared" si="40"/>
        <v>0.132</v>
      </c>
      <c r="U32" s="252">
        <f>COUNTIF('C1'!I32:AF32,"=E")</f>
        <v>0</v>
      </c>
      <c r="V32" s="248">
        <f>COUNTIF('C1'!I32:AF32,"=N")</f>
        <v>2</v>
      </c>
      <c r="W32" s="250">
        <v>1.0</v>
      </c>
      <c r="X32" s="250">
        <v>0.3</v>
      </c>
      <c r="Y32" s="251">
        <f t="shared" si="41"/>
        <v>0.25</v>
      </c>
      <c r="Z32" s="248">
        <v>12.0</v>
      </c>
      <c r="AA32" s="251">
        <f t="shared" si="42"/>
        <v>0.8333333333</v>
      </c>
      <c r="AB32" s="119"/>
      <c r="AC32" s="250">
        <v>0.04</v>
      </c>
      <c r="AD32" s="250">
        <v>1.0</v>
      </c>
      <c r="AE32" s="248">
        <v>8.0</v>
      </c>
      <c r="AF32" s="250">
        <f t="shared" si="43"/>
        <v>0</v>
      </c>
      <c r="AG32" s="251">
        <f t="shared" si="44"/>
        <v>0</v>
      </c>
      <c r="AH32" s="251">
        <f t="shared" si="45"/>
        <v>0.822</v>
      </c>
      <c r="AI32" s="160" t="str">
        <f t="shared" si="46"/>
        <v>IGUAL</v>
      </c>
      <c r="AJ32" s="186">
        <f t="shared" si="47"/>
        <v>500000</v>
      </c>
      <c r="AK32" s="186">
        <f t="shared" si="48"/>
        <v>500000</v>
      </c>
      <c r="AL32" s="184">
        <f t="shared" si="49"/>
        <v>500000</v>
      </c>
      <c r="AM32" s="184">
        <f t="shared" si="50"/>
        <v>500000</v>
      </c>
      <c r="AN32" s="248">
        <f t="shared" si="51"/>
        <v>1</v>
      </c>
      <c r="AO32" s="248">
        <f t="shared" si="52"/>
        <v>1</v>
      </c>
      <c r="AP32" s="255" t="str">
        <f t="shared" si="53"/>
        <v/>
      </c>
      <c r="AQ32" s="254" t="str">
        <f t="shared" si="54"/>
        <v/>
      </c>
      <c r="AR32" s="160"/>
    </row>
    <row r="33">
      <c r="A33" s="248">
        <f>'C1'!A33</f>
        <v>5</v>
      </c>
      <c r="B33" s="161">
        <f>'C1'!B33</f>
        <v>3602204</v>
      </c>
      <c r="C33" s="160" t="str">
        <f>'C1'!C33</f>
        <v>ZAPATA LAVERDE GUSTAVO DE JESUS</v>
      </c>
      <c r="D33" s="186">
        <f>'C1'!E33</f>
        <v>200000</v>
      </c>
      <c r="E33" s="119"/>
      <c r="F33" s="186">
        <f>'C1'!AU33</f>
        <v>35200</v>
      </c>
      <c r="G33" s="119"/>
      <c r="H33" s="119"/>
      <c r="I33" s="119"/>
      <c r="J33" s="249">
        <f>'C1'!BD33</f>
        <v>5</v>
      </c>
      <c r="K33" s="250">
        <v>0.66</v>
      </c>
      <c r="L33" s="248">
        <v>12.0</v>
      </c>
      <c r="M33" s="250">
        <f t="shared" si="37"/>
        <v>0.5833333333</v>
      </c>
      <c r="N33" s="250">
        <v>0.8</v>
      </c>
      <c r="O33" s="250">
        <f t="shared" si="38"/>
        <v>0.308</v>
      </c>
      <c r="P33" s="249">
        <f>Resultados!F30</f>
        <v>6</v>
      </c>
      <c r="Q33" s="248">
        <v>12.0</v>
      </c>
      <c r="R33" s="250">
        <f t="shared" si="39"/>
        <v>0.5</v>
      </c>
      <c r="S33" s="250">
        <v>0.2</v>
      </c>
      <c r="T33" s="251">
        <f t="shared" si="40"/>
        <v>0.066</v>
      </c>
      <c r="U33" s="252">
        <f>COUNTIF('C1'!I33:AF33,"=E")</f>
        <v>0</v>
      </c>
      <c r="V33" s="248">
        <f>COUNTIF('C1'!I33:AF33,"=N")</f>
        <v>2</v>
      </c>
      <c r="W33" s="250">
        <v>1.0</v>
      </c>
      <c r="X33" s="250">
        <v>0.3</v>
      </c>
      <c r="Y33" s="251">
        <f t="shared" si="41"/>
        <v>0.25</v>
      </c>
      <c r="Z33" s="248">
        <v>12.0</v>
      </c>
      <c r="AA33" s="251">
        <f t="shared" si="42"/>
        <v>0.8333333333</v>
      </c>
      <c r="AB33" s="119"/>
      <c r="AC33" s="250">
        <v>0.04</v>
      </c>
      <c r="AD33" s="250">
        <v>1.0</v>
      </c>
      <c r="AE33" s="248">
        <v>8.0</v>
      </c>
      <c r="AF33" s="250">
        <f t="shared" si="43"/>
        <v>0</v>
      </c>
      <c r="AG33" s="251">
        <f t="shared" si="44"/>
        <v>0</v>
      </c>
      <c r="AH33" s="251">
        <f t="shared" si="45"/>
        <v>0.624</v>
      </c>
      <c r="AI33" s="160" t="str">
        <f t="shared" si="46"/>
        <v>SACAR</v>
      </c>
      <c r="AJ33" s="186">
        <f t="shared" si="47"/>
        <v>0</v>
      </c>
      <c r="AK33" s="186">
        <f t="shared" si="48"/>
        <v>0</v>
      </c>
      <c r="AL33" s="184">
        <f t="shared" si="49"/>
        <v>0</v>
      </c>
      <c r="AM33" s="184">
        <f t="shared" si="50"/>
        <v>0</v>
      </c>
      <c r="AN33" s="248">
        <f t="shared" si="51"/>
        <v>0</v>
      </c>
      <c r="AO33" s="248">
        <f t="shared" si="52"/>
        <v>0</v>
      </c>
      <c r="AP33" s="255" t="str">
        <f t="shared" si="53"/>
        <v/>
      </c>
      <c r="AQ33" s="254" t="str">
        <f t="shared" si="54"/>
        <v/>
      </c>
      <c r="AR33" s="160"/>
    </row>
    <row r="34">
      <c r="A34" s="248">
        <f>'C1'!A34</f>
        <v>6</v>
      </c>
      <c r="B34" s="161">
        <f>'C1'!B34</f>
        <v>8036979</v>
      </c>
      <c r="C34" s="160" t="str">
        <f>'C1'!C34</f>
        <v>BEDOYA ARBOLEDA JOSE ALBEIRO</v>
      </c>
      <c r="D34" s="186">
        <f>'C1'!E34</f>
        <v>500000</v>
      </c>
      <c r="E34" s="119"/>
      <c r="F34" s="186">
        <f>'C1'!AU34</f>
        <v>51000</v>
      </c>
      <c r="G34" s="119"/>
      <c r="H34" s="119"/>
      <c r="I34" s="119"/>
      <c r="J34" s="249">
        <f>'C1'!BD34</f>
        <v>0</v>
      </c>
      <c r="K34" s="250">
        <v>0.66</v>
      </c>
      <c r="L34" s="248">
        <v>12.0</v>
      </c>
      <c r="M34" s="250">
        <f t="shared" si="37"/>
        <v>1</v>
      </c>
      <c r="N34" s="250">
        <v>0.8</v>
      </c>
      <c r="O34" s="250">
        <f t="shared" si="38"/>
        <v>0.528</v>
      </c>
      <c r="P34" s="249">
        <f>Resultados!F31</f>
        <v>0</v>
      </c>
      <c r="Q34" s="248">
        <v>12.0</v>
      </c>
      <c r="R34" s="250">
        <f t="shared" si="39"/>
        <v>1</v>
      </c>
      <c r="S34" s="250">
        <v>0.2</v>
      </c>
      <c r="T34" s="251">
        <f t="shared" si="40"/>
        <v>0.132</v>
      </c>
      <c r="U34" s="252">
        <f>COUNTIF('C1'!I34:AF34,"=E")</f>
        <v>0</v>
      </c>
      <c r="V34" s="248">
        <f>COUNTIF('C1'!I34:AF34,"=N")</f>
        <v>0</v>
      </c>
      <c r="W34" s="250">
        <v>1.0</v>
      </c>
      <c r="X34" s="250">
        <v>0.3</v>
      </c>
      <c r="Y34" s="251">
        <f t="shared" si="41"/>
        <v>0.3</v>
      </c>
      <c r="Z34" s="248">
        <v>12.0</v>
      </c>
      <c r="AA34" s="251">
        <f t="shared" si="42"/>
        <v>1</v>
      </c>
      <c r="AB34" s="119"/>
      <c r="AC34" s="250">
        <v>0.04</v>
      </c>
      <c r="AD34" s="250">
        <v>1.0</v>
      </c>
      <c r="AE34" s="248">
        <v>8.0</v>
      </c>
      <c r="AF34" s="250">
        <f t="shared" si="43"/>
        <v>0</v>
      </c>
      <c r="AG34" s="251">
        <f t="shared" si="44"/>
        <v>0</v>
      </c>
      <c r="AH34" s="251">
        <f t="shared" si="45"/>
        <v>0.96</v>
      </c>
      <c r="AI34" s="160" t="str">
        <f t="shared" si="46"/>
        <v>SUBIR</v>
      </c>
      <c r="AJ34" s="186">
        <f t="shared" si="47"/>
        <v>650000</v>
      </c>
      <c r="AK34" s="186">
        <f t="shared" si="48"/>
        <v>650000</v>
      </c>
      <c r="AL34" s="184">
        <f t="shared" si="49"/>
        <v>650000</v>
      </c>
      <c r="AM34" s="184">
        <f t="shared" si="50"/>
        <v>650000</v>
      </c>
      <c r="AN34" s="248">
        <f t="shared" si="51"/>
        <v>1</v>
      </c>
      <c r="AO34" s="248">
        <f t="shared" si="52"/>
        <v>1</v>
      </c>
      <c r="AP34" s="255" t="str">
        <f t="shared" si="53"/>
        <v/>
      </c>
      <c r="AQ34" s="254" t="str">
        <f t="shared" si="54"/>
        <v/>
      </c>
      <c r="AR34" s="160"/>
    </row>
    <row r="35">
      <c r="A35" s="248">
        <f>'C1'!A35</f>
        <v>7</v>
      </c>
      <c r="B35" s="160" t="str">
        <f>'C1'!B35</f>
        <v/>
      </c>
      <c r="C35" s="160" t="str">
        <f>'C1'!C35</f>
        <v/>
      </c>
      <c r="D35" s="186" t="str">
        <f>'C1'!E35</f>
        <v/>
      </c>
      <c r="E35" s="119"/>
      <c r="F35" s="186" t="str">
        <f>'C1'!AU35</f>
        <v/>
      </c>
      <c r="G35" s="119"/>
      <c r="H35" s="119"/>
      <c r="I35" s="119"/>
      <c r="J35" s="249">
        <f>'C1'!BD35</f>
        <v>12</v>
      </c>
      <c r="K35" s="250">
        <v>0.66</v>
      </c>
      <c r="L35" s="248">
        <v>12.0</v>
      </c>
      <c r="M35" s="250">
        <f t="shared" si="37"/>
        <v>0</v>
      </c>
      <c r="N35" s="250">
        <v>0.8</v>
      </c>
      <c r="O35" s="250">
        <f t="shared" si="38"/>
        <v>0</v>
      </c>
      <c r="P35" s="249">
        <f>Resultados!F32</f>
        <v>0</v>
      </c>
      <c r="Q35" s="248">
        <v>12.0</v>
      </c>
      <c r="R35" s="250">
        <f t="shared" si="39"/>
        <v>1</v>
      </c>
      <c r="S35" s="250">
        <v>0.2</v>
      </c>
      <c r="T35" s="251">
        <f t="shared" si="40"/>
        <v>0.132</v>
      </c>
      <c r="U35" s="252">
        <f>COUNTIF('C1'!I35:AF35,"=E")</f>
        <v>0</v>
      </c>
      <c r="V35" s="248">
        <f>COUNTIF('C1'!I35:AF35,"=N")</f>
        <v>0</v>
      </c>
      <c r="W35" s="250">
        <v>1.0</v>
      </c>
      <c r="X35" s="250">
        <v>0.3</v>
      </c>
      <c r="Y35" s="251">
        <f t="shared" si="41"/>
        <v>0.3</v>
      </c>
      <c r="Z35" s="248">
        <v>12.0</v>
      </c>
      <c r="AA35" s="251">
        <f t="shared" si="42"/>
        <v>1</v>
      </c>
      <c r="AB35" s="119"/>
      <c r="AC35" s="250">
        <v>0.04</v>
      </c>
      <c r="AD35" s="250">
        <v>1.0</v>
      </c>
      <c r="AE35" s="248">
        <v>8.0</v>
      </c>
      <c r="AF35" s="250">
        <f t="shared" si="43"/>
        <v>0</v>
      </c>
      <c r="AG35" s="251">
        <f t="shared" si="44"/>
        <v>0</v>
      </c>
      <c r="AH35" s="251">
        <f t="shared" si="45"/>
        <v>0.432</v>
      </c>
      <c r="AI35" s="160" t="str">
        <f t="shared" si="46"/>
        <v>SACAR</v>
      </c>
      <c r="AJ35" s="186">
        <f t="shared" si="47"/>
        <v>0</v>
      </c>
      <c r="AK35" s="186">
        <f t="shared" si="48"/>
        <v>0</v>
      </c>
      <c r="AL35" s="184">
        <f t="shared" si="49"/>
        <v>0</v>
      </c>
      <c r="AM35" s="184">
        <f t="shared" si="50"/>
        <v>0</v>
      </c>
      <c r="AN35" s="248">
        <f t="shared" si="51"/>
        <v>0</v>
      </c>
      <c r="AO35" s="248">
        <f t="shared" si="52"/>
        <v>0</v>
      </c>
      <c r="AP35" s="255" t="str">
        <f t="shared" si="53"/>
        <v/>
      </c>
      <c r="AQ35" s="254" t="str">
        <f t="shared" si="54"/>
        <v/>
      </c>
      <c r="AR35" s="160"/>
    </row>
    <row r="36">
      <c r="A36" s="248">
        <f>'C1'!A36</f>
        <v>8</v>
      </c>
      <c r="B36" s="160" t="str">
        <f>'C1'!B36</f>
        <v/>
      </c>
      <c r="C36" s="160" t="str">
        <f>'C1'!C36</f>
        <v/>
      </c>
      <c r="D36" s="186" t="str">
        <f>'C1'!E36</f>
        <v/>
      </c>
      <c r="E36" s="119"/>
      <c r="F36" s="186" t="str">
        <f>'C1'!AU36</f>
        <v/>
      </c>
      <c r="G36" s="119"/>
      <c r="H36" s="119"/>
      <c r="I36" s="119"/>
      <c r="J36" s="249">
        <f>'C1'!BD36</f>
        <v>12</v>
      </c>
      <c r="K36" s="250">
        <v>0.66</v>
      </c>
      <c r="L36" s="248">
        <v>12.0</v>
      </c>
      <c r="M36" s="250">
        <f t="shared" si="37"/>
        <v>0</v>
      </c>
      <c r="N36" s="250">
        <v>0.8</v>
      </c>
      <c r="O36" s="250">
        <f t="shared" si="38"/>
        <v>0</v>
      </c>
      <c r="P36" s="249">
        <f>Resultados!F33</f>
        <v>0</v>
      </c>
      <c r="Q36" s="248">
        <v>12.0</v>
      </c>
      <c r="R36" s="250">
        <f t="shared" si="39"/>
        <v>1</v>
      </c>
      <c r="S36" s="250">
        <v>0.2</v>
      </c>
      <c r="T36" s="251">
        <f t="shared" si="40"/>
        <v>0.132</v>
      </c>
      <c r="U36" s="252">
        <f>COUNTIF('C1'!I36:AF36,"=E")</f>
        <v>0</v>
      </c>
      <c r="V36" s="248">
        <f>COUNTIF('C1'!I36:AF36,"=N")</f>
        <v>0</v>
      </c>
      <c r="W36" s="250">
        <v>1.0</v>
      </c>
      <c r="X36" s="250">
        <v>0.3</v>
      </c>
      <c r="Y36" s="251">
        <f t="shared" si="41"/>
        <v>0.3</v>
      </c>
      <c r="Z36" s="248">
        <v>12.0</v>
      </c>
      <c r="AA36" s="251">
        <f t="shared" si="42"/>
        <v>1</v>
      </c>
      <c r="AB36" s="119"/>
      <c r="AC36" s="250">
        <v>0.04</v>
      </c>
      <c r="AD36" s="250">
        <v>1.0</v>
      </c>
      <c r="AE36" s="248">
        <v>8.0</v>
      </c>
      <c r="AF36" s="250">
        <f t="shared" si="43"/>
        <v>0</v>
      </c>
      <c r="AG36" s="251">
        <f t="shared" si="44"/>
        <v>0</v>
      </c>
      <c r="AH36" s="251">
        <f t="shared" si="45"/>
        <v>0.432</v>
      </c>
      <c r="AI36" s="160" t="str">
        <f t="shared" si="46"/>
        <v>SACAR</v>
      </c>
      <c r="AJ36" s="186">
        <f t="shared" si="47"/>
        <v>0</v>
      </c>
      <c r="AK36" s="186">
        <f t="shared" si="48"/>
        <v>0</v>
      </c>
      <c r="AL36" s="184">
        <f t="shared" si="49"/>
        <v>0</v>
      </c>
      <c r="AM36" s="184">
        <f t="shared" si="50"/>
        <v>0</v>
      </c>
      <c r="AN36" s="248">
        <f t="shared" si="51"/>
        <v>0</v>
      </c>
      <c r="AO36" s="248">
        <f t="shared" si="52"/>
        <v>0</v>
      </c>
      <c r="AP36" s="255" t="str">
        <f t="shared" si="53"/>
        <v/>
      </c>
      <c r="AQ36" s="254" t="str">
        <f t="shared" si="54"/>
        <v/>
      </c>
      <c r="AR36" s="160"/>
    </row>
    <row r="37">
      <c r="A37" s="160" t="str">
        <f>'C1'!A37</f>
        <v/>
      </c>
      <c r="B37" s="160" t="str">
        <f>'C1'!B37</f>
        <v/>
      </c>
      <c r="C37" s="160" t="str">
        <f>'C1'!C37</f>
        <v/>
      </c>
      <c r="D37" s="186" t="str">
        <f>'C1'!E37</f>
        <v/>
      </c>
      <c r="E37" s="160"/>
      <c r="F37" s="160"/>
      <c r="G37" s="160"/>
      <c r="H37" s="160"/>
      <c r="I37" s="160"/>
      <c r="J37" s="160" t="str">
        <f>'C1'!BD37</f>
        <v/>
      </c>
      <c r="K37" s="255"/>
      <c r="L37" s="160"/>
      <c r="M37" s="160"/>
      <c r="N37" s="255"/>
      <c r="O37" s="160"/>
      <c r="P37" s="249"/>
      <c r="Q37" s="160"/>
      <c r="R37" s="255"/>
      <c r="S37" s="255"/>
      <c r="T37" s="160"/>
      <c r="U37" s="234"/>
      <c r="V37" s="160"/>
      <c r="W37" s="255"/>
      <c r="X37" s="255"/>
      <c r="Y37" s="256"/>
      <c r="Z37" s="160"/>
      <c r="AA37" s="256"/>
      <c r="AB37" s="160"/>
      <c r="AC37" s="255"/>
      <c r="AD37" s="255"/>
      <c r="AE37" s="160"/>
      <c r="AF37" s="160"/>
      <c r="AG37" s="256"/>
      <c r="AH37" s="256"/>
      <c r="AI37" s="160"/>
      <c r="AJ37" s="186"/>
      <c r="AK37" s="160"/>
      <c r="AL37" s="234"/>
      <c r="AM37" s="234"/>
      <c r="AN37" s="160"/>
      <c r="AO37" s="160"/>
      <c r="AP37" s="255"/>
      <c r="AQ37" s="254"/>
      <c r="AR37" s="160"/>
    </row>
    <row r="38">
      <c r="A38" s="248">
        <f>'C1'!A38</f>
        <v>1</v>
      </c>
      <c r="B38" s="161">
        <f>'C1'!B38</f>
        <v>43055137</v>
      </c>
      <c r="C38" s="160" t="str">
        <f>'C1'!C38</f>
        <v>RESTREPO HERNANDEZ MAGDALENA</v>
      </c>
      <c r="D38" s="186">
        <f>'C1'!E38</f>
        <v>400000</v>
      </c>
      <c r="E38" s="119"/>
      <c r="F38" s="186">
        <f>'C1'!AU38</f>
        <v>44900</v>
      </c>
      <c r="G38" s="119"/>
      <c r="H38" s="119"/>
      <c r="I38" s="119"/>
      <c r="J38" s="249">
        <f>'C1'!BD38</f>
        <v>0</v>
      </c>
      <c r="K38" s="250">
        <v>0.66</v>
      </c>
      <c r="L38" s="248">
        <v>12.0</v>
      </c>
      <c r="M38" s="250">
        <f t="shared" ref="M38:M45" si="55">(L38-J38)/L38</f>
        <v>1</v>
      </c>
      <c r="N38" s="250">
        <v>0.8</v>
      </c>
      <c r="O38" s="250">
        <f t="shared" ref="O38:O45" si="56">N38*M38*K38</f>
        <v>0.528</v>
      </c>
      <c r="P38" s="249">
        <f>Resultados!F35</f>
        <v>0</v>
      </c>
      <c r="Q38" s="248">
        <v>12.0</v>
      </c>
      <c r="R38" s="250">
        <f t="shared" ref="R38:R45" si="57">(Q38-P38)/Q38</f>
        <v>1</v>
      </c>
      <c r="S38" s="250">
        <v>0.2</v>
      </c>
      <c r="T38" s="251">
        <f t="shared" ref="T38:T45" si="58">S38*R38*K38</f>
        <v>0.132</v>
      </c>
      <c r="U38" s="252">
        <f>COUNTIF('C1'!I38:AF38,"=E")</f>
        <v>0</v>
      </c>
      <c r="V38" s="248">
        <f>COUNTIF('C1'!I38:AF38,"=N")</f>
        <v>0</v>
      </c>
      <c r="W38" s="250">
        <v>1.0</v>
      </c>
      <c r="X38" s="250">
        <v>0.3</v>
      </c>
      <c r="Y38" s="251">
        <f t="shared" ref="Y38:Y45" si="59">X38*W38*AA38</f>
        <v>0.3</v>
      </c>
      <c r="Z38" s="248">
        <v>12.0</v>
      </c>
      <c r="AA38" s="251">
        <f t="shared" ref="AA38:AA45" si="60">(Z38-V38)/Z38</f>
        <v>1</v>
      </c>
      <c r="AB38" s="119"/>
      <c r="AC38" s="250">
        <v>0.04</v>
      </c>
      <c r="AD38" s="250">
        <v>1.0</v>
      </c>
      <c r="AE38" s="248">
        <v>8.0</v>
      </c>
      <c r="AF38" s="250">
        <f t="shared" ref="AF38:AF45" si="61">IF(AB38&lt;8,(AE38+AB38)/AE38-1,(AE38+8)/AE38-1)</f>
        <v>0</v>
      </c>
      <c r="AG38" s="251">
        <f t="shared" ref="AG38:AG45" si="62">IF(AB38&lt;8,AF38*AD38*AC38,0.04)</f>
        <v>0</v>
      </c>
      <c r="AH38" s="251">
        <f t="shared" ref="AH38:AH45" si="63">AG38+Y38+T38+O38</f>
        <v>0.96</v>
      </c>
      <c r="AI38" s="160" t="str">
        <f t="shared" ref="AI38:AI45" si="64">IF(AH38&gt;=95%,"SUBIR",IF(AH38&gt;=92%,"SUBIR1",IF(AH38&gt;=88%,"SUBIR2",IF(AH38&gt;=82%,"IGUAL",IF(AH38&gt;=76%,"BAJAR",IF(AH38&gt;=70%,"BAJAR1","SACAR"))))))</f>
        <v>SUBIR</v>
      </c>
      <c r="AJ38" s="186">
        <f t="shared" ref="AJ38:AJ45" si="65">IF(AI38="SACAR",0,+D38+IF(AI38="SUBIR",150000,IF(AI38="SUBIR1",100000,IF(AI38="SUBIR2",50000,IF(AI38="IGUAL",0,IF(AI38="BAJAR",-50000,IF(AI38="BAJAR1",-150000,0))))-G38)))</f>
        <v>550000</v>
      </c>
      <c r="AK38" s="186">
        <f t="shared" ref="AK38:AK45" si="66">AJ38</f>
        <v>550000</v>
      </c>
      <c r="AL38" s="184">
        <f t="shared" ref="AL38:AL45" si="67">AJ38-H38</f>
        <v>550000</v>
      </c>
      <c r="AM38" s="184">
        <f t="shared" ref="AM38:AM45" si="68">AJ38-I38</f>
        <v>550000</v>
      </c>
      <c r="AN38" s="248">
        <f t="shared" ref="AN38:AN45" si="69">IF(AJ38=0,0,IF(AL38&lt;&gt;100000,1,0))</f>
        <v>1</v>
      </c>
      <c r="AO38" s="248">
        <f t="shared" ref="AO38:AO45" si="70">IF(AJ38=0,0,IF(AM38&lt;&gt;100000,1,0))</f>
        <v>1</v>
      </c>
      <c r="AP38" s="255" t="str">
        <f t="shared" ref="AP38:AP45" si="71">IFERROR(AJ38/H38)</f>
        <v/>
      </c>
      <c r="AQ38" s="254" t="str">
        <f t="shared" ref="AQ38:AQ45" si="72">IFERROR(AJ38/I38)</f>
        <v/>
      </c>
      <c r="AR38" s="160"/>
    </row>
    <row r="39">
      <c r="A39" s="248">
        <f>'C1'!A39</f>
        <v>2</v>
      </c>
      <c r="B39" s="161">
        <f>'C1'!B39</f>
        <v>43494317</v>
      </c>
      <c r="C39" s="160" t="str">
        <f>'C1'!C39</f>
        <v>DIAZ MARIA YOLANDA</v>
      </c>
      <c r="D39" s="186">
        <f>'C1'!E39</f>
        <v>700000</v>
      </c>
      <c r="E39" s="119"/>
      <c r="F39" s="186">
        <f>'C1'!AU39</f>
        <v>70200</v>
      </c>
      <c r="G39" s="119"/>
      <c r="H39" s="119"/>
      <c r="I39" s="119"/>
      <c r="J39" s="249">
        <f>'C1'!BD39</f>
        <v>0</v>
      </c>
      <c r="K39" s="250">
        <v>0.66</v>
      </c>
      <c r="L39" s="248">
        <v>12.0</v>
      </c>
      <c r="M39" s="250">
        <f t="shared" si="55"/>
        <v>1</v>
      </c>
      <c r="N39" s="250">
        <v>0.8</v>
      </c>
      <c r="O39" s="250">
        <f t="shared" si="56"/>
        <v>0.528</v>
      </c>
      <c r="P39" s="249">
        <f>Resultados!F36</f>
        <v>0</v>
      </c>
      <c r="Q39" s="248">
        <v>12.0</v>
      </c>
      <c r="R39" s="250">
        <f t="shared" si="57"/>
        <v>1</v>
      </c>
      <c r="S39" s="250">
        <v>0.2</v>
      </c>
      <c r="T39" s="251">
        <f t="shared" si="58"/>
        <v>0.132</v>
      </c>
      <c r="U39" s="252">
        <f>COUNTIF('C1'!I39:AF39,"=E")</f>
        <v>0</v>
      </c>
      <c r="V39" s="248">
        <f>COUNTIF('C1'!I39:AF39,"=N")</f>
        <v>4</v>
      </c>
      <c r="W39" s="250">
        <v>1.0</v>
      </c>
      <c r="X39" s="250">
        <v>0.3</v>
      </c>
      <c r="Y39" s="251">
        <f t="shared" si="59"/>
        <v>0.2</v>
      </c>
      <c r="Z39" s="248">
        <v>12.0</v>
      </c>
      <c r="AA39" s="251">
        <f t="shared" si="60"/>
        <v>0.6666666667</v>
      </c>
      <c r="AB39" s="119"/>
      <c r="AC39" s="250">
        <v>0.04</v>
      </c>
      <c r="AD39" s="250">
        <v>1.0</v>
      </c>
      <c r="AE39" s="248">
        <v>8.0</v>
      </c>
      <c r="AF39" s="250">
        <f t="shared" si="61"/>
        <v>0</v>
      </c>
      <c r="AG39" s="251">
        <f t="shared" si="62"/>
        <v>0</v>
      </c>
      <c r="AH39" s="251">
        <f t="shared" si="63"/>
        <v>0.86</v>
      </c>
      <c r="AI39" s="160" t="str">
        <f t="shared" si="64"/>
        <v>IGUAL</v>
      </c>
      <c r="AJ39" s="186">
        <f t="shared" si="65"/>
        <v>700000</v>
      </c>
      <c r="AK39" s="186">
        <f t="shared" si="66"/>
        <v>700000</v>
      </c>
      <c r="AL39" s="184">
        <f t="shared" si="67"/>
        <v>700000</v>
      </c>
      <c r="AM39" s="184">
        <f t="shared" si="68"/>
        <v>700000</v>
      </c>
      <c r="AN39" s="248">
        <f t="shared" si="69"/>
        <v>1</v>
      </c>
      <c r="AO39" s="248">
        <f t="shared" si="70"/>
        <v>1</v>
      </c>
      <c r="AP39" s="255" t="str">
        <f t="shared" si="71"/>
        <v/>
      </c>
      <c r="AQ39" s="254" t="str">
        <f t="shared" si="72"/>
        <v/>
      </c>
      <c r="AR39" s="160"/>
    </row>
    <row r="40">
      <c r="A40" s="248">
        <f>'C1'!A40</f>
        <v>3</v>
      </c>
      <c r="B40" s="161">
        <f>'C1'!B40</f>
        <v>43189241</v>
      </c>
      <c r="C40" s="160" t="str">
        <f>'C1'!C40</f>
        <v>GAÑAN JARAMILLO CLAUDIA MARCELA</v>
      </c>
      <c r="D40" s="186">
        <f>'C1'!E40</f>
        <v>600000</v>
      </c>
      <c r="E40" s="119"/>
      <c r="F40" s="186">
        <f>'C1'!AU40</f>
        <v>64600</v>
      </c>
      <c r="G40" s="119"/>
      <c r="H40" s="119"/>
      <c r="I40" s="119"/>
      <c r="J40" s="249">
        <f>'C1'!BD40</f>
        <v>1</v>
      </c>
      <c r="K40" s="250">
        <v>0.66</v>
      </c>
      <c r="L40" s="248">
        <v>12.0</v>
      </c>
      <c r="M40" s="250">
        <f t="shared" si="55"/>
        <v>0.9166666667</v>
      </c>
      <c r="N40" s="250">
        <v>0.8</v>
      </c>
      <c r="O40" s="250">
        <f t="shared" si="56"/>
        <v>0.484</v>
      </c>
      <c r="P40" s="249">
        <f>Resultados!F37</f>
        <v>0</v>
      </c>
      <c r="Q40" s="248">
        <v>12.0</v>
      </c>
      <c r="R40" s="250">
        <f t="shared" si="57"/>
        <v>1</v>
      </c>
      <c r="S40" s="250">
        <v>0.2</v>
      </c>
      <c r="T40" s="251">
        <f t="shared" si="58"/>
        <v>0.132</v>
      </c>
      <c r="U40" s="252">
        <f>COUNTIF('C1'!I40:AF40,"=E")</f>
        <v>0</v>
      </c>
      <c r="V40" s="248">
        <f>COUNTIF('C1'!I40:AF40,"=N")</f>
        <v>6</v>
      </c>
      <c r="W40" s="250">
        <v>1.0</v>
      </c>
      <c r="X40" s="250">
        <v>0.3</v>
      </c>
      <c r="Y40" s="251">
        <f t="shared" si="59"/>
        <v>0.15</v>
      </c>
      <c r="Z40" s="248">
        <v>12.0</v>
      </c>
      <c r="AA40" s="251">
        <f t="shared" si="60"/>
        <v>0.5</v>
      </c>
      <c r="AB40" s="119"/>
      <c r="AC40" s="250">
        <v>0.04</v>
      </c>
      <c r="AD40" s="250">
        <v>1.0</v>
      </c>
      <c r="AE40" s="248">
        <v>8.0</v>
      </c>
      <c r="AF40" s="250">
        <f t="shared" si="61"/>
        <v>0</v>
      </c>
      <c r="AG40" s="251">
        <f t="shared" si="62"/>
        <v>0</v>
      </c>
      <c r="AH40" s="251">
        <f t="shared" si="63"/>
        <v>0.766</v>
      </c>
      <c r="AI40" s="160" t="str">
        <f t="shared" si="64"/>
        <v>BAJAR</v>
      </c>
      <c r="AJ40" s="186">
        <f t="shared" si="65"/>
        <v>550000</v>
      </c>
      <c r="AK40" s="186">
        <f t="shared" si="66"/>
        <v>550000</v>
      </c>
      <c r="AL40" s="184">
        <f t="shared" si="67"/>
        <v>550000</v>
      </c>
      <c r="AM40" s="184">
        <f t="shared" si="68"/>
        <v>550000</v>
      </c>
      <c r="AN40" s="248">
        <f t="shared" si="69"/>
        <v>1</v>
      </c>
      <c r="AO40" s="248">
        <f t="shared" si="70"/>
        <v>1</v>
      </c>
      <c r="AP40" s="255" t="str">
        <f t="shared" si="71"/>
        <v/>
      </c>
      <c r="AQ40" s="254" t="str">
        <f t="shared" si="72"/>
        <v/>
      </c>
      <c r="AR40" s="160"/>
    </row>
    <row r="41">
      <c r="A41" s="248">
        <f>'C1'!A41</f>
        <v>4</v>
      </c>
      <c r="B41" s="161">
        <f>'C1'!B41</f>
        <v>71731999</v>
      </c>
      <c r="C41" s="160" t="str">
        <f>'C1'!C41</f>
        <v>CASTAÑO RAMIREZ MARCO TULIO</v>
      </c>
      <c r="D41" s="186">
        <f>'C1'!E41</f>
        <v>650000</v>
      </c>
      <c r="E41" s="119"/>
      <c r="F41" s="186">
        <f>'C1'!AU41</f>
        <v>114600</v>
      </c>
      <c r="G41" s="119"/>
      <c r="H41" s="119"/>
      <c r="I41" s="119"/>
      <c r="J41" s="249">
        <f>'C1'!BD41</f>
        <v>1</v>
      </c>
      <c r="K41" s="250">
        <v>0.66</v>
      </c>
      <c r="L41" s="248">
        <v>12.0</v>
      </c>
      <c r="M41" s="250">
        <f t="shared" si="55"/>
        <v>0.9166666667</v>
      </c>
      <c r="N41" s="250">
        <v>0.8</v>
      </c>
      <c r="O41" s="250">
        <f t="shared" si="56"/>
        <v>0.484</v>
      </c>
      <c r="P41" s="249">
        <f>Resultados!F38</f>
        <v>2</v>
      </c>
      <c r="Q41" s="248">
        <v>12.0</v>
      </c>
      <c r="R41" s="250">
        <f t="shared" si="57"/>
        <v>0.8333333333</v>
      </c>
      <c r="S41" s="250">
        <v>0.2</v>
      </c>
      <c r="T41" s="251">
        <f t="shared" si="58"/>
        <v>0.11</v>
      </c>
      <c r="U41" s="252">
        <f>COUNTIF('C1'!I41:AF41,"=E")</f>
        <v>0</v>
      </c>
      <c r="V41" s="248">
        <f>COUNTIF('C1'!I41:AF41,"=N")</f>
        <v>2</v>
      </c>
      <c r="W41" s="250">
        <v>1.0</v>
      </c>
      <c r="X41" s="250">
        <v>0.3</v>
      </c>
      <c r="Y41" s="251">
        <f t="shared" si="59"/>
        <v>0.25</v>
      </c>
      <c r="Z41" s="248">
        <v>12.0</v>
      </c>
      <c r="AA41" s="251">
        <f t="shared" si="60"/>
        <v>0.8333333333</v>
      </c>
      <c r="AB41" s="119"/>
      <c r="AC41" s="250">
        <v>0.04</v>
      </c>
      <c r="AD41" s="250">
        <v>1.0</v>
      </c>
      <c r="AE41" s="248">
        <v>8.0</v>
      </c>
      <c r="AF41" s="250">
        <f t="shared" si="61"/>
        <v>0</v>
      </c>
      <c r="AG41" s="251">
        <f t="shared" si="62"/>
        <v>0</v>
      </c>
      <c r="AH41" s="251">
        <f t="shared" si="63"/>
        <v>0.844</v>
      </c>
      <c r="AI41" s="160" t="str">
        <f t="shared" si="64"/>
        <v>IGUAL</v>
      </c>
      <c r="AJ41" s="186">
        <f t="shared" si="65"/>
        <v>650000</v>
      </c>
      <c r="AK41" s="186">
        <f t="shared" si="66"/>
        <v>650000</v>
      </c>
      <c r="AL41" s="184">
        <f t="shared" si="67"/>
        <v>650000</v>
      </c>
      <c r="AM41" s="184">
        <f t="shared" si="68"/>
        <v>650000</v>
      </c>
      <c r="AN41" s="248">
        <f t="shared" si="69"/>
        <v>1</v>
      </c>
      <c r="AO41" s="248">
        <f t="shared" si="70"/>
        <v>1</v>
      </c>
      <c r="AP41" s="255" t="str">
        <f t="shared" si="71"/>
        <v/>
      </c>
      <c r="AQ41" s="254" t="str">
        <f t="shared" si="72"/>
        <v/>
      </c>
      <c r="AR41" s="160"/>
    </row>
    <row r="42">
      <c r="A42" s="248">
        <f>'C1'!A42</f>
        <v>5</v>
      </c>
      <c r="B42" s="161">
        <f>'C1'!B42</f>
        <v>71587962</v>
      </c>
      <c r="C42" s="160" t="str">
        <f>'C1'!C42</f>
        <v>VELASQUEZ ALVAREZ ALEJANDRO</v>
      </c>
      <c r="D42" s="186">
        <f>'C1'!E42</f>
        <v>500000</v>
      </c>
      <c r="E42" s="119"/>
      <c r="F42" s="186">
        <f>'C1'!AU42</f>
        <v>51000</v>
      </c>
      <c r="G42" s="119"/>
      <c r="H42" s="119"/>
      <c r="I42" s="119"/>
      <c r="J42" s="249">
        <f>'C1'!BD42</f>
        <v>0</v>
      </c>
      <c r="K42" s="250">
        <v>0.66</v>
      </c>
      <c r="L42" s="248">
        <v>12.0</v>
      </c>
      <c r="M42" s="250">
        <f t="shared" si="55"/>
        <v>1</v>
      </c>
      <c r="N42" s="250">
        <v>0.8</v>
      </c>
      <c r="O42" s="250">
        <f t="shared" si="56"/>
        <v>0.528</v>
      </c>
      <c r="P42" s="249">
        <f>Resultados!F39</f>
        <v>0</v>
      </c>
      <c r="Q42" s="248">
        <v>12.0</v>
      </c>
      <c r="R42" s="250">
        <f t="shared" si="57"/>
        <v>1</v>
      </c>
      <c r="S42" s="250">
        <v>0.2</v>
      </c>
      <c r="T42" s="251">
        <f t="shared" si="58"/>
        <v>0.132</v>
      </c>
      <c r="U42" s="252">
        <f>COUNTIF('C1'!I42:AF42,"=E")</f>
        <v>0</v>
      </c>
      <c r="V42" s="248">
        <f>COUNTIF('C1'!I42:AF42,"=N")</f>
        <v>1</v>
      </c>
      <c r="W42" s="250">
        <v>1.0</v>
      </c>
      <c r="X42" s="250">
        <v>0.3</v>
      </c>
      <c r="Y42" s="251">
        <f t="shared" si="59"/>
        <v>0.275</v>
      </c>
      <c r="Z42" s="248">
        <v>12.0</v>
      </c>
      <c r="AA42" s="251">
        <f t="shared" si="60"/>
        <v>0.9166666667</v>
      </c>
      <c r="AB42" s="119"/>
      <c r="AC42" s="250">
        <v>0.04</v>
      </c>
      <c r="AD42" s="250">
        <v>1.0</v>
      </c>
      <c r="AE42" s="248">
        <v>8.0</v>
      </c>
      <c r="AF42" s="250">
        <f t="shared" si="61"/>
        <v>0</v>
      </c>
      <c r="AG42" s="251">
        <f t="shared" si="62"/>
        <v>0</v>
      </c>
      <c r="AH42" s="251">
        <f t="shared" si="63"/>
        <v>0.935</v>
      </c>
      <c r="AI42" s="160" t="str">
        <f t="shared" si="64"/>
        <v>SUBIR1</v>
      </c>
      <c r="AJ42" s="186">
        <f t="shared" si="65"/>
        <v>600000</v>
      </c>
      <c r="AK42" s="186">
        <f t="shared" si="66"/>
        <v>600000</v>
      </c>
      <c r="AL42" s="184">
        <f t="shared" si="67"/>
        <v>600000</v>
      </c>
      <c r="AM42" s="184">
        <f t="shared" si="68"/>
        <v>600000</v>
      </c>
      <c r="AN42" s="248">
        <f t="shared" si="69"/>
        <v>1</v>
      </c>
      <c r="AO42" s="248">
        <f t="shared" si="70"/>
        <v>1</v>
      </c>
      <c r="AP42" s="255" t="str">
        <f t="shared" si="71"/>
        <v/>
      </c>
      <c r="AQ42" s="254" t="str">
        <f t="shared" si="72"/>
        <v/>
      </c>
      <c r="AR42" s="160"/>
    </row>
    <row r="43">
      <c r="A43" s="248">
        <f>'C1'!A43</f>
        <v>6</v>
      </c>
      <c r="B43" s="161">
        <f>'C1'!B43</f>
        <v>1152710549</v>
      </c>
      <c r="C43" s="160" t="str">
        <f>'C1'!C43</f>
        <v>GARCIA NARANJO MARILLELY</v>
      </c>
      <c r="D43" s="186">
        <f>'C1'!E43</f>
        <v>500000</v>
      </c>
      <c r="E43" s="119"/>
      <c r="F43" s="186">
        <f>'C1'!AU43</f>
        <v>51000</v>
      </c>
      <c r="G43" s="119"/>
      <c r="H43" s="119"/>
      <c r="I43" s="119"/>
      <c r="J43" s="249">
        <f>'C1'!BD43</f>
        <v>0</v>
      </c>
      <c r="K43" s="250">
        <v>0.66</v>
      </c>
      <c r="L43" s="248">
        <v>12.0</v>
      </c>
      <c r="M43" s="250">
        <f t="shared" si="55"/>
        <v>1</v>
      </c>
      <c r="N43" s="250">
        <v>0.8</v>
      </c>
      <c r="O43" s="250">
        <f t="shared" si="56"/>
        <v>0.528</v>
      </c>
      <c r="P43" s="249">
        <f>Resultados!F40</f>
        <v>0</v>
      </c>
      <c r="Q43" s="248">
        <v>12.0</v>
      </c>
      <c r="R43" s="250">
        <f t="shared" si="57"/>
        <v>1</v>
      </c>
      <c r="S43" s="250">
        <v>0.2</v>
      </c>
      <c r="T43" s="251">
        <f t="shared" si="58"/>
        <v>0.132</v>
      </c>
      <c r="U43" s="252">
        <f>COUNTIF('C1'!I43:AF43,"=E")</f>
        <v>0</v>
      </c>
      <c r="V43" s="248">
        <f>COUNTIF('C1'!I43:AF43,"=N")</f>
        <v>9</v>
      </c>
      <c r="W43" s="250">
        <v>1.0</v>
      </c>
      <c r="X43" s="250">
        <v>0.3</v>
      </c>
      <c r="Y43" s="251">
        <f t="shared" si="59"/>
        <v>0.075</v>
      </c>
      <c r="Z43" s="248">
        <v>12.0</v>
      </c>
      <c r="AA43" s="251">
        <f t="shared" si="60"/>
        <v>0.25</v>
      </c>
      <c r="AB43" s="119"/>
      <c r="AC43" s="250">
        <v>0.04</v>
      </c>
      <c r="AD43" s="250">
        <v>1.0</v>
      </c>
      <c r="AE43" s="248">
        <v>8.0</v>
      </c>
      <c r="AF43" s="250">
        <f t="shared" si="61"/>
        <v>0</v>
      </c>
      <c r="AG43" s="251">
        <f t="shared" si="62"/>
        <v>0</v>
      </c>
      <c r="AH43" s="251">
        <f t="shared" si="63"/>
        <v>0.735</v>
      </c>
      <c r="AI43" s="160" t="str">
        <f t="shared" si="64"/>
        <v>BAJAR1</v>
      </c>
      <c r="AJ43" s="186">
        <f t="shared" si="65"/>
        <v>350000</v>
      </c>
      <c r="AK43" s="186">
        <f t="shared" si="66"/>
        <v>350000</v>
      </c>
      <c r="AL43" s="184">
        <f t="shared" si="67"/>
        <v>350000</v>
      </c>
      <c r="AM43" s="184">
        <f t="shared" si="68"/>
        <v>350000</v>
      </c>
      <c r="AN43" s="248">
        <f t="shared" si="69"/>
        <v>1</v>
      </c>
      <c r="AO43" s="248">
        <f t="shared" si="70"/>
        <v>1</v>
      </c>
      <c r="AP43" s="255" t="str">
        <f t="shared" si="71"/>
        <v/>
      </c>
      <c r="AQ43" s="254" t="str">
        <f t="shared" si="72"/>
        <v/>
      </c>
      <c r="AR43" s="160"/>
    </row>
    <row r="44">
      <c r="A44" s="248">
        <f>'C1'!A44</f>
        <v>7</v>
      </c>
      <c r="B44" s="160" t="str">
        <f>'C1'!B44</f>
        <v/>
      </c>
      <c r="C44" s="160" t="str">
        <f>'C1'!C44</f>
        <v/>
      </c>
      <c r="D44" s="186" t="str">
        <f>'C1'!E44</f>
        <v/>
      </c>
      <c r="E44" s="119"/>
      <c r="F44" s="186" t="str">
        <f>'C1'!AU44</f>
        <v/>
      </c>
      <c r="G44" s="119"/>
      <c r="H44" s="119"/>
      <c r="I44" s="119"/>
      <c r="J44" s="249">
        <f>'C1'!BD44</f>
        <v>12</v>
      </c>
      <c r="K44" s="250">
        <v>0.66</v>
      </c>
      <c r="L44" s="248">
        <v>12.0</v>
      </c>
      <c r="M44" s="250">
        <f t="shared" si="55"/>
        <v>0</v>
      </c>
      <c r="N44" s="250">
        <v>0.8</v>
      </c>
      <c r="O44" s="250">
        <f t="shared" si="56"/>
        <v>0</v>
      </c>
      <c r="P44" s="249">
        <f>Resultados!F41</f>
        <v>0</v>
      </c>
      <c r="Q44" s="248">
        <v>12.0</v>
      </c>
      <c r="R44" s="250">
        <f t="shared" si="57"/>
        <v>1</v>
      </c>
      <c r="S44" s="250">
        <v>0.2</v>
      </c>
      <c r="T44" s="251">
        <f t="shared" si="58"/>
        <v>0.132</v>
      </c>
      <c r="U44" s="252">
        <f>COUNTIF('C1'!I44:AF44,"=E")</f>
        <v>0</v>
      </c>
      <c r="V44" s="248">
        <f>COUNTIF('C1'!I44:AF44,"=N")</f>
        <v>0</v>
      </c>
      <c r="W44" s="250">
        <v>1.0</v>
      </c>
      <c r="X44" s="250">
        <v>0.3</v>
      </c>
      <c r="Y44" s="251">
        <f t="shared" si="59"/>
        <v>0.3</v>
      </c>
      <c r="Z44" s="248">
        <v>12.0</v>
      </c>
      <c r="AA44" s="251">
        <f t="shared" si="60"/>
        <v>1</v>
      </c>
      <c r="AB44" s="119"/>
      <c r="AC44" s="250">
        <v>0.04</v>
      </c>
      <c r="AD44" s="250">
        <v>1.0</v>
      </c>
      <c r="AE44" s="248">
        <v>8.0</v>
      </c>
      <c r="AF44" s="250">
        <f t="shared" si="61"/>
        <v>0</v>
      </c>
      <c r="AG44" s="251">
        <f t="shared" si="62"/>
        <v>0</v>
      </c>
      <c r="AH44" s="251">
        <f t="shared" si="63"/>
        <v>0.432</v>
      </c>
      <c r="AI44" s="160" t="str">
        <f t="shared" si="64"/>
        <v>SACAR</v>
      </c>
      <c r="AJ44" s="186">
        <f t="shared" si="65"/>
        <v>0</v>
      </c>
      <c r="AK44" s="186">
        <f t="shared" si="66"/>
        <v>0</v>
      </c>
      <c r="AL44" s="184">
        <f t="shared" si="67"/>
        <v>0</v>
      </c>
      <c r="AM44" s="184">
        <f t="shared" si="68"/>
        <v>0</v>
      </c>
      <c r="AN44" s="248">
        <f t="shared" si="69"/>
        <v>0</v>
      </c>
      <c r="AO44" s="248">
        <f t="shared" si="70"/>
        <v>0</v>
      </c>
      <c r="AP44" s="255" t="str">
        <f t="shared" si="71"/>
        <v/>
      </c>
      <c r="AQ44" s="254" t="str">
        <f t="shared" si="72"/>
        <v/>
      </c>
      <c r="AR44" s="160"/>
    </row>
    <row r="45">
      <c r="A45" s="248">
        <f>'C1'!A45</f>
        <v>8</v>
      </c>
      <c r="B45" s="160" t="str">
        <f>'C1'!B45</f>
        <v/>
      </c>
      <c r="C45" s="160" t="str">
        <f>'C1'!C45</f>
        <v/>
      </c>
      <c r="D45" s="186" t="str">
        <f>'C1'!E45</f>
        <v/>
      </c>
      <c r="E45" s="119"/>
      <c r="F45" s="186" t="str">
        <f>'C1'!AU45</f>
        <v/>
      </c>
      <c r="G45" s="119"/>
      <c r="H45" s="119"/>
      <c r="I45" s="119"/>
      <c r="J45" s="249">
        <f>'C1'!BD45</f>
        <v>12</v>
      </c>
      <c r="K45" s="250">
        <v>0.66</v>
      </c>
      <c r="L45" s="248">
        <v>12.0</v>
      </c>
      <c r="M45" s="250">
        <f t="shared" si="55"/>
        <v>0</v>
      </c>
      <c r="N45" s="250">
        <v>0.8</v>
      </c>
      <c r="O45" s="250">
        <f t="shared" si="56"/>
        <v>0</v>
      </c>
      <c r="P45" s="249">
        <f>Resultados!F42</f>
        <v>0</v>
      </c>
      <c r="Q45" s="248">
        <v>12.0</v>
      </c>
      <c r="R45" s="250">
        <f t="shared" si="57"/>
        <v>1</v>
      </c>
      <c r="S45" s="250">
        <v>0.2</v>
      </c>
      <c r="T45" s="251">
        <f t="shared" si="58"/>
        <v>0.132</v>
      </c>
      <c r="U45" s="252">
        <f>COUNTIF('C1'!I45:AF45,"=E")</f>
        <v>0</v>
      </c>
      <c r="V45" s="248">
        <f>COUNTIF('C1'!I45:AF45,"=N")</f>
        <v>0</v>
      </c>
      <c r="W45" s="250">
        <v>1.0</v>
      </c>
      <c r="X45" s="250">
        <v>0.3</v>
      </c>
      <c r="Y45" s="251">
        <f t="shared" si="59"/>
        <v>0.3</v>
      </c>
      <c r="Z45" s="248">
        <v>12.0</v>
      </c>
      <c r="AA45" s="251">
        <f t="shared" si="60"/>
        <v>1</v>
      </c>
      <c r="AB45" s="119"/>
      <c r="AC45" s="250">
        <v>0.04</v>
      </c>
      <c r="AD45" s="250">
        <v>1.0</v>
      </c>
      <c r="AE45" s="248">
        <v>8.0</v>
      </c>
      <c r="AF45" s="250">
        <f t="shared" si="61"/>
        <v>0</v>
      </c>
      <c r="AG45" s="251">
        <f t="shared" si="62"/>
        <v>0</v>
      </c>
      <c r="AH45" s="251">
        <f t="shared" si="63"/>
        <v>0.432</v>
      </c>
      <c r="AI45" s="160" t="str">
        <f t="shared" si="64"/>
        <v>SACAR</v>
      </c>
      <c r="AJ45" s="186">
        <f t="shared" si="65"/>
        <v>0</v>
      </c>
      <c r="AK45" s="186">
        <f t="shared" si="66"/>
        <v>0</v>
      </c>
      <c r="AL45" s="184">
        <f t="shared" si="67"/>
        <v>0</v>
      </c>
      <c r="AM45" s="184">
        <f t="shared" si="68"/>
        <v>0</v>
      </c>
      <c r="AN45" s="248">
        <f t="shared" si="69"/>
        <v>0</v>
      </c>
      <c r="AO45" s="248">
        <f t="shared" si="70"/>
        <v>0</v>
      </c>
      <c r="AP45" s="255" t="str">
        <f t="shared" si="71"/>
        <v/>
      </c>
      <c r="AQ45" s="254" t="str">
        <f t="shared" si="72"/>
        <v/>
      </c>
      <c r="AR45" s="160"/>
    </row>
    <row r="46">
      <c r="A46" s="248"/>
      <c r="B46" s="160"/>
      <c r="C46" s="160" t="str">
        <f>'C1'!C46</f>
        <v/>
      </c>
      <c r="D46" s="186" t="str">
        <f>'C1'!E46</f>
        <v/>
      </c>
      <c r="E46" s="160"/>
      <c r="F46" s="160"/>
      <c r="G46" s="160"/>
      <c r="H46" s="160"/>
      <c r="I46" s="160"/>
      <c r="J46" s="249" t="str">
        <f>'C1'!BD46</f>
        <v/>
      </c>
      <c r="K46" s="160"/>
      <c r="L46" s="248"/>
      <c r="M46" s="250"/>
      <c r="N46" s="250"/>
      <c r="O46" s="250"/>
      <c r="P46" s="249"/>
      <c r="Q46" s="248"/>
      <c r="R46" s="250"/>
      <c r="S46" s="250"/>
      <c r="T46" s="251"/>
      <c r="U46" s="252"/>
      <c r="V46" s="248"/>
      <c r="W46" s="250"/>
      <c r="X46" s="250"/>
      <c r="Y46" s="251"/>
      <c r="Z46" s="248"/>
      <c r="AA46" s="251"/>
      <c r="AB46" s="160"/>
      <c r="AC46" s="250"/>
      <c r="AD46" s="250"/>
      <c r="AE46" s="248"/>
      <c r="AF46" s="250"/>
      <c r="AG46" s="251"/>
      <c r="AH46" s="251"/>
      <c r="AI46" s="160"/>
      <c r="AJ46" s="186"/>
      <c r="AK46" s="186"/>
      <c r="AL46" s="184"/>
      <c r="AM46" s="184"/>
      <c r="AN46" s="248"/>
      <c r="AO46" s="248"/>
      <c r="AP46" s="255"/>
      <c r="AQ46" s="254"/>
      <c r="AR46" s="160"/>
    </row>
    <row r="47">
      <c r="A47" s="248">
        <f>'C1'!A47</f>
        <v>1</v>
      </c>
      <c r="B47" s="161">
        <f>'C1'!B47</f>
        <v>64726166</v>
      </c>
      <c r="C47" s="160" t="str">
        <f>'C1'!C47</f>
        <v>HERNANDEZ CONTRERAS NUDIS MARIA</v>
      </c>
      <c r="D47" s="186">
        <f>'C1'!E47</f>
        <v>150000</v>
      </c>
      <c r="E47" s="119"/>
      <c r="F47" s="160"/>
      <c r="G47" s="119"/>
      <c r="H47" s="119"/>
      <c r="I47" s="119"/>
      <c r="J47" s="249">
        <f>'C1'!BD47</f>
        <v>0</v>
      </c>
      <c r="K47" s="250">
        <v>0.66</v>
      </c>
      <c r="L47" s="248">
        <v>12.0</v>
      </c>
      <c r="M47" s="250">
        <f t="shared" ref="M47:M54" si="73">(L47-J47)/L47</f>
        <v>1</v>
      </c>
      <c r="N47" s="250">
        <v>0.8</v>
      </c>
      <c r="O47" s="250">
        <f t="shared" ref="O47:O54" si="74">N47*M47*K47</f>
        <v>0.528</v>
      </c>
      <c r="P47" s="249">
        <f>Resultados!F44</f>
        <v>0</v>
      </c>
      <c r="Q47" s="248">
        <v>12.0</v>
      </c>
      <c r="R47" s="250">
        <f t="shared" ref="R47:R54" si="75">(Q47-P47)/Q47</f>
        <v>1</v>
      </c>
      <c r="S47" s="250">
        <v>0.2</v>
      </c>
      <c r="T47" s="251">
        <f t="shared" ref="T47:T54" si="76">S47*R47*K47</f>
        <v>0.132</v>
      </c>
      <c r="U47" s="252">
        <f>COUNTIF('C1'!I47:AF47,"=E")</f>
        <v>0</v>
      </c>
      <c r="V47" s="248">
        <f>COUNTIF('C1'!I47:AF47,"=N")</f>
        <v>1</v>
      </c>
      <c r="W47" s="250">
        <v>1.0</v>
      </c>
      <c r="X47" s="250">
        <v>0.3</v>
      </c>
      <c r="Y47" s="251">
        <f t="shared" ref="Y47:Y54" si="77">X47*W47*AA47</f>
        <v>0.275</v>
      </c>
      <c r="Z47" s="248">
        <v>12.0</v>
      </c>
      <c r="AA47" s="251">
        <f t="shared" ref="AA47:AA54" si="78">(Z47-V47)/Z47</f>
        <v>0.9166666667</v>
      </c>
      <c r="AB47" s="119"/>
      <c r="AC47" s="250">
        <v>0.04</v>
      </c>
      <c r="AD47" s="250">
        <v>1.0</v>
      </c>
      <c r="AE47" s="248">
        <v>8.0</v>
      </c>
      <c r="AF47" s="250">
        <f t="shared" ref="AF47:AF54" si="79">IF(AB47&lt;8,(AE47+AB47)/AE47-1,(AE47+8)/AE47-1)</f>
        <v>0</v>
      </c>
      <c r="AG47" s="251">
        <f t="shared" ref="AG47:AG54" si="80">IF(AB47&lt;8,AF47*AD47*AC47,0.04)</f>
        <v>0</v>
      </c>
      <c r="AH47" s="251">
        <f t="shared" ref="AH47:AH54" si="81">AG47+Y47+T47+O47</f>
        <v>0.935</v>
      </c>
      <c r="AI47" s="160" t="str">
        <f t="shared" ref="AI47:AI54" si="82">IF(AH47&gt;=95%,"SUBIR",IF(AH47&gt;=92%,"SUBIR1",IF(AH47&gt;=88%,"SUBIR2",IF(AH47&gt;=82%,"IGUAL",IF(AH47&gt;=76%,"BAJAR",IF(AH47&gt;=70%,"BAJAR1","SACAR"))))))</f>
        <v>SUBIR1</v>
      </c>
      <c r="AJ47" s="186">
        <f t="shared" ref="AJ47:AJ54" si="83">IF(AI47="SACAR",0,+D47+IF(AI47="SUBIR",150000,IF(AI47="SUBIR1",100000,IF(AI47="SUBIR2",50000,IF(AI47="IGUAL",0,IF(AI47="BAJAR",-50000,IF(AI47="BAJAR1",-150000,0))))-G47)))</f>
        <v>250000</v>
      </c>
      <c r="AK47" s="186">
        <f t="shared" ref="AK47:AK54" si="84">AJ47</f>
        <v>250000</v>
      </c>
      <c r="AL47" s="184">
        <f t="shared" ref="AL47:AL54" si="85">AJ47-H47</f>
        <v>250000</v>
      </c>
      <c r="AM47" s="184">
        <f t="shared" ref="AM47:AM54" si="86">AJ47-I47</f>
        <v>250000</v>
      </c>
      <c r="AN47" s="248">
        <f t="shared" ref="AN47:AN54" si="87">IF(AJ47=0,0,IF(AL47&lt;&gt;100000,1,0))</f>
        <v>1</v>
      </c>
      <c r="AO47" s="248">
        <f t="shared" ref="AO47:AO54" si="88">IF(AJ47=0,0,IF(AM47&lt;&gt;100000,1,0))</f>
        <v>1</v>
      </c>
      <c r="AP47" s="255" t="str">
        <f t="shared" ref="AP47:AP54" si="89">IFERROR(AJ47/H47)</f>
        <v/>
      </c>
      <c r="AQ47" s="254" t="str">
        <f t="shared" ref="AQ47:AQ54" si="90">IFERROR(AJ47/I47)</f>
        <v/>
      </c>
      <c r="AR47" s="160"/>
    </row>
    <row r="48">
      <c r="A48" s="248">
        <f>'C1'!A48</f>
        <v>2</v>
      </c>
      <c r="B48" s="161">
        <f>'C1'!B48</f>
        <v>1017162171</v>
      </c>
      <c r="C48" s="160" t="str">
        <f>'C1'!C48</f>
        <v>CASTRO VALLEJO DISNEY MARIA</v>
      </c>
      <c r="D48" s="186">
        <f>'C1'!E48</f>
        <v>250000</v>
      </c>
      <c r="E48" s="119"/>
      <c r="F48" s="160"/>
      <c r="G48" s="119"/>
      <c r="H48" s="119"/>
      <c r="I48" s="119"/>
      <c r="J48" s="249">
        <f>'C1'!BD48</f>
        <v>0</v>
      </c>
      <c r="K48" s="250">
        <v>0.66</v>
      </c>
      <c r="L48" s="248">
        <v>12.0</v>
      </c>
      <c r="M48" s="250">
        <f t="shared" si="73"/>
        <v>1</v>
      </c>
      <c r="N48" s="250">
        <v>0.8</v>
      </c>
      <c r="O48" s="250">
        <f t="shared" si="74"/>
        <v>0.528</v>
      </c>
      <c r="P48" s="249">
        <f>Resultados!F45</f>
        <v>0</v>
      </c>
      <c r="Q48" s="248">
        <v>12.0</v>
      </c>
      <c r="R48" s="250">
        <f t="shared" si="75"/>
        <v>1</v>
      </c>
      <c r="S48" s="250">
        <v>0.2</v>
      </c>
      <c r="T48" s="251">
        <f t="shared" si="76"/>
        <v>0.132</v>
      </c>
      <c r="U48" s="252">
        <f>COUNTIF('C1'!I48:AF48,"=E")</f>
        <v>0</v>
      </c>
      <c r="V48" s="248">
        <f>COUNTIF('C1'!I48:AF48,"=N")</f>
        <v>2</v>
      </c>
      <c r="W48" s="250">
        <v>1.0</v>
      </c>
      <c r="X48" s="250">
        <v>0.3</v>
      </c>
      <c r="Y48" s="251">
        <f t="shared" si="77"/>
        <v>0.25</v>
      </c>
      <c r="Z48" s="248">
        <v>12.0</v>
      </c>
      <c r="AA48" s="251">
        <f t="shared" si="78"/>
        <v>0.8333333333</v>
      </c>
      <c r="AB48" s="119"/>
      <c r="AC48" s="250">
        <v>0.04</v>
      </c>
      <c r="AD48" s="250">
        <v>1.0</v>
      </c>
      <c r="AE48" s="248">
        <v>8.0</v>
      </c>
      <c r="AF48" s="250">
        <f t="shared" si="79"/>
        <v>0</v>
      </c>
      <c r="AG48" s="251">
        <f t="shared" si="80"/>
        <v>0</v>
      </c>
      <c r="AH48" s="251">
        <f t="shared" si="81"/>
        <v>0.91</v>
      </c>
      <c r="AI48" s="160" t="str">
        <f t="shared" si="82"/>
        <v>SUBIR2</v>
      </c>
      <c r="AJ48" s="186">
        <f t="shared" si="83"/>
        <v>300000</v>
      </c>
      <c r="AK48" s="186">
        <f t="shared" si="84"/>
        <v>300000</v>
      </c>
      <c r="AL48" s="184">
        <f t="shared" si="85"/>
        <v>300000</v>
      </c>
      <c r="AM48" s="184">
        <f t="shared" si="86"/>
        <v>300000</v>
      </c>
      <c r="AN48" s="248">
        <f t="shared" si="87"/>
        <v>1</v>
      </c>
      <c r="AO48" s="248">
        <f t="shared" si="88"/>
        <v>1</v>
      </c>
      <c r="AP48" s="255" t="str">
        <f t="shared" si="89"/>
        <v/>
      </c>
      <c r="AQ48" s="254" t="str">
        <f t="shared" si="90"/>
        <v/>
      </c>
      <c r="AR48" s="160"/>
    </row>
    <row r="49">
      <c r="A49" s="248">
        <f>'C1'!A49</f>
        <v>3</v>
      </c>
      <c r="B49" s="161">
        <f>'C1'!B49</f>
        <v>8353534</v>
      </c>
      <c r="C49" s="160" t="str">
        <f>'C1'!C49</f>
        <v>SERNA VELEZ OLMEDO DE JESUS</v>
      </c>
      <c r="D49" s="186">
        <f>'C1'!E49</f>
        <v>600000</v>
      </c>
      <c r="E49" s="119"/>
      <c r="F49" s="160"/>
      <c r="G49" s="119"/>
      <c r="H49" s="119"/>
      <c r="I49" s="119"/>
      <c r="J49" s="249">
        <f>'C1'!BD49</f>
        <v>0</v>
      </c>
      <c r="K49" s="250">
        <v>0.66</v>
      </c>
      <c r="L49" s="248">
        <v>12.0</v>
      </c>
      <c r="M49" s="250">
        <f t="shared" si="73"/>
        <v>1</v>
      </c>
      <c r="N49" s="250">
        <v>0.8</v>
      </c>
      <c r="O49" s="250">
        <f t="shared" si="74"/>
        <v>0.528</v>
      </c>
      <c r="P49" s="249">
        <f>Resultados!F46</f>
        <v>0</v>
      </c>
      <c r="Q49" s="248">
        <v>12.0</v>
      </c>
      <c r="R49" s="250">
        <f t="shared" si="75"/>
        <v>1</v>
      </c>
      <c r="S49" s="250">
        <v>0.2</v>
      </c>
      <c r="T49" s="251">
        <f t="shared" si="76"/>
        <v>0.132</v>
      </c>
      <c r="U49" s="252">
        <f>COUNTIF('C1'!I49:AF49,"=E")</f>
        <v>0</v>
      </c>
      <c r="V49" s="248">
        <f>COUNTIF('C1'!I49:AF49,"=N")</f>
        <v>0</v>
      </c>
      <c r="W49" s="250">
        <v>1.0</v>
      </c>
      <c r="X49" s="250">
        <v>0.3</v>
      </c>
      <c r="Y49" s="251">
        <f t="shared" si="77"/>
        <v>0.3</v>
      </c>
      <c r="Z49" s="248">
        <v>12.0</v>
      </c>
      <c r="AA49" s="251">
        <f t="shared" si="78"/>
        <v>1</v>
      </c>
      <c r="AB49" s="119"/>
      <c r="AC49" s="250">
        <v>0.04</v>
      </c>
      <c r="AD49" s="250">
        <v>1.0</v>
      </c>
      <c r="AE49" s="248">
        <v>8.0</v>
      </c>
      <c r="AF49" s="250">
        <f t="shared" si="79"/>
        <v>0</v>
      </c>
      <c r="AG49" s="251">
        <f t="shared" si="80"/>
        <v>0</v>
      </c>
      <c r="AH49" s="251">
        <f t="shared" si="81"/>
        <v>0.96</v>
      </c>
      <c r="AI49" s="160" t="str">
        <f t="shared" si="82"/>
        <v>SUBIR</v>
      </c>
      <c r="AJ49" s="186">
        <f t="shared" si="83"/>
        <v>750000</v>
      </c>
      <c r="AK49" s="186">
        <f t="shared" si="84"/>
        <v>750000</v>
      </c>
      <c r="AL49" s="184">
        <f t="shared" si="85"/>
        <v>750000</v>
      </c>
      <c r="AM49" s="184">
        <f t="shared" si="86"/>
        <v>750000</v>
      </c>
      <c r="AN49" s="248">
        <f t="shared" si="87"/>
        <v>1</v>
      </c>
      <c r="AO49" s="248">
        <f t="shared" si="88"/>
        <v>1</v>
      </c>
      <c r="AP49" s="255" t="str">
        <f t="shared" si="89"/>
        <v/>
      </c>
      <c r="AQ49" s="254" t="str">
        <f t="shared" si="90"/>
        <v/>
      </c>
      <c r="AR49" s="160"/>
    </row>
    <row r="50">
      <c r="A50" s="248">
        <f>'C1'!A50</f>
        <v>4</v>
      </c>
      <c r="B50" s="161">
        <f>'C1'!B50</f>
        <v>21912139</v>
      </c>
      <c r="C50" s="160" t="str">
        <f>'C1'!C50</f>
        <v>TORRES TORRES BLANCA MERY</v>
      </c>
      <c r="D50" s="186">
        <f>'C1'!E50</f>
        <v>300000</v>
      </c>
      <c r="E50" s="119"/>
      <c r="F50" s="160"/>
      <c r="G50" s="119"/>
      <c r="H50" s="119"/>
      <c r="I50" s="119"/>
      <c r="J50" s="249">
        <f>'C1'!BD50</f>
        <v>3</v>
      </c>
      <c r="K50" s="250">
        <v>0.66</v>
      </c>
      <c r="L50" s="248">
        <v>12.0</v>
      </c>
      <c r="M50" s="250">
        <f t="shared" si="73"/>
        <v>0.75</v>
      </c>
      <c r="N50" s="250">
        <v>0.8</v>
      </c>
      <c r="O50" s="250">
        <f t="shared" si="74"/>
        <v>0.396</v>
      </c>
      <c r="P50" s="249">
        <f>Resultados!F47</f>
        <v>1</v>
      </c>
      <c r="Q50" s="248">
        <v>12.0</v>
      </c>
      <c r="R50" s="250">
        <f t="shared" si="75"/>
        <v>0.9166666667</v>
      </c>
      <c r="S50" s="250">
        <v>0.2</v>
      </c>
      <c r="T50" s="251">
        <f t="shared" si="76"/>
        <v>0.121</v>
      </c>
      <c r="U50" s="252">
        <f>COUNTIF('C1'!I50:AF50,"=E")</f>
        <v>0</v>
      </c>
      <c r="V50" s="248">
        <f>COUNTIF('C1'!I50:AF50,"=N")</f>
        <v>4</v>
      </c>
      <c r="W50" s="250">
        <v>1.0</v>
      </c>
      <c r="X50" s="250">
        <v>0.3</v>
      </c>
      <c r="Y50" s="251">
        <f t="shared" si="77"/>
        <v>0.2</v>
      </c>
      <c r="Z50" s="248">
        <v>12.0</v>
      </c>
      <c r="AA50" s="251">
        <f t="shared" si="78"/>
        <v>0.6666666667</v>
      </c>
      <c r="AB50" s="119"/>
      <c r="AC50" s="250">
        <v>0.04</v>
      </c>
      <c r="AD50" s="250">
        <v>1.0</v>
      </c>
      <c r="AE50" s="248">
        <v>8.0</v>
      </c>
      <c r="AF50" s="250">
        <f t="shared" si="79"/>
        <v>0</v>
      </c>
      <c r="AG50" s="251">
        <f t="shared" si="80"/>
        <v>0</v>
      </c>
      <c r="AH50" s="251">
        <f t="shared" si="81"/>
        <v>0.717</v>
      </c>
      <c r="AI50" s="160" t="str">
        <f t="shared" si="82"/>
        <v>BAJAR1</v>
      </c>
      <c r="AJ50" s="186">
        <f t="shared" si="83"/>
        <v>150000</v>
      </c>
      <c r="AK50" s="186">
        <f t="shared" si="84"/>
        <v>150000</v>
      </c>
      <c r="AL50" s="184">
        <f t="shared" si="85"/>
        <v>150000</v>
      </c>
      <c r="AM50" s="184">
        <f t="shared" si="86"/>
        <v>150000</v>
      </c>
      <c r="AN50" s="248">
        <f t="shared" si="87"/>
        <v>1</v>
      </c>
      <c r="AO50" s="248">
        <f t="shared" si="88"/>
        <v>1</v>
      </c>
      <c r="AP50" s="255" t="str">
        <f t="shared" si="89"/>
        <v/>
      </c>
      <c r="AQ50" s="254" t="str">
        <f t="shared" si="90"/>
        <v/>
      </c>
      <c r="AR50" s="160"/>
    </row>
    <row r="51">
      <c r="A51" s="248">
        <f>'C1'!A51</f>
        <v>5</v>
      </c>
      <c r="B51" s="161">
        <f>'C1'!B51</f>
        <v>21998341</v>
      </c>
      <c r="C51" s="160" t="str">
        <f>'C1'!C51</f>
        <v>GALEANO DE DUQUE MARIA DEL CONSUELO</v>
      </c>
      <c r="D51" s="186">
        <f>'C1'!E51</f>
        <v>350000</v>
      </c>
      <c r="E51" s="119"/>
      <c r="F51" s="160"/>
      <c r="G51" s="119"/>
      <c r="H51" s="119"/>
      <c r="I51" s="119"/>
      <c r="J51" s="249">
        <f>'C1'!BD51</f>
        <v>7</v>
      </c>
      <c r="K51" s="250">
        <v>0.66</v>
      </c>
      <c r="L51" s="248">
        <v>12.0</v>
      </c>
      <c r="M51" s="250">
        <f t="shared" si="73"/>
        <v>0.4166666667</v>
      </c>
      <c r="N51" s="250">
        <v>0.8</v>
      </c>
      <c r="O51" s="250">
        <f t="shared" si="74"/>
        <v>0.22</v>
      </c>
      <c r="P51" s="249">
        <f>Resultados!F48</f>
        <v>0</v>
      </c>
      <c r="Q51" s="248">
        <v>12.0</v>
      </c>
      <c r="R51" s="250">
        <f t="shared" si="75"/>
        <v>1</v>
      </c>
      <c r="S51" s="250">
        <v>0.2</v>
      </c>
      <c r="T51" s="251">
        <f t="shared" si="76"/>
        <v>0.132</v>
      </c>
      <c r="U51" s="252">
        <f>COUNTIF('C1'!I51:AF51,"=E")</f>
        <v>0</v>
      </c>
      <c r="V51" s="248">
        <f>COUNTIF('C1'!I51:AF51,"=N")</f>
        <v>3</v>
      </c>
      <c r="W51" s="250">
        <v>1.0</v>
      </c>
      <c r="X51" s="250">
        <v>0.3</v>
      </c>
      <c r="Y51" s="251">
        <f t="shared" si="77"/>
        <v>0.225</v>
      </c>
      <c r="Z51" s="248">
        <v>12.0</v>
      </c>
      <c r="AA51" s="251">
        <f t="shared" si="78"/>
        <v>0.75</v>
      </c>
      <c r="AB51" s="119"/>
      <c r="AC51" s="250">
        <v>0.04</v>
      </c>
      <c r="AD51" s="250">
        <v>1.0</v>
      </c>
      <c r="AE51" s="248">
        <v>8.0</v>
      </c>
      <c r="AF51" s="250">
        <f t="shared" si="79"/>
        <v>0</v>
      </c>
      <c r="AG51" s="251">
        <f t="shared" si="80"/>
        <v>0</v>
      </c>
      <c r="AH51" s="251">
        <f t="shared" si="81"/>
        <v>0.577</v>
      </c>
      <c r="AI51" s="160" t="str">
        <f t="shared" si="82"/>
        <v>SACAR</v>
      </c>
      <c r="AJ51" s="186">
        <f t="shared" si="83"/>
        <v>0</v>
      </c>
      <c r="AK51" s="186">
        <f t="shared" si="84"/>
        <v>0</v>
      </c>
      <c r="AL51" s="184">
        <f t="shared" si="85"/>
        <v>0</v>
      </c>
      <c r="AM51" s="184">
        <f t="shared" si="86"/>
        <v>0</v>
      </c>
      <c r="AN51" s="248">
        <f t="shared" si="87"/>
        <v>0</v>
      </c>
      <c r="AO51" s="248">
        <f t="shared" si="88"/>
        <v>0</v>
      </c>
      <c r="AP51" s="255" t="str">
        <f t="shared" si="89"/>
        <v/>
      </c>
      <c r="AQ51" s="254" t="str">
        <f t="shared" si="90"/>
        <v/>
      </c>
      <c r="AR51" s="160"/>
    </row>
    <row r="52">
      <c r="A52" s="248">
        <f>'C1'!A52</f>
        <v>6</v>
      </c>
      <c r="B52" s="160" t="str">
        <f>'C1'!B52</f>
        <v/>
      </c>
      <c r="C52" s="160" t="str">
        <f>'C1'!C52</f>
        <v/>
      </c>
      <c r="D52" s="186" t="str">
        <f>'C1'!E52</f>
        <v/>
      </c>
      <c r="E52" s="119"/>
      <c r="F52" s="160"/>
      <c r="G52" s="119"/>
      <c r="H52" s="119"/>
      <c r="I52" s="119"/>
      <c r="J52" s="249">
        <f>'C1'!BD52</f>
        <v>12</v>
      </c>
      <c r="K52" s="250">
        <v>0.66</v>
      </c>
      <c r="L52" s="248">
        <v>12.0</v>
      </c>
      <c r="M52" s="250">
        <f t="shared" si="73"/>
        <v>0</v>
      </c>
      <c r="N52" s="250">
        <v>0.8</v>
      </c>
      <c r="O52" s="250">
        <f t="shared" si="74"/>
        <v>0</v>
      </c>
      <c r="P52" s="249">
        <f>Resultados!F49</f>
        <v>0</v>
      </c>
      <c r="Q52" s="248">
        <v>12.0</v>
      </c>
      <c r="R52" s="250">
        <f t="shared" si="75"/>
        <v>1</v>
      </c>
      <c r="S52" s="250">
        <v>0.2</v>
      </c>
      <c r="T52" s="251">
        <f t="shared" si="76"/>
        <v>0.132</v>
      </c>
      <c r="U52" s="252">
        <f>COUNTIF('C1'!I52:AF52,"=E")</f>
        <v>0</v>
      </c>
      <c r="V52" s="248">
        <f>COUNTIF('C1'!I52:AF52,"=N")</f>
        <v>0</v>
      </c>
      <c r="W52" s="250">
        <v>1.0</v>
      </c>
      <c r="X52" s="250">
        <v>0.3</v>
      </c>
      <c r="Y52" s="251">
        <f t="shared" si="77"/>
        <v>0.3</v>
      </c>
      <c r="Z52" s="248">
        <v>12.0</v>
      </c>
      <c r="AA52" s="251">
        <f t="shared" si="78"/>
        <v>1</v>
      </c>
      <c r="AB52" s="119"/>
      <c r="AC52" s="250">
        <v>0.04</v>
      </c>
      <c r="AD52" s="250">
        <v>1.0</v>
      </c>
      <c r="AE52" s="248">
        <v>8.0</v>
      </c>
      <c r="AF52" s="250">
        <f t="shared" si="79"/>
        <v>0</v>
      </c>
      <c r="AG52" s="251">
        <f t="shared" si="80"/>
        <v>0</v>
      </c>
      <c r="AH52" s="251">
        <f t="shared" si="81"/>
        <v>0.432</v>
      </c>
      <c r="AI52" s="160" t="str">
        <f t="shared" si="82"/>
        <v>SACAR</v>
      </c>
      <c r="AJ52" s="186">
        <f t="shared" si="83"/>
        <v>0</v>
      </c>
      <c r="AK52" s="186">
        <f t="shared" si="84"/>
        <v>0</v>
      </c>
      <c r="AL52" s="184">
        <f t="shared" si="85"/>
        <v>0</v>
      </c>
      <c r="AM52" s="184">
        <f t="shared" si="86"/>
        <v>0</v>
      </c>
      <c r="AN52" s="248">
        <f t="shared" si="87"/>
        <v>0</v>
      </c>
      <c r="AO52" s="248">
        <f t="shared" si="88"/>
        <v>0</v>
      </c>
      <c r="AP52" s="255" t="str">
        <f t="shared" si="89"/>
        <v/>
      </c>
      <c r="AQ52" s="254" t="str">
        <f t="shared" si="90"/>
        <v/>
      </c>
      <c r="AR52" s="160"/>
    </row>
    <row r="53">
      <c r="A53" s="248">
        <f>'C1'!A53</f>
        <v>7</v>
      </c>
      <c r="B53" s="160" t="str">
        <f>'C1'!B53</f>
        <v/>
      </c>
      <c r="C53" s="160" t="str">
        <f>'C1'!C53</f>
        <v/>
      </c>
      <c r="D53" s="186" t="str">
        <f>'C1'!E53</f>
        <v/>
      </c>
      <c r="E53" s="119"/>
      <c r="F53" s="160"/>
      <c r="G53" s="119"/>
      <c r="H53" s="119"/>
      <c r="I53" s="119"/>
      <c r="J53" s="249">
        <f>'C1'!BD53</f>
        <v>12</v>
      </c>
      <c r="K53" s="250">
        <v>0.66</v>
      </c>
      <c r="L53" s="248">
        <v>12.0</v>
      </c>
      <c r="M53" s="250">
        <f t="shared" si="73"/>
        <v>0</v>
      </c>
      <c r="N53" s="250">
        <v>0.8</v>
      </c>
      <c r="O53" s="250">
        <f t="shared" si="74"/>
        <v>0</v>
      </c>
      <c r="P53" s="249">
        <f>Resultados!F50</f>
        <v>0</v>
      </c>
      <c r="Q53" s="248">
        <v>12.0</v>
      </c>
      <c r="R53" s="250">
        <f t="shared" si="75"/>
        <v>1</v>
      </c>
      <c r="S53" s="250">
        <v>0.2</v>
      </c>
      <c r="T53" s="251">
        <f t="shared" si="76"/>
        <v>0.132</v>
      </c>
      <c r="U53" s="252">
        <f>COUNTIF('C1'!I53:AF53,"=E")</f>
        <v>0</v>
      </c>
      <c r="V53" s="248">
        <f>COUNTIF('C1'!I53:AF53,"=N")</f>
        <v>0</v>
      </c>
      <c r="W53" s="250">
        <v>1.0</v>
      </c>
      <c r="X53" s="250">
        <v>0.3</v>
      </c>
      <c r="Y53" s="251">
        <f t="shared" si="77"/>
        <v>0.3</v>
      </c>
      <c r="Z53" s="248">
        <v>12.0</v>
      </c>
      <c r="AA53" s="251">
        <f t="shared" si="78"/>
        <v>1</v>
      </c>
      <c r="AB53" s="119"/>
      <c r="AC53" s="250">
        <v>0.04</v>
      </c>
      <c r="AD53" s="250">
        <v>1.0</v>
      </c>
      <c r="AE53" s="248">
        <v>8.0</v>
      </c>
      <c r="AF53" s="250">
        <f t="shared" si="79"/>
        <v>0</v>
      </c>
      <c r="AG53" s="251">
        <f t="shared" si="80"/>
        <v>0</v>
      </c>
      <c r="AH53" s="251">
        <f t="shared" si="81"/>
        <v>0.432</v>
      </c>
      <c r="AI53" s="160" t="str">
        <f t="shared" si="82"/>
        <v>SACAR</v>
      </c>
      <c r="AJ53" s="186">
        <f t="shared" si="83"/>
        <v>0</v>
      </c>
      <c r="AK53" s="186">
        <f t="shared" si="84"/>
        <v>0</v>
      </c>
      <c r="AL53" s="184">
        <f t="shared" si="85"/>
        <v>0</v>
      </c>
      <c r="AM53" s="184">
        <f t="shared" si="86"/>
        <v>0</v>
      </c>
      <c r="AN53" s="248">
        <f t="shared" si="87"/>
        <v>0</v>
      </c>
      <c r="AO53" s="248">
        <f t="shared" si="88"/>
        <v>0</v>
      </c>
      <c r="AP53" s="255" t="str">
        <f t="shared" si="89"/>
        <v/>
      </c>
      <c r="AQ53" s="254" t="str">
        <f t="shared" si="90"/>
        <v/>
      </c>
      <c r="AR53" s="160"/>
    </row>
    <row r="54">
      <c r="A54" s="248">
        <f>'C1'!A54</f>
        <v>8</v>
      </c>
      <c r="B54" s="160" t="str">
        <f>'C1'!B54</f>
        <v/>
      </c>
      <c r="C54" s="160" t="str">
        <f>'C1'!C54</f>
        <v/>
      </c>
      <c r="D54" s="186" t="str">
        <f>'C1'!E54</f>
        <v/>
      </c>
      <c r="E54" s="119"/>
      <c r="F54" s="160"/>
      <c r="G54" s="119"/>
      <c r="H54" s="119"/>
      <c r="I54" s="119"/>
      <c r="J54" s="249">
        <f>'C1'!BD54</f>
        <v>12</v>
      </c>
      <c r="K54" s="250">
        <v>0.66</v>
      </c>
      <c r="L54" s="248">
        <v>12.0</v>
      </c>
      <c r="M54" s="250">
        <f t="shared" si="73"/>
        <v>0</v>
      </c>
      <c r="N54" s="250">
        <v>0.8</v>
      </c>
      <c r="O54" s="250">
        <f t="shared" si="74"/>
        <v>0</v>
      </c>
      <c r="P54" s="249">
        <f>Resultados!F51</f>
        <v>0</v>
      </c>
      <c r="Q54" s="248">
        <v>12.0</v>
      </c>
      <c r="R54" s="250">
        <f t="shared" si="75"/>
        <v>1</v>
      </c>
      <c r="S54" s="250">
        <v>0.2</v>
      </c>
      <c r="T54" s="251">
        <f t="shared" si="76"/>
        <v>0.132</v>
      </c>
      <c r="U54" s="252">
        <f>COUNTIF('C1'!I54:AF54,"=E")</f>
        <v>0</v>
      </c>
      <c r="V54" s="248">
        <f>COUNTIF('C1'!I54:AF54,"=N")</f>
        <v>0</v>
      </c>
      <c r="W54" s="250">
        <v>1.0</v>
      </c>
      <c r="X54" s="250">
        <v>0.3</v>
      </c>
      <c r="Y54" s="251">
        <f t="shared" si="77"/>
        <v>0.3</v>
      </c>
      <c r="Z54" s="248">
        <v>12.0</v>
      </c>
      <c r="AA54" s="251">
        <f t="shared" si="78"/>
        <v>1</v>
      </c>
      <c r="AB54" s="119"/>
      <c r="AC54" s="250">
        <v>0.04</v>
      </c>
      <c r="AD54" s="250">
        <v>1.0</v>
      </c>
      <c r="AE54" s="248">
        <v>8.0</v>
      </c>
      <c r="AF54" s="250">
        <f t="shared" si="79"/>
        <v>0</v>
      </c>
      <c r="AG54" s="251">
        <f t="shared" si="80"/>
        <v>0</v>
      </c>
      <c r="AH54" s="251">
        <f t="shared" si="81"/>
        <v>0.432</v>
      </c>
      <c r="AI54" s="160" t="str">
        <f t="shared" si="82"/>
        <v>SACAR</v>
      </c>
      <c r="AJ54" s="186">
        <f t="shared" si="83"/>
        <v>0</v>
      </c>
      <c r="AK54" s="186">
        <f t="shared" si="84"/>
        <v>0</v>
      </c>
      <c r="AL54" s="184">
        <f t="shared" si="85"/>
        <v>0</v>
      </c>
      <c r="AM54" s="184">
        <f t="shared" si="86"/>
        <v>0</v>
      </c>
      <c r="AN54" s="248">
        <f t="shared" si="87"/>
        <v>0</v>
      </c>
      <c r="AO54" s="248">
        <f t="shared" si="88"/>
        <v>0</v>
      </c>
      <c r="AP54" s="255" t="str">
        <f t="shared" si="89"/>
        <v/>
      </c>
      <c r="AQ54" s="254" t="str">
        <f t="shared" si="90"/>
        <v/>
      </c>
      <c r="AR54" s="160"/>
    </row>
    <row r="55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</row>
    <row r="56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</row>
    <row r="57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</row>
    <row r="5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</row>
    <row r="59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</row>
    <row r="60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</row>
    <row r="61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</row>
    <row r="62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</row>
    <row r="63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</row>
    <row r="64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</row>
    <row r="65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</row>
    <row r="66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</row>
    <row r="67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</row>
    <row r="68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</row>
    <row r="69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</row>
    <row r="70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</row>
    <row r="7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</row>
    <row r="72">
      <c r="A72" s="160"/>
      <c r="B72" s="160"/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</row>
    <row r="73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</row>
    <row r="74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</row>
    <row r="75">
      <c r="A75" s="160"/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</row>
    <row r="76">
      <c r="A76" s="160"/>
      <c r="B76" s="160"/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</row>
    <row r="77">
      <c r="A77" s="160"/>
      <c r="B77" s="160"/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</row>
    <row r="78">
      <c r="A78" s="160"/>
      <c r="B78" s="160"/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</row>
    <row r="79">
      <c r="A79" s="160"/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</row>
    <row r="80">
      <c r="A80" s="160"/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</row>
    <row r="81">
      <c r="A81" s="160"/>
      <c r="B81" s="160"/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</row>
    <row r="82">
      <c r="A82" s="160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</row>
    <row r="83">
      <c r="A83" s="160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</row>
    <row r="84">
      <c r="A84" s="160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</row>
    <row r="85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</row>
    <row r="86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</row>
    <row r="87">
      <c r="A87" s="160"/>
      <c r="B87" s="160"/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</row>
    <row r="88">
      <c r="A88" s="160"/>
      <c r="B88" s="160"/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</row>
    <row r="89">
      <c r="A89" s="160"/>
      <c r="B89" s="160"/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</row>
    <row r="90">
      <c r="A90" s="160"/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</row>
    <row r="91">
      <c r="A91" s="160"/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</row>
    <row r="92">
      <c r="A92" s="160"/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</row>
    <row r="93">
      <c r="A93" s="160"/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</row>
    <row r="94">
      <c r="A94" s="160"/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</row>
    <row r="95">
      <c r="A95" s="160"/>
      <c r="B95" s="160"/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</row>
    <row r="96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</row>
    <row r="97">
      <c r="A97" s="160"/>
      <c r="B97" s="160"/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</row>
    <row r="98">
      <c r="A98" s="160"/>
      <c r="B98" s="160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</row>
    <row r="99">
      <c r="A99" s="160"/>
      <c r="B99" s="160"/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</row>
    <row r="100">
      <c r="A100" s="160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</row>
    <row r="101">
      <c r="A101" s="160"/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</row>
    <row r="102">
      <c r="A102" s="160"/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</row>
    <row r="103">
      <c r="A103" s="160"/>
      <c r="B103" s="160"/>
      <c r="C103" s="160"/>
      <c r="D103" s="160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</row>
    <row r="104">
      <c r="A104" s="160"/>
      <c r="B104" s="160"/>
      <c r="C104" s="160"/>
      <c r="D104" s="160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</row>
    <row r="105">
      <c r="A105" s="160"/>
      <c r="B105" s="160"/>
      <c r="C105" s="160"/>
      <c r="D105" s="160"/>
      <c r="E105" s="160"/>
      <c r="F105" s="160"/>
      <c r="G105" s="160"/>
      <c r="H105" s="160"/>
      <c r="I105" s="160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</row>
    <row r="106">
      <c r="A106" s="160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</row>
    <row r="107">
      <c r="A107" s="160"/>
      <c r="B107" s="160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</row>
    <row r="108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</row>
    <row r="109">
      <c r="A109" s="160"/>
      <c r="B109" s="160"/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</row>
    <row r="110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</row>
    <row r="111">
      <c r="A111" s="160"/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</row>
    <row r="112">
      <c r="A112" s="160"/>
      <c r="B112" s="160"/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</row>
    <row r="113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</row>
    <row r="114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</row>
    <row r="115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</row>
    <row r="116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</row>
    <row r="117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</row>
    <row r="118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60"/>
      <c r="AK118" s="160"/>
      <c r="AL118" s="160"/>
      <c r="AM118" s="160"/>
      <c r="AN118" s="160"/>
      <c r="AO118" s="160"/>
      <c r="AP118" s="160"/>
      <c r="AQ118" s="160"/>
      <c r="AR118" s="160"/>
    </row>
    <row r="1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</row>
    <row r="120">
      <c r="A120" s="160"/>
      <c r="B120" s="160"/>
      <c r="C120" s="160"/>
      <c r="D120" s="160"/>
      <c r="E120" s="160"/>
      <c r="F120" s="160"/>
      <c r="G120" s="160"/>
      <c r="H120" s="160"/>
      <c r="I120" s="160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</row>
    <row r="121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</row>
    <row r="122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0"/>
      <c r="AN122" s="160"/>
      <c r="AO122" s="160"/>
      <c r="AP122" s="160"/>
      <c r="AQ122" s="160"/>
      <c r="AR122" s="160"/>
    </row>
    <row r="123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0"/>
      <c r="AJ123" s="160"/>
      <c r="AK123" s="160"/>
      <c r="AL123" s="160"/>
      <c r="AM123" s="160"/>
      <c r="AN123" s="160"/>
      <c r="AO123" s="160"/>
      <c r="AP123" s="160"/>
      <c r="AQ123" s="160"/>
      <c r="AR123" s="160"/>
    </row>
    <row r="124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</row>
    <row r="125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</row>
    <row r="126">
      <c r="A126" s="160"/>
      <c r="B126" s="160"/>
      <c r="C126" s="160"/>
      <c r="D126" s="160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</row>
    <row r="127">
      <c r="A127" s="160"/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</row>
    <row r="128">
      <c r="A128" s="160"/>
      <c r="B128" s="160"/>
      <c r="C128" s="160"/>
      <c r="D128" s="160"/>
      <c r="E128" s="160"/>
      <c r="F128" s="160"/>
      <c r="G128" s="160"/>
      <c r="H128" s="160"/>
      <c r="I128" s="160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0"/>
      <c r="AJ128" s="160"/>
      <c r="AK128" s="160"/>
      <c r="AL128" s="160"/>
      <c r="AM128" s="160"/>
      <c r="AN128" s="160"/>
      <c r="AO128" s="160"/>
      <c r="AP128" s="160"/>
      <c r="AQ128" s="160"/>
      <c r="AR128" s="160"/>
    </row>
    <row r="129">
      <c r="A129" s="160"/>
      <c r="B129" s="160"/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</row>
    <row r="130">
      <c r="A130" s="160"/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</row>
    <row r="131">
      <c r="A131" s="160"/>
      <c r="B131" s="160"/>
      <c r="C131" s="160"/>
      <c r="D131" s="160"/>
      <c r="E131" s="160"/>
      <c r="F131" s="160"/>
      <c r="G131" s="160"/>
      <c r="H131" s="160"/>
      <c r="I131" s="160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</row>
    <row r="132">
      <c r="A132" s="160"/>
      <c r="B132" s="160"/>
      <c r="C132" s="160"/>
      <c r="D132" s="160"/>
      <c r="E132" s="160"/>
      <c r="F132" s="160"/>
      <c r="G132" s="160"/>
      <c r="H132" s="160"/>
      <c r="I132" s="160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0"/>
      <c r="AJ132" s="160"/>
      <c r="AK132" s="160"/>
      <c r="AL132" s="160"/>
      <c r="AM132" s="160"/>
      <c r="AN132" s="160"/>
      <c r="AO132" s="160"/>
      <c r="AP132" s="160"/>
      <c r="AQ132" s="160"/>
      <c r="AR132" s="160"/>
    </row>
    <row r="133">
      <c r="A133" s="160"/>
      <c r="B133" s="160"/>
      <c r="C133" s="160"/>
      <c r="D133" s="160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0"/>
      <c r="AJ133" s="160"/>
      <c r="AK133" s="160"/>
      <c r="AL133" s="160"/>
      <c r="AM133" s="160"/>
      <c r="AN133" s="160"/>
      <c r="AO133" s="160"/>
      <c r="AP133" s="160"/>
      <c r="AQ133" s="160"/>
      <c r="AR133" s="160"/>
    </row>
    <row r="134">
      <c r="A134" s="160"/>
      <c r="B134" s="160"/>
      <c r="C134" s="160"/>
      <c r="D134" s="160"/>
      <c r="E134" s="160"/>
      <c r="F134" s="160"/>
      <c r="G134" s="160"/>
      <c r="H134" s="160"/>
      <c r="I134" s="160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</row>
    <row r="135">
      <c r="A135" s="160"/>
      <c r="B135" s="160"/>
      <c r="C135" s="160"/>
      <c r="D135" s="160"/>
      <c r="E135" s="160"/>
      <c r="F135" s="160"/>
      <c r="G135" s="160"/>
      <c r="H135" s="160"/>
      <c r="I135" s="160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0"/>
      <c r="AJ135" s="160"/>
      <c r="AK135" s="160"/>
      <c r="AL135" s="160"/>
      <c r="AM135" s="160"/>
      <c r="AN135" s="160"/>
      <c r="AO135" s="160"/>
      <c r="AP135" s="160"/>
      <c r="AQ135" s="160"/>
      <c r="AR135" s="160"/>
    </row>
    <row r="136">
      <c r="A136" s="160"/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0"/>
      <c r="AJ136" s="160"/>
      <c r="AK136" s="160"/>
      <c r="AL136" s="160"/>
      <c r="AM136" s="160"/>
      <c r="AN136" s="160"/>
      <c r="AO136" s="160"/>
      <c r="AP136" s="160"/>
      <c r="AQ136" s="160"/>
      <c r="AR136" s="160"/>
    </row>
    <row r="137">
      <c r="A137" s="160"/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0"/>
      <c r="AJ137" s="160"/>
      <c r="AK137" s="160"/>
      <c r="AL137" s="160"/>
      <c r="AM137" s="160"/>
      <c r="AN137" s="160"/>
      <c r="AO137" s="160"/>
      <c r="AP137" s="160"/>
      <c r="AQ137" s="160"/>
      <c r="AR137" s="160"/>
    </row>
    <row r="138">
      <c r="A138" s="160"/>
      <c r="B138" s="160"/>
      <c r="C138" s="160"/>
      <c r="D138" s="160"/>
      <c r="E138" s="160"/>
      <c r="F138" s="160"/>
      <c r="G138" s="160"/>
      <c r="H138" s="160"/>
      <c r="I138" s="160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0"/>
      <c r="AJ138" s="160"/>
      <c r="AK138" s="160"/>
      <c r="AL138" s="160"/>
      <c r="AM138" s="160"/>
      <c r="AN138" s="160"/>
      <c r="AO138" s="160"/>
      <c r="AP138" s="160"/>
      <c r="AQ138" s="160"/>
      <c r="AR138" s="160"/>
    </row>
    <row r="139">
      <c r="A139" s="160"/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</row>
    <row r="140">
      <c r="A140" s="160"/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0"/>
      <c r="AJ140" s="160"/>
      <c r="AK140" s="160"/>
      <c r="AL140" s="160"/>
      <c r="AM140" s="160"/>
      <c r="AN140" s="160"/>
      <c r="AO140" s="160"/>
      <c r="AP140" s="160"/>
      <c r="AQ140" s="160"/>
      <c r="AR140" s="160"/>
    </row>
    <row r="141">
      <c r="A141" s="160"/>
      <c r="B141" s="160"/>
      <c r="C141" s="160"/>
      <c r="D141" s="160"/>
      <c r="E141" s="160"/>
      <c r="F141" s="160"/>
      <c r="G141" s="160"/>
      <c r="H141" s="160"/>
      <c r="I141" s="160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0"/>
      <c r="AJ141" s="160"/>
      <c r="AK141" s="160"/>
      <c r="AL141" s="160"/>
      <c r="AM141" s="160"/>
      <c r="AN141" s="160"/>
      <c r="AO141" s="160"/>
      <c r="AP141" s="160"/>
      <c r="AQ141" s="160"/>
      <c r="AR141" s="160"/>
    </row>
    <row r="142">
      <c r="A142" s="160"/>
      <c r="B142" s="160"/>
      <c r="C142" s="160"/>
      <c r="D142" s="160"/>
      <c r="E142" s="160"/>
      <c r="F142" s="160"/>
      <c r="G142" s="160"/>
      <c r="H142" s="160"/>
      <c r="I142" s="160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0"/>
      <c r="AJ142" s="160"/>
      <c r="AK142" s="160"/>
      <c r="AL142" s="160"/>
      <c r="AM142" s="160"/>
      <c r="AN142" s="160"/>
      <c r="AO142" s="160"/>
      <c r="AP142" s="160"/>
      <c r="AQ142" s="160"/>
      <c r="AR142" s="160"/>
    </row>
    <row r="143">
      <c r="A143" s="160"/>
      <c r="B143" s="160"/>
      <c r="C143" s="160"/>
      <c r="D143" s="160"/>
      <c r="E143" s="160"/>
      <c r="F143" s="160"/>
      <c r="G143" s="160"/>
      <c r="H143" s="160"/>
      <c r="I143" s="160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0"/>
      <c r="AJ143" s="160"/>
      <c r="AK143" s="160"/>
      <c r="AL143" s="160"/>
      <c r="AM143" s="160"/>
      <c r="AN143" s="160"/>
      <c r="AO143" s="160"/>
      <c r="AP143" s="160"/>
      <c r="AQ143" s="160"/>
      <c r="AR143" s="160"/>
    </row>
    <row r="144">
      <c r="A144" s="160"/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0"/>
      <c r="AJ144" s="160"/>
      <c r="AK144" s="160"/>
      <c r="AL144" s="160"/>
      <c r="AM144" s="160"/>
      <c r="AN144" s="160"/>
      <c r="AO144" s="160"/>
      <c r="AP144" s="160"/>
      <c r="AQ144" s="160"/>
      <c r="AR144" s="160"/>
    </row>
    <row r="145">
      <c r="A145" s="160"/>
      <c r="B145" s="160"/>
      <c r="C145" s="160"/>
      <c r="D145" s="160"/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0"/>
      <c r="AJ145" s="160"/>
      <c r="AK145" s="160"/>
      <c r="AL145" s="160"/>
      <c r="AM145" s="160"/>
      <c r="AN145" s="160"/>
      <c r="AO145" s="160"/>
      <c r="AP145" s="160"/>
      <c r="AQ145" s="160"/>
      <c r="AR145" s="160"/>
    </row>
    <row r="146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0"/>
      <c r="AJ146" s="160"/>
      <c r="AK146" s="160"/>
      <c r="AL146" s="160"/>
      <c r="AM146" s="160"/>
      <c r="AN146" s="160"/>
      <c r="AO146" s="160"/>
      <c r="AP146" s="160"/>
      <c r="AQ146" s="160"/>
      <c r="AR146" s="160"/>
    </row>
    <row r="147">
      <c r="A147" s="160"/>
      <c r="B147" s="160"/>
      <c r="C147" s="160"/>
      <c r="D147" s="160"/>
      <c r="E147" s="160"/>
      <c r="F147" s="160"/>
      <c r="G147" s="160"/>
      <c r="H147" s="160"/>
      <c r="I147" s="160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0"/>
      <c r="AJ147" s="160"/>
      <c r="AK147" s="160"/>
      <c r="AL147" s="160"/>
      <c r="AM147" s="160"/>
      <c r="AN147" s="160"/>
      <c r="AO147" s="160"/>
      <c r="AP147" s="160"/>
      <c r="AQ147" s="160"/>
      <c r="AR147" s="160"/>
    </row>
    <row r="148">
      <c r="A148" s="160"/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0"/>
      <c r="AJ148" s="160"/>
      <c r="AK148" s="160"/>
      <c r="AL148" s="160"/>
      <c r="AM148" s="160"/>
      <c r="AN148" s="160"/>
      <c r="AO148" s="160"/>
      <c r="AP148" s="160"/>
      <c r="AQ148" s="160"/>
      <c r="AR148" s="160"/>
    </row>
    <row r="149">
      <c r="A149" s="160"/>
      <c r="B149" s="160"/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0"/>
      <c r="AJ149" s="160"/>
      <c r="AK149" s="160"/>
      <c r="AL149" s="160"/>
      <c r="AM149" s="160"/>
      <c r="AN149" s="160"/>
      <c r="AO149" s="160"/>
      <c r="AP149" s="160"/>
      <c r="AQ149" s="160"/>
      <c r="AR149" s="160"/>
    </row>
    <row r="150">
      <c r="A150" s="160"/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0"/>
      <c r="AJ150" s="160"/>
      <c r="AK150" s="160"/>
      <c r="AL150" s="160"/>
      <c r="AM150" s="160"/>
      <c r="AN150" s="160"/>
      <c r="AO150" s="160"/>
      <c r="AP150" s="160"/>
      <c r="AQ150" s="160"/>
      <c r="AR150" s="160"/>
    </row>
    <row r="151">
      <c r="A151" s="160"/>
      <c r="B151" s="160"/>
      <c r="C151" s="160"/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0"/>
      <c r="AJ151" s="160"/>
      <c r="AK151" s="160"/>
      <c r="AL151" s="160"/>
      <c r="AM151" s="160"/>
      <c r="AN151" s="160"/>
      <c r="AO151" s="160"/>
      <c r="AP151" s="160"/>
      <c r="AQ151" s="160"/>
      <c r="AR151" s="160"/>
    </row>
    <row r="152">
      <c r="A152" s="160"/>
      <c r="B152" s="160"/>
      <c r="C152" s="160"/>
      <c r="D152" s="160"/>
      <c r="E152" s="160"/>
      <c r="F152" s="160"/>
      <c r="G152" s="160"/>
      <c r="H152" s="160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0"/>
      <c r="AJ152" s="160"/>
      <c r="AK152" s="160"/>
      <c r="AL152" s="160"/>
      <c r="AM152" s="160"/>
      <c r="AN152" s="160"/>
      <c r="AO152" s="160"/>
      <c r="AP152" s="160"/>
      <c r="AQ152" s="160"/>
      <c r="AR152" s="160"/>
    </row>
    <row r="153">
      <c r="A153" s="160"/>
      <c r="B153" s="160"/>
      <c r="C153" s="160"/>
      <c r="D153" s="160"/>
      <c r="E153" s="160"/>
      <c r="F153" s="160"/>
      <c r="G153" s="160"/>
      <c r="H153" s="160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0"/>
      <c r="AJ153" s="160"/>
      <c r="AK153" s="160"/>
      <c r="AL153" s="160"/>
      <c r="AM153" s="160"/>
      <c r="AN153" s="160"/>
      <c r="AO153" s="160"/>
      <c r="AP153" s="160"/>
      <c r="AQ153" s="160"/>
      <c r="AR153" s="160"/>
    </row>
    <row r="154">
      <c r="A154" s="160"/>
      <c r="B154" s="160"/>
      <c r="C154" s="160"/>
      <c r="D154" s="160"/>
      <c r="E154" s="160"/>
      <c r="F154" s="160"/>
      <c r="G154" s="160"/>
      <c r="H154" s="160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0"/>
      <c r="AJ154" s="160"/>
      <c r="AK154" s="160"/>
      <c r="AL154" s="160"/>
      <c r="AM154" s="160"/>
      <c r="AN154" s="160"/>
      <c r="AO154" s="160"/>
      <c r="AP154" s="160"/>
      <c r="AQ154" s="160"/>
      <c r="AR154" s="160"/>
    </row>
    <row r="155">
      <c r="A155" s="160"/>
      <c r="B155" s="160"/>
      <c r="C155" s="160"/>
      <c r="D155" s="160"/>
      <c r="E155" s="160"/>
      <c r="F155" s="160"/>
      <c r="G155" s="160"/>
      <c r="H155" s="160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0"/>
      <c r="AJ155" s="160"/>
      <c r="AK155" s="160"/>
      <c r="AL155" s="160"/>
      <c r="AM155" s="160"/>
      <c r="AN155" s="160"/>
      <c r="AO155" s="160"/>
      <c r="AP155" s="160"/>
      <c r="AQ155" s="160"/>
      <c r="AR155" s="160"/>
    </row>
    <row r="156">
      <c r="A156" s="160"/>
      <c r="B156" s="160"/>
      <c r="C156" s="160"/>
      <c r="D156" s="160"/>
      <c r="E156" s="160"/>
      <c r="F156" s="160"/>
      <c r="G156" s="160"/>
      <c r="H156" s="160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0"/>
      <c r="AJ156" s="160"/>
      <c r="AK156" s="160"/>
      <c r="AL156" s="160"/>
      <c r="AM156" s="160"/>
      <c r="AN156" s="160"/>
      <c r="AO156" s="160"/>
      <c r="AP156" s="160"/>
      <c r="AQ156" s="160"/>
      <c r="AR156" s="160"/>
    </row>
    <row r="157">
      <c r="A157" s="160"/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0"/>
      <c r="AJ157" s="160"/>
      <c r="AK157" s="160"/>
      <c r="AL157" s="160"/>
      <c r="AM157" s="160"/>
      <c r="AN157" s="160"/>
      <c r="AO157" s="160"/>
      <c r="AP157" s="160"/>
      <c r="AQ157" s="160"/>
      <c r="AR157" s="160"/>
    </row>
    <row r="158">
      <c r="A158" s="160"/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0"/>
      <c r="AJ158" s="160"/>
      <c r="AK158" s="160"/>
      <c r="AL158" s="160"/>
      <c r="AM158" s="160"/>
      <c r="AN158" s="160"/>
      <c r="AO158" s="160"/>
      <c r="AP158" s="160"/>
      <c r="AQ158" s="160"/>
      <c r="AR158" s="160"/>
    </row>
    <row r="159">
      <c r="A159" s="160"/>
      <c r="B159" s="160"/>
      <c r="C159" s="160"/>
      <c r="D159" s="160"/>
      <c r="E159" s="160"/>
      <c r="F159" s="160"/>
      <c r="G159" s="160"/>
      <c r="H159" s="160"/>
      <c r="I159" s="160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0"/>
      <c r="AJ159" s="160"/>
      <c r="AK159" s="160"/>
      <c r="AL159" s="160"/>
      <c r="AM159" s="160"/>
      <c r="AN159" s="160"/>
      <c r="AO159" s="160"/>
      <c r="AP159" s="160"/>
      <c r="AQ159" s="160"/>
      <c r="AR159" s="160"/>
    </row>
    <row r="160">
      <c r="A160" s="160"/>
      <c r="B160" s="160"/>
      <c r="C160" s="160"/>
      <c r="D160" s="160"/>
      <c r="E160" s="160"/>
      <c r="F160" s="160"/>
      <c r="G160" s="160"/>
      <c r="H160" s="160"/>
      <c r="I160" s="160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0"/>
      <c r="AJ160" s="160"/>
      <c r="AK160" s="160"/>
      <c r="AL160" s="160"/>
      <c r="AM160" s="160"/>
      <c r="AN160" s="160"/>
      <c r="AO160" s="160"/>
      <c r="AP160" s="160"/>
      <c r="AQ160" s="160"/>
      <c r="AR160" s="160"/>
    </row>
    <row r="161">
      <c r="A161" s="160"/>
      <c r="B161" s="160"/>
      <c r="C161" s="160"/>
      <c r="D161" s="160"/>
      <c r="E161" s="160"/>
      <c r="F161" s="160"/>
      <c r="G161" s="160"/>
      <c r="H161" s="160"/>
      <c r="I161" s="160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0"/>
      <c r="AJ161" s="160"/>
      <c r="AK161" s="160"/>
      <c r="AL161" s="160"/>
      <c r="AM161" s="160"/>
      <c r="AN161" s="160"/>
      <c r="AO161" s="160"/>
      <c r="AP161" s="160"/>
      <c r="AQ161" s="160"/>
      <c r="AR161" s="160"/>
    </row>
    <row r="162">
      <c r="A162" s="160"/>
      <c r="B162" s="160"/>
      <c r="C162" s="160"/>
      <c r="D162" s="160"/>
      <c r="E162" s="160"/>
      <c r="F162" s="160"/>
      <c r="G162" s="160"/>
      <c r="H162" s="160"/>
      <c r="I162" s="160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0"/>
      <c r="AJ162" s="160"/>
      <c r="AK162" s="160"/>
      <c r="AL162" s="160"/>
      <c r="AM162" s="160"/>
      <c r="AN162" s="160"/>
      <c r="AO162" s="160"/>
      <c r="AP162" s="160"/>
      <c r="AQ162" s="160"/>
      <c r="AR162" s="160"/>
    </row>
    <row r="163">
      <c r="A163" s="160"/>
      <c r="B163" s="160"/>
      <c r="C163" s="160"/>
      <c r="D163" s="160"/>
      <c r="E163" s="160"/>
      <c r="F163" s="160"/>
      <c r="G163" s="160"/>
      <c r="H163" s="160"/>
      <c r="I163" s="160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0"/>
      <c r="AJ163" s="160"/>
      <c r="AK163" s="160"/>
      <c r="AL163" s="160"/>
      <c r="AM163" s="160"/>
      <c r="AN163" s="160"/>
      <c r="AO163" s="160"/>
      <c r="AP163" s="160"/>
      <c r="AQ163" s="160"/>
      <c r="AR163" s="160"/>
    </row>
    <row r="164">
      <c r="A164" s="160"/>
      <c r="B164" s="160"/>
      <c r="C164" s="160"/>
      <c r="D164" s="160"/>
      <c r="E164" s="160"/>
      <c r="F164" s="160"/>
      <c r="G164" s="160"/>
      <c r="H164" s="160"/>
      <c r="I164" s="160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0"/>
      <c r="AJ164" s="160"/>
      <c r="AK164" s="160"/>
      <c r="AL164" s="160"/>
      <c r="AM164" s="160"/>
      <c r="AN164" s="160"/>
      <c r="AO164" s="160"/>
      <c r="AP164" s="160"/>
      <c r="AQ164" s="160"/>
      <c r="AR164" s="160"/>
    </row>
    <row r="165">
      <c r="A165" s="160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</row>
    <row r="166">
      <c r="A166" s="160"/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0"/>
      <c r="AJ166" s="160"/>
      <c r="AK166" s="160"/>
      <c r="AL166" s="160"/>
      <c r="AM166" s="160"/>
      <c r="AN166" s="160"/>
      <c r="AO166" s="160"/>
      <c r="AP166" s="160"/>
      <c r="AQ166" s="160"/>
      <c r="AR166" s="160"/>
    </row>
    <row r="167">
      <c r="A167" s="160"/>
      <c r="B167" s="160"/>
      <c r="C167" s="160"/>
      <c r="D167" s="160"/>
      <c r="E167" s="160"/>
      <c r="F167" s="160"/>
      <c r="G167" s="160"/>
      <c r="H167" s="160"/>
      <c r="I167" s="160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0"/>
      <c r="AJ167" s="160"/>
      <c r="AK167" s="160"/>
      <c r="AL167" s="160"/>
      <c r="AM167" s="160"/>
      <c r="AN167" s="160"/>
      <c r="AO167" s="160"/>
      <c r="AP167" s="160"/>
      <c r="AQ167" s="160"/>
      <c r="AR167" s="160"/>
    </row>
    <row r="168">
      <c r="A168" s="160"/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0"/>
      <c r="AJ168" s="160"/>
      <c r="AK168" s="160"/>
      <c r="AL168" s="160"/>
      <c r="AM168" s="160"/>
      <c r="AN168" s="160"/>
      <c r="AO168" s="160"/>
      <c r="AP168" s="160"/>
      <c r="AQ168" s="160"/>
      <c r="AR168" s="160"/>
    </row>
    <row r="169">
      <c r="A169" s="160"/>
      <c r="B169" s="160"/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0"/>
      <c r="AJ169" s="160"/>
      <c r="AK169" s="160"/>
      <c r="AL169" s="160"/>
      <c r="AM169" s="160"/>
      <c r="AN169" s="160"/>
      <c r="AO169" s="160"/>
      <c r="AP169" s="160"/>
      <c r="AQ169" s="160"/>
      <c r="AR169" s="160"/>
    </row>
    <row r="170">
      <c r="A170" s="160"/>
      <c r="B170" s="160"/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0"/>
      <c r="AJ170" s="160"/>
      <c r="AK170" s="160"/>
      <c r="AL170" s="160"/>
      <c r="AM170" s="160"/>
      <c r="AN170" s="160"/>
      <c r="AO170" s="160"/>
      <c r="AP170" s="160"/>
      <c r="AQ170" s="160"/>
      <c r="AR170" s="160"/>
    </row>
    <row r="171">
      <c r="A171" s="160"/>
      <c r="B171" s="160"/>
      <c r="C171" s="160"/>
      <c r="D171" s="160"/>
      <c r="E171" s="160"/>
      <c r="F171" s="160"/>
      <c r="G171" s="160"/>
      <c r="H171" s="160"/>
      <c r="I171" s="160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0"/>
      <c r="AJ171" s="160"/>
      <c r="AK171" s="160"/>
      <c r="AL171" s="160"/>
      <c r="AM171" s="160"/>
      <c r="AN171" s="160"/>
      <c r="AO171" s="160"/>
      <c r="AP171" s="160"/>
      <c r="AQ171" s="160"/>
      <c r="AR171" s="160"/>
    </row>
    <row r="172">
      <c r="A172" s="160"/>
      <c r="B172" s="160"/>
      <c r="C172" s="160"/>
      <c r="D172" s="160"/>
      <c r="E172" s="160"/>
      <c r="F172" s="160"/>
      <c r="G172" s="160"/>
      <c r="H172" s="160"/>
      <c r="I172" s="160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0"/>
      <c r="AJ172" s="160"/>
      <c r="AK172" s="160"/>
      <c r="AL172" s="160"/>
      <c r="AM172" s="160"/>
      <c r="AN172" s="160"/>
      <c r="AO172" s="160"/>
      <c r="AP172" s="160"/>
      <c r="AQ172" s="160"/>
      <c r="AR172" s="160"/>
    </row>
    <row r="173">
      <c r="A173" s="160"/>
      <c r="B173" s="160"/>
      <c r="C173" s="160"/>
      <c r="D173" s="160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0"/>
      <c r="AJ173" s="160"/>
      <c r="AK173" s="160"/>
      <c r="AL173" s="160"/>
      <c r="AM173" s="160"/>
      <c r="AN173" s="160"/>
      <c r="AO173" s="160"/>
      <c r="AP173" s="160"/>
      <c r="AQ173" s="160"/>
      <c r="AR173" s="160"/>
    </row>
    <row r="174">
      <c r="A174" s="160"/>
      <c r="B174" s="160"/>
      <c r="C174" s="160"/>
      <c r="D174" s="160"/>
      <c r="E174" s="160"/>
      <c r="F174" s="160"/>
      <c r="G174" s="160"/>
      <c r="H174" s="160"/>
      <c r="I174" s="160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0"/>
      <c r="AJ174" s="160"/>
      <c r="AK174" s="160"/>
      <c r="AL174" s="160"/>
      <c r="AM174" s="160"/>
      <c r="AN174" s="160"/>
      <c r="AO174" s="160"/>
      <c r="AP174" s="160"/>
      <c r="AQ174" s="160"/>
      <c r="AR174" s="160"/>
    </row>
    <row r="175">
      <c r="A175" s="160"/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0"/>
      <c r="AJ175" s="160"/>
      <c r="AK175" s="160"/>
      <c r="AL175" s="160"/>
      <c r="AM175" s="160"/>
      <c r="AN175" s="160"/>
      <c r="AO175" s="160"/>
      <c r="AP175" s="160"/>
      <c r="AQ175" s="160"/>
      <c r="AR175" s="160"/>
    </row>
    <row r="176">
      <c r="A176" s="160"/>
      <c r="B176" s="160"/>
      <c r="C176" s="160"/>
      <c r="D176" s="160"/>
      <c r="E176" s="160"/>
      <c r="F176" s="160"/>
      <c r="G176" s="160"/>
      <c r="H176" s="160"/>
      <c r="I176" s="160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0"/>
      <c r="AJ176" s="160"/>
      <c r="AK176" s="160"/>
      <c r="AL176" s="160"/>
      <c r="AM176" s="160"/>
      <c r="AN176" s="160"/>
      <c r="AO176" s="160"/>
      <c r="AP176" s="160"/>
      <c r="AQ176" s="160"/>
      <c r="AR176" s="160"/>
    </row>
    <row r="177">
      <c r="A177" s="160"/>
      <c r="B177" s="160"/>
      <c r="C177" s="160"/>
      <c r="D177" s="160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0"/>
      <c r="AJ177" s="160"/>
      <c r="AK177" s="160"/>
      <c r="AL177" s="160"/>
      <c r="AM177" s="160"/>
      <c r="AN177" s="160"/>
      <c r="AO177" s="160"/>
      <c r="AP177" s="160"/>
      <c r="AQ177" s="160"/>
      <c r="AR177" s="160"/>
    </row>
    <row r="178">
      <c r="A178" s="160"/>
      <c r="B178" s="160"/>
      <c r="C178" s="160"/>
      <c r="D178" s="160"/>
      <c r="E178" s="160"/>
      <c r="F178" s="160"/>
      <c r="G178" s="160"/>
      <c r="H178" s="160"/>
      <c r="I178" s="160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0"/>
      <c r="AJ178" s="160"/>
      <c r="AK178" s="160"/>
      <c r="AL178" s="160"/>
      <c r="AM178" s="160"/>
      <c r="AN178" s="160"/>
      <c r="AO178" s="160"/>
      <c r="AP178" s="160"/>
      <c r="AQ178" s="160"/>
      <c r="AR178" s="160"/>
    </row>
    <row r="179">
      <c r="A179" s="160"/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0"/>
      <c r="AJ179" s="160"/>
      <c r="AK179" s="160"/>
      <c r="AL179" s="160"/>
      <c r="AM179" s="160"/>
      <c r="AN179" s="160"/>
      <c r="AO179" s="160"/>
      <c r="AP179" s="160"/>
      <c r="AQ179" s="160"/>
      <c r="AR179" s="160"/>
    </row>
    <row r="180">
      <c r="A180" s="160"/>
      <c r="B180" s="160"/>
      <c r="C180" s="16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0"/>
      <c r="AJ180" s="160"/>
      <c r="AK180" s="160"/>
      <c r="AL180" s="160"/>
      <c r="AM180" s="160"/>
      <c r="AN180" s="160"/>
      <c r="AO180" s="160"/>
      <c r="AP180" s="160"/>
      <c r="AQ180" s="160"/>
      <c r="AR180" s="160"/>
    </row>
    <row r="181">
      <c r="A181" s="160"/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0"/>
      <c r="AJ181" s="160"/>
      <c r="AK181" s="160"/>
      <c r="AL181" s="160"/>
      <c r="AM181" s="160"/>
      <c r="AN181" s="160"/>
      <c r="AO181" s="160"/>
      <c r="AP181" s="160"/>
      <c r="AQ181" s="160"/>
      <c r="AR181" s="160"/>
    </row>
    <row r="182">
      <c r="A182" s="160"/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0"/>
      <c r="AJ182" s="160"/>
      <c r="AK182" s="160"/>
      <c r="AL182" s="160"/>
      <c r="AM182" s="160"/>
      <c r="AN182" s="160"/>
      <c r="AO182" s="160"/>
      <c r="AP182" s="160"/>
      <c r="AQ182" s="160"/>
      <c r="AR182" s="160"/>
    </row>
    <row r="183">
      <c r="A183" s="160"/>
      <c r="B183" s="160"/>
      <c r="C183" s="160"/>
      <c r="D183" s="160"/>
      <c r="E183" s="160"/>
      <c r="F183" s="160"/>
      <c r="G183" s="160"/>
      <c r="H183" s="160"/>
      <c r="I183" s="160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0"/>
      <c r="AJ183" s="160"/>
      <c r="AK183" s="160"/>
      <c r="AL183" s="160"/>
      <c r="AM183" s="160"/>
      <c r="AN183" s="160"/>
      <c r="AO183" s="160"/>
      <c r="AP183" s="160"/>
      <c r="AQ183" s="160"/>
      <c r="AR183" s="160"/>
    </row>
    <row r="184">
      <c r="A184" s="160"/>
      <c r="B184" s="160"/>
      <c r="C184" s="160"/>
      <c r="D184" s="160"/>
      <c r="E184" s="160"/>
      <c r="F184" s="160"/>
      <c r="G184" s="160"/>
      <c r="H184" s="160"/>
      <c r="I184" s="160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0"/>
      <c r="AJ184" s="160"/>
      <c r="AK184" s="160"/>
      <c r="AL184" s="160"/>
      <c r="AM184" s="160"/>
      <c r="AN184" s="160"/>
      <c r="AO184" s="160"/>
      <c r="AP184" s="160"/>
      <c r="AQ184" s="160"/>
      <c r="AR184" s="160"/>
    </row>
    <row r="185">
      <c r="A185" s="160"/>
      <c r="B185" s="160"/>
      <c r="C185" s="160"/>
      <c r="D185" s="160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0"/>
      <c r="AJ185" s="160"/>
      <c r="AK185" s="160"/>
      <c r="AL185" s="160"/>
      <c r="AM185" s="160"/>
      <c r="AN185" s="160"/>
      <c r="AO185" s="160"/>
      <c r="AP185" s="160"/>
      <c r="AQ185" s="160"/>
      <c r="AR185" s="160"/>
    </row>
    <row r="186">
      <c r="A186" s="160"/>
      <c r="B186" s="160"/>
      <c r="C186" s="160"/>
      <c r="D186" s="160"/>
      <c r="E186" s="160"/>
      <c r="F186" s="160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</row>
    <row r="187">
      <c r="A187" s="160"/>
      <c r="B187" s="160"/>
      <c r="C187" s="160"/>
      <c r="D187" s="160"/>
      <c r="E187" s="160"/>
      <c r="F187" s="160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</row>
    <row r="188">
      <c r="A188" s="160"/>
      <c r="B188" s="160"/>
      <c r="C188" s="160"/>
      <c r="D188" s="160"/>
      <c r="E188" s="160"/>
      <c r="F188" s="160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</row>
    <row r="189">
      <c r="A189" s="160"/>
      <c r="B189" s="160"/>
      <c r="C189" s="160"/>
      <c r="D189" s="160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</row>
    <row r="190">
      <c r="A190" s="160"/>
      <c r="B190" s="160"/>
      <c r="C190" s="160"/>
      <c r="D190" s="160"/>
      <c r="E190" s="160"/>
      <c r="F190" s="160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</row>
    <row r="191">
      <c r="A191" s="160"/>
      <c r="B191" s="160"/>
      <c r="C191" s="160"/>
      <c r="D191" s="160"/>
      <c r="E191" s="160"/>
      <c r="F191" s="160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</row>
    <row r="192">
      <c r="A192" s="160"/>
      <c r="B192" s="160"/>
      <c r="C192" s="160"/>
      <c r="D192" s="160"/>
      <c r="E192" s="160"/>
      <c r="F192" s="160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</row>
    <row r="193">
      <c r="A193" s="160"/>
      <c r="B193" s="160"/>
      <c r="C193" s="160"/>
      <c r="D193" s="160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</row>
    <row r="194">
      <c r="A194" s="160"/>
      <c r="B194" s="160"/>
      <c r="C194" s="160"/>
      <c r="D194" s="160"/>
      <c r="E194" s="160"/>
      <c r="F194" s="160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</row>
    <row r="195">
      <c r="A195" s="160"/>
      <c r="B195" s="160"/>
      <c r="C195" s="160"/>
      <c r="D195" s="160"/>
      <c r="E195" s="160"/>
      <c r="F195" s="160"/>
      <c r="G195" s="160"/>
      <c r="H195" s="160"/>
      <c r="I195" s="160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</row>
    <row r="196">
      <c r="A196" s="160"/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0"/>
      <c r="AJ196" s="160"/>
      <c r="AK196" s="160"/>
      <c r="AL196" s="160"/>
      <c r="AM196" s="160"/>
      <c r="AN196" s="160"/>
      <c r="AO196" s="160"/>
      <c r="AP196" s="160"/>
      <c r="AQ196" s="160"/>
      <c r="AR196" s="160"/>
    </row>
    <row r="197">
      <c r="A197" s="160"/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0"/>
      <c r="AJ197" s="160"/>
      <c r="AK197" s="160"/>
      <c r="AL197" s="160"/>
      <c r="AM197" s="160"/>
      <c r="AN197" s="160"/>
      <c r="AO197" s="160"/>
      <c r="AP197" s="160"/>
      <c r="AQ197" s="160"/>
      <c r="AR197" s="160"/>
    </row>
    <row r="198">
      <c r="A198" s="160"/>
      <c r="B198" s="160"/>
      <c r="C198" s="160"/>
      <c r="D198" s="160"/>
      <c r="E198" s="160"/>
      <c r="F198" s="160"/>
      <c r="G198" s="160"/>
      <c r="H198" s="160"/>
      <c r="I198" s="160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0"/>
      <c r="AJ198" s="160"/>
      <c r="AK198" s="160"/>
      <c r="AL198" s="160"/>
      <c r="AM198" s="160"/>
      <c r="AN198" s="160"/>
      <c r="AO198" s="160"/>
      <c r="AP198" s="160"/>
      <c r="AQ198" s="160"/>
      <c r="AR198" s="160"/>
    </row>
    <row r="199">
      <c r="A199" s="160"/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0"/>
      <c r="AQ199" s="160"/>
      <c r="AR199" s="160"/>
    </row>
    <row r="200">
      <c r="A200" s="160"/>
      <c r="B200" s="160"/>
      <c r="C200" s="160"/>
      <c r="D200" s="160"/>
      <c r="E200" s="160"/>
      <c r="F200" s="160"/>
      <c r="G200" s="160"/>
      <c r="H200" s="160"/>
      <c r="I200" s="160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0"/>
      <c r="AJ200" s="160"/>
      <c r="AK200" s="160"/>
      <c r="AL200" s="160"/>
      <c r="AM200" s="160"/>
      <c r="AN200" s="160"/>
      <c r="AO200" s="160"/>
      <c r="AP200" s="160"/>
      <c r="AQ200" s="160"/>
      <c r="AR200" s="160"/>
    </row>
    <row r="201">
      <c r="A201" s="160"/>
      <c r="B201" s="160"/>
      <c r="C201" s="160"/>
      <c r="D201" s="160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0"/>
      <c r="AJ201" s="160"/>
      <c r="AK201" s="160"/>
      <c r="AL201" s="160"/>
      <c r="AM201" s="160"/>
      <c r="AN201" s="160"/>
      <c r="AO201" s="160"/>
      <c r="AP201" s="160"/>
      <c r="AQ201" s="160"/>
      <c r="AR201" s="160"/>
    </row>
    <row r="202">
      <c r="A202" s="160"/>
      <c r="B202" s="160"/>
      <c r="C202" s="160"/>
      <c r="D202" s="160"/>
      <c r="E202" s="160"/>
      <c r="F202" s="160"/>
      <c r="G202" s="160"/>
      <c r="H202" s="160"/>
      <c r="I202" s="160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0"/>
      <c r="AJ202" s="160"/>
      <c r="AK202" s="160"/>
      <c r="AL202" s="160"/>
      <c r="AM202" s="160"/>
      <c r="AN202" s="160"/>
      <c r="AO202" s="160"/>
      <c r="AP202" s="160"/>
      <c r="AQ202" s="160"/>
      <c r="AR202" s="160"/>
    </row>
    <row r="203">
      <c r="A203" s="160"/>
      <c r="B203" s="160"/>
      <c r="C203" s="160"/>
      <c r="D203" s="160"/>
      <c r="E203" s="160"/>
      <c r="F203" s="160"/>
      <c r="G203" s="160"/>
      <c r="H203" s="160"/>
      <c r="I203" s="160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0"/>
      <c r="AJ203" s="160"/>
      <c r="AK203" s="160"/>
      <c r="AL203" s="160"/>
      <c r="AM203" s="160"/>
      <c r="AN203" s="160"/>
      <c r="AO203" s="160"/>
      <c r="AP203" s="160"/>
      <c r="AQ203" s="160"/>
      <c r="AR203" s="160"/>
    </row>
    <row r="204">
      <c r="A204" s="160"/>
      <c r="B204" s="160"/>
      <c r="C204" s="160"/>
      <c r="D204" s="160"/>
      <c r="E204" s="160"/>
      <c r="F204" s="160"/>
      <c r="G204" s="160"/>
      <c r="H204" s="160"/>
      <c r="I204" s="160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0"/>
      <c r="AJ204" s="160"/>
      <c r="AK204" s="160"/>
      <c r="AL204" s="160"/>
      <c r="AM204" s="160"/>
      <c r="AN204" s="160"/>
      <c r="AO204" s="160"/>
      <c r="AP204" s="160"/>
      <c r="AQ204" s="160"/>
      <c r="AR204" s="160"/>
    </row>
    <row r="205">
      <c r="A205" s="160"/>
      <c r="B205" s="160"/>
      <c r="C205" s="160"/>
      <c r="D205" s="160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0"/>
      <c r="AJ205" s="160"/>
      <c r="AK205" s="160"/>
      <c r="AL205" s="160"/>
      <c r="AM205" s="160"/>
      <c r="AN205" s="160"/>
      <c r="AO205" s="160"/>
      <c r="AP205" s="160"/>
      <c r="AQ205" s="160"/>
      <c r="AR205" s="160"/>
    </row>
    <row r="206">
      <c r="A206" s="160"/>
      <c r="B206" s="160"/>
      <c r="C206" s="160"/>
      <c r="D206" s="160"/>
      <c r="E206" s="160"/>
      <c r="F206" s="160"/>
      <c r="G206" s="160"/>
      <c r="H206" s="160"/>
      <c r="I206" s="160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0"/>
      <c r="AJ206" s="160"/>
      <c r="AK206" s="160"/>
      <c r="AL206" s="160"/>
      <c r="AM206" s="160"/>
      <c r="AN206" s="160"/>
      <c r="AO206" s="160"/>
      <c r="AP206" s="160"/>
      <c r="AQ206" s="160"/>
      <c r="AR206" s="160"/>
    </row>
    <row r="207">
      <c r="A207" s="160"/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0"/>
      <c r="AJ207" s="160"/>
      <c r="AK207" s="160"/>
      <c r="AL207" s="160"/>
      <c r="AM207" s="160"/>
      <c r="AN207" s="160"/>
      <c r="AO207" s="160"/>
      <c r="AP207" s="160"/>
      <c r="AQ207" s="160"/>
      <c r="AR207" s="160"/>
    </row>
    <row r="208">
      <c r="A208" s="160"/>
      <c r="B208" s="160"/>
      <c r="C208" s="160"/>
      <c r="D208" s="160"/>
      <c r="E208" s="160"/>
      <c r="F208" s="160"/>
      <c r="G208" s="160"/>
      <c r="H208" s="160"/>
      <c r="I208" s="160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0"/>
      <c r="AJ208" s="160"/>
      <c r="AK208" s="160"/>
      <c r="AL208" s="160"/>
      <c r="AM208" s="160"/>
      <c r="AN208" s="160"/>
      <c r="AO208" s="160"/>
      <c r="AP208" s="160"/>
      <c r="AQ208" s="160"/>
      <c r="AR208" s="160"/>
    </row>
    <row r="209">
      <c r="A209" s="160"/>
      <c r="B209" s="160"/>
      <c r="C209" s="160"/>
      <c r="D209" s="160"/>
      <c r="E209" s="160"/>
      <c r="F209" s="160"/>
      <c r="G209" s="160"/>
      <c r="H209" s="160"/>
      <c r="I209" s="160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0"/>
      <c r="AQ209" s="160"/>
      <c r="AR209" s="160"/>
    </row>
    <row r="210">
      <c r="A210" s="160"/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0"/>
      <c r="AJ210" s="160"/>
      <c r="AK210" s="160"/>
      <c r="AL210" s="160"/>
      <c r="AM210" s="160"/>
      <c r="AN210" s="160"/>
      <c r="AO210" s="160"/>
      <c r="AP210" s="160"/>
      <c r="AQ210" s="160"/>
      <c r="AR210" s="160"/>
    </row>
    <row r="211">
      <c r="A211" s="160"/>
      <c r="B211" s="160"/>
      <c r="C211" s="160"/>
      <c r="D211" s="160"/>
      <c r="E211" s="160"/>
      <c r="F211" s="160"/>
      <c r="G211" s="160"/>
      <c r="H211" s="160"/>
      <c r="I211" s="160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0"/>
      <c r="AJ211" s="160"/>
      <c r="AK211" s="160"/>
      <c r="AL211" s="160"/>
      <c r="AM211" s="160"/>
      <c r="AN211" s="160"/>
      <c r="AO211" s="160"/>
      <c r="AP211" s="160"/>
      <c r="AQ211" s="160"/>
      <c r="AR211" s="160"/>
    </row>
    <row r="212">
      <c r="A212" s="160"/>
      <c r="B212" s="160"/>
      <c r="C212" s="160"/>
      <c r="D212" s="160"/>
      <c r="E212" s="160"/>
      <c r="F212" s="160"/>
      <c r="G212" s="160"/>
      <c r="H212" s="160"/>
      <c r="I212" s="160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0"/>
      <c r="AJ212" s="160"/>
      <c r="AK212" s="160"/>
      <c r="AL212" s="160"/>
      <c r="AM212" s="160"/>
      <c r="AN212" s="160"/>
      <c r="AO212" s="160"/>
      <c r="AP212" s="160"/>
      <c r="AQ212" s="160"/>
      <c r="AR212" s="160"/>
    </row>
    <row r="213">
      <c r="A213" s="160"/>
      <c r="B213" s="160"/>
      <c r="C213" s="160"/>
      <c r="D213" s="160"/>
      <c r="E213" s="160"/>
      <c r="F213" s="160"/>
      <c r="G213" s="160"/>
      <c r="H213" s="160"/>
      <c r="I213" s="160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0"/>
      <c r="AJ213" s="160"/>
      <c r="AK213" s="160"/>
      <c r="AL213" s="160"/>
      <c r="AM213" s="160"/>
      <c r="AN213" s="160"/>
      <c r="AO213" s="160"/>
      <c r="AP213" s="160"/>
      <c r="AQ213" s="160"/>
      <c r="AR213" s="160"/>
    </row>
    <row r="214">
      <c r="A214" s="160"/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0"/>
      <c r="AJ214" s="160"/>
      <c r="AK214" s="160"/>
      <c r="AL214" s="160"/>
      <c r="AM214" s="160"/>
      <c r="AN214" s="160"/>
      <c r="AO214" s="160"/>
      <c r="AP214" s="160"/>
      <c r="AQ214" s="160"/>
      <c r="AR214" s="160"/>
    </row>
    <row r="215">
      <c r="A215" s="160"/>
      <c r="B215" s="160"/>
      <c r="C215" s="160"/>
      <c r="D215" s="160"/>
      <c r="E215" s="160"/>
      <c r="F215" s="160"/>
      <c r="G215" s="160"/>
      <c r="H215" s="160"/>
      <c r="I215" s="160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0"/>
      <c r="AJ215" s="160"/>
      <c r="AK215" s="160"/>
      <c r="AL215" s="160"/>
      <c r="AM215" s="160"/>
      <c r="AN215" s="160"/>
      <c r="AO215" s="160"/>
      <c r="AP215" s="160"/>
      <c r="AQ215" s="160"/>
      <c r="AR215" s="160"/>
    </row>
    <row r="216">
      <c r="A216" s="160"/>
      <c r="B216" s="160"/>
      <c r="C216" s="160"/>
      <c r="D216" s="160"/>
      <c r="E216" s="160"/>
      <c r="F216" s="160"/>
      <c r="G216" s="160"/>
      <c r="H216" s="160"/>
      <c r="I216" s="160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0"/>
      <c r="AJ216" s="160"/>
      <c r="AK216" s="160"/>
      <c r="AL216" s="160"/>
      <c r="AM216" s="160"/>
      <c r="AN216" s="160"/>
      <c r="AO216" s="160"/>
      <c r="AP216" s="160"/>
      <c r="AQ216" s="160"/>
      <c r="AR216" s="160"/>
    </row>
    <row r="217">
      <c r="A217" s="160"/>
      <c r="B217" s="160"/>
      <c r="C217" s="160"/>
      <c r="D217" s="160"/>
      <c r="E217" s="160"/>
      <c r="F217" s="160"/>
      <c r="G217" s="160"/>
      <c r="H217" s="160"/>
      <c r="I217" s="160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0"/>
      <c r="AJ217" s="160"/>
      <c r="AK217" s="160"/>
      <c r="AL217" s="160"/>
      <c r="AM217" s="160"/>
      <c r="AN217" s="160"/>
      <c r="AO217" s="160"/>
      <c r="AP217" s="160"/>
      <c r="AQ217" s="160"/>
      <c r="AR217" s="160"/>
    </row>
    <row r="218">
      <c r="A218" s="160"/>
      <c r="B218" s="160"/>
      <c r="C218" s="160"/>
      <c r="D218" s="160"/>
      <c r="E218" s="160"/>
      <c r="F218" s="160"/>
      <c r="G218" s="160"/>
      <c r="H218" s="160"/>
      <c r="I218" s="160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0"/>
      <c r="AJ218" s="160"/>
      <c r="AK218" s="160"/>
      <c r="AL218" s="160"/>
      <c r="AM218" s="160"/>
      <c r="AN218" s="160"/>
      <c r="AO218" s="160"/>
      <c r="AP218" s="160"/>
      <c r="AQ218" s="160"/>
      <c r="AR218" s="160"/>
    </row>
    <row r="219">
      <c r="A219" s="160"/>
      <c r="B219" s="160"/>
      <c r="C219" s="160"/>
      <c r="D219" s="160"/>
      <c r="E219" s="160"/>
      <c r="F219" s="160"/>
      <c r="G219" s="160"/>
      <c r="H219" s="160"/>
      <c r="I219" s="160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0"/>
      <c r="AJ219" s="160"/>
      <c r="AK219" s="160"/>
      <c r="AL219" s="160"/>
      <c r="AM219" s="160"/>
      <c r="AN219" s="160"/>
      <c r="AO219" s="160"/>
      <c r="AP219" s="160"/>
      <c r="AQ219" s="160"/>
      <c r="AR219" s="160"/>
    </row>
    <row r="220">
      <c r="A220" s="160"/>
      <c r="B220" s="160"/>
      <c r="C220" s="160"/>
      <c r="D220" s="160"/>
      <c r="E220" s="160"/>
      <c r="F220" s="160"/>
      <c r="G220" s="160"/>
      <c r="H220" s="160"/>
      <c r="I220" s="160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0"/>
      <c r="AJ220" s="160"/>
      <c r="AK220" s="160"/>
      <c r="AL220" s="160"/>
      <c r="AM220" s="160"/>
      <c r="AN220" s="160"/>
      <c r="AO220" s="160"/>
      <c r="AP220" s="160"/>
      <c r="AQ220" s="160"/>
      <c r="AR220" s="160"/>
    </row>
    <row r="221">
      <c r="A221" s="160"/>
      <c r="B221" s="160"/>
      <c r="C221" s="160"/>
      <c r="D221" s="160"/>
      <c r="E221" s="160"/>
      <c r="F221" s="160"/>
      <c r="G221" s="160"/>
      <c r="H221" s="160"/>
      <c r="I221" s="160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0"/>
      <c r="AJ221" s="160"/>
      <c r="AK221" s="160"/>
      <c r="AL221" s="160"/>
      <c r="AM221" s="160"/>
      <c r="AN221" s="160"/>
      <c r="AO221" s="160"/>
      <c r="AP221" s="160"/>
      <c r="AQ221" s="160"/>
      <c r="AR221" s="160"/>
    </row>
    <row r="222">
      <c r="A222" s="160"/>
      <c r="B222" s="160"/>
      <c r="C222" s="160"/>
      <c r="D222" s="160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</row>
    <row r="223">
      <c r="A223" s="160"/>
      <c r="B223" s="160"/>
      <c r="C223" s="160"/>
      <c r="D223" s="160"/>
      <c r="E223" s="160"/>
      <c r="F223" s="160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0"/>
      <c r="AJ223" s="160"/>
      <c r="AK223" s="160"/>
      <c r="AL223" s="160"/>
      <c r="AM223" s="160"/>
      <c r="AN223" s="160"/>
      <c r="AO223" s="160"/>
      <c r="AP223" s="160"/>
      <c r="AQ223" s="160"/>
      <c r="AR223" s="160"/>
    </row>
    <row r="224">
      <c r="A224" s="160"/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</row>
    <row r="225">
      <c r="A225" s="160"/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</row>
    <row r="226">
      <c r="A226" s="160"/>
      <c r="B226" s="160"/>
      <c r="C226" s="160"/>
      <c r="D226" s="160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</row>
    <row r="227">
      <c r="A227" s="160"/>
      <c r="B227" s="160"/>
      <c r="C227" s="160"/>
      <c r="D227" s="160"/>
      <c r="E227" s="160"/>
      <c r="F227" s="160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0"/>
      <c r="AJ227" s="160"/>
      <c r="AK227" s="160"/>
      <c r="AL227" s="160"/>
      <c r="AM227" s="160"/>
      <c r="AN227" s="160"/>
      <c r="AO227" s="160"/>
      <c r="AP227" s="160"/>
      <c r="AQ227" s="160"/>
      <c r="AR227" s="160"/>
    </row>
    <row r="228">
      <c r="A228" s="160"/>
      <c r="B228" s="160"/>
      <c r="C228" s="160"/>
      <c r="D228" s="160"/>
      <c r="E228" s="160"/>
      <c r="F228" s="160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0"/>
      <c r="AJ228" s="160"/>
      <c r="AK228" s="160"/>
      <c r="AL228" s="160"/>
      <c r="AM228" s="160"/>
      <c r="AN228" s="160"/>
      <c r="AO228" s="160"/>
      <c r="AP228" s="160"/>
      <c r="AQ228" s="160"/>
      <c r="AR228" s="160"/>
    </row>
    <row r="229">
      <c r="A229" s="160"/>
      <c r="B229" s="160"/>
      <c r="C229" s="160"/>
      <c r="D229" s="160"/>
      <c r="E229" s="160"/>
      <c r="F229" s="160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</row>
    <row r="230">
      <c r="A230" s="160"/>
      <c r="B230" s="160"/>
      <c r="C230" s="160"/>
      <c r="D230" s="160"/>
      <c r="E230" s="160"/>
      <c r="F230" s="160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</row>
    <row r="231">
      <c r="A231" s="160"/>
      <c r="B231" s="160"/>
      <c r="C231" s="160"/>
      <c r="D231" s="160"/>
      <c r="E231" s="160"/>
      <c r="F231" s="160"/>
      <c r="G231" s="160"/>
      <c r="H231" s="160"/>
      <c r="I231" s="160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0"/>
      <c r="AI231" s="160"/>
      <c r="AJ231" s="160"/>
      <c r="AK231" s="160"/>
      <c r="AL231" s="160"/>
      <c r="AM231" s="160"/>
      <c r="AN231" s="160"/>
      <c r="AO231" s="160"/>
      <c r="AP231" s="160"/>
      <c r="AQ231" s="160"/>
      <c r="AR231" s="160"/>
    </row>
    <row r="232">
      <c r="A232" s="160"/>
      <c r="B232" s="160"/>
      <c r="C232" s="16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0"/>
      <c r="AI232" s="160"/>
      <c r="AJ232" s="160"/>
      <c r="AK232" s="160"/>
      <c r="AL232" s="160"/>
      <c r="AM232" s="160"/>
      <c r="AN232" s="160"/>
      <c r="AO232" s="160"/>
      <c r="AP232" s="160"/>
      <c r="AQ232" s="160"/>
      <c r="AR232" s="160"/>
    </row>
    <row r="233">
      <c r="A233" s="160"/>
      <c r="B233" s="160"/>
      <c r="C233" s="160"/>
      <c r="D233" s="160"/>
      <c r="E233" s="160"/>
      <c r="F233" s="160"/>
      <c r="G233" s="160"/>
      <c r="H233" s="160"/>
      <c r="I233" s="160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0"/>
      <c r="AI233" s="160"/>
      <c r="AJ233" s="160"/>
      <c r="AK233" s="160"/>
      <c r="AL233" s="160"/>
      <c r="AM233" s="160"/>
      <c r="AN233" s="160"/>
      <c r="AO233" s="160"/>
      <c r="AP233" s="160"/>
      <c r="AQ233" s="160"/>
      <c r="AR233" s="160"/>
    </row>
    <row r="234">
      <c r="A234" s="160"/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160"/>
      <c r="AG234" s="160"/>
      <c r="AH234" s="160"/>
      <c r="AI234" s="160"/>
      <c r="AJ234" s="160"/>
      <c r="AK234" s="160"/>
      <c r="AL234" s="160"/>
      <c r="AM234" s="160"/>
      <c r="AN234" s="160"/>
      <c r="AO234" s="160"/>
      <c r="AP234" s="160"/>
      <c r="AQ234" s="160"/>
      <c r="AR234" s="160"/>
    </row>
    <row r="235">
      <c r="A235" s="160"/>
      <c r="B235" s="160"/>
      <c r="C235" s="160"/>
      <c r="D235" s="160"/>
      <c r="E235" s="160"/>
      <c r="F235" s="160"/>
      <c r="G235" s="160"/>
      <c r="H235" s="160"/>
      <c r="I235" s="160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160"/>
      <c r="AG235" s="160"/>
      <c r="AH235" s="160"/>
      <c r="AI235" s="160"/>
      <c r="AJ235" s="160"/>
      <c r="AK235" s="160"/>
      <c r="AL235" s="160"/>
      <c r="AM235" s="160"/>
      <c r="AN235" s="160"/>
      <c r="AO235" s="160"/>
      <c r="AP235" s="160"/>
      <c r="AQ235" s="160"/>
      <c r="AR235" s="160"/>
    </row>
    <row r="236">
      <c r="A236" s="160"/>
      <c r="B236" s="160"/>
      <c r="C236" s="160"/>
      <c r="D236" s="160"/>
      <c r="E236" s="160"/>
      <c r="F236" s="160"/>
      <c r="G236" s="160"/>
      <c r="H236" s="160"/>
      <c r="I236" s="160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160"/>
      <c r="AG236" s="160"/>
      <c r="AH236" s="160"/>
      <c r="AI236" s="160"/>
      <c r="AJ236" s="160"/>
      <c r="AK236" s="160"/>
      <c r="AL236" s="160"/>
      <c r="AM236" s="160"/>
      <c r="AN236" s="160"/>
      <c r="AO236" s="160"/>
      <c r="AP236" s="160"/>
      <c r="AQ236" s="160"/>
      <c r="AR236" s="160"/>
    </row>
    <row r="237">
      <c r="A237" s="160"/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0"/>
      <c r="AJ237" s="160"/>
      <c r="AK237" s="160"/>
      <c r="AL237" s="160"/>
      <c r="AM237" s="160"/>
      <c r="AN237" s="160"/>
      <c r="AO237" s="160"/>
      <c r="AP237" s="160"/>
      <c r="AQ237" s="160"/>
      <c r="AR237" s="160"/>
    </row>
    <row r="238">
      <c r="A238" s="160"/>
      <c r="B238" s="160"/>
      <c r="C238" s="160"/>
      <c r="D238" s="160"/>
      <c r="E238" s="160"/>
      <c r="F238" s="160"/>
      <c r="G238" s="160"/>
      <c r="H238" s="160"/>
      <c r="I238" s="160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0"/>
      <c r="AJ238" s="160"/>
      <c r="AK238" s="160"/>
      <c r="AL238" s="160"/>
      <c r="AM238" s="160"/>
      <c r="AN238" s="160"/>
      <c r="AO238" s="160"/>
      <c r="AP238" s="160"/>
      <c r="AQ238" s="160"/>
      <c r="AR238" s="160"/>
    </row>
    <row r="239">
      <c r="A239" s="160"/>
      <c r="B239" s="160"/>
      <c r="C239" s="160"/>
      <c r="D239" s="160"/>
      <c r="E239" s="160"/>
      <c r="F239" s="160"/>
      <c r="G239" s="160"/>
      <c r="H239" s="160"/>
      <c r="I239" s="160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0"/>
      <c r="AJ239" s="160"/>
      <c r="AK239" s="160"/>
      <c r="AL239" s="160"/>
      <c r="AM239" s="160"/>
      <c r="AN239" s="160"/>
      <c r="AO239" s="160"/>
      <c r="AP239" s="160"/>
      <c r="AQ239" s="160"/>
      <c r="AR239" s="160"/>
    </row>
    <row r="240">
      <c r="A240" s="160"/>
      <c r="B240" s="160"/>
      <c r="C240" s="160"/>
      <c r="D240" s="160"/>
      <c r="E240" s="160"/>
      <c r="F240" s="160"/>
      <c r="G240" s="160"/>
      <c r="H240" s="160"/>
      <c r="I240" s="160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0"/>
      <c r="AJ240" s="160"/>
      <c r="AK240" s="160"/>
      <c r="AL240" s="160"/>
      <c r="AM240" s="160"/>
      <c r="AN240" s="160"/>
      <c r="AO240" s="160"/>
      <c r="AP240" s="160"/>
      <c r="AQ240" s="160"/>
      <c r="AR240" s="160"/>
    </row>
    <row r="241">
      <c r="A241" s="160"/>
      <c r="B241" s="160"/>
      <c r="C241" s="160"/>
      <c r="D241" s="160"/>
      <c r="E241" s="160"/>
      <c r="F241" s="160"/>
      <c r="G241" s="160"/>
      <c r="H241" s="160"/>
      <c r="I241" s="160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0"/>
      <c r="AJ241" s="160"/>
      <c r="AK241" s="160"/>
      <c r="AL241" s="160"/>
      <c r="AM241" s="160"/>
      <c r="AN241" s="160"/>
      <c r="AO241" s="160"/>
      <c r="AP241" s="160"/>
      <c r="AQ241" s="160"/>
      <c r="AR241" s="160"/>
    </row>
    <row r="242">
      <c r="A242" s="160"/>
      <c r="B242" s="160"/>
      <c r="C242" s="160"/>
      <c r="D242" s="160"/>
      <c r="E242" s="160"/>
      <c r="F242" s="160"/>
      <c r="G242" s="160"/>
      <c r="H242" s="160"/>
      <c r="I242" s="160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0"/>
      <c r="AJ242" s="160"/>
      <c r="AK242" s="160"/>
      <c r="AL242" s="160"/>
      <c r="AM242" s="160"/>
      <c r="AN242" s="160"/>
      <c r="AO242" s="160"/>
      <c r="AP242" s="160"/>
      <c r="AQ242" s="160"/>
      <c r="AR242" s="160"/>
    </row>
    <row r="243">
      <c r="A243" s="160"/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0"/>
      <c r="AI243" s="160"/>
      <c r="AJ243" s="160"/>
      <c r="AK243" s="160"/>
      <c r="AL243" s="160"/>
      <c r="AM243" s="160"/>
      <c r="AN243" s="160"/>
      <c r="AO243" s="160"/>
      <c r="AP243" s="160"/>
      <c r="AQ243" s="160"/>
      <c r="AR243" s="160"/>
    </row>
    <row r="244">
      <c r="A244" s="160"/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0"/>
      <c r="AI244" s="160"/>
      <c r="AJ244" s="160"/>
      <c r="AK244" s="160"/>
      <c r="AL244" s="160"/>
      <c r="AM244" s="160"/>
      <c r="AN244" s="160"/>
      <c r="AO244" s="160"/>
      <c r="AP244" s="160"/>
      <c r="AQ244" s="160"/>
      <c r="AR244" s="160"/>
    </row>
    <row r="245">
      <c r="A245" s="160"/>
      <c r="B245" s="160"/>
      <c r="C245" s="160"/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0"/>
      <c r="AJ245" s="160"/>
      <c r="AK245" s="160"/>
      <c r="AL245" s="160"/>
      <c r="AM245" s="160"/>
      <c r="AN245" s="160"/>
      <c r="AO245" s="160"/>
      <c r="AP245" s="160"/>
      <c r="AQ245" s="160"/>
      <c r="AR245" s="160"/>
    </row>
    <row r="246">
      <c r="A246" s="160"/>
      <c r="B246" s="160"/>
      <c r="C246" s="160"/>
      <c r="D246" s="160"/>
      <c r="E246" s="160"/>
      <c r="F246" s="160"/>
      <c r="G246" s="160"/>
      <c r="H246" s="160"/>
      <c r="I246" s="160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0"/>
      <c r="AJ246" s="160"/>
      <c r="AK246" s="160"/>
      <c r="AL246" s="160"/>
      <c r="AM246" s="160"/>
      <c r="AN246" s="160"/>
      <c r="AO246" s="160"/>
      <c r="AP246" s="160"/>
      <c r="AQ246" s="160"/>
      <c r="AR246" s="160"/>
    </row>
    <row r="247">
      <c r="A247" s="160"/>
      <c r="B247" s="160"/>
      <c r="C247" s="160"/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160"/>
      <c r="AL247" s="160"/>
      <c r="AM247" s="160"/>
      <c r="AN247" s="160"/>
      <c r="AO247" s="160"/>
      <c r="AP247" s="160"/>
      <c r="AQ247" s="160"/>
      <c r="AR247" s="160"/>
    </row>
    <row r="248">
      <c r="A248" s="160"/>
      <c r="B248" s="160"/>
      <c r="C248" s="160"/>
      <c r="D248" s="160"/>
      <c r="E248" s="160"/>
      <c r="F248" s="160"/>
      <c r="G248" s="160"/>
      <c r="H248" s="160"/>
      <c r="I248" s="160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0"/>
      <c r="AI248" s="160"/>
      <c r="AJ248" s="160"/>
      <c r="AK248" s="160"/>
      <c r="AL248" s="160"/>
      <c r="AM248" s="160"/>
      <c r="AN248" s="160"/>
      <c r="AO248" s="160"/>
      <c r="AP248" s="160"/>
      <c r="AQ248" s="160"/>
      <c r="AR248" s="160"/>
    </row>
    <row r="249">
      <c r="A249" s="160"/>
      <c r="B249" s="160"/>
      <c r="C249" s="160"/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0"/>
      <c r="AJ249" s="160"/>
      <c r="AK249" s="160"/>
      <c r="AL249" s="160"/>
      <c r="AM249" s="160"/>
      <c r="AN249" s="160"/>
      <c r="AO249" s="160"/>
      <c r="AP249" s="160"/>
      <c r="AQ249" s="160"/>
      <c r="AR249" s="160"/>
    </row>
    <row r="250">
      <c r="A250" s="160"/>
      <c r="B250" s="160"/>
      <c r="C250" s="160"/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0"/>
      <c r="AI250" s="160"/>
      <c r="AJ250" s="160"/>
      <c r="AK250" s="160"/>
      <c r="AL250" s="160"/>
      <c r="AM250" s="160"/>
      <c r="AN250" s="160"/>
      <c r="AO250" s="160"/>
      <c r="AP250" s="160"/>
      <c r="AQ250" s="160"/>
      <c r="AR250" s="160"/>
    </row>
    <row r="251">
      <c r="A251" s="160"/>
      <c r="B251" s="160"/>
      <c r="C251" s="160"/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60"/>
      <c r="AJ251" s="160"/>
      <c r="AK251" s="160"/>
      <c r="AL251" s="160"/>
      <c r="AM251" s="160"/>
      <c r="AN251" s="160"/>
      <c r="AO251" s="160"/>
      <c r="AP251" s="160"/>
      <c r="AQ251" s="160"/>
      <c r="AR251" s="160"/>
    </row>
    <row r="252">
      <c r="A252" s="160"/>
      <c r="B252" s="160"/>
      <c r="C252" s="160"/>
      <c r="D252" s="160"/>
      <c r="E252" s="160"/>
      <c r="F252" s="160"/>
      <c r="G252" s="160"/>
      <c r="H252" s="160"/>
      <c r="I252" s="160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0"/>
      <c r="AJ252" s="160"/>
      <c r="AK252" s="160"/>
      <c r="AL252" s="160"/>
      <c r="AM252" s="160"/>
      <c r="AN252" s="160"/>
      <c r="AO252" s="160"/>
      <c r="AP252" s="160"/>
      <c r="AQ252" s="160"/>
      <c r="AR252" s="160"/>
    </row>
    <row r="253">
      <c r="A253" s="160"/>
      <c r="B253" s="160"/>
      <c r="C253" s="160"/>
      <c r="D253" s="160"/>
      <c r="E253" s="160"/>
      <c r="F253" s="160"/>
      <c r="G253" s="160"/>
      <c r="H253" s="160"/>
      <c r="I253" s="160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0"/>
      <c r="AJ253" s="160"/>
      <c r="AK253" s="160"/>
      <c r="AL253" s="160"/>
      <c r="AM253" s="160"/>
      <c r="AN253" s="160"/>
      <c r="AO253" s="160"/>
      <c r="AP253" s="160"/>
      <c r="AQ253" s="160"/>
      <c r="AR253" s="160"/>
    </row>
    <row r="254">
      <c r="A254" s="160"/>
      <c r="B254" s="160"/>
      <c r="C254" s="160"/>
      <c r="D254" s="160"/>
      <c r="E254" s="160"/>
      <c r="F254" s="160"/>
      <c r="G254" s="160"/>
      <c r="H254" s="160"/>
      <c r="I254" s="160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0"/>
      <c r="AJ254" s="160"/>
      <c r="AK254" s="160"/>
      <c r="AL254" s="160"/>
      <c r="AM254" s="160"/>
      <c r="AN254" s="160"/>
      <c r="AO254" s="160"/>
      <c r="AP254" s="160"/>
      <c r="AQ254" s="160"/>
      <c r="AR254" s="160"/>
    </row>
    <row r="255">
      <c r="A255" s="160"/>
      <c r="B255" s="160"/>
      <c r="C255" s="160"/>
      <c r="D255" s="160"/>
      <c r="E255" s="160"/>
      <c r="F255" s="160"/>
      <c r="G255" s="160"/>
      <c r="H255" s="160"/>
      <c r="I255" s="160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0"/>
      <c r="AI255" s="160"/>
      <c r="AJ255" s="160"/>
      <c r="AK255" s="160"/>
      <c r="AL255" s="160"/>
      <c r="AM255" s="160"/>
      <c r="AN255" s="160"/>
      <c r="AO255" s="160"/>
      <c r="AP255" s="160"/>
      <c r="AQ255" s="160"/>
      <c r="AR255" s="160"/>
    </row>
    <row r="256">
      <c r="A256" s="160"/>
      <c r="B256" s="160"/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0"/>
      <c r="AJ256" s="160"/>
      <c r="AK256" s="160"/>
      <c r="AL256" s="160"/>
      <c r="AM256" s="160"/>
      <c r="AN256" s="160"/>
      <c r="AO256" s="160"/>
      <c r="AP256" s="160"/>
      <c r="AQ256" s="160"/>
      <c r="AR256" s="160"/>
    </row>
    <row r="257">
      <c r="A257" s="160"/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0"/>
      <c r="AJ257" s="160"/>
      <c r="AK257" s="160"/>
      <c r="AL257" s="160"/>
      <c r="AM257" s="160"/>
      <c r="AN257" s="160"/>
      <c r="AO257" s="160"/>
      <c r="AP257" s="160"/>
      <c r="AQ257" s="160"/>
      <c r="AR257" s="160"/>
    </row>
    <row r="258">
      <c r="A258" s="160"/>
      <c r="B258" s="160"/>
      <c r="C258" s="160"/>
      <c r="D258" s="160"/>
      <c r="E258" s="160"/>
      <c r="F258" s="160"/>
      <c r="G258" s="160"/>
      <c r="H258" s="160"/>
      <c r="I258" s="160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</row>
    <row r="259">
      <c r="A259" s="160"/>
      <c r="B259" s="160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</row>
    <row r="260">
      <c r="A260" s="160"/>
      <c r="B260" s="160"/>
      <c r="C260" s="160"/>
      <c r="D260" s="160"/>
      <c r="E260" s="160"/>
      <c r="F260" s="160"/>
      <c r="G260" s="160"/>
      <c r="H260" s="160"/>
      <c r="I260" s="160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0"/>
      <c r="AJ260" s="160"/>
      <c r="AK260" s="160"/>
      <c r="AL260" s="160"/>
      <c r="AM260" s="160"/>
      <c r="AN260" s="160"/>
      <c r="AO260" s="160"/>
      <c r="AP260" s="160"/>
      <c r="AQ260" s="160"/>
      <c r="AR260" s="160"/>
    </row>
    <row r="261">
      <c r="A261" s="160"/>
      <c r="B261" s="160"/>
      <c r="C261" s="160"/>
      <c r="D261" s="160"/>
      <c r="E261" s="160"/>
      <c r="F261" s="160"/>
      <c r="G261" s="160"/>
      <c r="H261" s="160"/>
      <c r="I261" s="160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</row>
    <row r="262">
      <c r="A262" s="160"/>
      <c r="B262" s="160"/>
      <c r="C262" s="160"/>
      <c r="D262" s="160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</row>
    <row r="263">
      <c r="A263" s="160"/>
      <c r="B263" s="160"/>
      <c r="C263" s="160"/>
      <c r="D263" s="160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160"/>
    </row>
    <row r="264">
      <c r="A264" s="160"/>
      <c r="B264" s="160"/>
      <c r="C264" s="160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160"/>
    </row>
    <row r="265">
      <c r="A265" s="160"/>
      <c r="B265" s="160"/>
      <c r="C265" s="160"/>
      <c r="D265" s="160"/>
      <c r="E265" s="160"/>
      <c r="F265" s="160"/>
      <c r="G265" s="160"/>
      <c r="H265" s="160"/>
      <c r="I265" s="160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160"/>
    </row>
    <row r="266">
      <c r="A266" s="160"/>
      <c r="B266" s="160"/>
      <c r="C266" s="160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160"/>
    </row>
    <row r="267">
      <c r="A267" s="160"/>
      <c r="B267" s="160"/>
      <c r="C267" s="160"/>
      <c r="D267" s="160"/>
      <c r="E267" s="160"/>
      <c r="F267" s="160"/>
      <c r="G267" s="160"/>
      <c r="H267" s="160"/>
      <c r="I267" s="160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0"/>
      <c r="AJ267" s="160"/>
      <c r="AK267" s="160"/>
      <c r="AL267" s="160"/>
      <c r="AM267" s="160"/>
      <c r="AN267" s="160"/>
      <c r="AO267" s="160"/>
      <c r="AP267" s="160"/>
      <c r="AQ267" s="160"/>
      <c r="AR267" s="160"/>
    </row>
    <row r="268">
      <c r="A268" s="160"/>
      <c r="B268" s="160"/>
      <c r="C268" s="160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160"/>
    </row>
    <row r="269">
      <c r="A269" s="160"/>
      <c r="B269" s="160"/>
      <c r="C269" s="160"/>
      <c r="D269" s="160"/>
      <c r="E269" s="160"/>
      <c r="F269" s="160"/>
      <c r="G269" s="160"/>
      <c r="H269" s="160"/>
      <c r="I269" s="160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0"/>
      <c r="AJ269" s="160"/>
      <c r="AK269" s="160"/>
      <c r="AL269" s="160"/>
      <c r="AM269" s="160"/>
      <c r="AN269" s="160"/>
      <c r="AO269" s="160"/>
      <c r="AP269" s="160"/>
      <c r="AQ269" s="160"/>
      <c r="AR269" s="160"/>
    </row>
    <row r="270">
      <c r="A270" s="160"/>
      <c r="B270" s="160"/>
      <c r="C270" s="160"/>
      <c r="D270" s="160"/>
      <c r="E270" s="160"/>
      <c r="F270" s="160"/>
      <c r="G270" s="160"/>
      <c r="H270" s="160"/>
      <c r="I270" s="160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0"/>
      <c r="AJ270" s="160"/>
      <c r="AK270" s="160"/>
      <c r="AL270" s="160"/>
      <c r="AM270" s="160"/>
      <c r="AN270" s="160"/>
      <c r="AO270" s="160"/>
      <c r="AP270" s="160"/>
      <c r="AQ270" s="160"/>
      <c r="AR270" s="160"/>
    </row>
    <row r="271">
      <c r="A271" s="160"/>
      <c r="B271" s="160"/>
      <c r="C271" s="160"/>
      <c r="D271" s="160"/>
      <c r="E271" s="160"/>
      <c r="F271" s="160"/>
      <c r="G271" s="160"/>
      <c r="H271" s="160"/>
      <c r="I271" s="160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0"/>
      <c r="AJ271" s="160"/>
      <c r="AK271" s="160"/>
      <c r="AL271" s="160"/>
      <c r="AM271" s="160"/>
      <c r="AN271" s="160"/>
      <c r="AO271" s="160"/>
      <c r="AP271" s="160"/>
      <c r="AQ271" s="160"/>
      <c r="AR271" s="160"/>
    </row>
    <row r="272">
      <c r="A272" s="160"/>
      <c r="B272" s="160"/>
      <c r="C272" s="160"/>
      <c r="D272" s="160"/>
      <c r="E272" s="160"/>
      <c r="F272" s="160"/>
      <c r="G272" s="160"/>
      <c r="H272" s="160"/>
      <c r="I272" s="160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0"/>
      <c r="AJ272" s="160"/>
      <c r="AK272" s="160"/>
      <c r="AL272" s="160"/>
      <c r="AM272" s="160"/>
      <c r="AN272" s="160"/>
      <c r="AO272" s="160"/>
      <c r="AP272" s="160"/>
      <c r="AQ272" s="160"/>
      <c r="AR272" s="160"/>
    </row>
    <row r="273">
      <c r="A273" s="160"/>
      <c r="B273" s="160"/>
      <c r="C273" s="160"/>
      <c r="D273" s="160"/>
      <c r="E273" s="160"/>
      <c r="F273" s="160"/>
      <c r="G273" s="160"/>
      <c r="H273" s="160"/>
      <c r="I273" s="160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0"/>
      <c r="AJ273" s="160"/>
      <c r="AK273" s="160"/>
      <c r="AL273" s="160"/>
      <c r="AM273" s="160"/>
      <c r="AN273" s="160"/>
      <c r="AO273" s="160"/>
      <c r="AP273" s="160"/>
      <c r="AQ273" s="160"/>
      <c r="AR273" s="160"/>
    </row>
    <row r="274">
      <c r="A274" s="160"/>
      <c r="B274" s="160"/>
      <c r="C274" s="160"/>
      <c r="D274" s="160"/>
      <c r="E274" s="160"/>
      <c r="F274" s="160"/>
      <c r="G274" s="160"/>
      <c r="H274" s="160"/>
      <c r="I274" s="160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0"/>
      <c r="AJ274" s="160"/>
      <c r="AK274" s="160"/>
      <c r="AL274" s="160"/>
      <c r="AM274" s="160"/>
      <c r="AN274" s="160"/>
      <c r="AO274" s="160"/>
      <c r="AP274" s="160"/>
      <c r="AQ274" s="160"/>
      <c r="AR274" s="160"/>
    </row>
    <row r="275">
      <c r="A275" s="160"/>
      <c r="B275" s="160"/>
      <c r="C275" s="160"/>
      <c r="D275" s="160"/>
      <c r="E275" s="160"/>
      <c r="F275" s="160"/>
      <c r="G275" s="160"/>
      <c r="H275" s="160"/>
      <c r="I275" s="160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0"/>
      <c r="AJ275" s="160"/>
      <c r="AK275" s="160"/>
      <c r="AL275" s="160"/>
      <c r="AM275" s="160"/>
      <c r="AN275" s="160"/>
      <c r="AO275" s="160"/>
      <c r="AP275" s="160"/>
      <c r="AQ275" s="160"/>
      <c r="AR275" s="160"/>
    </row>
    <row r="276">
      <c r="A276" s="160"/>
      <c r="B276" s="160"/>
      <c r="C276" s="160"/>
      <c r="D276" s="160"/>
      <c r="E276" s="160"/>
      <c r="F276" s="160"/>
      <c r="G276" s="160"/>
      <c r="H276" s="160"/>
      <c r="I276" s="160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0"/>
      <c r="AJ276" s="160"/>
      <c r="AK276" s="160"/>
      <c r="AL276" s="160"/>
      <c r="AM276" s="160"/>
      <c r="AN276" s="160"/>
      <c r="AO276" s="160"/>
      <c r="AP276" s="160"/>
      <c r="AQ276" s="160"/>
      <c r="AR276" s="160"/>
    </row>
    <row r="277">
      <c r="A277" s="160"/>
      <c r="B277" s="160"/>
      <c r="C277" s="160"/>
      <c r="D277" s="160"/>
      <c r="E277" s="160"/>
      <c r="F277" s="160"/>
      <c r="G277" s="160"/>
      <c r="H277" s="160"/>
      <c r="I277" s="160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60"/>
      <c r="AL277" s="160"/>
      <c r="AM277" s="160"/>
      <c r="AN277" s="160"/>
      <c r="AO277" s="160"/>
      <c r="AP277" s="160"/>
      <c r="AQ277" s="160"/>
      <c r="AR277" s="160"/>
    </row>
    <row r="278">
      <c r="A278" s="160"/>
      <c r="B278" s="160"/>
      <c r="C278" s="160"/>
      <c r="D278" s="160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0"/>
      <c r="AJ278" s="160"/>
      <c r="AK278" s="160"/>
      <c r="AL278" s="160"/>
      <c r="AM278" s="160"/>
      <c r="AN278" s="160"/>
      <c r="AO278" s="160"/>
      <c r="AP278" s="160"/>
      <c r="AQ278" s="160"/>
      <c r="AR278" s="160"/>
    </row>
    <row r="279">
      <c r="A279" s="160"/>
      <c r="B279" s="160"/>
      <c r="C279" s="160"/>
      <c r="D279" s="160"/>
      <c r="E279" s="160"/>
      <c r="F279" s="160"/>
      <c r="G279" s="160"/>
      <c r="H279" s="160"/>
      <c r="I279" s="160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0"/>
      <c r="AJ279" s="160"/>
      <c r="AK279" s="160"/>
      <c r="AL279" s="160"/>
      <c r="AM279" s="160"/>
      <c r="AN279" s="160"/>
      <c r="AO279" s="160"/>
      <c r="AP279" s="160"/>
      <c r="AQ279" s="160"/>
      <c r="AR279" s="160"/>
    </row>
    <row r="280">
      <c r="A280" s="160"/>
      <c r="B280" s="160"/>
      <c r="C280" s="160"/>
      <c r="D280" s="160"/>
      <c r="E280" s="160"/>
      <c r="F280" s="160"/>
      <c r="G280" s="160"/>
      <c r="H280" s="160"/>
      <c r="I280" s="160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0"/>
      <c r="AJ280" s="160"/>
      <c r="AK280" s="160"/>
      <c r="AL280" s="160"/>
      <c r="AM280" s="160"/>
      <c r="AN280" s="160"/>
      <c r="AO280" s="160"/>
      <c r="AP280" s="160"/>
      <c r="AQ280" s="160"/>
      <c r="AR280" s="160"/>
    </row>
    <row r="281">
      <c r="A281" s="160"/>
      <c r="B281" s="160"/>
      <c r="C281" s="160"/>
      <c r="D281" s="160"/>
      <c r="E281" s="160"/>
      <c r="F281" s="160"/>
      <c r="G281" s="160"/>
      <c r="H281" s="160"/>
      <c r="I281" s="160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0"/>
      <c r="AJ281" s="160"/>
      <c r="AK281" s="160"/>
      <c r="AL281" s="160"/>
      <c r="AM281" s="160"/>
      <c r="AN281" s="160"/>
      <c r="AO281" s="160"/>
      <c r="AP281" s="160"/>
      <c r="AQ281" s="160"/>
      <c r="AR281" s="160"/>
    </row>
    <row r="282">
      <c r="A282" s="160"/>
      <c r="B282" s="160"/>
      <c r="C282" s="160"/>
      <c r="D282" s="160"/>
      <c r="E282" s="160"/>
      <c r="F282" s="160"/>
      <c r="G282" s="160"/>
      <c r="H282" s="160"/>
      <c r="I282" s="160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0"/>
      <c r="AJ282" s="160"/>
      <c r="AK282" s="160"/>
      <c r="AL282" s="160"/>
      <c r="AM282" s="160"/>
      <c r="AN282" s="160"/>
      <c r="AO282" s="160"/>
      <c r="AP282" s="160"/>
      <c r="AQ282" s="160"/>
      <c r="AR282" s="160"/>
    </row>
    <row r="283">
      <c r="A283" s="160"/>
      <c r="B283" s="160"/>
      <c r="C283" s="160"/>
      <c r="D283" s="160"/>
      <c r="E283" s="160"/>
      <c r="F283" s="160"/>
      <c r="G283" s="160"/>
      <c r="H283" s="160"/>
      <c r="I283" s="160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0"/>
      <c r="AJ283" s="160"/>
      <c r="AK283" s="160"/>
      <c r="AL283" s="160"/>
      <c r="AM283" s="160"/>
      <c r="AN283" s="160"/>
      <c r="AO283" s="160"/>
      <c r="AP283" s="160"/>
      <c r="AQ283" s="160"/>
      <c r="AR283" s="160"/>
    </row>
    <row r="284">
      <c r="A284" s="160"/>
      <c r="B284" s="160"/>
      <c r="C284" s="160"/>
      <c r="D284" s="160"/>
      <c r="E284" s="160"/>
      <c r="F284" s="160"/>
      <c r="G284" s="160"/>
      <c r="H284" s="160"/>
      <c r="I284" s="160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0"/>
      <c r="AJ284" s="160"/>
      <c r="AK284" s="160"/>
      <c r="AL284" s="160"/>
      <c r="AM284" s="160"/>
      <c r="AN284" s="160"/>
      <c r="AO284" s="160"/>
      <c r="AP284" s="160"/>
      <c r="AQ284" s="160"/>
      <c r="AR284" s="160"/>
    </row>
    <row r="285">
      <c r="A285" s="160"/>
      <c r="B285" s="160"/>
      <c r="C285" s="160"/>
      <c r="D285" s="160"/>
      <c r="E285" s="160"/>
      <c r="F285" s="160"/>
      <c r="G285" s="160"/>
      <c r="H285" s="160"/>
      <c r="I285" s="160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0"/>
      <c r="AJ285" s="160"/>
      <c r="AK285" s="160"/>
      <c r="AL285" s="160"/>
      <c r="AM285" s="160"/>
      <c r="AN285" s="160"/>
      <c r="AO285" s="160"/>
      <c r="AP285" s="160"/>
      <c r="AQ285" s="160"/>
      <c r="AR285" s="160"/>
    </row>
    <row r="286">
      <c r="A286" s="160"/>
      <c r="B286" s="160"/>
      <c r="C286" s="160"/>
      <c r="D286" s="160"/>
      <c r="E286" s="160"/>
      <c r="F286" s="160"/>
      <c r="G286" s="160"/>
      <c r="H286" s="160"/>
      <c r="I286" s="160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0"/>
      <c r="AJ286" s="160"/>
      <c r="AK286" s="160"/>
      <c r="AL286" s="160"/>
      <c r="AM286" s="160"/>
      <c r="AN286" s="160"/>
      <c r="AO286" s="160"/>
      <c r="AP286" s="160"/>
      <c r="AQ286" s="160"/>
      <c r="AR286" s="160"/>
    </row>
    <row r="287">
      <c r="A287" s="160"/>
      <c r="B287" s="160"/>
      <c r="C287" s="160"/>
      <c r="D287" s="160"/>
      <c r="E287" s="160"/>
      <c r="F287" s="160"/>
      <c r="G287" s="160"/>
      <c r="H287" s="160"/>
      <c r="I287" s="160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0"/>
      <c r="AJ287" s="160"/>
      <c r="AK287" s="160"/>
      <c r="AL287" s="160"/>
      <c r="AM287" s="160"/>
      <c r="AN287" s="160"/>
      <c r="AO287" s="160"/>
      <c r="AP287" s="160"/>
      <c r="AQ287" s="160"/>
      <c r="AR287" s="160"/>
    </row>
    <row r="288">
      <c r="A288" s="160"/>
      <c r="B288" s="160"/>
      <c r="C288" s="160"/>
      <c r="D288" s="160"/>
      <c r="E288" s="160"/>
      <c r="F288" s="160"/>
      <c r="G288" s="160"/>
      <c r="H288" s="160"/>
      <c r="I288" s="160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0"/>
      <c r="AJ288" s="160"/>
      <c r="AK288" s="160"/>
      <c r="AL288" s="160"/>
      <c r="AM288" s="160"/>
      <c r="AN288" s="160"/>
      <c r="AO288" s="160"/>
      <c r="AP288" s="160"/>
      <c r="AQ288" s="160"/>
      <c r="AR288" s="160"/>
    </row>
    <row r="289">
      <c r="A289" s="160"/>
      <c r="B289" s="160"/>
      <c r="C289" s="160"/>
      <c r="D289" s="160"/>
      <c r="E289" s="160"/>
      <c r="F289" s="160"/>
      <c r="G289" s="160"/>
      <c r="H289" s="160"/>
      <c r="I289" s="160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0"/>
      <c r="AJ289" s="160"/>
      <c r="AK289" s="160"/>
      <c r="AL289" s="160"/>
      <c r="AM289" s="160"/>
      <c r="AN289" s="160"/>
      <c r="AO289" s="160"/>
      <c r="AP289" s="160"/>
      <c r="AQ289" s="160"/>
      <c r="AR289" s="160"/>
    </row>
    <row r="290">
      <c r="A290" s="160"/>
      <c r="B290" s="160"/>
      <c r="C290" s="160"/>
      <c r="D290" s="160"/>
      <c r="E290" s="160"/>
      <c r="F290" s="160"/>
      <c r="G290" s="160"/>
      <c r="H290" s="160"/>
      <c r="I290" s="160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0"/>
      <c r="AJ290" s="160"/>
      <c r="AK290" s="160"/>
      <c r="AL290" s="160"/>
      <c r="AM290" s="160"/>
      <c r="AN290" s="160"/>
      <c r="AO290" s="160"/>
      <c r="AP290" s="160"/>
      <c r="AQ290" s="160"/>
      <c r="AR290" s="160"/>
    </row>
    <row r="291">
      <c r="A291" s="160"/>
      <c r="B291" s="160"/>
      <c r="C291" s="160"/>
      <c r="D291" s="160"/>
      <c r="E291" s="160"/>
      <c r="F291" s="160"/>
      <c r="G291" s="160"/>
      <c r="H291" s="160"/>
      <c r="I291" s="160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0"/>
      <c r="AJ291" s="160"/>
      <c r="AK291" s="160"/>
      <c r="AL291" s="160"/>
      <c r="AM291" s="160"/>
      <c r="AN291" s="160"/>
      <c r="AO291" s="160"/>
      <c r="AP291" s="160"/>
      <c r="AQ291" s="160"/>
      <c r="AR291" s="160"/>
    </row>
    <row r="292">
      <c r="A292" s="160"/>
      <c r="B292" s="160"/>
      <c r="C292" s="160"/>
      <c r="D292" s="160"/>
      <c r="E292" s="160"/>
      <c r="F292" s="160"/>
      <c r="G292" s="160"/>
      <c r="H292" s="160"/>
      <c r="I292" s="160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0"/>
      <c r="AJ292" s="160"/>
      <c r="AK292" s="160"/>
      <c r="AL292" s="160"/>
      <c r="AM292" s="160"/>
      <c r="AN292" s="160"/>
      <c r="AO292" s="160"/>
      <c r="AP292" s="160"/>
      <c r="AQ292" s="160"/>
      <c r="AR292" s="160"/>
    </row>
    <row r="293">
      <c r="A293" s="160"/>
      <c r="B293" s="160"/>
      <c r="C293" s="160"/>
      <c r="D293" s="160"/>
      <c r="E293" s="160"/>
      <c r="F293" s="160"/>
      <c r="G293" s="160"/>
      <c r="H293" s="160"/>
      <c r="I293" s="160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0"/>
      <c r="AJ293" s="160"/>
      <c r="AK293" s="160"/>
      <c r="AL293" s="160"/>
      <c r="AM293" s="160"/>
      <c r="AN293" s="160"/>
      <c r="AO293" s="160"/>
      <c r="AP293" s="160"/>
      <c r="AQ293" s="160"/>
      <c r="AR293" s="160"/>
    </row>
    <row r="294">
      <c r="A294" s="160"/>
      <c r="B294" s="160"/>
      <c r="C294" s="160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0"/>
      <c r="AJ294" s="160"/>
      <c r="AK294" s="160"/>
      <c r="AL294" s="160"/>
      <c r="AM294" s="160"/>
      <c r="AN294" s="160"/>
      <c r="AO294" s="160"/>
      <c r="AP294" s="160"/>
      <c r="AQ294" s="160"/>
      <c r="AR294" s="160"/>
    </row>
    <row r="295">
      <c r="A295" s="160"/>
      <c r="B295" s="160"/>
      <c r="C295" s="160"/>
      <c r="D295" s="160"/>
      <c r="E295" s="160"/>
      <c r="F295" s="160"/>
      <c r="G295" s="160"/>
      <c r="H295" s="160"/>
      <c r="I295" s="160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0"/>
      <c r="AJ295" s="160"/>
      <c r="AK295" s="160"/>
      <c r="AL295" s="160"/>
      <c r="AM295" s="160"/>
      <c r="AN295" s="160"/>
      <c r="AO295" s="160"/>
      <c r="AP295" s="160"/>
      <c r="AQ295" s="160"/>
      <c r="AR295" s="160"/>
    </row>
    <row r="296">
      <c r="A296" s="160"/>
      <c r="B296" s="160"/>
      <c r="C296" s="160"/>
      <c r="D296" s="160"/>
      <c r="E296" s="160"/>
      <c r="F296" s="160"/>
      <c r="G296" s="160"/>
      <c r="H296" s="160"/>
      <c r="I296" s="160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0"/>
      <c r="AJ296" s="160"/>
      <c r="AK296" s="160"/>
      <c r="AL296" s="160"/>
      <c r="AM296" s="160"/>
      <c r="AN296" s="160"/>
      <c r="AO296" s="160"/>
      <c r="AP296" s="160"/>
      <c r="AQ296" s="160"/>
      <c r="AR296" s="160"/>
    </row>
    <row r="297">
      <c r="A297" s="160"/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0"/>
      <c r="AJ297" s="160"/>
      <c r="AK297" s="160"/>
      <c r="AL297" s="160"/>
      <c r="AM297" s="160"/>
      <c r="AN297" s="160"/>
      <c r="AO297" s="160"/>
      <c r="AP297" s="160"/>
      <c r="AQ297" s="160"/>
      <c r="AR297" s="160"/>
    </row>
    <row r="298">
      <c r="A298" s="160"/>
      <c r="B298" s="160"/>
      <c r="C298" s="160"/>
      <c r="D298" s="160"/>
      <c r="E298" s="160"/>
      <c r="F298" s="160"/>
      <c r="G298" s="160"/>
      <c r="H298" s="160"/>
      <c r="I298" s="160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0"/>
      <c r="AJ298" s="160"/>
      <c r="AK298" s="160"/>
      <c r="AL298" s="160"/>
      <c r="AM298" s="160"/>
      <c r="AN298" s="160"/>
      <c r="AO298" s="160"/>
      <c r="AP298" s="160"/>
      <c r="AQ298" s="160"/>
      <c r="AR298" s="160"/>
    </row>
    <row r="299">
      <c r="A299" s="160"/>
      <c r="B299" s="160"/>
      <c r="C299" s="160"/>
      <c r="D299" s="160"/>
      <c r="E299" s="160"/>
      <c r="F299" s="160"/>
      <c r="G299" s="160"/>
      <c r="H299" s="160"/>
      <c r="I299" s="160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160"/>
      <c r="AL299" s="160"/>
      <c r="AM299" s="160"/>
      <c r="AN299" s="160"/>
      <c r="AO299" s="160"/>
      <c r="AP299" s="160"/>
      <c r="AQ299" s="160"/>
      <c r="AR299" s="160"/>
    </row>
    <row r="300">
      <c r="A300" s="160"/>
      <c r="B300" s="160"/>
      <c r="C300" s="160"/>
      <c r="D300" s="160"/>
      <c r="E300" s="160"/>
      <c r="F300" s="160"/>
      <c r="G300" s="160"/>
      <c r="H300" s="160"/>
      <c r="I300" s="160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0"/>
      <c r="AJ300" s="160"/>
      <c r="AK300" s="160"/>
      <c r="AL300" s="160"/>
      <c r="AM300" s="160"/>
      <c r="AN300" s="160"/>
      <c r="AO300" s="160"/>
      <c r="AP300" s="160"/>
      <c r="AQ300" s="160"/>
      <c r="AR300" s="160"/>
    </row>
    <row r="301">
      <c r="A301" s="160"/>
      <c r="B301" s="160"/>
      <c r="C301" s="160"/>
      <c r="D301" s="160"/>
      <c r="E301" s="160"/>
      <c r="F301" s="160"/>
      <c r="G301" s="160"/>
      <c r="H301" s="160"/>
      <c r="I301" s="160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0"/>
      <c r="AJ301" s="160"/>
      <c r="AK301" s="160"/>
      <c r="AL301" s="160"/>
      <c r="AM301" s="160"/>
      <c r="AN301" s="160"/>
      <c r="AO301" s="160"/>
      <c r="AP301" s="160"/>
      <c r="AQ301" s="160"/>
      <c r="AR301" s="160"/>
    </row>
    <row r="302">
      <c r="A302" s="160"/>
      <c r="B302" s="160"/>
      <c r="C302" s="160"/>
      <c r="D302" s="160"/>
      <c r="E302" s="160"/>
      <c r="F302" s="160"/>
      <c r="G302" s="160"/>
      <c r="H302" s="160"/>
      <c r="I302" s="160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0"/>
      <c r="AJ302" s="160"/>
      <c r="AK302" s="160"/>
      <c r="AL302" s="160"/>
      <c r="AM302" s="160"/>
      <c r="AN302" s="160"/>
      <c r="AO302" s="160"/>
      <c r="AP302" s="160"/>
      <c r="AQ302" s="160"/>
      <c r="AR302" s="160"/>
    </row>
    <row r="303">
      <c r="A303" s="160"/>
      <c r="B303" s="160"/>
      <c r="C303" s="160"/>
      <c r="D303" s="160"/>
      <c r="E303" s="160"/>
      <c r="F303" s="160"/>
      <c r="G303" s="160"/>
      <c r="H303" s="160"/>
      <c r="I303" s="160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0"/>
      <c r="AJ303" s="160"/>
      <c r="AK303" s="160"/>
      <c r="AL303" s="160"/>
      <c r="AM303" s="160"/>
      <c r="AN303" s="160"/>
      <c r="AO303" s="160"/>
      <c r="AP303" s="160"/>
      <c r="AQ303" s="160"/>
      <c r="AR303" s="160"/>
    </row>
    <row r="304">
      <c r="A304" s="160"/>
      <c r="B304" s="160"/>
      <c r="C304" s="160"/>
      <c r="D304" s="160"/>
      <c r="E304" s="160"/>
      <c r="F304" s="160"/>
      <c r="G304" s="160"/>
      <c r="H304" s="160"/>
      <c r="I304" s="160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0"/>
      <c r="AJ304" s="160"/>
      <c r="AK304" s="160"/>
      <c r="AL304" s="160"/>
      <c r="AM304" s="160"/>
      <c r="AN304" s="160"/>
      <c r="AO304" s="160"/>
      <c r="AP304" s="160"/>
      <c r="AQ304" s="160"/>
      <c r="AR304" s="160"/>
    </row>
    <row r="305">
      <c r="A305" s="160"/>
      <c r="B305" s="160"/>
      <c r="C305" s="160"/>
      <c r="D305" s="160"/>
      <c r="E305" s="160"/>
      <c r="F305" s="160"/>
      <c r="G305" s="160"/>
      <c r="H305" s="160"/>
      <c r="I305" s="160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0"/>
      <c r="AJ305" s="160"/>
      <c r="AK305" s="160"/>
      <c r="AL305" s="160"/>
      <c r="AM305" s="160"/>
      <c r="AN305" s="160"/>
      <c r="AO305" s="160"/>
      <c r="AP305" s="160"/>
      <c r="AQ305" s="160"/>
      <c r="AR305" s="160"/>
    </row>
    <row r="306">
      <c r="A306" s="160"/>
      <c r="B306" s="160"/>
      <c r="C306" s="160"/>
      <c r="D306" s="160"/>
      <c r="E306" s="160"/>
      <c r="F306" s="160"/>
      <c r="G306" s="160"/>
      <c r="H306" s="160"/>
      <c r="I306" s="160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0"/>
      <c r="AJ306" s="160"/>
      <c r="AK306" s="160"/>
      <c r="AL306" s="160"/>
      <c r="AM306" s="160"/>
      <c r="AN306" s="160"/>
      <c r="AO306" s="160"/>
      <c r="AP306" s="160"/>
      <c r="AQ306" s="160"/>
      <c r="AR306" s="160"/>
    </row>
    <row r="307">
      <c r="A307" s="160"/>
      <c r="B307" s="160"/>
      <c r="C307" s="160"/>
      <c r="D307" s="160"/>
      <c r="E307" s="160"/>
      <c r="F307" s="160"/>
      <c r="G307" s="160"/>
      <c r="H307" s="160"/>
      <c r="I307" s="160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160"/>
      <c r="AL307" s="160"/>
      <c r="AM307" s="160"/>
      <c r="AN307" s="160"/>
      <c r="AO307" s="160"/>
      <c r="AP307" s="160"/>
      <c r="AQ307" s="160"/>
      <c r="AR307" s="160"/>
    </row>
    <row r="308">
      <c r="A308" s="160"/>
      <c r="B308" s="160"/>
      <c r="C308" s="160"/>
      <c r="D308" s="160"/>
      <c r="E308" s="160"/>
      <c r="F308" s="160"/>
      <c r="G308" s="160"/>
      <c r="H308" s="160"/>
      <c r="I308" s="160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0"/>
      <c r="AJ308" s="160"/>
      <c r="AK308" s="160"/>
      <c r="AL308" s="160"/>
      <c r="AM308" s="160"/>
      <c r="AN308" s="160"/>
      <c r="AO308" s="160"/>
      <c r="AP308" s="160"/>
      <c r="AQ308" s="160"/>
      <c r="AR308" s="160"/>
    </row>
    <row r="309">
      <c r="A309" s="160"/>
      <c r="B309" s="160"/>
      <c r="C309" s="160"/>
      <c r="D309" s="160"/>
      <c r="E309" s="160"/>
      <c r="F309" s="160"/>
      <c r="G309" s="160"/>
      <c r="H309" s="160"/>
      <c r="I309" s="160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0"/>
      <c r="AJ309" s="160"/>
      <c r="AK309" s="160"/>
      <c r="AL309" s="160"/>
      <c r="AM309" s="160"/>
      <c r="AN309" s="160"/>
      <c r="AO309" s="160"/>
      <c r="AP309" s="160"/>
      <c r="AQ309" s="160"/>
      <c r="AR309" s="160"/>
    </row>
    <row r="310">
      <c r="A310" s="160"/>
      <c r="B310" s="160"/>
      <c r="C310" s="160"/>
      <c r="D310" s="160"/>
      <c r="E310" s="160"/>
      <c r="F310" s="160"/>
      <c r="G310" s="160"/>
      <c r="H310" s="160"/>
      <c r="I310" s="160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0"/>
      <c r="AJ310" s="160"/>
      <c r="AK310" s="160"/>
      <c r="AL310" s="160"/>
      <c r="AM310" s="160"/>
      <c r="AN310" s="160"/>
      <c r="AO310" s="160"/>
      <c r="AP310" s="160"/>
      <c r="AQ310" s="160"/>
      <c r="AR310" s="160"/>
    </row>
    <row r="311">
      <c r="A311" s="160"/>
      <c r="B311" s="160"/>
      <c r="C311" s="160"/>
      <c r="D311" s="160"/>
      <c r="E311" s="160"/>
      <c r="F311" s="160"/>
      <c r="G311" s="160"/>
      <c r="H311" s="160"/>
      <c r="I311" s="160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0"/>
      <c r="AJ311" s="160"/>
      <c r="AK311" s="160"/>
      <c r="AL311" s="160"/>
      <c r="AM311" s="160"/>
      <c r="AN311" s="160"/>
      <c r="AO311" s="160"/>
      <c r="AP311" s="160"/>
      <c r="AQ311" s="160"/>
      <c r="AR311" s="160"/>
    </row>
    <row r="312">
      <c r="A312" s="160"/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0"/>
      <c r="AJ312" s="160"/>
      <c r="AK312" s="160"/>
      <c r="AL312" s="160"/>
      <c r="AM312" s="160"/>
      <c r="AN312" s="160"/>
      <c r="AO312" s="160"/>
      <c r="AP312" s="160"/>
      <c r="AQ312" s="160"/>
      <c r="AR312" s="160"/>
    </row>
    <row r="313">
      <c r="A313" s="160"/>
      <c r="B313" s="160"/>
      <c r="C313" s="160"/>
      <c r="D313" s="160"/>
      <c r="E313" s="160"/>
      <c r="F313" s="160"/>
      <c r="G313" s="160"/>
      <c r="H313" s="160"/>
      <c r="I313" s="160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0"/>
      <c r="AJ313" s="160"/>
      <c r="AK313" s="160"/>
      <c r="AL313" s="160"/>
      <c r="AM313" s="160"/>
      <c r="AN313" s="160"/>
      <c r="AO313" s="160"/>
      <c r="AP313" s="160"/>
      <c r="AQ313" s="160"/>
      <c r="AR313" s="160"/>
    </row>
    <row r="314">
      <c r="A314" s="160"/>
      <c r="B314" s="160"/>
      <c r="C314" s="160"/>
      <c r="D314" s="160"/>
      <c r="E314" s="160"/>
      <c r="F314" s="160"/>
      <c r="G314" s="160"/>
      <c r="H314" s="160"/>
      <c r="I314" s="160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0"/>
      <c r="AJ314" s="160"/>
      <c r="AK314" s="160"/>
      <c r="AL314" s="160"/>
      <c r="AM314" s="160"/>
      <c r="AN314" s="160"/>
      <c r="AO314" s="160"/>
      <c r="AP314" s="160"/>
      <c r="AQ314" s="160"/>
      <c r="AR314" s="160"/>
    </row>
    <row r="315">
      <c r="A315" s="160"/>
      <c r="B315" s="160"/>
      <c r="C315" s="160"/>
      <c r="D315" s="160"/>
      <c r="E315" s="160"/>
      <c r="F315" s="160"/>
      <c r="G315" s="160"/>
      <c r="H315" s="160"/>
      <c r="I315" s="160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0"/>
      <c r="AJ315" s="160"/>
      <c r="AK315" s="160"/>
      <c r="AL315" s="160"/>
      <c r="AM315" s="160"/>
      <c r="AN315" s="160"/>
      <c r="AO315" s="160"/>
      <c r="AP315" s="160"/>
      <c r="AQ315" s="160"/>
      <c r="AR315" s="160"/>
    </row>
    <row r="316">
      <c r="A316" s="160"/>
      <c r="B316" s="160"/>
      <c r="C316" s="160"/>
      <c r="D316" s="160"/>
      <c r="E316" s="160"/>
      <c r="F316" s="160"/>
      <c r="G316" s="160"/>
      <c r="H316" s="160"/>
      <c r="I316" s="160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160"/>
      <c r="AL316" s="160"/>
      <c r="AM316" s="160"/>
      <c r="AN316" s="160"/>
      <c r="AO316" s="160"/>
      <c r="AP316" s="160"/>
      <c r="AQ316" s="160"/>
      <c r="AR316" s="160"/>
    </row>
    <row r="317">
      <c r="A317" s="160"/>
      <c r="B317" s="160"/>
      <c r="C317" s="160"/>
      <c r="D317" s="160"/>
      <c r="E317" s="160"/>
      <c r="F317" s="160"/>
      <c r="G317" s="160"/>
      <c r="H317" s="160"/>
      <c r="I317" s="160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0"/>
      <c r="AJ317" s="160"/>
      <c r="AK317" s="160"/>
      <c r="AL317" s="160"/>
      <c r="AM317" s="160"/>
      <c r="AN317" s="160"/>
      <c r="AO317" s="160"/>
      <c r="AP317" s="160"/>
      <c r="AQ317" s="160"/>
      <c r="AR317" s="160"/>
    </row>
    <row r="318">
      <c r="A318" s="160"/>
      <c r="B318" s="160"/>
      <c r="C318" s="160"/>
      <c r="D318" s="160"/>
      <c r="E318" s="160"/>
      <c r="F318" s="160"/>
      <c r="G318" s="160"/>
      <c r="H318" s="160"/>
      <c r="I318" s="160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0"/>
      <c r="AJ318" s="160"/>
      <c r="AK318" s="160"/>
      <c r="AL318" s="160"/>
      <c r="AM318" s="160"/>
      <c r="AN318" s="160"/>
      <c r="AO318" s="160"/>
      <c r="AP318" s="160"/>
      <c r="AQ318" s="160"/>
      <c r="AR318" s="160"/>
    </row>
    <row r="319">
      <c r="A319" s="160"/>
      <c r="B319" s="160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</row>
    <row r="320">
      <c r="A320" s="160"/>
      <c r="B320" s="160"/>
      <c r="C320" s="160"/>
      <c r="D320" s="160"/>
      <c r="E320" s="160"/>
      <c r="F320" s="160"/>
      <c r="G320" s="160"/>
      <c r="H320" s="160"/>
      <c r="I320" s="160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0"/>
      <c r="AJ320" s="160"/>
      <c r="AK320" s="160"/>
      <c r="AL320" s="160"/>
      <c r="AM320" s="160"/>
      <c r="AN320" s="160"/>
      <c r="AO320" s="160"/>
      <c r="AP320" s="160"/>
      <c r="AQ320" s="160"/>
      <c r="AR320" s="160"/>
    </row>
    <row r="321">
      <c r="A321" s="160"/>
      <c r="B321" s="160"/>
      <c r="C321" s="160"/>
      <c r="D321" s="160"/>
      <c r="E321" s="160"/>
      <c r="F321" s="160"/>
      <c r="G321" s="160"/>
      <c r="H321" s="160"/>
      <c r="I321" s="160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  <c r="AA321" s="160"/>
      <c r="AB321" s="160"/>
      <c r="AC321" s="160"/>
      <c r="AD321" s="160"/>
      <c r="AE321" s="160"/>
      <c r="AF321" s="160"/>
      <c r="AG321" s="160"/>
      <c r="AH321" s="160"/>
      <c r="AI321" s="160"/>
      <c r="AJ321" s="160"/>
      <c r="AK321" s="160"/>
      <c r="AL321" s="160"/>
      <c r="AM321" s="160"/>
      <c r="AN321" s="160"/>
      <c r="AO321" s="160"/>
      <c r="AP321" s="160"/>
      <c r="AQ321" s="160"/>
      <c r="AR321" s="160"/>
    </row>
    <row r="322">
      <c r="A322" s="160"/>
      <c r="B322" s="160"/>
      <c r="C322" s="160"/>
      <c r="D322" s="160"/>
      <c r="E322" s="160"/>
      <c r="F322" s="160"/>
      <c r="G322" s="160"/>
      <c r="H322" s="160"/>
      <c r="I322" s="160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  <c r="AA322" s="160"/>
      <c r="AB322" s="160"/>
      <c r="AC322" s="160"/>
      <c r="AD322" s="160"/>
      <c r="AE322" s="160"/>
      <c r="AF322" s="160"/>
      <c r="AG322" s="160"/>
      <c r="AH322" s="160"/>
      <c r="AI322" s="160"/>
      <c r="AJ322" s="160"/>
      <c r="AK322" s="160"/>
      <c r="AL322" s="160"/>
      <c r="AM322" s="160"/>
      <c r="AN322" s="160"/>
      <c r="AO322" s="160"/>
      <c r="AP322" s="160"/>
      <c r="AQ322" s="160"/>
      <c r="AR322" s="160"/>
    </row>
    <row r="323">
      <c r="A323" s="160"/>
      <c r="B323" s="160"/>
      <c r="C323" s="160"/>
      <c r="D323" s="160"/>
      <c r="E323" s="160"/>
      <c r="F323" s="160"/>
      <c r="G323" s="160"/>
      <c r="H323" s="160"/>
      <c r="I323" s="160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  <c r="AA323" s="160"/>
      <c r="AB323" s="160"/>
      <c r="AC323" s="160"/>
      <c r="AD323" s="160"/>
      <c r="AE323" s="160"/>
      <c r="AF323" s="160"/>
      <c r="AG323" s="160"/>
      <c r="AH323" s="160"/>
      <c r="AI323" s="160"/>
      <c r="AJ323" s="160"/>
      <c r="AK323" s="160"/>
      <c r="AL323" s="160"/>
      <c r="AM323" s="160"/>
      <c r="AN323" s="160"/>
      <c r="AO323" s="160"/>
      <c r="AP323" s="160"/>
      <c r="AQ323" s="160"/>
      <c r="AR323" s="160"/>
    </row>
    <row r="324">
      <c r="A324" s="160"/>
      <c r="B324" s="160"/>
      <c r="C324" s="160"/>
      <c r="D324" s="160"/>
      <c r="E324" s="160"/>
      <c r="F324" s="160"/>
      <c r="G324" s="160"/>
      <c r="H324" s="160"/>
      <c r="I324" s="160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0"/>
      <c r="AJ324" s="160"/>
      <c r="AK324" s="160"/>
      <c r="AL324" s="160"/>
      <c r="AM324" s="160"/>
      <c r="AN324" s="160"/>
      <c r="AO324" s="160"/>
      <c r="AP324" s="160"/>
      <c r="AQ324" s="160"/>
      <c r="AR324" s="160"/>
    </row>
    <row r="325">
      <c r="A325" s="160"/>
      <c r="B325" s="160"/>
      <c r="C325" s="160"/>
      <c r="D325" s="160"/>
      <c r="E325" s="160"/>
      <c r="F325" s="160"/>
      <c r="G325" s="160"/>
      <c r="H325" s="160"/>
      <c r="I325" s="160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0"/>
      <c r="AJ325" s="160"/>
      <c r="AK325" s="160"/>
      <c r="AL325" s="160"/>
      <c r="AM325" s="160"/>
      <c r="AN325" s="160"/>
      <c r="AO325" s="160"/>
      <c r="AP325" s="160"/>
      <c r="AQ325" s="160"/>
      <c r="AR325" s="160"/>
    </row>
    <row r="326">
      <c r="A326" s="160"/>
      <c r="B326" s="160"/>
      <c r="C326" s="160"/>
      <c r="D326" s="160"/>
      <c r="E326" s="160"/>
      <c r="F326" s="160"/>
      <c r="G326" s="160"/>
      <c r="H326" s="160"/>
      <c r="I326" s="160"/>
      <c r="J326" s="160"/>
      <c r="K326" s="160"/>
      <c r="L326" s="160"/>
      <c r="M326" s="160"/>
      <c r="N326" s="160"/>
      <c r="O326" s="160"/>
      <c r="P326" s="160"/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  <c r="AA326" s="160"/>
      <c r="AB326" s="160"/>
      <c r="AC326" s="160"/>
      <c r="AD326" s="160"/>
      <c r="AE326" s="160"/>
      <c r="AF326" s="160"/>
      <c r="AG326" s="160"/>
      <c r="AH326" s="160"/>
      <c r="AI326" s="160"/>
      <c r="AJ326" s="160"/>
      <c r="AK326" s="160"/>
      <c r="AL326" s="160"/>
      <c r="AM326" s="160"/>
      <c r="AN326" s="160"/>
      <c r="AO326" s="160"/>
      <c r="AP326" s="160"/>
      <c r="AQ326" s="160"/>
      <c r="AR326" s="160"/>
    </row>
    <row r="327">
      <c r="A327" s="160"/>
      <c r="B327" s="160"/>
      <c r="C327" s="160"/>
      <c r="D327" s="160"/>
      <c r="E327" s="160"/>
      <c r="F327" s="160"/>
      <c r="G327" s="160"/>
      <c r="H327" s="160"/>
      <c r="I327" s="160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0"/>
      <c r="AJ327" s="160"/>
      <c r="AK327" s="160"/>
      <c r="AL327" s="160"/>
      <c r="AM327" s="160"/>
      <c r="AN327" s="160"/>
      <c r="AO327" s="160"/>
      <c r="AP327" s="160"/>
      <c r="AQ327" s="160"/>
      <c r="AR327" s="160"/>
    </row>
    <row r="328">
      <c r="A328" s="160"/>
      <c r="B328" s="160"/>
      <c r="C328" s="160"/>
      <c r="D328" s="160"/>
      <c r="E328" s="160"/>
      <c r="F328" s="160"/>
      <c r="G328" s="160"/>
      <c r="H328" s="160"/>
      <c r="I328" s="160"/>
      <c r="J328" s="160"/>
      <c r="K328" s="160"/>
      <c r="L328" s="160"/>
      <c r="M328" s="160"/>
      <c r="N328" s="160"/>
      <c r="O328" s="160"/>
      <c r="P328" s="160"/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0"/>
      <c r="AJ328" s="160"/>
      <c r="AK328" s="160"/>
      <c r="AL328" s="160"/>
      <c r="AM328" s="160"/>
      <c r="AN328" s="160"/>
      <c r="AO328" s="160"/>
      <c r="AP328" s="160"/>
      <c r="AQ328" s="160"/>
      <c r="AR328" s="160"/>
    </row>
    <row r="329">
      <c r="A329" s="160"/>
      <c r="B329" s="160"/>
      <c r="C329" s="160"/>
      <c r="D329" s="160"/>
      <c r="E329" s="160"/>
      <c r="F329" s="160"/>
      <c r="G329" s="160"/>
      <c r="H329" s="160"/>
      <c r="I329" s="160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0"/>
      <c r="AJ329" s="160"/>
      <c r="AK329" s="160"/>
      <c r="AL329" s="160"/>
      <c r="AM329" s="160"/>
      <c r="AN329" s="160"/>
      <c r="AO329" s="160"/>
      <c r="AP329" s="160"/>
      <c r="AQ329" s="160"/>
      <c r="AR329" s="160"/>
    </row>
    <row r="330">
      <c r="A330" s="160"/>
      <c r="B330" s="160"/>
      <c r="C330" s="160"/>
      <c r="D330" s="160"/>
      <c r="E330" s="160"/>
      <c r="F330" s="160"/>
      <c r="G330" s="160"/>
      <c r="H330" s="160"/>
      <c r="I330" s="160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  <c r="AA330" s="160"/>
      <c r="AB330" s="160"/>
      <c r="AC330" s="160"/>
      <c r="AD330" s="160"/>
      <c r="AE330" s="160"/>
      <c r="AF330" s="160"/>
      <c r="AG330" s="160"/>
      <c r="AH330" s="160"/>
      <c r="AI330" s="160"/>
      <c r="AJ330" s="160"/>
      <c r="AK330" s="160"/>
      <c r="AL330" s="160"/>
      <c r="AM330" s="160"/>
      <c r="AN330" s="160"/>
      <c r="AO330" s="160"/>
      <c r="AP330" s="160"/>
      <c r="AQ330" s="160"/>
      <c r="AR330" s="160"/>
    </row>
    <row r="331">
      <c r="A331" s="160"/>
      <c r="B331" s="160"/>
      <c r="C331" s="160"/>
      <c r="D331" s="160"/>
      <c r="E331" s="160"/>
      <c r="F331" s="160"/>
      <c r="G331" s="160"/>
      <c r="H331" s="160"/>
      <c r="I331" s="160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  <c r="AA331" s="160"/>
      <c r="AB331" s="160"/>
      <c r="AC331" s="160"/>
      <c r="AD331" s="160"/>
      <c r="AE331" s="160"/>
      <c r="AF331" s="160"/>
      <c r="AG331" s="160"/>
      <c r="AH331" s="160"/>
      <c r="AI331" s="160"/>
      <c r="AJ331" s="160"/>
      <c r="AK331" s="160"/>
      <c r="AL331" s="160"/>
      <c r="AM331" s="160"/>
      <c r="AN331" s="160"/>
      <c r="AO331" s="160"/>
      <c r="AP331" s="160"/>
      <c r="AQ331" s="160"/>
      <c r="AR331" s="160"/>
    </row>
    <row r="332">
      <c r="A332" s="160"/>
      <c r="B332" s="160"/>
      <c r="C332" s="160"/>
      <c r="D332" s="160"/>
      <c r="E332" s="160"/>
      <c r="F332" s="160"/>
      <c r="G332" s="160"/>
      <c r="H332" s="160"/>
      <c r="I332" s="160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  <c r="AA332" s="160"/>
      <c r="AB332" s="160"/>
      <c r="AC332" s="160"/>
      <c r="AD332" s="160"/>
      <c r="AE332" s="160"/>
      <c r="AF332" s="160"/>
      <c r="AG332" s="160"/>
      <c r="AH332" s="160"/>
      <c r="AI332" s="160"/>
      <c r="AJ332" s="160"/>
      <c r="AK332" s="160"/>
      <c r="AL332" s="160"/>
      <c r="AM332" s="160"/>
      <c r="AN332" s="160"/>
      <c r="AO332" s="160"/>
      <c r="AP332" s="160"/>
      <c r="AQ332" s="160"/>
      <c r="AR332" s="160"/>
    </row>
    <row r="333">
      <c r="A333" s="160"/>
      <c r="B333" s="160"/>
      <c r="C333" s="160"/>
      <c r="D333" s="160"/>
      <c r="E333" s="160"/>
      <c r="F333" s="160"/>
      <c r="G333" s="160"/>
      <c r="H333" s="160"/>
      <c r="I333" s="160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  <c r="AA333" s="160"/>
      <c r="AB333" s="160"/>
      <c r="AC333" s="160"/>
      <c r="AD333" s="160"/>
      <c r="AE333" s="160"/>
      <c r="AF333" s="160"/>
      <c r="AG333" s="160"/>
      <c r="AH333" s="160"/>
      <c r="AI333" s="160"/>
      <c r="AJ333" s="160"/>
      <c r="AK333" s="160"/>
      <c r="AL333" s="160"/>
      <c r="AM333" s="160"/>
      <c r="AN333" s="160"/>
      <c r="AO333" s="160"/>
      <c r="AP333" s="160"/>
      <c r="AQ333" s="160"/>
      <c r="AR333" s="160"/>
    </row>
    <row r="334">
      <c r="A334" s="160"/>
      <c r="B334" s="160"/>
      <c r="C334" s="160"/>
      <c r="D334" s="160"/>
      <c r="E334" s="160"/>
      <c r="F334" s="160"/>
      <c r="G334" s="160"/>
      <c r="H334" s="160"/>
      <c r="I334" s="160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  <c r="AA334" s="160"/>
      <c r="AB334" s="160"/>
      <c r="AC334" s="160"/>
      <c r="AD334" s="160"/>
      <c r="AE334" s="160"/>
      <c r="AF334" s="160"/>
      <c r="AG334" s="160"/>
      <c r="AH334" s="160"/>
      <c r="AI334" s="160"/>
      <c r="AJ334" s="160"/>
      <c r="AK334" s="160"/>
      <c r="AL334" s="160"/>
      <c r="AM334" s="160"/>
      <c r="AN334" s="160"/>
      <c r="AO334" s="160"/>
      <c r="AP334" s="160"/>
      <c r="AQ334" s="160"/>
      <c r="AR334" s="160"/>
    </row>
    <row r="335">
      <c r="A335" s="160"/>
      <c r="B335" s="160"/>
      <c r="C335" s="160"/>
      <c r="D335" s="160"/>
      <c r="E335" s="160"/>
      <c r="F335" s="160"/>
      <c r="G335" s="160"/>
      <c r="H335" s="160"/>
      <c r="I335" s="160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  <c r="AA335" s="160"/>
      <c r="AB335" s="160"/>
      <c r="AC335" s="160"/>
      <c r="AD335" s="160"/>
      <c r="AE335" s="160"/>
      <c r="AF335" s="160"/>
      <c r="AG335" s="160"/>
      <c r="AH335" s="160"/>
      <c r="AI335" s="160"/>
      <c r="AJ335" s="160"/>
      <c r="AK335" s="160"/>
      <c r="AL335" s="160"/>
      <c r="AM335" s="160"/>
      <c r="AN335" s="160"/>
      <c r="AO335" s="160"/>
      <c r="AP335" s="160"/>
      <c r="AQ335" s="160"/>
      <c r="AR335" s="160"/>
    </row>
    <row r="336">
      <c r="A336" s="160"/>
      <c r="B336" s="160"/>
      <c r="C336" s="160"/>
      <c r="D336" s="160"/>
      <c r="E336" s="160"/>
      <c r="F336" s="160"/>
      <c r="G336" s="160"/>
      <c r="H336" s="160"/>
      <c r="I336" s="160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0"/>
      <c r="AJ336" s="160"/>
      <c r="AK336" s="160"/>
      <c r="AL336" s="160"/>
      <c r="AM336" s="160"/>
      <c r="AN336" s="160"/>
      <c r="AO336" s="160"/>
      <c r="AP336" s="160"/>
      <c r="AQ336" s="160"/>
      <c r="AR336" s="160"/>
    </row>
    <row r="337">
      <c r="A337" s="160"/>
      <c r="B337" s="160"/>
      <c r="C337" s="160"/>
      <c r="D337" s="160"/>
      <c r="E337" s="160"/>
      <c r="F337" s="160"/>
      <c r="G337" s="160"/>
      <c r="H337" s="160"/>
      <c r="I337" s="160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  <c r="AA337" s="160"/>
      <c r="AB337" s="160"/>
      <c r="AC337" s="160"/>
      <c r="AD337" s="160"/>
      <c r="AE337" s="160"/>
      <c r="AF337" s="160"/>
      <c r="AG337" s="160"/>
      <c r="AH337" s="160"/>
      <c r="AI337" s="160"/>
      <c r="AJ337" s="160"/>
      <c r="AK337" s="160"/>
      <c r="AL337" s="160"/>
      <c r="AM337" s="160"/>
      <c r="AN337" s="160"/>
      <c r="AO337" s="160"/>
      <c r="AP337" s="160"/>
      <c r="AQ337" s="160"/>
      <c r="AR337" s="160"/>
    </row>
    <row r="338">
      <c r="A338" s="160"/>
      <c r="B338" s="160"/>
      <c r="C338" s="160"/>
      <c r="D338" s="160"/>
      <c r="E338" s="160"/>
      <c r="F338" s="160"/>
      <c r="G338" s="160"/>
      <c r="H338" s="160"/>
      <c r="I338" s="160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  <c r="AA338" s="160"/>
      <c r="AB338" s="160"/>
      <c r="AC338" s="160"/>
      <c r="AD338" s="160"/>
      <c r="AE338" s="160"/>
      <c r="AF338" s="160"/>
      <c r="AG338" s="160"/>
      <c r="AH338" s="160"/>
      <c r="AI338" s="160"/>
      <c r="AJ338" s="160"/>
      <c r="AK338" s="160"/>
      <c r="AL338" s="160"/>
      <c r="AM338" s="160"/>
      <c r="AN338" s="160"/>
      <c r="AO338" s="160"/>
      <c r="AP338" s="160"/>
      <c r="AQ338" s="160"/>
      <c r="AR338" s="160"/>
    </row>
    <row r="339">
      <c r="A339" s="160"/>
      <c r="B339" s="160"/>
      <c r="C339" s="160"/>
      <c r="D339" s="160"/>
      <c r="E339" s="160"/>
      <c r="F339" s="160"/>
      <c r="G339" s="160"/>
      <c r="H339" s="160"/>
      <c r="I339" s="160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  <c r="AA339" s="160"/>
      <c r="AB339" s="160"/>
      <c r="AC339" s="160"/>
      <c r="AD339" s="160"/>
      <c r="AE339" s="160"/>
      <c r="AF339" s="160"/>
      <c r="AG339" s="160"/>
      <c r="AH339" s="160"/>
      <c r="AI339" s="160"/>
      <c r="AJ339" s="160"/>
      <c r="AK339" s="160"/>
      <c r="AL339" s="160"/>
      <c r="AM339" s="160"/>
      <c r="AN339" s="160"/>
      <c r="AO339" s="160"/>
      <c r="AP339" s="160"/>
      <c r="AQ339" s="160"/>
      <c r="AR339" s="160"/>
    </row>
    <row r="340">
      <c r="A340" s="160"/>
      <c r="B340" s="160"/>
      <c r="C340" s="160"/>
      <c r="D340" s="160"/>
      <c r="E340" s="160"/>
      <c r="F340" s="160"/>
      <c r="G340" s="160"/>
      <c r="H340" s="160"/>
      <c r="I340" s="160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  <c r="AA340" s="160"/>
      <c r="AB340" s="160"/>
      <c r="AC340" s="160"/>
      <c r="AD340" s="160"/>
      <c r="AE340" s="160"/>
      <c r="AF340" s="160"/>
      <c r="AG340" s="160"/>
      <c r="AH340" s="160"/>
      <c r="AI340" s="160"/>
      <c r="AJ340" s="160"/>
      <c r="AK340" s="160"/>
      <c r="AL340" s="160"/>
      <c r="AM340" s="160"/>
      <c r="AN340" s="160"/>
      <c r="AO340" s="160"/>
      <c r="AP340" s="160"/>
      <c r="AQ340" s="160"/>
      <c r="AR340" s="160"/>
    </row>
    <row r="341">
      <c r="A341" s="160"/>
      <c r="B341" s="160"/>
      <c r="C341" s="160"/>
      <c r="D341" s="160"/>
      <c r="E341" s="160"/>
      <c r="F341" s="160"/>
      <c r="G341" s="160"/>
      <c r="H341" s="160"/>
      <c r="I341" s="160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  <c r="AA341" s="160"/>
      <c r="AB341" s="160"/>
      <c r="AC341" s="160"/>
      <c r="AD341" s="160"/>
      <c r="AE341" s="160"/>
      <c r="AF341" s="160"/>
      <c r="AG341" s="160"/>
      <c r="AH341" s="160"/>
      <c r="AI341" s="160"/>
      <c r="AJ341" s="160"/>
      <c r="AK341" s="160"/>
      <c r="AL341" s="160"/>
      <c r="AM341" s="160"/>
      <c r="AN341" s="160"/>
      <c r="AO341" s="160"/>
      <c r="AP341" s="160"/>
      <c r="AQ341" s="160"/>
      <c r="AR341" s="160"/>
    </row>
    <row r="342">
      <c r="A342" s="160"/>
      <c r="B342" s="160"/>
      <c r="C342" s="160"/>
      <c r="D342" s="160"/>
      <c r="E342" s="160"/>
      <c r="F342" s="160"/>
      <c r="G342" s="160"/>
      <c r="H342" s="160"/>
      <c r="I342" s="160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  <c r="AA342" s="160"/>
      <c r="AB342" s="160"/>
      <c r="AC342" s="160"/>
      <c r="AD342" s="160"/>
      <c r="AE342" s="160"/>
      <c r="AF342" s="160"/>
      <c r="AG342" s="160"/>
      <c r="AH342" s="160"/>
      <c r="AI342" s="160"/>
      <c r="AJ342" s="160"/>
      <c r="AK342" s="160"/>
      <c r="AL342" s="160"/>
      <c r="AM342" s="160"/>
      <c r="AN342" s="160"/>
      <c r="AO342" s="160"/>
      <c r="AP342" s="160"/>
      <c r="AQ342" s="160"/>
      <c r="AR342" s="160"/>
    </row>
    <row r="343">
      <c r="A343" s="160"/>
      <c r="B343" s="160"/>
      <c r="C343" s="160"/>
      <c r="D343" s="160"/>
      <c r="E343" s="160"/>
      <c r="F343" s="160"/>
      <c r="G343" s="160"/>
      <c r="H343" s="160"/>
      <c r="I343" s="160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  <c r="AA343" s="160"/>
      <c r="AB343" s="160"/>
      <c r="AC343" s="160"/>
      <c r="AD343" s="160"/>
      <c r="AE343" s="160"/>
      <c r="AF343" s="160"/>
      <c r="AG343" s="160"/>
      <c r="AH343" s="160"/>
      <c r="AI343" s="160"/>
      <c r="AJ343" s="160"/>
      <c r="AK343" s="160"/>
      <c r="AL343" s="160"/>
      <c r="AM343" s="160"/>
      <c r="AN343" s="160"/>
      <c r="AO343" s="160"/>
      <c r="AP343" s="160"/>
      <c r="AQ343" s="160"/>
      <c r="AR343" s="160"/>
    </row>
    <row r="344">
      <c r="A344" s="160"/>
      <c r="B344" s="160"/>
      <c r="C344" s="160"/>
      <c r="D344" s="160"/>
      <c r="E344" s="160"/>
      <c r="F344" s="160"/>
      <c r="G344" s="160"/>
      <c r="H344" s="160"/>
      <c r="I344" s="160"/>
      <c r="J344" s="160"/>
      <c r="K344" s="160"/>
      <c r="L344" s="160"/>
      <c r="M344" s="160"/>
      <c r="N344" s="160"/>
      <c r="O344" s="160"/>
      <c r="P344" s="160"/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  <c r="AA344" s="160"/>
      <c r="AB344" s="160"/>
      <c r="AC344" s="160"/>
      <c r="AD344" s="160"/>
      <c r="AE344" s="160"/>
      <c r="AF344" s="160"/>
      <c r="AG344" s="160"/>
      <c r="AH344" s="160"/>
      <c r="AI344" s="160"/>
      <c r="AJ344" s="160"/>
      <c r="AK344" s="160"/>
      <c r="AL344" s="160"/>
      <c r="AM344" s="160"/>
      <c r="AN344" s="160"/>
      <c r="AO344" s="160"/>
      <c r="AP344" s="160"/>
      <c r="AQ344" s="160"/>
      <c r="AR344" s="160"/>
    </row>
    <row r="345">
      <c r="A345" s="160"/>
      <c r="B345" s="160"/>
      <c r="C345" s="160"/>
      <c r="D345" s="160"/>
      <c r="E345" s="160"/>
      <c r="F345" s="160"/>
      <c r="G345" s="160"/>
      <c r="H345" s="160"/>
      <c r="I345" s="160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  <c r="AA345" s="160"/>
      <c r="AB345" s="160"/>
      <c r="AC345" s="160"/>
      <c r="AD345" s="160"/>
      <c r="AE345" s="160"/>
      <c r="AF345" s="160"/>
      <c r="AG345" s="160"/>
      <c r="AH345" s="160"/>
      <c r="AI345" s="160"/>
      <c r="AJ345" s="160"/>
      <c r="AK345" s="160"/>
      <c r="AL345" s="160"/>
      <c r="AM345" s="160"/>
      <c r="AN345" s="160"/>
      <c r="AO345" s="160"/>
      <c r="AP345" s="160"/>
      <c r="AQ345" s="160"/>
      <c r="AR345" s="160"/>
    </row>
    <row r="346">
      <c r="A346" s="160"/>
      <c r="B346" s="160"/>
      <c r="C346" s="160"/>
      <c r="D346" s="160"/>
      <c r="E346" s="160"/>
      <c r="F346" s="160"/>
      <c r="G346" s="160"/>
      <c r="H346" s="160"/>
      <c r="I346" s="160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  <c r="AA346" s="160"/>
      <c r="AB346" s="160"/>
      <c r="AC346" s="160"/>
      <c r="AD346" s="160"/>
      <c r="AE346" s="160"/>
      <c r="AF346" s="160"/>
      <c r="AG346" s="160"/>
      <c r="AH346" s="160"/>
      <c r="AI346" s="160"/>
      <c r="AJ346" s="160"/>
      <c r="AK346" s="160"/>
      <c r="AL346" s="160"/>
      <c r="AM346" s="160"/>
      <c r="AN346" s="160"/>
      <c r="AO346" s="160"/>
      <c r="AP346" s="160"/>
      <c r="AQ346" s="160"/>
      <c r="AR346" s="160"/>
    </row>
    <row r="347">
      <c r="A347" s="160"/>
      <c r="B347" s="160"/>
      <c r="C347" s="160"/>
      <c r="D347" s="160"/>
      <c r="E347" s="160"/>
      <c r="F347" s="160"/>
      <c r="G347" s="160"/>
      <c r="H347" s="160"/>
      <c r="I347" s="160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  <c r="AA347" s="160"/>
      <c r="AB347" s="160"/>
      <c r="AC347" s="160"/>
      <c r="AD347" s="160"/>
      <c r="AE347" s="160"/>
      <c r="AF347" s="160"/>
      <c r="AG347" s="160"/>
      <c r="AH347" s="160"/>
      <c r="AI347" s="160"/>
      <c r="AJ347" s="160"/>
      <c r="AK347" s="160"/>
      <c r="AL347" s="160"/>
      <c r="AM347" s="160"/>
      <c r="AN347" s="160"/>
      <c r="AO347" s="160"/>
      <c r="AP347" s="160"/>
      <c r="AQ347" s="160"/>
      <c r="AR347" s="160"/>
    </row>
    <row r="348">
      <c r="A348" s="160"/>
      <c r="B348" s="160"/>
      <c r="C348" s="160"/>
      <c r="D348" s="160"/>
      <c r="E348" s="160"/>
      <c r="F348" s="160"/>
      <c r="G348" s="160"/>
      <c r="H348" s="160"/>
      <c r="I348" s="160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0"/>
      <c r="AJ348" s="160"/>
      <c r="AK348" s="160"/>
      <c r="AL348" s="160"/>
      <c r="AM348" s="160"/>
      <c r="AN348" s="160"/>
      <c r="AO348" s="160"/>
      <c r="AP348" s="160"/>
      <c r="AQ348" s="160"/>
      <c r="AR348" s="160"/>
    </row>
    <row r="349">
      <c r="A349" s="160"/>
      <c r="B349" s="160"/>
      <c r="C349" s="160"/>
      <c r="D349" s="160"/>
      <c r="E349" s="160"/>
      <c r="F349" s="160"/>
      <c r="G349" s="160"/>
      <c r="H349" s="160"/>
      <c r="I349" s="160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  <c r="AA349" s="160"/>
      <c r="AB349" s="160"/>
      <c r="AC349" s="160"/>
      <c r="AD349" s="160"/>
      <c r="AE349" s="160"/>
      <c r="AF349" s="160"/>
      <c r="AG349" s="160"/>
      <c r="AH349" s="160"/>
      <c r="AI349" s="160"/>
      <c r="AJ349" s="160"/>
      <c r="AK349" s="160"/>
      <c r="AL349" s="160"/>
      <c r="AM349" s="160"/>
      <c r="AN349" s="160"/>
      <c r="AO349" s="160"/>
      <c r="AP349" s="160"/>
      <c r="AQ349" s="160"/>
      <c r="AR349" s="160"/>
    </row>
    <row r="350">
      <c r="A350" s="160"/>
      <c r="B350" s="160"/>
      <c r="C350" s="160"/>
      <c r="D350" s="160"/>
      <c r="E350" s="160"/>
      <c r="F350" s="160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0"/>
      <c r="AJ350" s="160"/>
      <c r="AK350" s="160"/>
      <c r="AL350" s="160"/>
      <c r="AM350" s="160"/>
      <c r="AN350" s="160"/>
      <c r="AO350" s="160"/>
      <c r="AP350" s="160"/>
      <c r="AQ350" s="160"/>
      <c r="AR350" s="160"/>
    </row>
    <row r="351">
      <c r="A351" s="160"/>
      <c r="B351" s="160"/>
      <c r="C351" s="160"/>
      <c r="D351" s="160"/>
      <c r="E351" s="160"/>
      <c r="F351" s="160"/>
      <c r="G351" s="160"/>
      <c r="H351" s="160"/>
      <c r="I351" s="160"/>
      <c r="J351" s="160"/>
      <c r="K351" s="160"/>
      <c r="L351" s="160"/>
      <c r="M351" s="160"/>
      <c r="N351" s="160"/>
      <c r="O351" s="160"/>
      <c r="P351" s="160"/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  <c r="AA351" s="160"/>
      <c r="AB351" s="160"/>
      <c r="AC351" s="160"/>
      <c r="AD351" s="160"/>
      <c r="AE351" s="160"/>
      <c r="AF351" s="160"/>
      <c r="AG351" s="160"/>
      <c r="AH351" s="160"/>
      <c r="AI351" s="160"/>
      <c r="AJ351" s="160"/>
      <c r="AK351" s="160"/>
      <c r="AL351" s="160"/>
      <c r="AM351" s="160"/>
      <c r="AN351" s="160"/>
      <c r="AO351" s="160"/>
      <c r="AP351" s="160"/>
      <c r="AQ351" s="160"/>
      <c r="AR351" s="160"/>
    </row>
    <row r="352">
      <c r="A352" s="160"/>
      <c r="B352" s="160"/>
      <c r="C352" s="160"/>
      <c r="D352" s="160"/>
      <c r="E352" s="160"/>
      <c r="F352" s="160"/>
      <c r="G352" s="160"/>
      <c r="H352" s="160"/>
      <c r="I352" s="160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  <c r="AA352" s="160"/>
      <c r="AB352" s="160"/>
      <c r="AC352" s="160"/>
      <c r="AD352" s="160"/>
      <c r="AE352" s="160"/>
      <c r="AF352" s="160"/>
      <c r="AG352" s="160"/>
      <c r="AH352" s="160"/>
      <c r="AI352" s="160"/>
      <c r="AJ352" s="160"/>
      <c r="AK352" s="160"/>
      <c r="AL352" s="160"/>
      <c r="AM352" s="160"/>
      <c r="AN352" s="160"/>
      <c r="AO352" s="160"/>
      <c r="AP352" s="160"/>
      <c r="AQ352" s="160"/>
      <c r="AR352" s="160"/>
    </row>
    <row r="353">
      <c r="A353" s="160"/>
      <c r="B353" s="160"/>
      <c r="C353" s="160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0"/>
      <c r="AG353" s="160"/>
      <c r="AH353" s="160"/>
      <c r="AI353" s="160"/>
      <c r="AJ353" s="160"/>
      <c r="AK353" s="160"/>
      <c r="AL353" s="160"/>
      <c r="AM353" s="160"/>
      <c r="AN353" s="160"/>
      <c r="AO353" s="160"/>
      <c r="AP353" s="160"/>
      <c r="AQ353" s="160"/>
      <c r="AR353" s="160"/>
    </row>
    <row r="354">
      <c r="A354" s="160"/>
      <c r="B354" s="160"/>
      <c r="C354" s="160"/>
      <c r="D354" s="160"/>
      <c r="E354" s="160"/>
      <c r="F354" s="160"/>
      <c r="G354" s="160"/>
      <c r="H354" s="160"/>
      <c r="I354" s="160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  <c r="AA354" s="160"/>
      <c r="AB354" s="160"/>
      <c r="AC354" s="160"/>
      <c r="AD354" s="160"/>
      <c r="AE354" s="160"/>
      <c r="AF354" s="160"/>
      <c r="AG354" s="160"/>
      <c r="AH354" s="160"/>
      <c r="AI354" s="160"/>
      <c r="AJ354" s="160"/>
      <c r="AK354" s="160"/>
      <c r="AL354" s="160"/>
      <c r="AM354" s="160"/>
      <c r="AN354" s="160"/>
      <c r="AO354" s="160"/>
      <c r="AP354" s="160"/>
      <c r="AQ354" s="160"/>
      <c r="AR354" s="160"/>
    </row>
    <row r="355">
      <c r="A355" s="160"/>
      <c r="B355" s="160"/>
      <c r="C355" s="160"/>
      <c r="D355" s="160"/>
      <c r="E355" s="160"/>
      <c r="F355" s="160"/>
      <c r="G355" s="160"/>
      <c r="H355" s="160"/>
      <c r="I355" s="160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  <c r="AA355" s="160"/>
      <c r="AB355" s="160"/>
      <c r="AC355" s="160"/>
      <c r="AD355" s="160"/>
      <c r="AE355" s="160"/>
      <c r="AF355" s="160"/>
      <c r="AG355" s="160"/>
      <c r="AH355" s="160"/>
      <c r="AI355" s="160"/>
      <c r="AJ355" s="160"/>
      <c r="AK355" s="160"/>
      <c r="AL355" s="160"/>
      <c r="AM355" s="160"/>
      <c r="AN355" s="160"/>
      <c r="AO355" s="160"/>
      <c r="AP355" s="160"/>
      <c r="AQ355" s="160"/>
      <c r="AR355" s="160"/>
    </row>
    <row r="356">
      <c r="A356" s="160"/>
      <c r="B356" s="160"/>
      <c r="C356" s="160"/>
      <c r="D356" s="160"/>
      <c r="E356" s="160"/>
      <c r="F356" s="160"/>
      <c r="G356" s="160"/>
      <c r="H356" s="160"/>
      <c r="I356" s="160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0"/>
      <c r="AJ356" s="160"/>
      <c r="AK356" s="160"/>
      <c r="AL356" s="160"/>
      <c r="AM356" s="160"/>
      <c r="AN356" s="160"/>
      <c r="AO356" s="160"/>
      <c r="AP356" s="160"/>
      <c r="AQ356" s="160"/>
      <c r="AR356" s="160"/>
    </row>
    <row r="357">
      <c r="A357" s="160"/>
      <c r="B357" s="160"/>
      <c r="C357" s="160"/>
      <c r="D357" s="160"/>
      <c r="E357" s="160"/>
      <c r="F357" s="160"/>
      <c r="G357" s="160"/>
      <c r="H357" s="160"/>
      <c r="I357" s="160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  <c r="AA357" s="160"/>
      <c r="AB357" s="160"/>
      <c r="AC357" s="160"/>
      <c r="AD357" s="160"/>
      <c r="AE357" s="160"/>
      <c r="AF357" s="160"/>
      <c r="AG357" s="160"/>
      <c r="AH357" s="160"/>
      <c r="AI357" s="160"/>
      <c r="AJ357" s="160"/>
      <c r="AK357" s="160"/>
      <c r="AL357" s="160"/>
      <c r="AM357" s="160"/>
      <c r="AN357" s="160"/>
      <c r="AO357" s="160"/>
      <c r="AP357" s="160"/>
      <c r="AQ357" s="160"/>
      <c r="AR357" s="160"/>
    </row>
    <row r="358">
      <c r="A358" s="160"/>
      <c r="B358" s="160"/>
      <c r="C358" s="160"/>
      <c r="D358" s="160"/>
      <c r="E358" s="160"/>
      <c r="F358" s="160"/>
      <c r="G358" s="160"/>
      <c r="H358" s="160"/>
      <c r="I358" s="160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  <c r="AA358" s="160"/>
      <c r="AB358" s="160"/>
      <c r="AC358" s="160"/>
      <c r="AD358" s="160"/>
      <c r="AE358" s="160"/>
      <c r="AF358" s="160"/>
      <c r="AG358" s="160"/>
      <c r="AH358" s="160"/>
      <c r="AI358" s="160"/>
      <c r="AJ358" s="160"/>
      <c r="AK358" s="160"/>
      <c r="AL358" s="160"/>
      <c r="AM358" s="160"/>
      <c r="AN358" s="160"/>
      <c r="AO358" s="160"/>
      <c r="AP358" s="160"/>
      <c r="AQ358" s="160"/>
      <c r="AR358" s="160"/>
    </row>
    <row r="359">
      <c r="A359" s="160"/>
      <c r="B359" s="160"/>
      <c r="C359" s="160"/>
      <c r="D359" s="160"/>
      <c r="E359" s="160"/>
      <c r="F359" s="160"/>
      <c r="G359" s="160"/>
      <c r="H359" s="160"/>
      <c r="I359" s="160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  <c r="AA359" s="160"/>
      <c r="AB359" s="160"/>
      <c r="AC359" s="160"/>
      <c r="AD359" s="160"/>
      <c r="AE359" s="160"/>
      <c r="AF359" s="160"/>
      <c r="AG359" s="160"/>
      <c r="AH359" s="160"/>
      <c r="AI359" s="160"/>
      <c r="AJ359" s="160"/>
      <c r="AK359" s="160"/>
      <c r="AL359" s="160"/>
      <c r="AM359" s="160"/>
      <c r="AN359" s="160"/>
      <c r="AO359" s="160"/>
      <c r="AP359" s="160"/>
      <c r="AQ359" s="160"/>
      <c r="AR359" s="160"/>
    </row>
    <row r="360">
      <c r="A360" s="160"/>
      <c r="B360" s="160"/>
      <c r="C360" s="160"/>
      <c r="D360" s="160"/>
      <c r="E360" s="160"/>
      <c r="F360" s="160"/>
      <c r="G360" s="160"/>
      <c r="H360" s="160"/>
      <c r="I360" s="160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0"/>
      <c r="AJ360" s="160"/>
      <c r="AK360" s="160"/>
      <c r="AL360" s="160"/>
      <c r="AM360" s="160"/>
      <c r="AN360" s="160"/>
      <c r="AO360" s="160"/>
      <c r="AP360" s="160"/>
      <c r="AQ360" s="160"/>
      <c r="AR360" s="160"/>
    </row>
    <row r="361">
      <c r="A361" s="160"/>
      <c r="B361" s="160"/>
      <c r="C361" s="160"/>
      <c r="D361" s="160"/>
      <c r="E361" s="160"/>
      <c r="F361" s="160"/>
      <c r="G361" s="160"/>
      <c r="H361" s="160"/>
      <c r="I361" s="160"/>
      <c r="J361" s="160"/>
      <c r="K361" s="160"/>
      <c r="L361" s="160"/>
      <c r="M361" s="160"/>
      <c r="N361" s="160"/>
      <c r="O361" s="160"/>
      <c r="P361" s="160"/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  <c r="AA361" s="160"/>
      <c r="AB361" s="160"/>
      <c r="AC361" s="160"/>
      <c r="AD361" s="160"/>
      <c r="AE361" s="160"/>
      <c r="AF361" s="160"/>
      <c r="AG361" s="160"/>
      <c r="AH361" s="160"/>
      <c r="AI361" s="160"/>
      <c r="AJ361" s="160"/>
      <c r="AK361" s="160"/>
      <c r="AL361" s="160"/>
      <c r="AM361" s="160"/>
      <c r="AN361" s="160"/>
      <c r="AO361" s="160"/>
      <c r="AP361" s="160"/>
      <c r="AQ361" s="160"/>
      <c r="AR361" s="160"/>
    </row>
    <row r="362">
      <c r="A362" s="160"/>
      <c r="B362" s="160"/>
      <c r="C362" s="160"/>
      <c r="D362" s="160"/>
      <c r="E362" s="160"/>
      <c r="F362" s="160"/>
      <c r="G362" s="160"/>
      <c r="H362" s="160"/>
      <c r="I362" s="160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  <c r="AA362" s="160"/>
      <c r="AB362" s="160"/>
      <c r="AC362" s="160"/>
      <c r="AD362" s="160"/>
      <c r="AE362" s="160"/>
      <c r="AF362" s="160"/>
      <c r="AG362" s="160"/>
      <c r="AH362" s="160"/>
      <c r="AI362" s="160"/>
      <c r="AJ362" s="160"/>
      <c r="AK362" s="160"/>
      <c r="AL362" s="160"/>
      <c r="AM362" s="160"/>
      <c r="AN362" s="160"/>
      <c r="AO362" s="160"/>
      <c r="AP362" s="160"/>
      <c r="AQ362" s="160"/>
      <c r="AR362" s="160"/>
    </row>
    <row r="363">
      <c r="A363" s="160"/>
      <c r="B363" s="160"/>
      <c r="C363" s="160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0"/>
      <c r="AJ363" s="160"/>
      <c r="AK363" s="160"/>
      <c r="AL363" s="160"/>
      <c r="AM363" s="160"/>
      <c r="AN363" s="160"/>
      <c r="AO363" s="160"/>
      <c r="AP363" s="160"/>
      <c r="AQ363" s="160"/>
      <c r="AR363" s="160"/>
    </row>
    <row r="364">
      <c r="A364" s="160"/>
      <c r="B364" s="160"/>
      <c r="C364" s="160"/>
      <c r="D364" s="160"/>
      <c r="E364" s="160"/>
      <c r="F364" s="160"/>
      <c r="G364" s="160"/>
      <c r="H364" s="160"/>
      <c r="I364" s="160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  <c r="AA364" s="160"/>
      <c r="AB364" s="160"/>
      <c r="AC364" s="160"/>
      <c r="AD364" s="160"/>
      <c r="AE364" s="160"/>
      <c r="AF364" s="160"/>
      <c r="AG364" s="160"/>
      <c r="AH364" s="160"/>
      <c r="AI364" s="160"/>
      <c r="AJ364" s="160"/>
      <c r="AK364" s="160"/>
      <c r="AL364" s="160"/>
      <c r="AM364" s="160"/>
      <c r="AN364" s="160"/>
      <c r="AO364" s="160"/>
      <c r="AP364" s="160"/>
      <c r="AQ364" s="160"/>
      <c r="AR364" s="160"/>
    </row>
    <row r="365">
      <c r="A365" s="160"/>
      <c r="B365" s="160"/>
      <c r="C365" s="160"/>
      <c r="D365" s="160"/>
      <c r="E365" s="160"/>
      <c r="F365" s="160"/>
      <c r="G365" s="160"/>
      <c r="H365" s="160"/>
      <c r="I365" s="160"/>
      <c r="J365" s="160"/>
      <c r="K365" s="160"/>
      <c r="L365" s="160"/>
      <c r="M365" s="160"/>
      <c r="N365" s="160"/>
      <c r="O365" s="160"/>
      <c r="P365" s="160"/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  <c r="AA365" s="160"/>
      <c r="AB365" s="160"/>
      <c r="AC365" s="160"/>
      <c r="AD365" s="160"/>
      <c r="AE365" s="160"/>
      <c r="AF365" s="160"/>
      <c r="AG365" s="160"/>
      <c r="AH365" s="160"/>
      <c r="AI365" s="160"/>
      <c r="AJ365" s="160"/>
      <c r="AK365" s="160"/>
      <c r="AL365" s="160"/>
      <c r="AM365" s="160"/>
      <c r="AN365" s="160"/>
      <c r="AO365" s="160"/>
      <c r="AP365" s="160"/>
      <c r="AQ365" s="160"/>
      <c r="AR365" s="160"/>
    </row>
    <row r="366">
      <c r="A366" s="160"/>
      <c r="B366" s="160"/>
      <c r="C366" s="160"/>
      <c r="D366" s="160"/>
      <c r="E366" s="160"/>
      <c r="F366" s="160"/>
      <c r="G366" s="160"/>
      <c r="H366" s="160"/>
      <c r="I366" s="160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0"/>
      <c r="AJ366" s="160"/>
      <c r="AK366" s="160"/>
      <c r="AL366" s="160"/>
      <c r="AM366" s="160"/>
      <c r="AN366" s="160"/>
      <c r="AO366" s="160"/>
      <c r="AP366" s="160"/>
      <c r="AQ366" s="160"/>
      <c r="AR366" s="160"/>
    </row>
    <row r="367">
      <c r="A367" s="160"/>
      <c r="B367" s="160"/>
      <c r="C367" s="160"/>
      <c r="D367" s="160"/>
      <c r="E367" s="160"/>
      <c r="F367" s="160"/>
      <c r="G367" s="160"/>
      <c r="H367" s="160"/>
      <c r="I367" s="160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0"/>
      <c r="AJ367" s="160"/>
      <c r="AK367" s="160"/>
      <c r="AL367" s="160"/>
      <c r="AM367" s="160"/>
      <c r="AN367" s="160"/>
      <c r="AO367" s="160"/>
      <c r="AP367" s="160"/>
      <c r="AQ367" s="160"/>
      <c r="AR367" s="160"/>
    </row>
    <row r="368">
      <c r="A368" s="160"/>
      <c r="B368" s="160"/>
      <c r="C368" s="160"/>
      <c r="D368" s="160"/>
      <c r="E368" s="160"/>
      <c r="F368" s="160"/>
      <c r="G368" s="160"/>
      <c r="H368" s="160"/>
      <c r="I368" s="160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0"/>
      <c r="AJ368" s="160"/>
      <c r="AK368" s="160"/>
      <c r="AL368" s="160"/>
      <c r="AM368" s="160"/>
      <c r="AN368" s="160"/>
      <c r="AO368" s="160"/>
      <c r="AP368" s="160"/>
      <c r="AQ368" s="160"/>
      <c r="AR368" s="160"/>
    </row>
    <row r="369">
      <c r="A369" s="160"/>
      <c r="B369" s="160"/>
      <c r="C369" s="160"/>
      <c r="D369" s="160"/>
      <c r="E369" s="160"/>
      <c r="F369" s="160"/>
      <c r="G369" s="160"/>
      <c r="H369" s="160"/>
      <c r="I369" s="160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0"/>
      <c r="AJ369" s="160"/>
      <c r="AK369" s="160"/>
      <c r="AL369" s="160"/>
      <c r="AM369" s="160"/>
      <c r="AN369" s="160"/>
      <c r="AO369" s="160"/>
      <c r="AP369" s="160"/>
      <c r="AQ369" s="160"/>
      <c r="AR369" s="160"/>
    </row>
    <row r="370">
      <c r="A370" s="160"/>
      <c r="B370" s="160"/>
      <c r="C370" s="160"/>
      <c r="D370" s="160"/>
      <c r="E370" s="160"/>
      <c r="F370" s="160"/>
      <c r="G370" s="160"/>
      <c r="H370" s="160"/>
      <c r="I370" s="160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0"/>
      <c r="AJ370" s="160"/>
      <c r="AK370" s="160"/>
      <c r="AL370" s="160"/>
      <c r="AM370" s="160"/>
      <c r="AN370" s="160"/>
      <c r="AO370" s="160"/>
      <c r="AP370" s="160"/>
      <c r="AQ370" s="160"/>
      <c r="AR370" s="160"/>
    </row>
    <row r="371">
      <c r="A371" s="160"/>
      <c r="B371" s="160"/>
      <c r="C371" s="160"/>
      <c r="D371" s="160"/>
      <c r="E371" s="160"/>
      <c r="F371" s="160"/>
      <c r="G371" s="160"/>
      <c r="H371" s="160"/>
      <c r="I371" s="160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0"/>
      <c r="AJ371" s="160"/>
      <c r="AK371" s="160"/>
      <c r="AL371" s="160"/>
      <c r="AM371" s="160"/>
      <c r="AN371" s="160"/>
      <c r="AO371" s="160"/>
      <c r="AP371" s="160"/>
      <c r="AQ371" s="160"/>
      <c r="AR371" s="160"/>
    </row>
    <row r="372">
      <c r="A372" s="160"/>
      <c r="B372" s="160"/>
      <c r="C372" s="160"/>
      <c r="D372" s="160"/>
      <c r="E372" s="160"/>
      <c r="F372" s="160"/>
      <c r="G372" s="160"/>
      <c r="H372" s="160"/>
      <c r="I372" s="160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0"/>
      <c r="AJ372" s="160"/>
      <c r="AK372" s="160"/>
      <c r="AL372" s="160"/>
      <c r="AM372" s="160"/>
      <c r="AN372" s="160"/>
      <c r="AO372" s="160"/>
      <c r="AP372" s="160"/>
      <c r="AQ372" s="160"/>
      <c r="AR372" s="160"/>
    </row>
    <row r="373">
      <c r="A373" s="160"/>
      <c r="B373" s="160"/>
      <c r="C373" s="160"/>
      <c r="D373" s="160"/>
      <c r="E373" s="160"/>
      <c r="F373" s="160"/>
      <c r="G373" s="160"/>
      <c r="H373" s="160"/>
      <c r="I373" s="160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0"/>
      <c r="AJ373" s="160"/>
      <c r="AK373" s="160"/>
      <c r="AL373" s="160"/>
      <c r="AM373" s="160"/>
      <c r="AN373" s="160"/>
      <c r="AO373" s="160"/>
      <c r="AP373" s="160"/>
      <c r="AQ373" s="160"/>
      <c r="AR373" s="160"/>
    </row>
    <row r="374">
      <c r="A374" s="160"/>
      <c r="B374" s="160"/>
      <c r="C374" s="160"/>
      <c r="D374" s="160"/>
      <c r="E374" s="160"/>
      <c r="F374" s="160"/>
      <c r="G374" s="160"/>
      <c r="H374" s="160"/>
      <c r="I374" s="160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0"/>
      <c r="AJ374" s="160"/>
      <c r="AK374" s="160"/>
      <c r="AL374" s="160"/>
      <c r="AM374" s="160"/>
      <c r="AN374" s="160"/>
      <c r="AO374" s="160"/>
      <c r="AP374" s="160"/>
      <c r="AQ374" s="160"/>
      <c r="AR374" s="160"/>
    </row>
    <row r="375">
      <c r="A375" s="160"/>
      <c r="B375" s="160"/>
      <c r="C375" s="160"/>
      <c r="D375" s="160"/>
      <c r="E375" s="160"/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  <c r="AA375" s="160"/>
      <c r="AB375" s="160"/>
      <c r="AC375" s="160"/>
      <c r="AD375" s="160"/>
      <c r="AE375" s="160"/>
      <c r="AF375" s="160"/>
      <c r="AG375" s="160"/>
      <c r="AH375" s="160"/>
      <c r="AI375" s="160"/>
      <c r="AJ375" s="160"/>
      <c r="AK375" s="160"/>
      <c r="AL375" s="160"/>
      <c r="AM375" s="160"/>
      <c r="AN375" s="160"/>
      <c r="AO375" s="160"/>
      <c r="AP375" s="160"/>
      <c r="AQ375" s="160"/>
      <c r="AR375" s="160"/>
    </row>
    <row r="376">
      <c r="A376" s="160"/>
      <c r="B376" s="160"/>
      <c r="C376" s="160"/>
      <c r="D376" s="160"/>
      <c r="E376" s="160"/>
      <c r="F376" s="160"/>
      <c r="G376" s="160"/>
      <c r="H376" s="160"/>
      <c r="I376" s="160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  <c r="AA376" s="160"/>
      <c r="AB376" s="160"/>
      <c r="AC376" s="160"/>
      <c r="AD376" s="160"/>
      <c r="AE376" s="160"/>
      <c r="AF376" s="160"/>
      <c r="AG376" s="160"/>
      <c r="AH376" s="160"/>
      <c r="AI376" s="160"/>
      <c r="AJ376" s="160"/>
      <c r="AK376" s="160"/>
      <c r="AL376" s="160"/>
      <c r="AM376" s="160"/>
      <c r="AN376" s="160"/>
      <c r="AO376" s="160"/>
      <c r="AP376" s="160"/>
      <c r="AQ376" s="160"/>
      <c r="AR376" s="160"/>
    </row>
    <row r="377">
      <c r="A377" s="160"/>
      <c r="B377" s="160"/>
      <c r="C377" s="160"/>
      <c r="D377" s="160"/>
      <c r="E377" s="160"/>
      <c r="F377" s="160"/>
      <c r="G377" s="160"/>
      <c r="H377" s="160"/>
      <c r="I377" s="160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  <c r="AA377" s="160"/>
      <c r="AB377" s="160"/>
      <c r="AC377" s="160"/>
      <c r="AD377" s="160"/>
      <c r="AE377" s="160"/>
      <c r="AF377" s="160"/>
      <c r="AG377" s="160"/>
      <c r="AH377" s="160"/>
      <c r="AI377" s="160"/>
      <c r="AJ377" s="160"/>
      <c r="AK377" s="160"/>
      <c r="AL377" s="160"/>
      <c r="AM377" s="160"/>
      <c r="AN377" s="160"/>
      <c r="AO377" s="160"/>
      <c r="AP377" s="160"/>
      <c r="AQ377" s="160"/>
      <c r="AR377" s="160"/>
    </row>
    <row r="378">
      <c r="A378" s="160"/>
      <c r="B378" s="160"/>
      <c r="C378" s="160"/>
      <c r="D378" s="160"/>
      <c r="E378" s="160"/>
      <c r="F378" s="160"/>
      <c r="G378" s="160"/>
      <c r="H378" s="160"/>
      <c r="I378" s="160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  <c r="AA378" s="160"/>
      <c r="AB378" s="160"/>
      <c r="AC378" s="160"/>
      <c r="AD378" s="160"/>
      <c r="AE378" s="160"/>
      <c r="AF378" s="160"/>
      <c r="AG378" s="160"/>
      <c r="AH378" s="160"/>
      <c r="AI378" s="160"/>
      <c r="AJ378" s="160"/>
      <c r="AK378" s="160"/>
      <c r="AL378" s="160"/>
      <c r="AM378" s="160"/>
      <c r="AN378" s="160"/>
      <c r="AO378" s="160"/>
      <c r="AP378" s="160"/>
      <c r="AQ378" s="160"/>
      <c r="AR378" s="160"/>
    </row>
    <row r="379">
      <c r="A379" s="160"/>
      <c r="B379" s="160"/>
      <c r="C379" s="160"/>
      <c r="D379" s="160"/>
      <c r="E379" s="160"/>
      <c r="F379" s="160"/>
      <c r="G379" s="160"/>
      <c r="H379" s="160"/>
      <c r="I379" s="160"/>
      <c r="J379" s="160"/>
      <c r="K379" s="160"/>
      <c r="L379" s="160"/>
      <c r="M379" s="160"/>
      <c r="N379" s="160"/>
      <c r="O379" s="160"/>
      <c r="P379" s="160"/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  <c r="AA379" s="160"/>
      <c r="AB379" s="160"/>
      <c r="AC379" s="160"/>
      <c r="AD379" s="160"/>
      <c r="AE379" s="160"/>
      <c r="AF379" s="160"/>
      <c r="AG379" s="160"/>
      <c r="AH379" s="160"/>
      <c r="AI379" s="160"/>
      <c r="AJ379" s="160"/>
      <c r="AK379" s="160"/>
      <c r="AL379" s="160"/>
      <c r="AM379" s="160"/>
      <c r="AN379" s="160"/>
      <c r="AO379" s="160"/>
      <c r="AP379" s="160"/>
      <c r="AQ379" s="160"/>
      <c r="AR379" s="160"/>
    </row>
    <row r="380">
      <c r="A380" s="160"/>
      <c r="B380" s="160"/>
      <c r="C380" s="160"/>
      <c r="D380" s="160"/>
      <c r="E380" s="160"/>
      <c r="F380" s="160"/>
      <c r="G380" s="160"/>
      <c r="H380" s="160"/>
      <c r="I380" s="160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  <c r="AA380" s="160"/>
      <c r="AB380" s="160"/>
      <c r="AC380" s="160"/>
      <c r="AD380" s="160"/>
      <c r="AE380" s="160"/>
      <c r="AF380" s="160"/>
      <c r="AG380" s="160"/>
      <c r="AH380" s="160"/>
      <c r="AI380" s="160"/>
      <c r="AJ380" s="160"/>
      <c r="AK380" s="160"/>
      <c r="AL380" s="160"/>
      <c r="AM380" s="160"/>
      <c r="AN380" s="160"/>
      <c r="AO380" s="160"/>
      <c r="AP380" s="160"/>
      <c r="AQ380" s="160"/>
      <c r="AR380" s="160"/>
    </row>
    <row r="381">
      <c r="A381" s="160"/>
      <c r="B381" s="160"/>
      <c r="C381" s="160"/>
      <c r="D381" s="160"/>
      <c r="E381" s="160"/>
      <c r="F381" s="160"/>
      <c r="G381" s="160"/>
      <c r="H381" s="160"/>
      <c r="I381" s="160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0"/>
      <c r="AJ381" s="160"/>
      <c r="AK381" s="160"/>
      <c r="AL381" s="160"/>
      <c r="AM381" s="160"/>
      <c r="AN381" s="160"/>
      <c r="AO381" s="160"/>
      <c r="AP381" s="160"/>
      <c r="AQ381" s="160"/>
      <c r="AR381" s="160"/>
    </row>
    <row r="382">
      <c r="A382" s="160"/>
      <c r="B382" s="160"/>
      <c r="C382" s="160"/>
      <c r="D382" s="160"/>
      <c r="E382" s="160"/>
      <c r="F382" s="160"/>
      <c r="G382" s="160"/>
      <c r="H382" s="160"/>
      <c r="I382" s="160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0"/>
      <c r="AJ382" s="160"/>
      <c r="AK382" s="160"/>
      <c r="AL382" s="160"/>
      <c r="AM382" s="160"/>
      <c r="AN382" s="160"/>
      <c r="AO382" s="160"/>
      <c r="AP382" s="160"/>
      <c r="AQ382" s="160"/>
      <c r="AR382" s="160"/>
    </row>
    <row r="383">
      <c r="A383" s="160"/>
      <c r="B383" s="160"/>
      <c r="C383" s="160"/>
      <c r="D383" s="160"/>
      <c r="E383" s="160"/>
      <c r="F383" s="160"/>
      <c r="G383" s="160"/>
      <c r="H383" s="160"/>
      <c r="I383" s="160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0"/>
      <c r="AJ383" s="160"/>
      <c r="AK383" s="160"/>
      <c r="AL383" s="160"/>
      <c r="AM383" s="160"/>
      <c r="AN383" s="160"/>
      <c r="AO383" s="160"/>
      <c r="AP383" s="160"/>
      <c r="AQ383" s="160"/>
      <c r="AR383" s="160"/>
    </row>
    <row r="384">
      <c r="A384" s="160"/>
      <c r="B384" s="160"/>
      <c r="C384" s="160"/>
      <c r="D384" s="160"/>
      <c r="E384" s="160"/>
      <c r="F384" s="160"/>
      <c r="G384" s="160"/>
      <c r="H384" s="160"/>
      <c r="I384" s="160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0"/>
      <c r="AJ384" s="160"/>
      <c r="AK384" s="160"/>
      <c r="AL384" s="160"/>
      <c r="AM384" s="160"/>
      <c r="AN384" s="160"/>
      <c r="AO384" s="160"/>
      <c r="AP384" s="160"/>
      <c r="AQ384" s="160"/>
      <c r="AR384" s="160"/>
    </row>
    <row r="385">
      <c r="A385" s="160"/>
      <c r="B385" s="160"/>
      <c r="C385" s="160"/>
      <c r="D385" s="160"/>
      <c r="E385" s="160"/>
      <c r="F385" s="160"/>
      <c r="G385" s="160"/>
      <c r="H385" s="160"/>
      <c r="I385" s="160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0"/>
      <c r="AJ385" s="160"/>
      <c r="AK385" s="160"/>
      <c r="AL385" s="160"/>
      <c r="AM385" s="160"/>
      <c r="AN385" s="160"/>
      <c r="AO385" s="160"/>
      <c r="AP385" s="160"/>
      <c r="AQ385" s="160"/>
      <c r="AR385" s="160"/>
    </row>
    <row r="386">
      <c r="A386" s="160"/>
      <c r="B386" s="160"/>
      <c r="C386" s="160"/>
      <c r="D386" s="160"/>
      <c r="E386" s="160"/>
      <c r="F386" s="160"/>
      <c r="G386" s="160"/>
      <c r="H386" s="160"/>
      <c r="I386" s="160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0"/>
      <c r="AJ386" s="160"/>
      <c r="AK386" s="160"/>
      <c r="AL386" s="160"/>
      <c r="AM386" s="160"/>
      <c r="AN386" s="160"/>
      <c r="AO386" s="160"/>
      <c r="AP386" s="160"/>
      <c r="AQ386" s="160"/>
      <c r="AR386" s="160"/>
    </row>
    <row r="387">
      <c r="A387" s="160"/>
      <c r="B387" s="160"/>
      <c r="C387" s="160"/>
      <c r="D387" s="160"/>
      <c r="E387" s="160"/>
      <c r="F387" s="160"/>
      <c r="G387" s="160"/>
      <c r="H387" s="160"/>
      <c r="I387" s="160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0"/>
      <c r="AJ387" s="160"/>
      <c r="AK387" s="160"/>
      <c r="AL387" s="160"/>
      <c r="AM387" s="160"/>
      <c r="AN387" s="160"/>
      <c r="AO387" s="160"/>
      <c r="AP387" s="160"/>
      <c r="AQ387" s="160"/>
      <c r="AR387" s="160"/>
    </row>
    <row r="388">
      <c r="A388" s="160"/>
      <c r="B388" s="160"/>
      <c r="C388" s="160"/>
      <c r="D388" s="160"/>
      <c r="E388" s="160"/>
      <c r="F388" s="160"/>
      <c r="G388" s="160"/>
      <c r="H388" s="160"/>
      <c r="I388" s="160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0"/>
      <c r="AJ388" s="160"/>
      <c r="AK388" s="160"/>
      <c r="AL388" s="160"/>
      <c r="AM388" s="160"/>
      <c r="AN388" s="160"/>
      <c r="AO388" s="160"/>
      <c r="AP388" s="160"/>
      <c r="AQ388" s="160"/>
      <c r="AR388" s="160"/>
    </row>
    <row r="389">
      <c r="A389" s="160"/>
      <c r="B389" s="160"/>
      <c r="C389" s="160"/>
      <c r="D389" s="160"/>
      <c r="E389" s="160"/>
      <c r="F389" s="160"/>
      <c r="G389" s="160"/>
      <c r="H389" s="160"/>
      <c r="I389" s="160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0"/>
      <c r="AJ389" s="160"/>
      <c r="AK389" s="160"/>
      <c r="AL389" s="160"/>
      <c r="AM389" s="160"/>
      <c r="AN389" s="160"/>
      <c r="AO389" s="160"/>
      <c r="AP389" s="160"/>
      <c r="AQ389" s="160"/>
      <c r="AR389" s="160"/>
    </row>
    <row r="390">
      <c r="A390" s="160"/>
      <c r="B390" s="160"/>
      <c r="C390" s="160"/>
      <c r="D390" s="160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0"/>
      <c r="AJ390" s="160"/>
      <c r="AK390" s="160"/>
      <c r="AL390" s="160"/>
      <c r="AM390" s="160"/>
      <c r="AN390" s="160"/>
      <c r="AO390" s="160"/>
      <c r="AP390" s="160"/>
      <c r="AQ390" s="160"/>
      <c r="AR390" s="160"/>
    </row>
    <row r="391">
      <c r="A391" s="160"/>
      <c r="B391" s="160"/>
      <c r="C391" s="160"/>
      <c r="D391" s="160"/>
      <c r="E391" s="160"/>
      <c r="F391" s="160"/>
      <c r="G391" s="160"/>
      <c r="H391" s="160"/>
      <c r="I391" s="160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0"/>
      <c r="AJ391" s="160"/>
      <c r="AK391" s="160"/>
      <c r="AL391" s="160"/>
      <c r="AM391" s="160"/>
      <c r="AN391" s="160"/>
      <c r="AO391" s="160"/>
      <c r="AP391" s="160"/>
      <c r="AQ391" s="160"/>
      <c r="AR391" s="160"/>
    </row>
    <row r="392">
      <c r="A392" s="160"/>
      <c r="B392" s="160"/>
      <c r="C392" s="160"/>
      <c r="D392" s="160"/>
      <c r="E392" s="160"/>
      <c r="F392" s="160"/>
      <c r="G392" s="160"/>
      <c r="H392" s="160"/>
      <c r="I392" s="160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0"/>
      <c r="AJ392" s="160"/>
      <c r="AK392" s="160"/>
      <c r="AL392" s="160"/>
      <c r="AM392" s="160"/>
      <c r="AN392" s="160"/>
      <c r="AO392" s="160"/>
      <c r="AP392" s="160"/>
      <c r="AQ392" s="160"/>
      <c r="AR392" s="160"/>
    </row>
    <row r="393">
      <c r="A393" s="160"/>
      <c r="B393" s="160"/>
      <c r="C393" s="160"/>
      <c r="D393" s="160"/>
      <c r="E393" s="160"/>
      <c r="F393" s="160"/>
      <c r="G393" s="160"/>
      <c r="H393" s="160"/>
      <c r="I393" s="160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0"/>
      <c r="AJ393" s="160"/>
      <c r="AK393" s="160"/>
      <c r="AL393" s="160"/>
      <c r="AM393" s="160"/>
      <c r="AN393" s="160"/>
      <c r="AO393" s="160"/>
      <c r="AP393" s="160"/>
      <c r="AQ393" s="160"/>
      <c r="AR393" s="160"/>
    </row>
    <row r="394">
      <c r="A394" s="160"/>
      <c r="B394" s="160"/>
      <c r="C394" s="160"/>
      <c r="D394" s="160"/>
      <c r="E394" s="160"/>
      <c r="F394" s="160"/>
      <c r="G394" s="160"/>
      <c r="H394" s="160"/>
      <c r="I394" s="160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0"/>
      <c r="AJ394" s="160"/>
      <c r="AK394" s="160"/>
      <c r="AL394" s="160"/>
      <c r="AM394" s="160"/>
      <c r="AN394" s="160"/>
      <c r="AO394" s="160"/>
      <c r="AP394" s="160"/>
      <c r="AQ394" s="160"/>
      <c r="AR394" s="160"/>
    </row>
    <row r="395">
      <c r="A395" s="160"/>
      <c r="B395" s="160"/>
      <c r="C395" s="160"/>
      <c r="D395" s="160"/>
      <c r="E395" s="160"/>
      <c r="F395" s="160"/>
      <c r="G395" s="160"/>
      <c r="H395" s="160"/>
      <c r="I395" s="160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0"/>
      <c r="AJ395" s="160"/>
      <c r="AK395" s="160"/>
      <c r="AL395" s="160"/>
      <c r="AM395" s="160"/>
      <c r="AN395" s="160"/>
      <c r="AO395" s="160"/>
      <c r="AP395" s="160"/>
      <c r="AQ395" s="160"/>
      <c r="AR395" s="160"/>
    </row>
    <row r="396">
      <c r="A396" s="160"/>
      <c r="B396" s="160"/>
      <c r="C396" s="160"/>
      <c r="D396" s="160"/>
      <c r="E396" s="160"/>
      <c r="F396" s="160"/>
      <c r="G396" s="160"/>
      <c r="H396" s="160"/>
      <c r="I396" s="160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0"/>
      <c r="AJ396" s="160"/>
      <c r="AK396" s="160"/>
      <c r="AL396" s="160"/>
      <c r="AM396" s="160"/>
      <c r="AN396" s="160"/>
      <c r="AO396" s="160"/>
      <c r="AP396" s="160"/>
      <c r="AQ396" s="160"/>
      <c r="AR396" s="160"/>
    </row>
    <row r="397">
      <c r="A397" s="160"/>
      <c r="B397" s="160"/>
      <c r="C397" s="160"/>
      <c r="D397" s="160"/>
      <c r="E397" s="160"/>
      <c r="F397" s="160"/>
      <c r="G397" s="160"/>
      <c r="H397" s="160"/>
      <c r="I397" s="160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0"/>
      <c r="AJ397" s="160"/>
      <c r="AK397" s="160"/>
      <c r="AL397" s="160"/>
      <c r="AM397" s="160"/>
      <c r="AN397" s="160"/>
      <c r="AO397" s="160"/>
      <c r="AP397" s="160"/>
      <c r="AQ397" s="160"/>
      <c r="AR397" s="160"/>
    </row>
    <row r="398">
      <c r="A398" s="160"/>
      <c r="B398" s="160"/>
      <c r="C398" s="160"/>
      <c r="D398" s="160"/>
      <c r="E398" s="160"/>
      <c r="F398" s="160"/>
      <c r="G398" s="160"/>
      <c r="H398" s="160"/>
      <c r="I398" s="160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0"/>
      <c r="AJ398" s="160"/>
      <c r="AK398" s="160"/>
      <c r="AL398" s="160"/>
      <c r="AM398" s="160"/>
      <c r="AN398" s="160"/>
      <c r="AO398" s="160"/>
      <c r="AP398" s="160"/>
      <c r="AQ398" s="160"/>
      <c r="AR398" s="160"/>
    </row>
    <row r="399">
      <c r="A399" s="160"/>
      <c r="B399" s="160"/>
      <c r="C399" s="160"/>
      <c r="D399" s="160"/>
      <c r="E399" s="160"/>
      <c r="F399" s="160"/>
      <c r="G399" s="160"/>
      <c r="H399" s="160"/>
      <c r="I399" s="160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0"/>
      <c r="AJ399" s="160"/>
      <c r="AK399" s="160"/>
      <c r="AL399" s="160"/>
      <c r="AM399" s="160"/>
      <c r="AN399" s="160"/>
      <c r="AO399" s="160"/>
      <c r="AP399" s="160"/>
      <c r="AQ399" s="160"/>
      <c r="AR399" s="160"/>
    </row>
    <row r="400">
      <c r="A400" s="160"/>
      <c r="B400" s="160"/>
      <c r="C400" s="160"/>
      <c r="D400" s="160"/>
      <c r="E400" s="160"/>
      <c r="F400" s="160"/>
      <c r="G400" s="160"/>
      <c r="H400" s="160"/>
      <c r="I400" s="160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0"/>
      <c r="AJ400" s="160"/>
      <c r="AK400" s="160"/>
      <c r="AL400" s="160"/>
      <c r="AM400" s="160"/>
      <c r="AN400" s="160"/>
      <c r="AO400" s="160"/>
      <c r="AP400" s="160"/>
      <c r="AQ400" s="160"/>
      <c r="AR400" s="160"/>
    </row>
    <row r="401">
      <c r="A401" s="160"/>
      <c r="B401" s="160"/>
      <c r="C401" s="160"/>
      <c r="D401" s="160"/>
      <c r="E401" s="160"/>
      <c r="F401" s="160"/>
      <c r="G401" s="160"/>
      <c r="H401" s="160"/>
      <c r="I401" s="160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0"/>
      <c r="AJ401" s="160"/>
      <c r="AK401" s="160"/>
      <c r="AL401" s="160"/>
      <c r="AM401" s="160"/>
      <c r="AN401" s="160"/>
      <c r="AO401" s="160"/>
      <c r="AP401" s="160"/>
      <c r="AQ401" s="160"/>
      <c r="AR401" s="160"/>
    </row>
    <row r="402">
      <c r="A402" s="160"/>
      <c r="B402" s="160"/>
      <c r="C402" s="160"/>
      <c r="D402" s="160"/>
      <c r="E402" s="160"/>
      <c r="F402" s="160"/>
      <c r="G402" s="160"/>
      <c r="H402" s="160"/>
      <c r="I402" s="160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0"/>
      <c r="AJ402" s="160"/>
      <c r="AK402" s="160"/>
      <c r="AL402" s="160"/>
      <c r="AM402" s="160"/>
      <c r="AN402" s="160"/>
      <c r="AO402" s="160"/>
      <c r="AP402" s="160"/>
      <c r="AQ402" s="160"/>
      <c r="AR402" s="160"/>
    </row>
    <row r="403">
      <c r="A403" s="160"/>
      <c r="B403" s="160"/>
      <c r="C403" s="160"/>
      <c r="D403" s="160"/>
      <c r="E403" s="160"/>
      <c r="F403" s="160"/>
      <c r="G403" s="160"/>
      <c r="H403" s="160"/>
      <c r="I403" s="160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0"/>
      <c r="AJ403" s="160"/>
      <c r="AK403" s="160"/>
      <c r="AL403" s="160"/>
      <c r="AM403" s="160"/>
      <c r="AN403" s="160"/>
      <c r="AO403" s="160"/>
      <c r="AP403" s="160"/>
      <c r="AQ403" s="160"/>
      <c r="AR403" s="160"/>
    </row>
    <row r="404">
      <c r="A404" s="160"/>
      <c r="B404" s="160"/>
      <c r="C404" s="160"/>
      <c r="D404" s="160"/>
      <c r="E404" s="160"/>
      <c r="F404" s="160"/>
      <c r="G404" s="160"/>
      <c r="H404" s="160"/>
      <c r="I404" s="160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0"/>
      <c r="AJ404" s="160"/>
      <c r="AK404" s="160"/>
      <c r="AL404" s="160"/>
      <c r="AM404" s="160"/>
      <c r="AN404" s="160"/>
      <c r="AO404" s="160"/>
      <c r="AP404" s="160"/>
      <c r="AQ404" s="160"/>
      <c r="AR404" s="160"/>
    </row>
    <row r="405">
      <c r="A405" s="160"/>
      <c r="B405" s="160"/>
      <c r="C405" s="160"/>
      <c r="D405" s="160"/>
      <c r="E405" s="160"/>
      <c r="F405" s="160"/>
      <c r="G405" s="160"/>
      <c r="H405" s="160"/>
      <c r="I405" s="160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0"/>
      <c r="AJ405" s="160"/>
      <c r="AK405" s="160"/>
      <c r="AL405" s="160"/>
      <c r="AM405" s="160"/>
      <c r="AN405" s="160"/>
      <c r="AO405" s="160"/>
      <c r="AP405" s="160"/>
      <c r="AQ405" s="160"/>
      <c r="AR405" s="160"/>
    </row>
    <row r="406">
      <c r="A406" s="160"/>
      <c r="B406" s="160"/>
      <c r="C406" s="160"/>
      <c r="D406" s="160"/>
      <c r="E406" s="160"/>
      <c r="F406" s="160"/>
      <c r="G406" s="160"/>
      <c r="H406" s="160"/>
      <c r="I406" s="160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0"/>
      <c r="AJ406" s="160"/>
      <c r="AK406" s="160"/>
      <c r="AL406" s="160"/>
      <c r="AM406" s="160"/>
      <c r="AN406" s="160"/>
      <c r="AO406" s="160"/>
      <c r="AP406" s="160"/>
      <c r="AQ406" s="160"/>
      <c r="AR406" s="160"/>
    </row>
    <row r="407">
      <c r="A407" s="160"/>
      <c r="B407" s="160"/>
      <c r="C407" s="160"/>
      <c r="D407" s="160"/>
      <c r="E407" s="160"/>
      <c r="F407" s="160"/>
      <c r="G407" s="160"/>
      <c r="H407" s="160"/>
      <c r="I407" s="160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0"/>
      <c r="AJ407" s="160"/>
      <c r="AK407" s="160"/>
      <c r="AL407" s="160"/>
      <c r="AM407" s="160"/>
      <c r="AN407" s="160"/>
      <c r="AO407" s="160"/>
      <c r="AP407" s="160"/>
      <c r="AQ407" s="160"/>
      <c r="AR407" s="160"/>
    </row>
    <row r="408">
      <c r="A408" s="160"/>
      <c r="B408" s="160"/>
      <c r="C408" s="160"/>
      <c r="D408" s="160"/>
      <c r="E408" s="160"/>
      <c r="F408" s="160"/>
      <c r="G408" s="160"/>
      <c r="H408" s="160"/>
      <c r="I408" s="160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0"/>
      <c r="AJ408" s="160"/>
      <c r="AK408" s="160"/>
      <c r="AL408" s="160"/>
      <c r="AM408" s="160"/>
      <c r="AN408" s="160"/>
      <c r="AO408" s="160"/>
      <c r="AP408" s="160"/>
      <c r="AQ408" s="160"/>
      <c r="AR408" s="160"/>
    </row>
    <row r="409">
      <c r="A409" s="160"/>
      <c r="B409" s="160"/>
      <c r="C409" s="160"/>
      <c r="D409" s="160"/>
      <c r="E409" s="160"/>
      <c r="F409" s="160"/>
      <c r="G409" s="160"/>
      <c r="H409" s="160"/>
      <c r="I409" s="160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0"/>
      <c r="AJ409" s="160"/>
      <c r="AK409" s="160"/>
      <c r="AL409" s="160"/>
      <c r="AM409" s="160"/>
      <c r="AN409" s="160"/>
      <c r="AO409" s="160"/>
      <c r="AP409" s="160"/>
      <c r="AQ409" s="160"/>
      <c r="AR409" s="160"/>
    </row>
    <row r="410">
      <c r="A410" s="160"/>
      <c r="B410" s="160"/>
      <c r="C410" s="160"/>
      <c r="D410" s="160"/>
      <c r="E410" s="160"/>
      <c r="F410" s="160"/>
      <c r="G410" s="160"/>
      <c r="H410" s="160"/>
      <c r="I410" s="160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0"/>
      <c r="AJ410" s="160"/>
      <c r="AK410" s="160"/>
      <c r="AL410" s="160"/>
      <c r="AM410" s="160"/>
      <c r="AN410" s="160"/>
      <c r="AO410" s="160"/>
      <c r="AP410" s="160"/>
      <c r="AQ410" s="160"/>
      <c r="AR410" s="160"/>
    </row>
    <row r="411">
      <c r="A411" s="160"/>
      <c r="B411" s="160"/>
      <c r="C411" s="160"/>
      <c r="D411" s="160"/>
      <c r="E411" s="160"/>
      <c r="F411" s="160"/>
      <c r="G411" s="160"/>
      <c r="H411" s="160"/>
      <c r="I411" s="160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0"/>
      <c r="AJ411" s="160"/>
      <c r="AK411" s="160"/>
      <c r="AL411" s="160"/>
      <c r="AM411" s="160"/>
      <c r="AN411" s="160"/>
      <c r="AO411" s="160"/>
      <c r="AP411" s="160"/>
      <c r="AQ411" s="160"/>
      <c r="AR411" s="160"/>
    </row>
    <row r="412">
      <c r="A412" s="160"/>
      <c r="B412" s="160"/>
      <c r="C412" s="160"/>
      <c r="D412" s="160"/>
      <c r="E412" s="160"/>
      <c r="F412" s="160"/>
      <c r="G412" s="160"/>
      <c r="H412" s="160"/>
      <c r="I412" s="160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0"/>
      <c r="AJ412" s="160"/>
      <c r="AK412" s="160"/>
      <c r="AL412" s="160"/>
      <c r="AM412" s="160"/>
      <c r="AN412" s="160"/>
      <c r="AO412" s="160"/>
      <c r="AP412" s="160"/>
      <c r="AQ412" s="160"/>
      <c r="AR412" s="160"/>
    </row>
    <row r="413">
      <c r="A413" s="160"/>
      <c r="B413" s="160"/>
      <c r="C413" s="160"/>
      <c r="D413" s="160"/>
      <c r="E413" s="160"/>
      <c r="F413" s="160"/>
      <c r="G413" s="160"/>
      <c r="H413" s="160"/>
      <c r="I413" s="160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0"/>
      <c r="AJ413" s="160"/>
      <c r="AK413" s="160"/>
      <c r="AL413" s="160"/>
      <c r="AM413" s="160"/>
      <c r="AN413" s="160"/>
      <c r="AO413" s="160"/>
      <c r="AP413" s="160"/>
      <c r="AQ413" s="160"/>
      <c r="AR413" s="160"/>
    </row>
    <row r="414">
      <c r="A414" s="160"/>
      <c r="B414" s="160"/>
      <c r="C414" s="160"/>
      <c r="D414" s="160"/>
      <c r="E414" s="160"/>
      <c r="F414" s="160"/>
      <c r="G414" s="160"/>
      <c r="H414" s="160"/>
      <c r="I414" s="160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0"/>
      <c r="AJ414" s="160"/>
      <c r="AK414" s="160"/>
      <c r="AL414" s="160"/>
      <c r="AM414" s="160"/>
      <c r="AN414" s="160"/>
      <c r="AO414" s="160"/>
      <c r="AP414" s="160"/>
      <c r="AQ414" s="160"/>
      <c r="AR414" s="160"/>
    </row>
    <row r="415">
      <c r="A415" s="160"/>
      <c r="B415" s="160"/>
      <c r="C415" s="160"/>
      <c r="D415" s="160"/>
      <c r="E415" s="160"/>
      <c r="F415" s="160"/>
      <c r="G415" s="160"/>
      <c r="H415" s="160"/>
      <c r="I415" s="160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0"/>
      <c r="AJ415" s="160"/>
      <c r="AK415" s="160"/>
      <c r="AL415" s="160"/>
      <c r="AM415" s="160"/>
      <c r="AN415" s="160"/>
      <c r="AO415" s="160"/>
      <c r="AP415" s="160"/>
      <c r="AQ415" s="160"/>
      <c r="AR415" s="160"/>
    </row>
    <row r="416">
      <c r="A416" s="160"/>
      <c r="B416" s="160"/>
      <c r="C416" s="160"/>
      <c r="D416" s="160"/>
      <c r="E416" s="160"/>
      <c r="F416" s="160"/>
      <c r="G416" s="160"/>
      <c r="H416" s="160"/>
      <c r="I416" s="160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0"/>
      <c r="AJ416" s="160"/>
      <c r="AK416" s="160"/>
      <c r="AL416" s="160"/>
      <c r="AM416" s="160"/>
      <c r="AN416" s="160"/>
      <c r="AO416" s="160"/>
      <c r="AP416" s="160"/>
      <c r="AQ416" s="160"/>
      <c r="AR416" s="160"/>
    </row>
    <row r="417">
      <c r="A417" s="160"/>
      <c r="B417" s="160"/>
      <c r="C417" s="160"/>
      <c r="D417" s="160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0"/>
      <c r="AJ417" s="160"/>
      <c r="AK417" s="160"/>
      <c r="AL417" s="160"/>
      <c r="AM417" s="160"/>
      <c r="AN417" s="160"/>
      <c r="AO417" s="160"/>
      <c r="AP417" s="160"/>
      <c r="AQ417" s="160"/>
      <c r="AR417" s="160"/>
    </row>
    <row r="418">
      <c r="A418" s="160"/>
      <c r="B418" s="160"/>
      <c r="C418" s="160"/>
      <c r="D418" s="160"/>
      <c r="E418" s="160"/>
      <c r="F418" s="160"/>
      <c r="G418" s="160"/>
      <c r="H418" s="160"/>
      <c r="I418" s="160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0"/>
      <c r="AJ418" s="160"/>
      <c r="AK418" s="160"/>
      <c r="AL418" s="160"/>
      <c r="AM418" s="160"/>
      <c r="AN418" s="160"/>
      <c r="AO418" s="160"/>
      <c r="AP418" s="160"/>
      <c r="AQ418" s="160"/>
      <c r="AR418" s="160"/>
    </row>
    <row r="419">
      <c r="A419" s="160"/>
      <c r="B419" s="160"/>
      <c r="C419" s="160"/>
      <c r="D419" s="160"/>
      <c r="E419" s="160"/>
      <c r="F419" s="160"/>
      <c r="G419" s="160"/>
      <c r="H419" s="160"/>
      <c r="I419" s="160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0"/>
      <c r="AJ419" s="160"/>
      <c r="AK419" s="160"/>
      <c r="AL419" s="160"/>
      <c r="AM419" s="160"/>
      <c r="AN419" s="160"/>
      <c r="AO419" s="160"/>
      <c r="AP419" s="160"/>
      <c r="AQ419" s="160"/>
      <c r="AR419" s="160"/>
    </row>
    <row r="420">
      <c r="A420" s="160"/>
      <c r="B420" s="160"/>
      <c r="C420" s="160"/>
      <c r="D420" s="160"/>
      <c r="E420" s="160"/>
      <c r="F420" s="160"/>
      <c r="G420" s="160"/>
      <c r="H420" s="160"/>
      <c r="I420" s="160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160"/>
    </row>
    <row r="421">
      <c r="A421" s="160"/>
      <c r="B421" s="160"/>
      <c r="C421" s="160"/>
      <c r="D421" s="160"/>
      <c r="E421" s="160"/>
      <c r="F421" s="160"/>
      <c r="G421" s="160"/>
      <c r="H421" s="160"/>
      <c r="I421" s="160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160"/>
    </row>
    <row r="422">
      <c r="A422" s="160"/>
      <c r="B422" s="160"/>
      <c r="C422" s="160"/>
      <c r="D422" s="160"/>
      <c r="E422" s="160"/>
      <c r="F422" s="160"/>
      <c r="G422" s="160"/>
      <c r="H422" s="160"/>
      <c r="I422" s="160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160"/>
    </row>
    <row r="423">
      <c r="A423" s="160"/>
      <c r="B423" s="160"/>
      <c r="C423" s="160"/>
      <c r="D423" s="160"/>
      <c r="E423" s="160"/>
      <c r="F423" s="160"/>
      <c r="G423" s="160"/>
      <c r="H423" s="160"/>
      <c r="I423" s="160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160"/>
    </row>
    <row r="424">
      <c r="A424" s="160"/>
      <c r="B424" s="160"/>
      <c r="C424" s="160"/>
      <c r="D424" s="160"/>
      <c r="E424" s="160"/>
      <c r="F424" s="160"/>
      <c r="G424" s="160"/>
      <c r="H424" s="160"/>
      <c r="I424" s="160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160"/>
    </row>
    <row r="425">
      <c r="A425" s="160"/>
      <c r="B425" s="160"/>
      <c r="C425" s="160"/>
      <c r="D425" s="160"/>
      <c r="E425" s="160"/>
      <c r="F425" s="160"/>
      <c r="G425" s="160"/>
      <c r="H425" s="160"/>
      <c r="I425" s="160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</row>
    <row r="426">
      <c r="A426" s="160"/>
      <c r="B426" s="160"/>
      <c r="C426" s="160"/>
      <c r="D426" s="160"/>
      <c r="E426" s="160"/>
      <c r="F426" s="160"/>
      <c r="G426" s="160"/>
      <c r="H426" s="160"/>
      <c r="I426" s="160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</row>
    <row r="427">
      <c r="A427" s="160"/>
      <c r="B427" s="160"/>
      <c r="C427" s="160"/>
      <c r="D427" s="160"/>
      <c r="E427" s="160"/>
      <c r="F427" s="160"/>
      <c r="G427" s="160"/>
      <c r="H427" s="160"/>
      <c r="I427" s="160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</row>
    <row r="428">
      <c r="A428" s="160"/>
      <c r="B428" s="160"/>
      <c r="C428" s="160"/>
      <c r="D428" s="160"/>
      <c r="E428" s="160"/>
      <c r="F428" s="160"/>
      <c r="G428" s="160"/>
      <c r="H428" s="160"/>
      <c r="I428" s="160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</row>
    <row r="429">
      <c r="A429" s="160"/>
      <c r="B429" s="160"/>
      <c r="C429" s="160"/>
      <c r="D429" s="160"/>
      <c r="E429" s="160"/>
      <c r="F429" s="160"/>
      <c r="G429" s="160"/>
      <c r="H429" s="160"/>
      <c r="I429" s="160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0"/>
      <c r="AJ429" s="160"/>
      <c r="AK429" s="160"/>
      <c r="AL429" s="160"/>
      <c r="AM429" s="160"/>
      <c r="AN429" s="160"/>
      <c r="AO429" s="160"/>
      <c r="AP429" s="160"/>
      <c r="AQ429" s="160"/>
      <c r="AR429" s="160"/>
    </row>
    <row r="430">
      <c r="A430" s="160"/>
      <c r="B430" s="160"/>
      <c r="C430" s="160"/>
      <c r="D430" s="160"/>
      <c r="E430" s="160"/>
      <c r="F430" s="160"/>
      <c r="G430" s="160"/>
      <c r="H430" s="160"/>
      <c r="I430" s="160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0"/>
      <c r="AJ430" s="160"/>
      <c r="AK430" s="160"/>
      <c r="AL430" s="160"/>
      <c r="AM430" s="160"/>
      <c r="AN430" s="160"/>
      <c r="AO430" s="160"/>
      <c r="AP430" s="160"/>
      <c r="AQ430" s="160"/>
      <c r="AR430" s="160"/>
    </row>
    <row r="431">
      <c r="A431" s="160"/>
      <c r="B431" s="160"/>
      <c r="C431" s="160"/>
      <c r="D431" s="160"/>
      <c r="E431" s="160"/>
      <c r="F431" s="160"/>
      <c r="G431" s="160"/>
      <c r="H431" s="160"/>
      <c r="I431" s="160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0"/>
      <c r="AJ431" s="160"/>
      <c r="AK431" s="160"/>
      <c r="AL431" s="160"/>
      <c r="AM431" s="160"/>
      <c r="AN431" s="160"/>
      <c r="AO431" s="160"/>
      <c r="AP431" s="160"/>
      <c r="AQ431" s="160"/>
      <c r="AR431" s="160"/>
    </row>
    <row r="432">
      <c r="A432" s="160"/>
      <c r="B432" s="160"/>
      <c r="C432" s="160"/>
      <c r="D432" s="160"/>
      <c r="E432" s="160"/>
      <c r="F432" s="160"/>
      <c r="G432" s="160"/>
      <c r="H432" s="160"/>
      <c r="I432" s="160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0"/>
      <c r="AJ432" s="160"/>
      <c r="AK432" s="160"/>
      <c r="AL432" s="160"/>
      <c r="AM432" s="160"/>
      <c r="AN432" s="160"/>
      <c r="AO432" s="160"/>
      <c r="AP432" s="160"/>
      <c r="AQ432" s="160"/>
      <c r="AR432" s="160"/>
    </row>
    <row r="433">
      <c r="A433" s="160"/>
      <c r="B433" s="160"/>
      <c r="C433" s="160"/>
      <c r="D433" s="160"/>
      <c r="E433" s="160"/>
      <c r="F433" s="160"/>
      <c r="G433" s="160"/>
      <c r="H433" s="160"/>
      <c r="I433" s="160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0"/>
      <c r="AJ433" s="160"/>
      <c r="AK433" s="160"/>
      <c r="AL433" s="160"/>
      <c r="AM433" s="160"/>
      <c r="AN433" s="160"/>
      <c r="AO433" s="160"/>
      <c r="AP433" s="160"/>
      <c r="AQ433" s="160"/>
      <c r="AR433" s="160"/>
    </row>
    <row r="434">
      <c r="A434" s="160"/>
      <c r="B434" s="160"/>
      <c r="C434" s="160"/>
      <c r="D434" s="160"/>
      <c r="E434" s="160"/>
      <c r="F434" s="160"/>
      <c r="G434" s="160"/>
      <c r="H434" s="160"/>
      <c r="I434" s="160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0"/>
      <c r="AJ434" s="160"/>
      <c r="AK434" s="160"/>
      <c r="AL434" s="160"/>
      <c r="AM434" s="160"/>
      <c r="AN434" s="160"/>
      <c r="AO434" s="160"/>
      <c r="AP434" s="160"/>
      <c r="AQ434" s="160"/>
      <c r="AR434" s="160"/>
    </row>
    <row r="435">
      <c r="A435" s="160"/>
      <c r="B435" s="160"/>
      <c r="C435" s="160"/>
      <c r="D435" s="160"/>
      <c r="E435" s="160"/>
      <c r="F435" s="160"/>
      <c r="G435" s="160"/>
      <c r="H435" s="160"/>
      <c r="I435" s="160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0"/>
      <c r="AJ435" s="160"/>
      <c r="AK435" s="160"/>
      <c r="AL435" s="160"/>
      <c r="AM435" s="160"/>
      <c r="AN435" s="160"/>
      <c r="AO435" s="160"/>
      <c r="AP435" s="160"/>
      <c r="AQ435" s="160"/>
      <c r="AR435" s="160"/>
    </row>
    <row r="436">
      <c r="A436" s="160"/>
      <c r="B436" s="160"/>
      <c r="C436" s="160"/>
      <c r="D436" s="160"/>
      <c r="E436" s="160"/>
      <c r="F436" s="160"/>
      <c r="G436" s="160"/>
      <c r="H436" s="160"/>
      <c r="I436" s="160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0"/>
      <c r="AJ436" s="160"/>
      <c r="AK436" s="160"/>
      <c r="AL436" s="160"/>
      <c r="AM436" s="160"/>
      <c r="AN436" s="160"/>
      <c r="AO436" s="160"/>
      <c r="AP436" s="160"/>
      <c r="AQ436" s="160"/>
      <c r="AR436" s="160"/>
    </row>
    <row r="437">
      <c r="A437" s="160"/>
      <c r="B437" s="160"/>
      <c r="C437" s="160"/>
      <c r="D437" s="160"/>
      <c r="E437" s="160"/>
      <c r="F437" s="160"/>
      <c r="G437" s="160"/>
      <c r="H437" s="160"/>
      <c r="I437" s="160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0"/>
      <c r="AJ437" s="160"/>
      <c r="AK437" s="160"/>
      <c r="AL437" s="160"/>
      <c r="AM437" s="160"/>
      <c r="AN437" s="160"/>
      <c r="AO437" s="160"/>
      <c r="AP437" s="160"/>
      <c r="AQ437" s="160"/>
      <c r="AR437" s="160"/>
    </row>
    <row r="438">
      <c r="A438" s="160"/>
      <c r="B438" s="160"/>
      <c r="C438" s="160"/>
      <c r="D438" s="160"/>
      <c r="E438" s="160"/>
      <c r="F438" s="160"/>
      <c r="G438" s="160"/>
      <c r="H438" s="160"/>
      <c r="I438" s="160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0"/>
      <c r="AJ438" s="160"/>
      <c r="AK438" s="160"/>
      <c r="AL438" s="160"/>
      <c r="AM438" s="160"/>
      <c r="AN438" s="160"/>
      <c r="AO438" s="160"/>
      <c r="AP438" s="160"/>
      <c r="AQ438" s="160"/>
      <c r="AR438" s="160"/>
    </row>
    <row r="439">
      <c r="A439" s="160"/>
      <c r="B439" s="160"/>
      <c r="C439" s="160"/>
      <c r="D439" s="160"/>
      <c r="E439" s="160"/>
      <c r="F439" s="160"/>
      <c r="G439" s="160"/>
      <c r="H439" s="160"/>
      <c r="I439" s="160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0"/>
      <c r="AJ439" s="160"/>
      <c r="AK439" s="160"/>
      <c r="AL439" s="160"/>
      <c r="AM439" s="160"/>
      <c r="AN439" s="160"/>
      <c r="AO439" s="160"/>
      <c r="AP439" s="160"/>
      <c r="AQ439" s="160"/>
      <c r="AR439" s="160"/>
    </row>
    <row r="440">
      <c r="A440" s="160"/>
      <c r="B440" s="160"/>
      <c r="C440" s="160"/>
      <c r="D440" s="160"/>
      <c r="E440" s="160"/>
      <c r="F440" s="160"/>
      <c r="G440" s="160"/>
      <c r="H440" s="160"/>
      <c r="I440" s="160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0"/>
      <c r="AJ440" s="160"/>
      <c r="AK440" s="160"/>
      <c r="AL440" s="160"/>
      <c r="AM440" s="160"/>
      <c r="AN440" s="160"/>
      <c r="AO440" s="160"/>
      <c r="AP440" s="160"/>
      <c r="AQ440" s="160"/>
      <c r="AR440" s="160"/>
    </row>
    <row r="441">
      <c r="A441" s="160"/>
      <c r="B441" s="160"/>
      <c r="C441" s="160"/>
      <c r="D441" s="160"/>
      <c r="E441" s="160"/>
      <c r="F441" s="160"/>
      <c r="G441" s="160"/>
      <c r="H441" s="160"/>
      <c r="I441" s="160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0"/>
      <c r="AJ441" s="160"/>
      <c r="AK441" s="160"/>
      <c r="AL441" s="160"/>
      <c r="AM441" s="160"/>
      <c r="AN441" s="160"/>
      <c r="AO441" s="160"/>
      <c r="AP441" s="160"/>
      <c r="AQ441" s="160"/>
      <c r="AR441" s="160"/>
    </row>
    <row r="442">
      <c r="A442" s="160"/>
      <c r="B442" s="160"/>
      <c r="C442" s="160"/>
      <c r="D442" s="160"/>
      <c r="E442" s="160"/>
      <c r="F442" s="160"/>
      <c r="G442" s="160"/>
      <c r="H442" s="160"/>
      <c r="I442" s="160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0"/>
      <c r="AJ442" s="160"/>
      <c r="AK442" s="160"/>
      <c r="AL442" s="160"/>
      <c r="AM442" s="160"/>
      <c r="AN442" s="160"/>
      <c r="AO442" s="160"/>
      <c r="AP442" s="160"/>
      <c r="AQ442" s="160"/>
      <c r="AR442" s="160"/>
    </row>
    <row r="443">
      <c r="A443" s="160"/>
      <c r="B443" s="160"/>
      <c r="C443" s="160"/>
      <c r="D443" s="160"/>
      <c r="E443" s="160"/>
      <c r="F443" s="160"/>
      <c r="G443" s="160"/>
      <c r="H443" s="160"/>
      <c r="I443" s="160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0"/>
      <c r="AJ443" s="160"/>
      <c r="AK443" s="160"/>
      <c r="AL443" s="160"/>
      <c r="AM443" s="160"/>
      <c r="AN443" s="160"/>
      <c r="AO443" s="160"/>
      <c r="AP443" s="160"/>
      <c r="AQ443" s="160"/>
      <c r="AR443" s="160"/>
    </row>
    <row r="444">
      <c r="A444" s="160"/>
      <c r="B444" s="160"/>
      <c r="C444" s="160"/>
      <c r="D444" s="160"/>
      <c r="E444" s="160"/>
      <c r="F444" s="160"/>
      <c r="G444" s="160"/>
      <c r="H444" s="160"/>
      <c r="I444" s="160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0"/>
      <c r="AJ444" s="160"/>
      <c r="AK444" s="160"/>
      <c r="AL444" s="160"/>
      <c r="AM444" s="160"/>
      <c r="AN444" s="160"/>
      <c r="AO444" s="160"/>
      <c r="AP444" s="160"/>
      <c r="AQ444" s="160"/>
      <c r="AR444" s="160"/>
    </row>
    <row r="445">
      <c r="A445" s="160"/>
      <c r="B445" s="160"/>
      <c r="C445" s="160"/>
      <c r="D445" s="160"/>
      <c r="E445" s="160"/>
      <c r="F445" s="160"/>
      <c r="G445" s="160"/>
      <c r="H445" s="160"/>
      <c r="I445" s="160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0"/>
      <c r="AJ445" s="160"/>
      <c r="AK445" s="160"/>
      <c r="AL445" s="160"/>
      <c r="AM445" s="160"/>
      <c r="AN445" s="160"/>
      <c r="AO445" s="160"/>
      <c r="AP445" s="160"/>
      <c r="AQ445" s="160"/>
      <c r="AR445" s="160"/>
    </row>
    <row r="446">
      <c r="A446" s="160"/>
      <c r="B446" s="160"/>
      <c r="C446" s="160"/>
      <c r="D446" s="160"/>
      <c r="E446" s="160"/>
      <c r="F446" s="160"/>
      <c r="G446" s="160"/>
      <c r="H446" s="160"/>
      <c r="I446" s="160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0"/>
      <c r="AJ446" s="160"/>
      <c r="AK446" s="160"/>
      <c r="AL446" s="160"/>
      <c r="AM446" s="160"/>
      <c r="AN446" s="160"/>
      <c r="AO446" s="160"/>
      <c r="AP446" s="160"/>
      <c r="AQ446" s="160"/>
      <c r="AR446" s="160"/>
    </row>
    <row r="447">
      <c r="A447" s="160"/>
      <c r="B447" s="160"/>
      <c r="C447" s="160"/>
      <c r="D447" s="160"/>
      <c r="E447" s="160"/>
      <c r="F447" s="160"/>
      <c r="G447" s="160"/>
      <c r="H447" s="160"/>
      <c r="I447" s="160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0"/>
      <c r="AJ447" s="160"/>
      <c r="AK447" s="160"/>
      <c r="AL447" s="160"/>
      <c r="AM447" s="160"/>
      <c r="AN447" s="160"/>
      <c r="AO447" s="160"/>
      <c r="AP447" s="160"/>
      <c r="AQ447" s="160"/>
      <c r="AR447" s="160"/>
    </row>
    <row r="448">
      <c r="A448" s="160"/>
      <c r="B448" s="160"/>
      <c r="C448" s="160"/>
      <c r="D448" s="160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0"/>
      <c r="AJ448" s="160"/>
      <c r="AK448" s="160"/>
      <c r="AL448" s="160"/>
      <c r="AM448" s="160"/>
      <c r="AN448" s="160"/>
      <c r="AO448" s="160"/>
      <c r="AP448" s="160"/>
      <c r="AQ448" s="160"/>
      <c r="AR448" s="160"/>
    </row>
    <row r="449">
      <c r="A449" s="160"/>
      <c r="B449" s="160"/>
      <c r="C449" s="160"/>
      <c r="D449" s="160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0"/>
      <c r="AJ449" s="160"/>
      <c r="AK449" s="160"/>
      <c r="AL449" s="160"/>
      <c r="AM449" s="160"/>
      <c r="AN449" s="160"/>
      <c r="AO449" s="160"/>
      <c r="AP449" s="160"/>
      <c r="AQ449" s="160"/>
      <c r="AR449" s="160"/>
    </row>
    <row r="450">
      <c r="A450" s="160"/>
      <c r="B450" s="160"/>
      <c r="C450" s="160"/>
      <c r="D450" s="160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0"/>
      <c r="AJ450" s="160"/>
      <c r="AK450" s="160"/>
      <c r="AL450" s="160"/>
      <c r="AM450" s="160"/>
      <c r="AN450" s="160"/>
      <c r="AO450" s="160"/>
      <c r="AP450" s="160"/>
      <c r="AQ450" s="160"/>
      <c r="AR450" s="160"/>
    </row>
    <row r="451">
      <c r="A451" s="160"/>
      <c r="B451" s="160"/>
      <c r="C451" s="160"/>
      <c r="D451" s="160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0"/>
      <c r="AJ451" s="160"/>
      <c r="AK451" s="160"/>
      <c r="AL451" s="160"/>
      <c r="AM451" s="160"/>
      <c r="AN451" s="160"/>
      <c r="AO451" s="160"/>
      <c r="AP451" s="160"/>
      <c r="AQ451" s="160"/>
      <c r="AR451" s="160"/>
    </row>
    <row r="452">
      <c r="A452" s="160"/>
      <c r="B452" s="160"/>
      <c r="C452" s="160"/>
      <c r="D452" s="160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0"/>
      <c r="AJ452" s="160"/>
      <c r="AK452" s="160"/>
      <c r="AL452" s="160"/>
      <c r="AM452" s="160"/>
      <c r="AN452" s="160"/>
      <c r="AO452" s="160"/>
      <c r="AP452" s="160"/>
      <c r="AQ452" s="160"/>
      <c r="AR452" s="160"/>
    </row>
    <row r="453">
      <c r="A453" s="160"/>
      <c r="B453" s="160"/>
      <c r="C453" s="160"/>
      <c r="D453" s="160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0"/>
      <c r="AJ453" s="160"/>
      <c r="AK453" s="160"/>
      <c r="AL453" s="160"/>
      <c r="AM453" s="160"/>
      <c r="AN453" s="160"/>
      <c r="AO453" s="160"/>
      <c r="AP453" s="160"/>
      <c r="AQ453" s="160"/>
      <c r="AR453" s="160"/>
    </row>
    <row r="454">
      <c r="A454" s="160"/>
      <c r="B454" s="160"/>
      <c r="C454" s="160"/>
      <c r="D454" s="160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0"/>
      <c r="AJ454" s="160"/>
      <c r="AK454" s="160"/>
      <c r="AL454" s="160"/>
      <c r="AM454" s="160"/>
      <c r="AN454" s="160"/>
      <c r="AO454" s="160"/>
      <c r="AP454" s="160"/>
      <c r="AQ454" s="160"/>
      <c r="AR454" s="160"/>
    </row>
    <row r="455">
      <c r="A455" s="160"/>
      <c r="B455" s="160"/>
      <c r="C455" s="160"/>
      <c r="D455" s="160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0"/>
      <c r="AJ455" s="160"/>
      <c r="AK455" s="160"/>
      <c r="AL455" s="160"/>
      <c r="AM455" s="160"/>
      <c r="AN455" s="160"/>
      <c r="AO455" s="160"/>
      <c r="AP455" s="160"/>
      <c r="AQ455" s="160"/>
      <c r="AR455" s="160"/>
    </row>
    <row r="456">
      <c r="A456" s="160"/>
      <c r="B456" s="160"/>
      <c r="C456" s="160"/>
      <c r="D456" s="160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0"/>
      <c r="AJ456" s="160"/>
      <c r="AK456" s="160"/>
      <c r="AL456" s="160"/>
      <c r="AM456" s="160"/>
      <c r="AN456" s="160"/>
      <c r="AO456" s="160"/>
      <c r="AP456" s="160"/>
      <c r="AQ456" s="160"/>
      <c r="AR456" s="160"/>
    </row>
    <row r="457">
      <c r="A457" s="160"/>
      <c r="B457" s="160"/>
      <c r="C457" s="160"/>
      <c r="D457" s="160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0"/>
      <c r="AJ457" s="160"/>
      <c r="AK457" s="160"/>
      <c r="AL457" s="160"/>
      <c r="AM457" s="160"/>
      <c r="AN457" s="160"/>
      <c r="AO457" s="160"/>
      <c r="AP457" s="160"/>
      <c r="AQ457" s="160"/>
      <c r="AR457" s="160"/>
    </row>
    <row r="458">
      <c r="A458" s="160"/>
      <c r="B458" s="160"/>
      <c r="C458" s="160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0"/>
      <c r="AJ458" s="160"/>
      <c r="AK458" s="160"/>
      <c r="AL458" s="160"/>
      <c r="AM458" s="160"/>
      <c r="AN458" s="160"/>
      <c r="AO458" s="160"/>
      <c r="AP458" s="160"/>
      <c r="AQ458" s="160"/>
      <c r="AR458" s="160"/>
    </row>
    <row r="459">
      <c r="A459" s="160"/>
      <c r="B459" s="160"/>
      <c r="C459" s="160"/>
      <c r="D459" s="160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0"/>
      <c r="AJ459" s="160"/>
      <c r="AK459" s="160"/>
      <c r="AL459" s="160"/>
      <c r="AM459" s="160"/>
      <c r="AN459" s="160"/>
      <c r="AO459" s="160"/>
      <c r="AP459" s="160"/>
      <c r="AQ459" s="160"/>
      <c r="AR459" s="160"/>
    </row>
    <row r="460">
      <c r="A460" s="160"/>
      <c r="B460" s="160"/>
      <c r="C460" s="160"/>
      <c r="D460" s="160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0"/>
      <c r="AJ460" s="160"/>
      <c r="AK460" s="160"/>
      <c r="AL460" s="160"/>
      <c r="AM460" s="160"/>
      <c r="AN460" s="160"/>
      <c r="AO460" s="160"/>
      <c r="AP460" s="160"/>
      <c r="AQ460" s="160"/>
      <c r="AR460" s="160"/>
    </row>
    <row r="461">
      <c r="A461" s="160"/>
      <c r="B461" s="160"/>
      <c r="C461" s="160"/>
      <c r="D461" s="160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0"/>
      <c r="AJ461" s="160"/>
      <c r="AK461" s="160"/>
      <c r="AL461" s="160"/>
      <c r="AM461" s="160"/>
      <c r="AN461" s="160"/>
      <c r="AO461" s="160"/>
      <c r="AP461" s="160"/>
      <c r="AQ461" s="160"/>
      <c r="AR461" s="160"/>
    </row>
    <row r="462">
      <c r="A462" s="160"/>
      <c r="B462" s="160"/>
      <c r="C462" s="160"/>
      <c r="D462" s="160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0"/>
      <c r="AJ462" s="160"/>
      <c r="AK462" s="160"/>
      <c r="AL462" s="160"/>
      <c r="AM462" s="160"/>
      <c r="AN462" s="160"/>
      <c r="AO462" s="160"/>
      <c r="AP462" s="160"/>
      <c r="AQ462" s="160"/>
      <c r="AR462" s="160"/>
    </row>
    <row r="463">
      <c r="A463" s="160"/>
      <c r="B463" s="160"/>
      <c r="C463" s="160"/>
      <c r="D463" s="160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0"/>
      <c r="AJ463" s="160"/>
      <c r="AK463" s="160"/>
      <c r="AL463" s="160"/>
      <c r="AM463" s="160"/>
      <c r="AN463" s="160"/>
      <c r="AO463" s="160"/>
      <c r="AP463" s="160"/>
      <c r="AQ463" s="160"/>
      <c r="AR463" s="160"/>
    </row>
    <row r="464">
      <c r="A464" s="160"/>
      <c r="B464" s="160"/>
      <c r="C464" s="160"/>
      <c r="D464" s="160"/>
      <c r="E464" s="160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  <c r="AA464" s="160"/>
      <c r="AB464" s="160"/>
      <c r="AC464" s="160"/>
      <c r="AD464" s="160"/>
      <c r="AE464" s="160"/>
      <c r="AF464" s="160"/>
      <c r="AG464" s="160"/>
      <c r="AH464" s="160"/>
      <c r="AI464" s="160"/>
      <c r="AJ464" s="160"/>
      <c r="AK464" s="160"/>
      <c r="AL464" s="160"/>
      <c r="AM464" s="160"/>
      <c r="AN464" s="160"/>
      <c r="AO464" s="160"/>
      <c r="AP464" s="160"/>
      <c r="AQ464" s="160"/>
      <c r="AR464" s="160"/>
    </row>
    <row r="465">
      <c r="A465" s="160"/>
      <c r="B465" s="160"/>
      <c r="C465" s="160"/>
      <c r="D465" s="160"/>
      <c r="E465" s="160"/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  <c r="AA465" s="160"/>
      <c r="AB465" s="160"/>
      <c r="AC465" s="160"/>
      <c r="AD465" s="160"/>
      <c r="AE465" s="160"/>
      <c r="AF465" s="160"/>
      <c r="AG465" s="160"/>
      <c r="AH465" s="160"/>
      <c r="AI465" s="160"/>
      <c r="AJ465" s="160"/>
      <c r="AK465" s="160"/>
      <c r="AL465" s="160"/>
      <c r="AM465" s="160"/>
      <c r="AN465" s="160"/>
      <c r="AO465" s="160"/>
      <c r="AP465" s="160"/>
      <c r="AQ465" s="160"/>
      <c r="AR465" s="160"/>
    </row>
    <row r="466">
      <c r="A466" s="160"/>
      <c r="B466" s="160"/>
      <c r="C466" s="160"/>
      <c r="D466" s="160"/>
      <c r="E466" s="160"/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  <c r="AA466" s="160"/>
      <c r="AB466" s="160"/>
      <c r="AC466" s="160"/>
      <c r="AD466" s="160"/>
      <c r="AE466" s="160"/>
      <c r="AF466" s="160"/>
      <c r="AG466" s="160"/>
      <c r="AH466" s="160"/>
      <c r="AI466" s="160"/>
      <c r="AJ466" s="160"/>
      <c r="AK466" s="160"/>
      <c r="AL466" s="160"/>
      <c r="AM466" s="160"/>
      <c r="AN466" s="160"/>
      <c r="AO466" s="160"/>
      <c r="AP466" s="160"/>
      <c r="AQ466" s="160"/>
      <c r="AR466" s="160"/>
    </row>
    <row r="467">
      <c r="A467" s="160"/>
      <c r="B467" s="160"/>
      <c r="C467" s="160"/>
      <c r="D467" s="160"/>
      <c r="E467" s="160"/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  <c r="AA467" s="160"/>
      <c r="AB467" s="160"/>
      <c r="AC467" s="160"/>
      <c r="AD467" s="160"/>
      <c r="AE467" s="160"/>
      <c r="AF467" s="160"/>
      <c r="AG467" s="160"/>
      <c r="AH467" s="160"/>
      <c r="AI467" s="160"/>
      <c r="AJ467" s="160"/>
      <c r="AK467" s="160"/>
      <c r="AL467" s="160"/>
      <c r="AM467" s="160"/>
      <c r="AN467" s="160"/>
      <c r="AO467" s="160"/>
      <c r="AP467" s="160"/>
      <c r="AQ467" s="160"/>
      <c r="AR467" s="160"/>
    </row>
    <row r="468">
      <c r="A468" s="160"/>
      <c r="B468" s="160"/>
      <c r="C468" s="160"/>
      <c r="D468" s="160"/>
      <c r="E468" s="160"/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  <c r="AA468" s="160"/>
      <c r="AB468" s="160"/>
      <c r="AC468" s="160"/>
      <c r="AD468" s="160"/>
      <c r="AE468" s="160"/>
      <c r="AF468" s="160"/>
      <c r="AG468" s="160"/>
      <c r="AH468" s="160"/>
      <c r="AI468" s="160"/>
      <c r="AJ468" s="160"/>
      <c r="AK468" s="160"/>
      <c r="AL468" s="160"/>
      <c r="AM468" s="160"/>
      <c r="AN468" s="160"/>
      <c r="AO468" s="160"/>
      <c r="AP468" s="160"/>
      <c r="AQ468" s="160"/>
      <c r="AR468" s="160"/>
    </row>
    <row r="469">
      <c r="A469" s="160"/>
      <c r="B469" s="160"/>
      <c r="C469" s="160"/>
      <c r="D469" s="160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60"/>
      <c r="AI469" s="160"/>
      <c r="AJ469" s="160"/>
      <c r="AK469" s="160"/>
      <c r="AL469" s="160"/>
      <c r="AM469" s="160"/>
      <c r="AN469" s="160"/>
      <c r="AO469" s="160"/>
      <c r="AP469" s="160"/>
      <c r="AQ469" s="160"/>
      <c r="AR469" s="160"/>
    </row>
    <row r="470">
      <c r="A470" s="160"/>
      <c r="B470" s="160"/>
      <c r="C470" s="160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  <c r="AE470" s="160"/>
      <c r="AF470" s="160"/>
      <c r="AG470" s="160"/>
      <c r="AH470" s="160"/>
      <c r="AI470" s="160"/>
      <c r="AJ470" s="160"/>
      <c r="AK470" s="160"/>
      <c r="AL470" s="160"/>
      <c r="AM470" s="160"/>
      <c r="AN470" s="160"/>
      <c r="AO470" s="160"/>
      <c r="AP470" s="160"/>
      <c r="AQ470" s="160"/>
      <c r="AR470" s="160"/>
    </row>
    <row r="471">
      <c r="A471" s="160"/>
      <c r="B471" s="160"/>
      <c r="C471" s="160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0"/>
      <c r="AJ471" s="160"/>
      <c r="AK471" s="160"/>
      <c r="AL471" s="160"/>
      <c r="AM471" s="160"/>
      <c r="AN471" s="160"/>
      <c r="AO471" s="160"/>
      <c r="AP471" s="160"/>
      <c r="AQ471" s="160"/>
      <c r="AR471" s="160"/>
    </row>
    <row r="472">
      <c r="A472" s="160"/>
      <c r="B472" s="160"/>
      <c r="C472" s="160"/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0"/>
      <c r="AJ472" s="160"/>
      <c r="AK472" s="160"/>
      <c r="AL472" s="160"/>
      <c r="AM472" s="160"/>
      <c r="AN472" s="160"/>
      <c r="AO472" s="160"/>
      <c r="AP472" s="160"/>
      <c r="AQ472" s="160"/>
      <c r="AR472" s="160"/>
    </row>
    <row r="473">
      <c r="A473" s="160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</row>
    <row r="474">
      <c r="A474" s="160"/>
      <c r="B474" s="160"/>
      <c r="C474" s="160"/>
      <c r="D474" s="160"/>
      <c r="E474" s="160"/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0"/>
      <c r="AJ474" s="160"/>
      <c r="AK474" s="160"/>
      <c r="AL474" s="160"/>
      <c r="AM474" s="160"/>
      <c r="AN474" s="160"/>
      <c r="AO474" s="160"/>
      <c r="AP474" s="160"/>
      <c r="AQ474" s="160"/>
      <c r="AR474" s="160"/>
    </row>
    <row r="475">
      <c r="A475" s="160"/>
      <c r="B475" s="160"/>
      <c r="C475" s="160"/>
      <c r="D475" s="160"/>
      <c r="E475" s="160"/>
      <c r="F475" s="160"/>
      <c r="G475" s="160"/>
      <c r="H475" s="160"/>
      <c r="I475" s="160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0"/>
      <c r="AJ475" s="160"/>
      <c r="AK475" s="160"/>
      <c r="AL475" s="160"/>
      <c r="AM475" s="160"/>
      <c r="AN475" s="160"/>
      <c r="AO475" s="160"/>
      <c r="AP475" s="160"/>
      <c r="AQ475" s="160"/>
      <c r="AR475" s="160"/>
    </row>
    <row r="476">
      <c r="A476" s="160"/>
      <c r="B476" s="160"/>
      <c r="C476" s="160"/>
      <c r="D476" s="160"/>
      <c r="E476" s="160"/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0"/>
      <c r="AJ476" s="160"/>
      <c r="AK476" s="160"/>
      <c r="AL476" s="160"/>
      <c r="AM476" s="160"/>
      <c r="AN476" s="160"/>
      <c r="AO476" s="160"/>
      <c r="AP476" s="160"/>
      <c r="AQ476" s="160"/>
      <c r="AR476" s="160"/>
    </row>
    <row r="477">
      <c r="A477" s="160"/>
      <c r="B477" s="160"/>
      <c r="C477" s="160"/>
      <c r="D477" s="160"/>
      <c r="E477" s="160"/>
      <c r="F477" s="160"/>
      <c r="G477" s="160"/>
      <c r="H477" s="160"/>
      <c r="I477" s="160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0"/>
      <c r="AJ477" s="160"/>
      <c r="AK477" s="160"/>
      <c r="AL477" s="160"/>
      <c r="AM477" s="160"/>
      <c r="AN477" s="160"/>
      <c r="AO477" s="160"/>
      <c r="AP477" s="160"/>
      <c r="AQ477" s="160"/>
      <c r="AR477" s="160"/>
    </row>
    <row r="478">
      <c r="A478" s="160"/>
      <c r="B478" s="160"/>
      <c r="C478" s="160"/>
      <c r="D478" s="160"/>
      <c r="E478" s="160"/>
      <c r="F478" s="160"/>
      <c r="G478" s="160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0"/>
      <c r="AJ478" s="160"/>
      <c r="AK478" s="160"/>
      <c r="AL478" s="160"/>
      <c r="AM478" s="160"/>
      <c r="AN478" s="160"/>
      <c r="AO478" s="160"/>
      <c r="AP478" s="160"/>
      <c r="AQ478" s="160"/>
      <c r="AR478" s="160"/>
    </row>
    <row r="479">
      <c r="A479" s="160"/>
      <c r="B479" s="160"/>
      <c r="C479" s="160"/>
      <c r="D479" s="160"/>
      <c r="E479" s="160"/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0"/>
      <c r="AJ479" s="160"/>
      <c r="AK479" s="160"/>
      <c r="AL479" s="160"/>
      <c r="AM479" s="160"/>
      <c r="AN479" s="160"/>
      <c r="AO479" s="160"/>
      <c r="AP479" s="160"/>
      <c r="AQ479" s="160"/>
      <c r="AR479" s="160"/>
    </row>
    <row r="480">
      <c r="A480" s="160"/>
      <c r="B480" s="160"/>
      <c r="C480" s="160"/>
      <c r="D480" s="160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  <c r="AA480" s="160"/>
      <c r="AB480" s="160"/>
      <c r="AC480" s="160"/>
      <c r="AD480" s="160"/>
      <c r="AE480" s="160"/>
      <c r="AF480" s="160"/>
      <c r="AG480" s="160"/>
      <c r="AH480" s="160"/>
      <c r="AI480" s="160"/>
      <c r="AJ480" s="160"/>
      <c r="AK480" s="160"/>
      <c r="AL480" s="160"/>
      <c r="AM480" s="160"/>
      <c r="AN480" s="160"/>
      <c r="AO480" s="160"/>
      <c r="AP480" s="160"/>
      <c r="AQ480" s="160"/>
      <c r="AR480" s="160"/>
    </row>
    <row r="481">
      <c r="A481" s="160"/>
      <c r="B481" s="160"/>
      <c r="C481" s="160"/>
      <c r="D481" s="160"/>
      <c r="E481" s="160"/>
      <c r="F481" s="160"/>
      <c r="G481" s="160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  <c r="AA481" s="160"/>
      <c r="AB481" s="160"/>
      <c r="AC481" s="160"/>
      <c r="AD481" s="160"/>
      <c r="AE481" s="160"/>
      <c r="AF481" s="160"/>
      <c r="AG481" s="160"/>
      <c r="AH481" s="160"/>
      <c r="AI481" s="160"/>
      <c r="AJ481" s="160"/>
      <c r="AK481" s="160"/>
      <c r="AL481" s="160"/>
      <c r="AM481" s="160"/>
      <c r="AN481" s="160"/>
      <c r="AO481" s="160"/>
      <c r="AP481" s="160"/>
      <c r="AQ481" s="160"/>
      <c r="AR481" s="160"/>
    </row>
    <row r="482">
      <c r="A482" s="160"/>
      <c r="B482" s="160"/>
      <c r="C482" s="160"/>
      <c r="D482" s="160"/>
      <c r="E482" s="160"/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  <c r="AA482" s="160"/>
      <c r="AB482" s="160"/>
      <c r="AC482" s="160"/>
      <c r="AD482" s="160"/>
      <c r="AE482" s="160"/>
      <c r="AF482" s="160"/>
      <c r="AG482" s="160"/>
      <c r="AH482" s="160"/>
      <c r="AI482" s="160"/>
      <c r="AJ482" s="160"/>
      <c r="AK482" s="160"/>
      <c r="AL482" s="160"/>
      <c r="AM482" s="160"/>
      <c r="AN482" s="160"/>
      <c r="AO482" s="160"/>
      <c r="AP482" s="160"/>
      <c r="AQ482" s="160"/>
      <c r="AR482" s="160"/>
    </row>
    <row r="483">
      <c r="A483" s="160"/>
      <c r="B483" s="160"/>
      <c r="C483" s="160"/>
      <c r="D483" s="160"/>
      <c r="E483" s="160"/>
      <c r="F483" s="160"/>
      <c r="G483" s="160"/>
      <c r="H483" s="160"/>
      <c r="I483" s="160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  <c r="AA483" s="160"/>
      <c r="AB483" s="160"/>
      <c r="AC483" s="160"/>
      <c r="AD483" s="160"/>
      <c r="AE483" s="160"/>
      <c r="AF483" s="160"/>
      <c r="AG483" s="160"/>
      <c r="AH483" s="160"/>
      <c r="AI483" s="160"/>
      <c r="AJ483" s="160"/>
      <c r="AK483" s="160"/>
      <c r="AL483" s="160"/>
      <c r="AM483" s="160"/>
      <c r="AN483" s="160"/>
      <c r="AO483" s="160"/>
      <c r="AP483" s="160"/>
      <c r="AQ483" s="160"/>
      <c r="AR483" s="160"/>
    </row>
    <row r="484">
      <c r="A484" s="160"/>
      <c r="B484" s="160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  <c r="AA484" s="160"/>
      <c r="AB484" s="160"/>
      <c r="AC484" s="160"/>
      <c r="AD484" s="160"/>
      <c r="AE484" s="160"/>
      <c r="AF484" s="160"/>
      <c r="AG484" s="160"/>
      <c r="AH484" s="160"/>
      <c r="AI484" s="160"/>
      <c r="AJ484" s="160"/>
      <c r="AK484" s="160"/>
      <c r="AL484" s="160"/>
      <c r="AM484" s="160"/>
      <c r="AN484" s="160"/>
      <c r="AO484" s="160"/>
      <c r="AP484" s="160"/>
      <c r="AQ484" s="160"/>
      <c r="AR484" s="160"/>
    </row>
    <row r="485">
      <c r="A485" s="160"/>
      <c r="B485" s="160"/>
      <c r="C485" s="160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  <c r="AA485" s="160"/>
      <c r="AB485" s="160"/>
      <c r="AC485" s="160"/>
      <c r="AD485" s="160"/>
      <c r="AE485" s="160"/>
      <c r="AF485" s="160"/>
      <c r="AG485" s="160"/>
      <c r="AH485" s="160"/>
      <c r="AI485" s="160"/>
      <c r="AJ485" s="160"/>
      <c r="AK485" s="160"/>
      <c r="AL485" s="160"/>
      <c r="AM485" s="160"/>
      <c r="AN485" s="160"/>
      <c r="AO485" s="160"/>
      <c r="AP485" s="160"/>
      <c r="AQ485" s="160"/>
      <c r="AR485" s="160"/>
    </row>
    <row r="486">
      <c r="A486" s="160"/>
      <c r="B486" s="160"/>
      <c r="C486" s="160"/>
      <c r="D486" s="160"/>
      <c r="E486" s="160"/>
      <c r="F486" s="160"/>
      <c r="G486" s="160"/>
      <c r="H486" s="160"/>
      <c r="I486" s="160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  <c r="AA486" s="160"/>
      <c r="AB486" s="160"/>
      <c r="AC486" s="160"/>
      <c r="AD486" s="160"/>
      <c r="AE486" s="160"/>
      <c r="AF486" s="160"/>
      <c r="AG486" s="160"/>
      <c r="AH486" s="160"/>
      <c r="AI486" s="160"/>
      <c r="AJ486" s="160"/>
      <c r="AK486" s="160"/>
      <c r="AL486" s="160"/>
      <c r="AM486" s="160"/>
      <c r="AN486" s="160"/>
      <c r="AO486" s="160"/>
      <c r="AP486" s="160"/>
      <c r="AQ486" s="160"/>
      <c r="AR486" s="160"/>
    </row>
    <row r="487">
      <c r="A487" s="160"/>
      <c r="B487" s="160"/>
      <c r="C487" s="160"/>
      <c r="D487" s="160"/>
      <c r="E487" s="160"/>
      <c r="F487" s="160"/>
      <c r="G487" s="160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  <c r="AA487" s="160"/>
      <c r="AB487" s="160"/>
      <c r="AC487" s="160"/>
      <c r="AD487" s="160"/>
      <c r="AE487" s="160"/>
      <c r="AF487" s="160"/>
      <c r="AG487" s="160"/>
      <c r="AH487" s="160"/>
      <c r="AI487" s="160"/>
      <c r="AJ487" s="160"/>
      <c r="AK487" s="160"/>
      <c r="AL487" s="160"/>
      <c r="AM487" s="160"/>
      <c r="AN487" s="160"/>
      <c r="AO487" s="160"/>
      <c r="AP487" s="160"/>
      <c r="AQ487" s="160"/>
      <c r="AR487" s="160"/>
    </row>
    <row r="488">
      <c r="A488" s="160"/>
      <c r="B488" s="160"/>
      <c r="C488" s="160"/>
      <c r="D488" s="160"/>
      <c r="E488" s="160"/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  <c r="AA488" s="160"/>
      <c r="AB488" s="160"/>
      <c r="AC488" s="160"/>
      <c r="AD488" s="160"/>
      <c r="AE488" s="160"/>
      <c r="AF488" s="160"/>
      <c r="AG488" s="160"/>
      <c r="AH488" s="160"/>
      <c r="AI488" s="160"/>
      <c r="AJ488" s="160"/>
      <c r="AK488" s="160"/>
      <c r="AL488" s="160"/>
      <c r="AM488" s="160"/>
      <c r="AN488" s="160"/>
      <c r="AO488" s="160"/>
      <c r="AP488" s="160"/>
      <c r="AQ488" s="160"/>
      <c r="AR488" s="160"/>
    </row>
    <row r="489">
      <c r="A489" s="160"/>
      <c r="B489" s="160"/>
      <c r="C489" s="160"/>
      <c r="D489" s="160"/>
      <c r="E489" s="160"/>
      <c r="F489" s="160"/>
      <c r="G489" s="160"/>
      <c r="H489" s="160"/>
      <c r="I489" s="160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0"/>
      <c r="AJ489" s="160"/>
      <c r="AK489" s="160"/>
      <c r="AL489" s="160"/>
      <c r="AM489" s="160"/>
      <c r="AN489" s="160"/>
      <c r="AO489" s="160"/>
      <c r="AP489" s="160"/>
      <c r="AQ489" s="160"/>
      <c r="AR489" s="160"/>
    </row>
    <row r="490">
      <c r="A490" s="160"/>
      <c r="B490" s="160"/>
      <c r="C490" s="160"/>
      <c r="D490" s="160"/>
      <c r="E490" s="160"/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0"/>
      <c r="AJ490" s="160"/>
      <c r="AK490" s="160"/>
      <c r="AL490" s="160"/>
      <c r="AM490" s="160"/>
      <c r="AN490" s="160"/>
      <c r="AO490" s="160"/>
      <c r="AP490" s="160"/>
      <c r="AQ490" s="160"/>
      <c r="AR490" s="160"/>
    </row>
    <row r="491">
      <c r="A491" s="160"/>
      <c r="B491" s="160"/>
      <c r="C491" s="160"/>
      <c r="D491" s="160"/>
      <c r="E491" s="160"/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0"/>
      <c r="AJ491" s="160"/>
      <c r="AK491" s="160"/>
      <c r="AL491" s="160"/>
      <c r="AM491" s="160"/>
      <c r="AN491" s="160"/>
      <c r="AO491" s="160"/>
      <c r="AP491" s="160"/>
      <c r="AQ491" s="160"/>
      <c r="AR491" s="160"/>
    </row>
    <row r="492">
      <c r="A492" s="160"/>
      <c r="B492" s="160"/>
      <c r="C492" s="160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0"/>
      <c r="AJ492" s="160"/>
      <c r="AK492" s="160"/>
      <c r="AL492" s="160"/>
      <c r="AM492" s="160"/>
      <c r="AN492" s="160"/>
      <c r="AO492" s="160"/>
      <c r="AP492" s="160"/>
      <c r="AQ492" s="160"/>
      <c r="AR492" s="160"/>
    </row>
    <row r="493">
      <c r="A493" s="160"/>
      <c r="B493" s="160"/>
      <c r="C493" s="160"/>
      <c r="D493" s="160"/>
      <c r="E493" s="160"/>
      <c r="F493" s="160"/>
      <c r="G493" s="160"/>
      <c r="H493" s="160"/>
      <c r="I493" s="160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0"/>
      <c r="AJ493" s="160"/>
      <c r="AK493" s="160"/>
      <c r="AL493" s="160"/>
      <c r="AM493" s="160"/>
      <c r="AN493" s="160"/>
      <c r="AO493" s="160"/>
      <c r="AP493" s="160"/>
      <c r="AQ493" s="160"/>
      <c r="AR493" s="160"/>
    </row>
    <row r="494">
      <c r="A494" s="160"/>
      <c r="B494" s="160"/>
      <c r="C494" s="160"/>
      <c r="D494" s="160"/>
      <c r="E494" s="160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0"/>
      <c r="AJ494" s="160"/>
      <c r="AK494" s="160"/>
      <c r="AL494" s="160"/>
      <c r="AM494" s="160"/>
      <c r="AN494" s="160"/>
      <c r="AO494" s="160"/>
      <c r="AP494" s="160"/>
      <c r="AQ494" s="160"/>
      <c r="AR494" s="160"/>
    </row>
    <row r="495">
      <c r="A495" s="160"/>
      <c r="B495" s="160"/>
      <c r="C495" s="160"/>
      <c r="D495" s="160"/>
      <c r="E495" s="160"/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0"/>
      <c r="AJ495" s="160"/>
      <c r="AK495" s="160"/>
      <c r="AL495" s="160"/>
      <c r="AM495" s="160"/>
      <c r="AN495" s="160"/>
      <c r="AO495" s="160"/>
      <c r="AP495" s="160"/>
      <c r="AQ495" s="160"/>
      <c r="AR495" s="160"/>
    </row>
    <row r="496">
      <c r="A496" s="160"/>
      <c r="B496" s="160"/>
      <c r="C496" s="160"/>
      <c r="D496" s="160"/>
      <c r="E496" s="160"/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0"/>
      <c r="AJ496" s="160"/>
      <c r="AK496" s="160"/>
      <c r="AL496" s="160"/>
      <c r="AM496" s="160"/>
      <c r="AN496" s="160"/>
      <c r="AO496" s="160"/>
      <c r="AP496" s="160"/>
      <c r="AQ496" s="160"/>
      <c r="AR496" s="160"/>
    </row>
    <row r="497">
      <c r="A497" s="160"/>
      <c r="B497" s="160"/>
      <c r="C497" s="160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</row>
    <row r="498">
      <c r="A498" s="160"/>
      <c r="B498" s="160"/>
      <c r="C498" s="160"/>
      <c r="D498" s="160"/>
      <c r="E498" s="160"/>
      <c r="F498" s="160"/>
      <c r="G498" s="160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  <c r="AA498" s="160"/>
      <c r="AB498" s="160"/>
      <c r="AC498" s="160"/>
      <c r="AD498" s="160"/>
      <c r="AE498" s="160"/>
      <c r="AF498" s="160"/>
      <c r="AG498" s="160"/>
      <c r="AH498" s="160"/>
      <c r="AI498" s="160"/>
      <c r="AJ498" s="160"/>
      <c r="AK498" s="160"/>
      <c r="AL498" s="160"/>
      <c r="AM498" s="160"/>
      <c r="AN498" s="160"/>
      <c r="AO498" s="160"/>
      <c r="AP498" s="160"/>
      <c r="AQ498" s="160"/>
      <c r="AR498" s="160"/>
    </row>
    <row r="499">
      <c r="A499" s="160"/>
      <c r="B499" s="160"/>
      <c r="C499" s="160"/>
      <c r="D499" s="160"/>
      <c r="E499" s="160"/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  <c r="AA499" s="160"/>
      <c r="AB499" s="160"/>
      <c r="AC499" s="160"/>
      <c r="AD499" s="160"/>
      <c r="AE499" s="160"/>
      <c r="AF499" s="160"/>
      <c r="AG499" s="160"/>
      <c r="AH499" s="160"/>
      <c r="AI499" s="160"/>
      <c r="AJ499" s="160"/>
      <c r="AK499" s="160"/>
      <c r="AL499" s="160"/>
      <c r="AM499" s="160"/>
      <c r="AN499" s="160"/>
      <c r="AO499" s="160"/>
      <c r="AP499" s="160"/>
      <c r="AQ499" s="160"/>
      <c r="AR499" s="160"/>
    </row>
    <row r="500">
      <c r="A500" s="160"/>
      <c r="B500" s="160"/>
      <c r="C500" s="160"/>
      <c r="D500" s="160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  <c r="AA500" s="160"/>
      <c r="AB500" s="160"/>
      <c r="AC500" s="160"/>
      <c r="AD500" s="160"/>
      <c r="AE500" s="160"/>
      <c r="AF500" s="160"/>
      <c r="AG500" s="160"/>
      <c r="AH500" s="160"/>
      <c r="AI500" s="160"/>
      <c r="AJ500" s="160"/>
      <c r="AK500" s="160"/>
      <c r="AL500" s="160"/>
      <c r="AM500" s="160"/>
      <c r="AN500" s="160"/>
      <c r="AO500" s="160"/>
      <c r="AP500" s="160"/>
      <c r="AQ500" s="160"/>
      <c r="AR500" s="160"/>
    </row>
    <row r="501">
      <c r="A501" s="160"/>
      <c r="B501" s="160"/>
      <c r="C501" s="160"/>
      <c r="D501" s="160"/>
      <c r="E501" s="160"/>
      <c r="F501" s="160"/>
      <c r="G501" s="160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  <c r="AA501" s="160"/>
      <c r="AB501" s="160"/>
      <c r="AC501" s="160"/>
      <c r="AD501" s="160"/>
      <c r="AE501" s="160"/>
      <c r="AF501" s="160"/>
      <c r="AG501" s="160"/>
      <c r="AH501" s="160"/>
      <c r="AI501" s="160"/>
      <c r="AJ501" s="160"/>
      <c r="AK501" s="160"/>
      <c r="AL501" s="160"/>
      <c r="AM501" s="160"/>
      <c r="AN501" s="160"/>
      <c r="AO501" s="160"/>
      <c r="AP501" s="160"/>
      <c r="AQ501" s="160"/>
      <c r="AR501" s="160"/>
    </row>
    <row r="502">
      <c r="A502" s="160"/>
      <c r="B502" s="160"/>
      <c r="C502" s="160"/>
      <c r="D502" s="160"/>
      <c r="E502" s="160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  <c r="AA502" s="160"/>
      <c r="AB502" s="160"/>
      <c r="AC502" s="160"/>
      <c r="AD502" s="160"/>
      <c r="AE502" s="160"/>
      <c r="AF502" s="160"/>
      <c r="AG502" s="160"/>
      <c r="AH502" s="160"/>
      <c r="AI502" s="160"/>
      <c r="AJ502" s="160"/>
      <c r="AK502" s="160"/>
      <c r="AL502" s="160"/>
      <c r="AM502" s="160"/>
      <c r="AN502" s="160"/>
      <c r="AO502" s="160"/>
      <c r="AP502" s="160"/>
      <c r="AQ502" s="160"/>
      <c r="AR502" s="160"/>
    </row>
    <row r="503">
      <c r="A503" s="160"/>
      <c r="B503" s="160"/>
      <c r="C503" s="160"/>
      <c r="D503" s="160"/>
      <c r="E503" s="160"/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  <c r="AA503" s="160"/>
      <c r="AB503" s="160"/>
      <c r="AC503" s="160"/>
      <c r="AD503" s="160"/>
      <c r="AE503" s="160"/>
      <c r="AF503" s="160"/>
      <c r="AG503" s="160"/>
      <c r="AH503" s="160"/>
      <c r="AI503" s="160"/>
      <c r="AJ503" s="160"/>
      <c r="AK503" s="160"/>
      <c r="AL503" s="160"/>
      <c r="AM503" s="160"/>
      <c r="AN503" s="160"/>
      <c r="AO503" s="160"/>
      <c r="AP503" s="160"/>
      <c r="AQ503" s="160"/>
      <c r="AR503" s="160"/>
    </row>
    <row r="504">
      <c r="A504" s="160"/>
      <c r="B504" s="160"/>
      <c r="C504" s="160"/>
      <c r="D504" s="160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0"/>
      <c r="AJ504" s="160"/>
      <c r="AK504" s="160"/>
      <c r="AL504" s="160"/>
      <c r="AM504" s="160"/>
      <c r="AN504" s="160"/>
      <c r="AO504" s="160"/>
      <c r="AP504" s="160"/>
      <c r="AQ504" s="160"/>
      <c r="AR504" s="160"/>
    </row>
    <row r="505">
      <c r="A505" s="160"/>
      <c r="B505" s="160"/>
      <c r="C505" s="160"/>
      <c r="D505" s="160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  <c r="AA505" s="160"/>
      <c r="AB505" s="160"/>
      <c r="AC505" s="160"/>
      <c r="AD505" s="160"/>
      <c r="AE505" s="160"/>
      <c r="AF505" s="160"/>
      <c r="AG505" s="160"/>
      <c r="AH505" s="160"/>
      <c r="AI505" s="160"/>
      <c r="AJ505" s="160"/>
      <c r="AK505" s="160"/>
      <c r="AL505" s="160"/>
      <c r="AM505" s="160"/>
      <c r="AN505" s="160"/>
      <c r="AO505" s="160"/>
      <c r="AP505" s="160"/>
      <c r="AQ505" s="160"/>
      <c r="AR505" s="160"/>
    </row>
    <row r="506">
      <c r="A506" s="160"/>
      <c r="B506" s="160"/>
      <c r="C506" s="160"/>
      <c r="D506" s="160"/>
      <c r="E506" s="160"/>
      <c r="F506" s="160"/>
      <c r="G506" s="160"/>
      <c r="H506" s="160"/>
      <c r="I506" s="160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  <c r="AA506" s="160"/>
      <c r="AB506" s="160"/>
      <c r="AC506" s="160"/>
      <c r="AD506" s="160"/>
      <c r="AE506" s="160"/>
      <c r="AF506" s="160"/>
      <c r="AG506" s="160"/>
      <c r="AH506" s="160"/>
      <c r="AI506" s="160"/>
      <c r="AJ506" s="160"/>
      <c r="AK506" s="160"/>
      <c r="AL506" s="160"/>
      <c r="AM506" s="160"/>
      <c r="AN506" s="160"/>
      <c r="AO506" s="160"/>
      <c r="AP506" s="160"/>
      <c r="AQ506" s="160"/>
      <c r="AR506" s="160"/>
    </row>
    <row r="507">
      <c r="A507" s="160"/>
      <c r="B507" s="160"/>
      <c r="C507" s="160"/>
      <c r="D507" s="160"/>
      <c r="E507" s="160"/>
      <c r="F507" s="160"/>
      <c r="G507" s="160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0"/>
      <c r="AJ507" s="160"/>
      <c r="AK507" s="160"/>
      <c r="AL507" s="160"/>
      <c r="AM507" s="160"/>
      <c r="AN507" s="160"/>
      <c r="AO507" s="160"/>
      <c r="AP507" s="160"/>
      <c r="AQ507" s="160"/>
      <c r="AR507" s="160"/>
    </row>
    <row r="508">
      <c r="A508" s="160"/>
      <c r="B508" s="160"/>
      <c r="C508" s="160"/>
      <c r="D508" s="160"/>
      <c r="E508" s="160"/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0"/>
      <c r="AJ508" s="160"/>
      <c r="AK508" s="160"/>
      <c r="AL508" s="160"/>
      <c r="AM508" s="160"/>
      <c r="AN508" s="160"/>
      <c r="AO508" s="160"/>
      <c r="AP508" s="160"/>
      <c r="AQ508" s="160"/>
      <c r="AR508" s="160"/>
    </row>
    <row r="509">
      <c r="A509" s="160"/>
      <c r="B509" s="160"/>
      <c r="C509" s="160"/>
      <c r="D509" s="160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0"/>
      <c r="AJ509" s="160"/>
      <c r="AK509" s="160"/>
      <c r="AL509" s="160"/>
      <c r="AM509" s="160"/>
      <c r="AN509" s="160"/>
      <c r="AO509" s="160"/>
      <c r="AP509" s="160"/>
      <c r="AQ509" s="160"/>
      <c r="AR509" s="160"/>
    </row>
    <row r="510">
      <c r="A510" s="160"/>
      <c r="B510" s="160"/>
      <c r="C510" s="160"/>
      <c r="D510" s="160"/>
      <c r="E510" s="160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0"/>
      <c r="AJ510" s="160"/>
      <c r="AK510" s="160"/>
      <c r="AL510" s="160"/>
      <c r="AM510" s="160"/>
      <c r="AN510" s="160"/>
      <c r="AO510" s="160"/>
      <c r="AP510" s="160"/>
      <c r="AQ510" s="160"/>
      <c r="AR510" s="160"/>
    </row>
    <row r="511">
      <c r="A511" s="160"/>
      <c r="B511" s="160"/>
      <c r="C511" s="160"/>
      <c r="D511" s="160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0"/>
      <c r="AJ511" s="160"/>
      <c r="AK511" s="160"/>
      <c r="AL511" s="160"/>
      <c r="AM511" s="160"/>
      <c r="AN511" s="160"/>
      <c r="AO511" s="160"/>
      <c r="AP511" s="160"/>
      <c r="AQ511" s="160"/>
      <c r="AR511" s="160"/>
    </row>
    <row r="512">
      <c r="A512" s="160"/>
      <c r="B512" s="160"/>
      <c r="C512" s="160"/>
      <c r="D512" s="160"/>
      <c r="E512" s="160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0"/>
      <c r="AJ512" s="160"/>
      <c r="AK512" s="160"/>
      <c r="AL512" s="160"/>
      <c r="AM512" s="160"/>
      <c r="AN512" s="160"/>
      <c r="AO512" s="160"/>
      <c r="AP512" s="160"/>
      <c r="AQ512" s="160"/>
      <c r="AR512" s="160"/>
    </row>
    <row r="513">
      <c r="A513" s="160"/>
      <c r="B513" s="160"/>
      <c r="C513" s="160"/>
      <c r="D513" s="160"/>
      <c r="E513" s="160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0"/>
      <c r="AJ513" s="160"/>
      <c r="AK513" s="160"/>
      <c r="AL513" s="160"/>
      <c r="AM513" s="160"/>
      <c r="AN513" s="160"/>
      <c r="AO513" s="160"/>
      <c r="AP513" s="160"/>
      <c r="AQ513" s="160"/>
      <c r="AR513" s="160"/>
    </row>
    <row r="514">
      <c r="A514" s="160"/>
      <c r="B514" s="160"/>
      <c r="C514" s="160"/>
      <c r="D514" s="160"/>
      <c r="E514" s="160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0"/>
      <c r="AJ514" s="160"/>
      <c r="AK514" s="160"/>
      <c r="AL514" s="160"/>
      <c r="AM514" s="160"/>
      <c r="AN514" s="160"/>
      <c r="AO514" s="160"/>
      <c r="AP514" s="160"/>
      <c r="AQ514" s="160"/>
      <c r="AR514" s="160"/>
    </row>
    <row r="515">
      <c r="A515" s="160"/>
      <c r="B515" s="160"/>
      <c r="C515" s="160"/>
      <c r="D515" s="160"/>
      <c r="E515" s="160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0"/>
      <c r="AJ515" s="160"/>
      <c r="AK515" s="160"/>
      <c r="AL515" s="160"/>
      <c r="AM515" s="160"/>
      <c r="AN515" s="160"/>
      <c r="AO515" s="160"/>
      <c r="AP515" s="160"/>
      <c r="AQ515" s="160"/>
      <c r="AR515" s="160"/>
    </row>
    <row r="516">
      <c r="A516" s="160"/>
      <c r="B516" s="160"/>
      <c r="C516" s="160"/>
      <c r="D516" s="160"/>
      <c r="E516" s="160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</row>
    <row r="517">
      <c r="A517" s="160"/>
      <c r="B517" s="160"/>
      <c r="C517" s="160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</row>
    <row r="518">
      <c r="A518" s="160"/>
      <c r="B518" s="160"/>
      <c r="C518" s="160"/>
      <c r="D518" s="160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0"/>
      <c r="AJ518" s="160"/>
      <c r="AK518" s="160"/>
      <c r="AL518" s="160"/>
      <c r="AM518" s="160"/>
      <c r="AN518" s="160"/>
      <c r="AO518" s="160"/>
      <c r="AP518" s="160"/>
      <c r="AQ518" s="160"/>
      <c r="AR518" s="160"/>
    </row>
    <row r="519">
      <c r="A519" s="160"/>
      <c r="B519" s="160"/>
      <c r="C519" s="160"/>
      <c r="D519" s="160"/>
      <c r="E519" s="160"/>
      <c r="F519" s="160"/>
      <c r="G519" s="160"/>
      <c r="H519" s="160"/>
      <c r="I519" s="160"/>
      <c r="J519" s="160"/>
      <c r="K519" s="160"/>
      <c r="L519" s="160"/>
      <c r="M519" s="160"/>
      <c r="N519" s="160"/>
      <c r="O519" s="160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  <c r="AA519" s="160"/>
      <c r="AB519" s="160"/>
      <c r="AC519" s="160"/>
      <c r="AD519" s="160"/>
      <c r="AE519" s="160"/>
      <c r="AF519" s="160"/>
      <c r="AG519" s="160"/>
      <c r="AH519" s="160"/>
      <c r="AI519" s="160"/>
      <c r="AJ519" s="160"/>
      <c r="AK519" s="160"/>
      <c r="AL519" s="160"/>
      <c r="AM519" s="160"/>
      <c r="AN519" s="160"/>
      <c r="AO519" s="160"/>
      <c r="AP519" s="160"/>
      <c r="AQ519" s="160"/>
      <c r="AR519" s="160"/>
    </row>
    <row r="520">
      <c r="A520" s="160"/>
      <c r="B520" s="160"/>
      <c r="C520" s="160"/>
      <c r="D520" s="160"/>
      <c r="E520" s="160"/>
      <c r="F520" s="160"/>
      <c r="G520" s="160"/>
      <c r="H520" s="160"/>
      <c r="I520" s="160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  <c r="AA520" s="160"/>
      <c r="AB520" s="160"/>
      <c r="AC520" s="160"/>
      <c r="AD520" s="160"/>
      <c r="AE520" s="160"/>
      <c r="AF520" s="160"/>
      <c r="AG520" s="160"/>
      <c r="AH520" s="160"/>
      <c r="AI520" s="160"/>
      <c r="AJ520" s="160"/>
      <c r="AK520" s="160"/>
      <c r="AL520" s="160"/>
      <c r="AM520" s="160"/>
      <c r="AN520" s="160"/>
      <c r="AO520" s="160"/>
      <c r="AP520" s="160"/>
      <c r="AQ520" s="160"/>
      <c r="AR520" s="160"/>
    </row>
    <row r="521">
      <c r="A521" s="160"/>
      <c r="B521" s="160"/>
      <c r="C521" s="160"/>
      <c r="D521" s="160"/>
      <c r="E521" s="160"/>
      <c r="F521" s="160"/>
      <c r="G521" s="160"/>
      <c r="H521" s="160"/>
      <c r="I521" s="160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  <c r="AA521" s="160"/>
      <c r="AB521" s="160"/>
      <c r="AC521" s="160"/>
      <c r="AD521" s="160"/>
      <c r="AE521" s="160"/>
      <c r="AF521" s="160"/>
      <c r="AG521" s="160"/>
      <c r="AH521" s="160"/>
      <c r="AI521" s="160"/>
      <c r="AJ521" s="160"/>
      <c r="AK521" s="160"/>
      <c r="AL521" s="160"/>
      <c r="AM521" s="160"/>
      <c r="AN521" s="160"/>
      <c r="AO521" s="160"/>
      <c r="AP521" s="160"/>
      <c r="AQ521" s="160"/>
      <c r="AR521" s="160"/>
    </row>
    <row r="522">
      <c r="A522" s="160"/>
      <c r="B522" s="160"/>
      <c r="C522" s="160"/>
      <c r="D522" s="160"/>
      <c r="E522" s="160"/>
      <c r="F522" s="160"/>
      <c r="G522" s="160"/>
      <c r="H522" s="160"/>
      <c r="I522" s="160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  <c r="AA522" s="160"/>
      <c r="AB522" s="160"/>
      <c r="AC522" s="160"/>
      <c r="AD522" s="160"/>
      <c r="AE522" s="160"/>
      <c r="AF522" s="160"/>
      <c r="AG522" s="160"/>
      <c r="AH522" s="160"/>
      <c r="AI522" s="160"/>
      <c r="AJ522" s="160"/>
      <c r="AK522" s="160"/>
      <c r="AL522" s="160"/>
      <c r="AM522" s="160"/>
      <c r="AN522" s="160"/>
      <c r="AO522" s="160"/>
      <c r="AP522" s="160"/>
      <c r="AQ522" s="160"/>
      <c r="AR522" s="160"/>
    </row>
    <row r="523">
      <c r="A523" s="160"/>
      <c r="B523" s="160"/>
      <c r="C523" s="160"/>
      <c r="D523" s="160"/>
      <c r="E523" s="160"/>
      <c r="F523" s="160"/>
      <c r="G523" s="160"/>
      <c r="H523" s="160"/>
      <c r="I523" s="160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  <c r="AA523" s="160"/>
      <c r="AB523" s="160"/>
      <c r="AC523" s="160"/>
      <c r="AD523" s="160"/>
      <c r="AE523" s="160"/>
      <c r="AF523" s="160"/>
      <c r="AG523" s="160"/>
      <c r="AH523" s="160"/>
      <c r="AI523" s="160"/>
      <c r="AJ523" s="160"/>
      <c r="AK523" s="160"/>
      <c r="AL523" s="160"/>
      <c r="AM523" s="160"/>
      <c r="AN523" s="160"/>
      <c r="AO523" s="160"/>
      <c r="AP523" s="160"/>
      <c r="AQ523" s="160"/>
      <c r="AR523" s="160"/>
    </row>
    <row r="524">
      <c r="A524" s="160"/>
      <c r="B524" s="160"/>
      <c r="C524" s="160"/>
      <c r="D524" s="160"/>
      <c r="E524" s="160"/>
      <c r="F524" s="160"/>
      <c r="G524" s="160"/>
      <c r="H524" s="160"/>
      <c r="I524" s="160"/>
      <c r="J524" s="160"/>
      <c r="K524" s="160"/>
      <c r="L524" s="160"/>
      <c r="M524" s="160"/>
      <c r="N524" s="160"/>
      <c r="O524" s="160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  <c r="AA524" s="160"/>
      <c r="AB524" s="160"/>
      <c r="AC524" s="160"/>
      <c r="AD524" s="160"/>
      <c r="AE524" s="160"/>
      <c r="AF524" s="160"/>
      <c r="AG524" s="160"/>
      <c r="AH524" s="160"/>
      <c r="AI524" s="160"/>
      <c r="AJ524" s="160"/>
      <c r="AK524" s="160"/>
      <c r="AL524" s="160"/>
      <c r="AM524" s="160"/>
      <c r="AN524" s="160"/>
      <c r="AO524" s="160"/>
      <c r="AP524" s="160"/>
      <c r="AQ524" s="160"/>
      <c r="AR524" s="160"/>
    </row>
    <row r="525">
      <c r="A525" s="160"/>
      <c r="B525" s="160"/>
      <c r="C525" s="160"/>
      <c r="D525" s="160"/>
      <c r="E525" s="160"/>
      <c r="F525" s="160"/>
      <c r="G525" s="160"/>
      <c r="H525" s="160"/>
      <c r="I525" s="160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  <c r="AA525" s="160"/>
      <c r="AB525" s="160"/>
      <c r="AC525" s="160"/>
      <c r="AD525" s="160"/>
      <c r="AE525" s="160"/>
      <c r="AF525" s="160"/>
      <c r="AG525" s="160"/>
      <c r="AH525" s="160"/>
      <c r="AI525" s="160"/>
      <c r="AJ525" s="160"/>
      <c r="AK525" s="160"/>
      <c r="AL525" s="160"/>
      <c r="AM525" s="160"/>
      <c r="AN525" s="160"/>
      <c r="AO525" s="160"/>
      <c r="AP525" s="160"/>
      <c r="AQ525" s="160"/>
      <c r="AR525" s="160"/>
    </row>
    <row r="526">
      <c r="A526" s="160"/>
      <c r="B526" s="160"/>
      <c r="C526" s="160"/>
      <c r="D526" s="160"/>
      <c r="E526" s="160"/>
      <c r="F526" s="160"/>
      <c r="G526" s="160"/>
      <c r="H526" s="160"/>
      <c r="I526" s="160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  <c r="AA526" s="160"/>
      <c r="AB526" s="160"/>
      <c r="AC526" s="160"/>
      <c r="AD526" s="160"/>
      <c r="AE526" s="160"/>
      <c r="AF526" s="160"/>
      <c r="AG526" s="160"/>
      <c r="AH526" s="160"/>
      <c r="AI526" s="160"/>
      <c r="AJ526" s="160"/>
      <c r="AK526" s="160"/>
      <c r="AL526" s="160"/>
      <c r="AM526" s="160"/>
      <c r="AN526" s="160"/>
      <c r="AO526" s="160"/>
      <c r="AP526" s="160"/>
      <c r="AQ526" s="160"/>
      <c r="AR526" s="160"/>
    </row>
    <row r="527">
      <c r="A527" s="160"/>
      <c r="B527" s="160"/>
      <c r="C527" s="160"/>
      <c r="D527" s="160"/>
      <c r="E527" s="160"/>
      <c r="F527" s="160"/>
      <c r="G527" s="160"/>
      <c r="H527" s="160"/>
      <c r="I527" s="160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  <c r="AA527" s="160"/>
      <c r="AB527" s="160"/>
      <c r="AC527" s="160"/>
      <c r="AD527" s="160"/>
      <c r="AE527" s="160"/>
      <c r="AF527" s="160"/>
      <c r="AG527" s="160"/>
      <c r="AH527" s="160"/>
      <c r="AI527" s="160"/>
      <c r="AJ527" s="160"/>
      <c r="AK527" s="160"/>
      <c r="AL527" s="160"/>
      <c r="AM527" s="160"/>
      <c r="AN527" s="160"/>
      <c r="AO527" s="160"/>
      <c r="AP527" s="160"/>
      <c r="AQ527" s="160"/>
      <c r="AR527" s="160"/>
    </row>
    <row r="528">
      <c r="A528" s="160"/>
      <c r="B528" s="160"/>
      <c r="C528" s="160"/>
      <c r="D528" s="160"/>
      <c r="E528" s="160"/>
      <c r="F528" s="160"/>
      <c r="G528" s="160"/>
      <c r="H528" s="160"/>
      <c r="I528" s="160"/>
      <c r="J528" s="160"/>
      <c r="K528" s="160"/>
      <c r="L528" s="160"/>
      <c r="M528" s="160"/>
      <c r="N528" s="160"/>
      <c r="O528" s="160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  <c r="AA528" s="160"/>
      <c r="AB528" s="160"/>
      <c r="AC528" s="160"/>
      <c r="AD528" s="160"/>
      <c r="AE528" s="160"/>
      <c r="AF528" s="160"/>
      <c r="AG528" s="160"/>
      <c r="AH528" s="160"/>
      <c r="AI528" s="160"/>
      <c r="AJ528" s="160"/>
      <c r="AK528" s="160"/>
      <c r="AL528" s="160"/>
      <c r="AM528" s="160"/>
      <c r="AN528" s="160"/>
      <c r="AO528" s="160"/>
      <c r="AP528" s="160"/>
      <c r="AQ528" s="160"/>
      <c r="AR528" s="160"/>
    </row>
    <row r="529">
      <c r="A529" s="160"/>
      <c r="B529" s="160"/>
      <c r="C529" s="160"/>
      <c r="D529" s="160"/>
      <c r="E529" s="160"/>
      <c r="F529" s="160"/>
      <c r="G529" s="160"/>
      <c r="H529" s="160"/>
      <c r="I529" s="160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  <c r="AA529" s="160"/>
      <c r="AB529" s="160"/>
      <c r="AC529" s="160"/>
      <c r="AD529" s="160"/>
      <c r="AE529" s="160"/>
      <c r="AF529" s="160"/>
      <c r="AG529" s="160"/>
      <c r="AH529" s="160"/>
      <c r="AI529" s="160"/>
      <c r="AJ529" s="160"/>
      <c r="AK529" s="160"/>
      <c r="AL529" s="160"/>
      <c r="AM529" s="160"/>
      <c r="AN529" s="160"/>
      <c r="AO529" s="160"/>
      <c r="AP529" s="160"/>
      <c r="AQ529" s="160"/>
      <c r="AR529" s="160"/>
    </row>
    <row r="530">
      <c r="A530" s="160"/>
      <c r="B530" s="160"/>
      <c r="C530" s="160"/>
      <c r="D530" s="160"/>
      <c r="E530" s="160"/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  <c r="AA530" s="160"/>
      <c r="AB530" s="160"/>
      <c r="AC530" s="160"/>
      <c r="AD530" s="160"/>
      <c r="AE530" s="160"/>
      <c r="AF530" s="160"/>
      <c r="AG530" s="160"/>
      <c r="AH530" s="160"/>
      <c r="AI530" s="160"/>
      <c r="AJ530" s="160"/>
      <c r="AK530" s="160"/>
      <c r="AL530" s="160"/>
      <c r="AM530" s="160"/>
      <c r="AN530" s="160"/>
      <c r="AO530" s="160"/>
      <c r="AP530" s="160"/>
      <c r="AQ530" s="160"/>
      <c r="AR530" s="160"/>
    </row>
    <row r="531">
      <c r="A531" s="160"/>
      <c r="B531" s="160"/>
      <c r="C531" s="160"/>
      <c r="D531" s="160"/>
      <c r="E531" s="160"/>
      <c r="F531" s="160"/>
      <c r="G531" s="160"/>
      <c r="H531" s="160"/>
      <c r="I531" s="160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  <c r="AA531" s="160"/>
      <c r="AB531" s="160"/>
      <c r="AC531" s="160"/>
      <c r="AD531" s="160"/>
      <c r="AE531" s="160"/>
      <c r="AF531" s="160"/>
      <c r="AG531" s="160"/>
      <c r="AH531" s="160"/>
      <c r="AI531" s="160"/>
      <c r="AJ531" s="160"/>
      <c r="AK531" s="160"/>
      <c r="AL531" s="160"/>
      <c r="AM531" s="160"/>
      <c r="AN531" s="160"/>
      <c r="AO531" s="160"/>
      <c r="AP531" s="160"/>
      <c r="AQ531" s="160"/>
      <c r="AR531" s="160"/>
    </row>
    <row r="532">
      <c r="A532" s="160"/>
      <c r="B532" s="160"/>
      <c r="C532" s="160"/>
      <c r="D532" s="160"/>
      <c r="E532" s="160"/>
      <c r="F532" s="160"/>
      <c r="G532" s="160"/>
      <c r="H532" s="160"/>
      <c r="I532" s="160"/>
      <c r="J532" s="160"/>
      <c r="K532" s="160"/>
      <c r="L532" s="160"/>
      <c r="M532" s="160"/>
      <c r="N532" s="160"/>
      <c r="O532" s="160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  <c r="AA532" s="160"/>
      <c r="AB532" s="160"/>
      <c r="AC532" s="160"/>
      <c r="AD532" s="160"/>
      <c r="AE532" s="160"/>
      <c r="AF532" s="160"/>
      <c r="AG532" s="160"/>
      <c r="AH532" s="160"/>
      <c r="AI532" s="160"/>
      <c r="AJ532" s="160"/>
      <c r="AK532" s="160"/>
      <c r="AL532" s="160"/>
      <c r="AM532" s="160"/>
      <c r="AN532" s="160"/>
      <c r="AO532" s="160"/>
      <c r="AP532" s="160"/>
      <c r="AQ532" s="160"/>
      <c r="AR532" s="160"/>
    </row>
    <row r="533">
      <c r="A533" s="160"/>
      <c r="B533" s="160"/>
      <c r="C533" s="160"/>
      <c r="D533" s="160"/>
      <c r="E533" s="160"/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0"/>
      <c r="AJ533" s="160"/>
      <c r="AK533" s="160"/>
      <c r="AL533" s="160"/>
      <c r="AM533" s="160"/>
      <c r="AN533" s="160"/>
      <c r="AO533" s="160"/>
      <c r="AP533" s="160"/>
      <c r="AQ533" s="160"/>
      <c r="AR533" s="160"/>
    </row>
    <row r="534">
      <c r="A534" s="160"/>
      <c r="B534" s="160"/>
      <c r="C534" s="160"/>
      <c r="D534" s="160"/>
      <c r="E534" s="160"/>
      <c r="F534" s="160"/>
      <c r="G534" s="160"/>
      <c r="H534" s="160"/>
      <c r="I534" s="160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  <c r="AA534" s="160"/>
      <c r="AB534" s="160"/>
      <c r="AC534" s="160"/>
      <c r="AD534" s="160"/>
      <c r="AE534" s="160"/>
      <c r="AF534" s="160"/>
      <c r="AG534" s="160"/>
      <c r="AH534" s="160"/>
      <c r="AI534" s="160"/>
      <c r="AJ534" s="160"/>
      <c r="AK534" s="160"/>
      <c r="AL534" s="160"/>
      <c r="AM534" s="160"/>
      <c r="AN534" s="160"/>
      <c r="AO534" s="160"/>
      <c r="AP534" s="160"/>
      <c r="AQ534" s="160"/>
      <c r="AR534" s="160"/>
    </row>
    <row r="535">
      <c r="A535" s="160"/>
      <c r="B535" s="160"/>
      <c r="C535" s="160"/>
      <c r="D535" s="160"/>
      <c r="E535" s="160"/>
      <c r="F535" s="160"/>
      <c r="G535" s="160"/>
      <c r="H535" s="160"/>
      <c r="I535" s="160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  <c r="AA535" s="160"/>
      <c r="AB535" s="160"/>
      <c r="AC535" s="160"/>
      <c r="AD535" s="160"/>
      <c r="AE535" s="160"/>
      <c r="AF535" s="160"/>
      <c r="AG535" s="160"/>
      <c r="AH535" s="160"/>
      <c r="AI535" s="160"/>
      <c r="AJ535" s="160"/>
      <c r="AK535" s="160"/>
      <c r="AL535" s="160"/>
      <c r="AM535" s="160"/>
      <c r="AN535" s="160"/>
      <c r="AO535" s="160"/>
      <c r="AP535" s="160"/>
      <c r="AQ535" s="160"/>
      <c r="AR535" s="160"/>
    </row>
    <row r="536">
      <c r="A536" s="160"/>
      <c r="B536" s="160"/>
      <c r="C536" s="160"/>
      <c r="D536" s="160"/>
      <c r="E536" s="160"/>
      <c r="F536" s="160"/>
      <c r="G536" s="160"/>
      <c r="H536" s="160"/>
      <c r="I536" s="160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  <c r="AA536" s="160"/>
      <c r="AB536" s="160"/>
      <c r="AC536" s="160"/>
      <c r="AD536" s="160"/>
      <c r="AE536" s="160"/>
      <c r="AF536" s="160"/>
      <c r="AG536" s="160"/>
      <c r="AH536" s="160"/>
      <c r="AI536" s="160"/>
      <c r="AJ536" s="160"/>
      <c r="AK536" s="160"/>
      <c r="AL536" s="160"/>
      <c r="AM536" s="160"/>
      <c r="AN536" s="160"/>
      <c r="AO536" s="160"/>
      <c r="AP536" s="160"/>
      <c r="AQ536" s="160"/>
      <c r="AR536" s="160"/>
    </row>
    <row r="537">
      <c r="A537" s="160"/>
      <c r="B537" s="160"/>
      <c r="C537" s="160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60"/>
      <c r="AF537" s="160"/>
      <c r="AG537" s="160"/>
      <c r="AH537" s="160"/>
      <c r="AI537" s="160"/>
      <c r="AJ537" s="160"/>
      <c r="AK537" s="160"/>
      <c r="AL537" s="160"/>
      <c r="AM537" s="160"/>
      <c r="AN537" s="160"/>
      <c r="AO537" s="160"/>
      <c r="AP537" s="160"/>
      <c r="AQ537" s="160"/>
      <c r="AR537" s="160"/>
    </row>
    <row r="538">
      <c r="A538" s="160"/>
      <c r="B538" s="160"/>
      <c r="C538" s="160"/>
      <c r="D538" s="160"/>
      <c r="E538" s="160"/>
      <c r="F538" s="160"/>
      <c r="G538" s="160"/>
      <c r="H538" s="160"/>
      <c r="I538" s="160"/>
      <c r="J538" s="160"/>
      <c r="K538" s="160"/>
      <c r="L538" s="160"/>
      <c r="M538" s="160"/>
      <c r="N538" s="160"/>
      <c r="O538" s="160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  <c r="AA538" s="160"/>
      <c r="AB538" s="160"/>
      <c r="AC538" s="160"/>
      <c r="AD538" s="160"/>
      <c r="AE538" s="160"/>
      <c r="AF538" s="160"/>
      <c r="AG538" s="160"/>
      <c r="AH538" s="160"/>
      <c r="AI538" s="160"/>
      <c r="AJ538" s="160"/>
      <c r="AK538" s="160"/>
      <c r="AL538" s="160"/>
      <c r="AM538" s="160"/>
      <c r="AN538" s="160"/>
      <c r="AO538" s="160"/>
      <c r="AP538" s="160"/>
      <c r="AQ538" s="160"/>
      <c r="AR538" s="160"/>
    </row>
    <row r="539">
      <c r="A539" s="160"/>
      <c r="B539" s="160"/>
      <c r="C539" s="160"/>
      <c r="D539" s="160"/>
      <c r="E539" s="160"/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  <c r="AA539" s="160"/>
      <c r="AB539" s="160"/>
      <c r="AC539" s="160"/>
      <c r="AD539" s="160"/>
      <c r="AE539" s="160"/>
      <c r="AF539" s="160"/>
      <c r="AG539" s="160"/>
      <c r="AH539" s="160"/>
      <c r="AI539" s="160"/>
      <c r="AJ539" s="160"/>
      <c r="AK539" s="160"/>
      <c r="AL539" s="160"/>
      <c r="AM539" s="160"/>
      <c r="AN539" s="160"/>
      <c r="AO539" s="160"/>
      <c r="AP539" s="160"/>
      <c r="AQ539" s="160"/>
      <c r="AR539" s="160"/>
    </row>
    <row r="540">
      <c r="A540" s="160"/>
      <c r="B540" s="160"/>
      <c r="C540" s="160"/>
      <c r="D540" s="160"/>
      <c r="E540" s="160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  <c r="AA540" s="160"/>
      <c r="AB540" s="160"/>
      <c r="AC540" s="160"/>
      <c r="AD540" s="160"/>
      <c r="AE540" s="160"/>
      <c r="AF540" s="160"/>
      <c r="AG540" s="160"/>
      <c r="AH540" s="160"/>
      <c r="AI540" s="160"/>
      <c r="AJ540" s="160"/>
      <c r="AK540" s="160"/>
      <c r="AL540" s="160"/>
      <c r="AM540" s="160"/>
      <c r="AN540" s="160"/>
      <c r="AO540" s="160"/>
      <c r="AP540" s="160"/>
      <c r="AQ540" s="160"/>
      <c r="AR540" s="160"/>
    </row>
    <row r="541">
      <c r="A541" s="160"/>
      <c r="B541" s="160"/>
      <c r="C541" s="160"/>
      <c r="D541" s="160"/>
      <c r="E541" s="160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  <c r="AA541" s="160"/>
      <c r="AB541" s="160"/>
      <c r="AC541" s="160"/>
      <c r="AD541" s="160"/>
      <c r="AE541" s="160"/>
      <c r="AF541" s="160"/>
      <c r="AG541" s="160"/>
      <c r="AH541" s="160"/>
      <c r="AI541" s="160"/>
      <c r="AJ541" s="160"/>
      <c r="AK541" s="160"/>
      <c r="AL541" s="160"/>
      <c r="AM541" s="160"/>
      <c r="AN541" s="160"/>
      <c r="AO541" s="160"/>
      <c r="AP541" s="160"/>
      <c r="AQ541" s="160"/>
      <c r="AR541" s="160"/>
    </row>
    <row r="542">
      <c r="A542" s="160"/>
      <c r="B542" s="160"/>
      <c r="C542" s="160"/>
      <c r="D542" s="160"/>
      <c r="E542" s="160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0"/>
      <c r="AJ542" s="160"/>
      <c r="AK542" s="160"/>
      <c r="AL542" s="160"/>
      <c r="AM542" s="160"/>
      <c r="AN542" s="160"/>
      <c r="AO542" s="160"/>
      <c r="AP542" s="160"/>
      <c r="AQ542" s="160"/>
      <c r="AR542" s="160"/>
    </row>
    <row r="543">
      <c r="A543" s="160"/>
      <c r="B543" s="160"/>
      <c r="C543" s="160"/>
      <c r="D543" s="160"/>
      <c r="E543" s="160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  <c r="AA543" s="160"/>
      <c r="AB543" s="160"/>
      <c r="AC543" s="160"/>
      <c r="AD543" s="160"/>
      <c r="AE543" s="160"/>
      <c r="AF543" s="160"/>
      <c r="AG543" s="160"/>
      <c r="AH543" s="160"/>
      <c r="AI543" s="160"/>
      <c r="AJ543" s="160"/>
      <c r="AK543" s="160"/>
      <c r="AL543" s="160"/>
      <c r="AM543" s="160"/>
      <c r="AN543" s="160"/>
      <c r="AO543" s="160"/>
      <c r="AP543" s="160"/>
      <c r="AQ543" s="160"/>
      <c r="AR543" s="160"/>
    </row>
    <row r="544">
      <c r="A544" s="160"/>
      <c r="B544" s="160"/>
      <c r="C544" s="160"/>
      <c r="D544" s="160"/>
      <c r="E544" s="160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  <c r="AA544" s="160"/>
      <c r="AB544" s="160"/>
      <c r="AC544" s="160"/>
      <c r="AD544" s="160"/>
      <c r="AE544" s="160"/>
      <c r="AF544" s="160"/>
      <c r="AG544" s="160"/>
      <c r="AH544" s="160"/>
      <c r="AI544" s="160"/>
      <c r="AJ544" s="160"/>
      <c r="AK544" s="160"/>
      <c r="AL544" s="160"/>
      <c r="AM544" s="160"/>
      <c r="AN544" s="160"/>
      <c r="AO544" s="160"/>
      <c r="AP544" s="160"/>
      <c r="AQ544" s="160"/>
      <c r="AR544" s="160"/>
    </row>
    <row r="545">
      <c r="A545" s="160"/>
      <c r="B545" s="160"/>
      <c r="C545" s="160"/>
      <c r="D545" s="160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0"/>
      <c r="AJ545" s="160"/>
      <c r="AK545" s="160"/>
      <c r="AL545" s="160"/>
      <c r="AM545" s="160"/>
      <c r="AN545" s="160"/>
      <c r="AO545" s="160"/>
      <c r="AP545" s="160"/>
      <c r="AQ545" s="160"/>
      <c r="AR545" s="160"/>
    </row>
    <row r="546">
      <c r="A546" s="160"/>
      <c r="B546" s="160"/>
      <c r="C546" s="160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0"/>
      <c r="AJ546" s="160"/>
      <c r="AK546" s="160"/>
      <c r="AL546" s="160"/>
      <c r="AM546" s="160"/>
      <c r="AN546" s="160"/>
      <c r="AO546" s="160"/>
      <c r="AP546" s="160"/>
      <c r="AQ546" s="160"/>
      <c r="AR546" s="160"/>
    </row>
    <row r="547">
      <c r="A547" s="160"/>
      <c r="B547" s="160"/>
      <c r="C547" s="160"/>
      <c r="D547" s="160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0"/>
      <c r="AJ547" s="160"/>
      <c r="AK547" s="160"/>
      <c r="AL547" s="160"/>
      <c r="AM547" s="160"/>
      <c r="AN547" s="160"/>
      <c r="AO547" s="160"/>
      <c r="AP547" s="160"/>
      <c r="AQ547" s="160"/>
      <c r="AR547" s="160"/>
    </row>
    <row r="548">
      <c r="A548" s="160"/>
      <c r="B548" s="160"/>
      <c r="C548" s="160"/>
      <c r="D548" s="160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0"/>
      <c r="AJ548" s="160"/>
      <c r="AK548" s="160"/>
      <c r="AL548" s="160"/>
      <c r="AM548" s="160"/>
      <c r="AN548" s="160"/>
      <c r="AO548" s="160"/>
      <c r="AP548" s="160"/>
      <c r="AQ548" s="160"/>
      <c r="AR548" s="160"/>
    </row>
    <row r="549">
      <c r="A549" s="160"/>
      <c r="B549" s="160"/>
      <c r="C549" s="160"/>
      <c r="D549" s="160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0"/>
      <c r="AJ549" s="160"/>
      <c r="AK549" s="160"/>
      <c r="AL549" s="160"/>
      <c r="AM549" s="160"/>
      <c r="AN549" s="160"/>
      <c r="AO549" s="160"/>
      <c r="AP549" s="160"/>
      <c r="AQ549" s="160"/>
      <c r="AR549" s="160"/>
    </row>
    <row r="550">
      <c r="A550" s="160"/>
      <c r="B550" s="160"/>
      <c r="C550" s="160"/>
      <c r="D550" s="160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0"/>
      <c r="AJ550" s="160"/>
      <c r="AK550" s="160"/>
      <c r="AL550" s="160"/>
      <c r="AM550" s="160"/>
      <c r="AN550" s="160"/>
      <c r="AO550" s="160"/>
      <c r="AP550" s="160"/>
      <c r="AQ550" s="160"/>
      <c r="AR550" s="160"/>
    </row>
    <row r="551">
      <c r="A551" s="160"/>
      <c r="B551" s="160"/>
      <c r="C551" s="160"/>
      <c r="D551" s="160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0"/>
      <c r="AJ551" s="160"/>
      <c r="AK551" s="160"/>
      <c r="AL551" s="160"/>
      <c r="AM551" s="160"/>
      <c r="AN551" s="160"/>
      <c r="AO551" s="160"/>
      <c r="AP551" s="160"/>
      <c r="AQ551" s="160"/>
      <c r="AR551" s="160"/>
    </row>
    <row r="552">
      <c r="A552" s="160"/>
      <c r="B552" s="160"/>
      <c r="C552" s="160"/>
      <c r="D552" s="160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0"/>
      <c r="AJ552" s="160"/>
      <c r="AK552" s="160"/>
      <c r="AL552" s="160"/>
      <c r="AM552" s="160"/>
      <c r="AN552" s="160"/>
      <c r="AO552" s="160"/>
      <c r="AP552" s="160"/>
      <c r="AQ552" s="160"/>
      <c r="AR552" s="160"/>
    </row>
    <row r="553">
      <c r="A553" s="160"/>
      <c r="B553" s="160"/>
      <c r="C553" s="160"/>
      <c r="D553" s="160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0"/>
      <c r="AJ553" s="160"/>
      <c r="AK553" s="160"/>
      <c r="AL553" s="160"/>
      <c r="AM553" s="160"/>
      <c r="AN553" s="160"/>
      <c r="AO553" s="160"/>
      <c r="AP553" s="160"/>
      <c r="AQ553" s="160"/>
      <c r="AR553" s="160"/>
    </row>
    <row r="554">
      <c r="A554" s="160"/>
      <c r="B554" s="160"/>
      <c r="C554" s="160"/>
      <c r="D554" s="160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0"/>
      <c r="AJ554" s="160"/>
      <c r="AK554" s="160"/>
      <c r="AL554" s="160"/>
      <c r="AM554" s="160"/>
      <c r="AN554" s="160"/>
      <c r="AO554" s="160"/>
      <c r="AP554" s="160"/>
      <c r="AQ554" s="160"/>
      <c r="AR554" s="160"/>
    </row>
    <row r="555">
      <c r="A555" s="160"/>
      <c r="B555" s="160"/>
      <c r="C555" s="160"/>
      <c r="D555" s="160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0"/>
      <c r="AJ555" s="160"/>
      <c r="AK555" s="160"/>
      <c r="AL555" s="160"/>
      <c r="AM555" s="160"/>
      <c r="AN555" s="160"/>
      <c r="AO555" s="160"/>
      <c r="AP555" s="160"/>
      <c r="AQ555" s="160"/>
      <c r="AR555" s="160"/>
    </row>
    <row r="556">
      <c r="A556" s="160"/>
      <c r="B556" s="160"/>
      <c r="C556" s="160"/>
      <c r="D556" s="160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0"/>
      <c r="AJ556" s="160"/>
      <c r="AK556" s="160"/>
      <c r="AL556" s="160"/>
      <c r="AM556" s="160"/>
      <c r="AN556" s="160"/>
      <c r="AO556" s="160"/>
      <c r="AP556" s="160"/>
      <c r="AQ556" s="160"/>
      <c r="AR556" s="160"/>
    </row>
    <row r="557">
      <c r="A557" s="160"/>
      <c r="B557" s="160"/>
      <c r="C557" s="160"/>
      <c r="D557" s="160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0"/>
      <c r="AJ557" s="160"/>
      <c r="AK557" s="160"/>
      <c r="AL557" s="160"/>
      <c r="AM557" s="160"/>
      <c r="AN557" s="160"/>
      <c r="AO557" s="160"/>
      <c r="AP557" s="160"/>
      <c r="AQ557" s="160"/>
      <c r="AR557" s="160"/>
    </row>
    <row r="558">
      <c r="A558" s="160"/>
      <c r="B558" s="160"/>
      <c r="C558" s="160"/>
      <c r="D558" s="160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0"/>
      <c r="AJ558" s="160"/>
      <c r="AK558" s="160"/>
      <c r="AL558" s="160"/>
      <c r="AM558" s="160"/>
      <c r="AN558" s="160"/>
      <c r="AO558" s="160"/>
      <c r="AP558" s="160"/>
      <c r="AQ558" s="160"/>
      <c r="AR558" s="160"/>
    </row>
    <row r="559">
      <c r="A559" s="160"/>
      <c r="B559" s="160"/>
      <c r="C559" s="160"/>
      <c r="D559" s="160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0"/>
      <c r="AJ559" s="160"/>
      <c r="AK559" s="160"/>
      <c r="AL559" s="160"/>
      <c r="AM559" s="160"/>
      <c r="AN559" s="160"/>
      <c r="AO559" s="160"/>
      <c r="AP559" s="160"/>
      <c r="AQ559" s="160"/>
      <c r="AR559" s="160"/>
    </row>
    <row r="560">
      <c r="A560" s="160"/>
      <c r="B560" s="160"/>
      <c r="C560" s="160"/>
      <c r="D560" s="160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0"/>
      <c r="AJ560" s="160"/>
      <c r="AK560" s="160"/>
      <c r="AL560" s="160"/>
      <c r="AM560" s="160"/>
      <c r="AN560" s="160"/>
      <c r="AO560" s="160"/>
      <c r="AP560" s="160"/>
      <c r="AQ560" s="160"/>
      <c r="AR560" s="160"/>
    </row>
    <row r="561">
      <c r="A561" s="160"/>
      <c r="B561" s="160"/>
      <c r="C561" s="160"/>
      <c r="D561" s="160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0"/>
      <c r="AJ561" s="160"/>
      <c r="AK561" s="160"/>
      <c r="AL561" s="160"/>
      <c r="AM561" s="160"/>
      <c r="AN561" s="160"/>
      <c r="AO561" s="160"/>
      <c r="AP561" s="160"/>
      <c r="AQ561" s="160"/>
      <c r="AR561" s="160"/>
    </row>
    <row r="562">
      <c r="A562" s="160"/>
      <c r="B562" s="160"/>
      <c r="C562" s="160"/>
      <c r="D562" s="160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0"/>
      <c r="AJ562" s="160"/>
      <c r="AK562" s="160"/>
      <c r="AL562" s="160"/>
      <c r="AM562" s="160"/>
      <c r="AN562" s="160"/>
      <c r="AO562" s="160"/>
      <c r="AP562" s="160"/>
      <c r="AQ562" s="160"/>
      <c r="AR562" s="160"/>
    </row>
    <row r="563">
      <c r="A563" s="160"/>
      <c r="B563" s="160"/>
      <c r="C563" s="160"/>
      <c r="D563" s="160"/>
      <c r="E563" s="160"/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  <c r="AA563" s="160"/>
      <c r="AB563" s="160"/>
      <c r="AC563" s="160"/>
      <c r="AD563" s="160"/>
      <c r="AE563" s="160"/>
      <c r="AF563" s="160"/>
      <c r="AG563" s="160"/>
      <c r="AH563" s="160"/>
      <c r="AI563" s="160"/>
      <c r="AJ563" s="160"/>
      <c r="AK563" s="160"/>
      <c r="AL563" s="160"/>
      <c r="AM563" s="160"/>
      <c r="AN563" s="160"/>
      <c r="AO563" s="160"/>
      <c r="AP563" s="160"/>
      <c r="AQ563" s="160"/>
      <c r="AR563" s="160"/>
    </row>
    <row r="564">
      <c r="A564" s="160"/>
      <c r="B564" s="160"/>
      <c r="C564" s="160"/>
      <c r="D564" s="160"/>
      <c r="E564" s="160"/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  <c r="AA564" s="160"/>
      <c r="AB564" s="160"/>
      <c r="AC564" s="160"/>
      <c r="AD564" s="160"/>
      <c r="AE564" s="160"/>
      <c r="AF564" s="160"/>
      <c r="AG564" s="160"/>
      <c r="AH564" s="160"/>
      <c r="AI564" s="160"/>
      <c r="AJ564" s="160"/>
      <c r="AK564" s="160"/>
      <c r="AL564" s="160"/>
      <c r="AM564" s="160"/>
      <c r="AN564" s="160"/>
      <c r="AO564" s="160"/>
      <c r="AP564" s="160"/>
      <c r="AQ564" s="160"/>
      <c r="AR564" s="160"/>
    </row>
    <row r="565">
      <c r="A565" s="160"/>
      <c r="B565" s="160"/>
      <c r="C565" s="160"/>
      <c r="D565" s="160"/>
      <c r="E565" s="160"/>
      <c r="F565" s="160"/>
      <c r="G565" s="160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</row>
    <row r="566">
      <c r="A566" s="160"/>
      <c r="B566" s="160"/>
      <c r="C566" s="160"/>
      <c r="D566" s="160"/>
      <c r="E566" s="160"/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  <c r="AA566" s="160"/>
      <c r="AB566" s="160"/>
      <c r="AC566" s="160"/>
      <c r="AD566" s="160"/>
      <c r="AE566" s="160"/>
      <c r="AF566" s="160"/>
      <c r="AG566" s="160"/>
      <c r="AH566" s="160"/>
      <c r="AI566" s="160"/>
      <c r="AJ566" s="160"/>
      <c r="AK566" s="160"/>
      <c r="AL566" s="160"/>
      <c r="AM566" s="160"/>
      <c r="AN566" s="160"/>
      <c r="AO566" s="160"/>
      <c r="AP566" s="160"/>
      <c r="AQ566" s="160"/>
      <c r="AR566" s="160"/>
    </row>
    <row r="567">
      <c r="A567" s="160"/>
      <c r="B567" s="160"/>
      <c r="C567" s="160"/>
      <c r="D567" s="160"/>
      <c r="E567" s="160"/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  <c r="AA567" s="160"/>
      <c r="AB567" s="160"/>
      <c r="AC567" s="160"/>
      <c r="AD567" s="160"/>
      <c r="AE567" s="160"/>
      <c r="AF567" s="160"/>
      <c r="AG567" s="160"/>
      <c r="AH567" s="160"/>
      <c r="AI567" s="160"/>
      <c r="AJ567" s="160"/>
      <c r="AK567" s="160"/>
      <c r="AL567" s="160"/>
      <c r="AM567" s="160"/>
      <c r="AN567" s="160"/>
      <c r="AO567" s="160"/>
      <c r="AP567" s="160"/>
      <c r="AQ567" s="160"/>
      <c r="AR567" s="160"/>
    </row>
    <row r="568">
      <c r="A568" s="160"/>
      <c r="B568" s="160"/>
      <c r="C568" s="160"/>
      <c r="D568" s="160"/>
      <c r="E568" s="160"/>
      <c r="F568" s="160"/>
      <c r="G568" s="160"/>
      <c r="H568" s="160"/>
      <c r="I568" s="160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  <c r="AA568" s="160"/>
      <c r="AB568" s="160"/>
      <c r="AC568" s="160"/>
      <c r="AD568" s="160"/>
      <c r="AE568" s="160"/>
      <c r="AF568" s="160"/>
      <c r="AG568" s="160"/>
      <c r="AH568" s="160"/>
      <c r="AI568" s="160"/>
      <c r="AJ568" s="160"/>
      <c r="AK568" s="160"/>
      <c r="AL568" s="160"/>
      <c r="AM568" s="160"/>
      <c r="AN568" s="160"/>
      <c r="AO568" s="160"/>
      <c r="AP568" s="160"/>
      <c r="AQ568" s="160"/>
      <c r="AR568" s="160"/>
    </row>
    <row r="569">
      <c r="A569" s="160"/>
      <c r="B569" s="160"/>
      <c r="C569" s="160"/>
      <c r="D569" s="160"/>
      <c r="E569" s="160"/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  <c r="AA569" s="160"/>
      <c r="AB569" s="160"/>
      <c r="AC569" s="160"/>
      <c r="AD569" s="160"/>
      <c r="AE569" s="160"/>
      <c r="AF569" s="160"/>
      <c r="AG569" s="160"/>
      <c r="AH569" s="160"/>
      <c r="AI569" s="160"/>
      <c r="AJ569" s="160"/>
      <c r="AK569" s="160"/>
      <c r="AL569" s="160"/>
      <c r="AM569" s="160"/>
      <c r="AN569" s="160"/>
      <c r="AO569" s="160"/>
      <c r="AP569" s="160"/>
      <c r="AQ569" s="160"/>
      <c r="AR569" s="160"/>
    </row>
    <row r="570">
      <c r="A570" s="160"/>
      <c r="B570" s="160"/>
      <c r="C570" s="160"/>
      <c r="D570" s="160"/>
      <c r="E570" s="160"/>
      <c r="F570" s="160"/>
      <c r="G570" s="160"/>
      <c r="H570" s="160"/>
      <c r="I570" s="160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  <c r="AA570" s="160"/>
      <c r="AB570" s="160"/>
      <c r="AC570" s="160"/>
      <c r="AD570" s="160"/>
      <c r="AE570" s="160"/>
      <c r="AF570" s="160"/>
      <c r="AG570" s="160"/>
      <c r="AH570" s="160"/>
      <c r="AI570" s="160"/>
      <c r="AJ570" s="160"/>
      <c r="AK570" s="160"/>
      <c r="AL570" s="160"/>
      <c r="AM570" s="160"/>
      <c r="AN570" s="160"/>
      <c r="AO570" s="160"/>
      <c r="AP570" s="160"/>
      <c r="AQ570" s="160"/>
      <c r="AR570" s="160"/>
    </row>
    <row r="571">
      <c r="A571" s="160"/>
      <c r="B571" s="160"/>
      <c r="C571" s="160"/>
      <c r="D571" s="160"/>
      <c r="E571" s="160"/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  <c r="AA571" s="160"/>
      <c r="AB571" s="160"/>
      <c r="AC571" s="160"/>
      <c r="AD571" s="160"/>
      <c r="AE571" s="160"/>
      <c r="AF571" s="160"/>
      <c r="AG571" s="160"/>
      <c r="AH571" s="160"/>
      <c r="AI571" s="160"/>
      <c r="AJ571" s="160"/>
      <c r="AK571" s="160"/>
      <c r="AL571" s="160"/>
      <c r="AM571" s="160"/>
      <c r="AN571" s="160"/>
      <c r="AO571" s="160"/>
      <c r="AP571" s="160"/>
      <c r="AQ571" s="160"/>
      <c r="AR571" s="160"/>
    </row>
    <row r="572">
      <c r="A572" s="160"/>
      <c r="B572" s="160"/>
      <c r="C572" s="160"/>
      <c r="D572" s="160"/>
      <c r="E572" s="160"/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  <c r="AA572" s="160"/>
      <c r="AB572" s="160"/>
      <c r="AC572" s="160"/>
      <c r="AD572" s="160"/>
      <c r="AE572" s="160"/>
      <c r="AF572" s="160"/>
      <c r="AG572" s="160"/>
      <c r="AH572" s="160"/>
      <c r="AI572" s="160"/>
      <c r="AJ572" s="160"/>
      <c r="AK572" s="160"/>
      <c r="AL572" s="160"/>
      <c r="AM572" s="160"/>
      <c r="AN572" s="160"/>
      <c r="AO572" s="160"/>
      <c r="AP572" s="160"/>
      <c r="AQ572" s="160"/>
      <c r="AR572" s="160"/>
    </row>
    <row r="573">
      <c r="A573" s="160"/>
      <c r="B573" s="160"/>
      <c r="C573" s="160"/>
      <c r="D573" s="160"/>
      <c r="E573" s="160"/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  <c r="AA573" s="160"/>
      <c r="AB573" s="160"/>
      <c r="AC573" s="160"/>
      <c r="AD573" s="160"/>
      <c r="AE573" s="160"/>
      <c r="AF573" s="160"/>
      <c r="AG573" s="160"/>
      <c r="AH573" s="160"/>
      <c r="AI573" s="160"/>
      <c r="AJ573" s="160"/>
      <c r="AK573" s="160"/>
      <c r="AL573" s="160"/>
      <c r="AM573" s="160"/>
      <c r="AN573" s="160"/>
      <c r="AO573" s="160"/>
      <c r="AP573" s="160"/>
      <c r="AQ573" s="160"/>
      <c r="AR573" s="160"/>
    </row>
    <row r="574">
      <c r="A574" s="160"/>
      <c r="B574" s="160"/>
      <c r="C574" s="160"/>
      <c r="D574" s="160"/>
      <c r="E574" s="160"/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  <c r="AA574" s="160"/>
      <c r="AB574" s="160"/>
      <c r="AC574" s="160"/>
      <c r="AD574" s="160"/>
      <c r="AE574" s="160"/>
      <c r="AF574" s="160"/>
      <c r="AG574" s="160"/>
      <c r="AH574" s="160"/>
      <c r="AI574" s="160"/>
      <c r="AJ574" s="160"/>
      <c r="AK574" s="160"/>
      <c r="AL574" s="160"/>
      <c r="AM574" s="160"/>
      <c r="AN574" s="160"/>
      <c r="AO574" s="160"/>
      <c r="AP574" s="160"/>
      <c r="AQ574" s="160"/>
      <c r="AR574" s="160"/>
    </row>
    <row r="575">
      <c r="A575" s="160"/>
      <c r="B575" s="160"/>
      <c r="C575" s="160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  <c r="AA575" s="160"/>
      <c r="AB575" s="160"/>
      <c r="AC575" s="160"/>
      <c r="AD575" s="160"/>
      <c r="AE575" s="160"/>
      <c r="AF575" s="160"/>
      <c r="AG575" s="160"/>
      <c r="AH575" s="160"/>
      <c r="AI575" s="160"/>
      <c r="AJ575" s="160"/>
      <c r="AK575" s="160"/>
      <c r="AL575" s="160"/>
      <c r="AM575" s="160"/>
      <c r="AN575" s="160"/>
      <c r="AO575" s="160"/>
      <c r="AP575" s="160"/>
      <c r="AQ575" s="160"/>
      <c r="AR575" s="160"/>
    </row>
    <row r="576">
      <c r="A576" s="160"/>
      <c r="B576" s="160"/>
      <c r="C576" s="160"/>
      <c r="D576" s="160"/>
      <c r="E576" s="160"/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  <c r="AA576" s="160"/>
      <c r="AB576" s="160"/>
      <c r="AC576" s="160"/>
      <c r="AD576" s="160"/>
      <c r="AE576" s="160"/>
      <c r="AF576" s="160"/>
      <c r="AG576" s="160"/>
      <c r="AH576" s="160"/>
      <c r="AI576" s="160"/>
      <c r="AJ576" s="160"/>
      <c r="AK576" s="160"/>
      <c r="AL576" s="160"/>
      <c r="AM576" s="160"/>
      <c r="AN576" s="160"/>
      <c r="AO576" s="160"/>
      <c r="AP576" s="160"/>
      <c r="AQ576" s="160"/>
      <c r="AR576" s="160"/>
    </row>
    <row r="577">
      <c r="A577" s="160"/>
      <c r="B577" s="160"/>
      <c r="C577" s="160"/>
      <c r="D577" s="160"/>
      <c r="E577" s="160"/>
      <c r="F577" s="160"/>
      <c r="G577" s="160"/>
      <c r="H577" s="160"/>
      <c r="I577" s="160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  <c r="AA577" s="160"/>
      <c r="AB577" s="160"/>
      <c r="AC577" s="160"/>
      <c r="AD577" s="160"/>
      <c r="AE577" s="160"/>
      <c r="AF577" s="160"/>
      <c r="AG577" s="160"/>
      <c r="AH577" s="160"/>
      <c r="AI577" s="160"/>
      <c r="AJ577" s="160"/>
      <c r="AK577" s="160"/>
      <c r="AL577" s="160"/>
      <c r="AM577" s="160"/>
      <c r="AN577" s="160"/>
      <c r="AO577" s="160"/>
      <c r="AP577" s="160"/>
      <c r="AQ577" s="160"/>
      <c r="AR577" s="160"/>
    </row>
    <row r="578">
      <c r="A578" s="160"/>
      <c r="B578" s="160"/>
      <c r="C578" s="160"/>
      <c r="D578" s="160"/>
      <c r="E578" s="160"/>
      <c r="F578" s="160"/>
      <c r="G578" s="160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  <c r="AA578" s="160"/>
      <c r="AB578" s="160"/>
      <c r="AC578" s="160"/>
      <c r="AD578" s="160"/>
      <c r="AE578" s="160"/>
      <c r="AF578" s="160"/>
      <c r="AG578" s="160"/>
      <c r="AH578" s="160"/>
      <c r="AI578" s="160"/>
      <c r="AJ578" s="160"/>
      <c r="AK578" s="160"/>
      <c r="AL578" s="160"/>
      <c r="AM578" s="160"/>
      <c r="AN578" s="160"/>
      <c r="AO578" s="160"/>
      <c r="AP578" s="160"/>
      <c r="AQ578" s="160"/>
      <c r="AR578" s="160"/>
    </row>
    <row r="579">
      <c r="A579" s="160"/>
      <c r="B579" s="160"/>
      <c r="C579" s="160"/>
      <c r="D579" s="160"/>
      <c r="E579" s="160"/>
      <c r="F579" s="160"/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  <c r="AA579" s="160"/>
      <c r="AB579" s="160"/>
      <c r="AC579" s="160"/>
      <c r="AD579" s="160"/>
      <c r="AE579" s="160"/>
      <c r="AF579" s="160"/>
      <c r="AG579" s="160"/>
      <c r="AH579" s="160"/>
      <c r="AI579" s="160"/>
      <c r="AJ579" s="160"/>
      <c r="AK579" s="160"/>
      <c r="AL579" s="160"/>
      <c r="AM579" s="160"/>
      <c r="AN579" s="160"/>
      <c r="AO579" s="160"/>
      <c r="AP579" s="160"/>
      <c r="AQ579" s="160"/>
      <c r="AR579" s="160"/>
    </row>
    <row r="580">
      <c r="A580" s="160"/>
      <c r="B580" s="160"/>
      <c r="C580" s="160"/>
      <c r="D580" s="160"/>
      <c r="E580" s="160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0"/>
      <c r="AJ580" s="160"/>
      <c r="AK580" s="160"/>
      <c r="AL580" s="160"/>
      <c r="AM580" s="160"/>
      <c r="AN580" s="160"/>
      <c r="AO580" s="160"/>
      <c r="AP580" s="160"/>
      <c r="AQ580" s="160"/>
      <c r="AR580" s="160"/>
    </row>
    <row r="581">
      <c r="A581" s="160"/>
      <c r="B581" s="160"/>
      <c r="C581" s="160"/>
      <c r="D581" s="160"/>
      <c r="E581" s="160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0"/>
      <c r="AJ581" s="160"/>
      <c r="AK581" s="160"/>
      <c r="AL581" s="160"/>
      <c r="AM581" s="160"/>
      <c r="AN581" s="160"/>
      <c r="AO581" s="160"/>
      <c r="AP581" s="160"/>
      <c r="AQ581" s="160"/>
      <c r="AR581" s="160"/>
    </row>
    <row r="582">
      <c r="A582" s="160"/>
      <c r="B582" s="160"/>
      <c r="C582" s="160"/>
      <c r="D582" s="160"/>
      <c r="E582" s="160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</row>
    <row r="583">
      <c r="A583" s="160"/>
      <c r="B583" s="160"/>
      <c r="C583" s="160"/>
      <c r="D583" s="160"/>
      <c r="E583" s="160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160"/>
    </row>
    <row r="584">
      <c r="A584" s="160"/>
      <c r="B584" s="160"/>
      <c r="C584" s="160"/>
      <c r="D584" s="160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</row>
    <row r="585">
      <c r="A585" s="160"/>
      <c r="B585" s="160"/>
      <c r="C585" s="160"/>
      <c r="D585" s="160"/>
      <c r="E585" s="160"/>
      <c r="F585" s="160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0"/>
      <c r="AJ585" s="160"/>
      <c r="AK585" s="160"/>
      <c r="AL585" s="160"/>
      <c r="AM585" s="160"/>
      <c r="AN585" s="160"/>
      <c r="AO585" s="160"/>
      <c r="AP585" s="160"/>
      <c r="AQ585" s="160"/>
      <c r="AR585" s="160"/>
    </row>
    <row r="586">
      <c r="A586" s="160"/>
      <c r="B586" s="160"/>
      <c r="C586" s="160"/>
      <c r="D586" s="160"/>
      <c r="E586" s="160"/>
      <c r="F586" s="160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0"/>
      <c r="AJ586" s="160"/>
      <c r="AK586" s="160"/>
      <c r="AL586" s="160"/>
      <c r="AM586" s="160"/>
      <c r="AN586" s="160"/>
      <c r="AO586" s="160"/>
      <c r="AP586" s="160"/>
      <c r="AQ586" s="160"/>
      <c r="AR586" s="160"/>
    </row>
    <row r="587">
      <c r="A587" s="160"/>
      <c r="B587" s="160"/>
      <c r="C587" s="160"/>
      <c r="D587" s="160"/>
      <c r="E587" s="160"/>
      <c r="F587" s="160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0"/>
      <c r="AJ587" s="160"/>
      <c r="AK587" s="160"/>
      <c r="AL587" s="160"/>
      <c r="AM587" s="160"/>
      <c r="AN587" s="160"/>
      <c r="AO587" s="160"/>
      <c r="AP587" s="160"/>
      <c r="AQ587" s="160"/>
      <c r="AR587" s="160"/>
    </row>
    <row r="588">
      <c r="A588" s="160"/>
      <c r="B588" s="160"/>
      <c r="C588" s="160"/>
      <c r="D588" s="160"/>
      <c r="E588" s="160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0"/>
      <c r="AJ588" s="160"/>
      <c r="AK588" s="160"/>
      <c r="AL588" s="160"/>
      <c r="AM588" s="160"/>
      <c r="AN588" s="160"/>
      <c r="AO588" s="160"/>
      <c r="AP588" s="160"/>
      <c r="AQ588" s="160"/>
      <c r="AR588" s="160"/>
    </row>
    <row r="589">
      <c r="A589" s="160"/>
      <c r="B589" s="160"/>
      <c r="C589" s="160"/>
      <c r="D589" s="160"/>
      <c r="E589" s="160"/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0"/>
      <c r="AJ589" s="160"/>
      <c r="AK589" s="160"/>
      <c r="AL589" s="160"/>
      <c r="AM589" s="160"/>
      <c r="AN589" s="160"/>
      <c r="AO589" s="160"/>
      <c r="AP589" s="160"/>
      <c r="AQ589" s="160"/>
      <c r="AR589" s="160"/>
    </row>
    <row r="590">
      <c r="A590" s="160"/>
      <c r="B590" s="160"/>
      <c r="C590" s="160"/>
      <c r="D590" s="160"/>
      <c r="E590" s="160"/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0"/>
      <c r="AJ590" s="160"/>
      <c r="AK590" s="160"/>
      <c r="AL590" s="160"/>
      <c r="AM590" s="160"/>
      <c r="AN590" s="160"/>
      <c r="AO590" s="160"/>
      <c r="AP590" s="160"/>
      <c r="AQ590" s="160"/>
      <c r="AR590" s="160"/>
    </row>
    <row r="591">
      <c r="A591" s="160"/>
      <c r="B591" s="160"/>
      <c r="C591" s="160"/>
      <c r="D591" s="160"/>
      <c r="E591" s="160"/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  <c r="AA591" s="160"/>
      <c r="AB591" s="160"/>
      <c r="AC591" s="160"/>
      <c r="AD591" s="160"/>
      <c r="AE591" s="160"/>
      <c r="AF591" s="160"/>
      <c r="AG591" s="160"/>
      <c r="AH591" s="160"/>
      <c r="AI591" s="160"/>
      <c r="AJ591" s="160"/>
      <c r="AK591" s="160"/>
      <c r="AL591" s="160"/>
      <c r="AM591" s="160"/>
      <c r="AN591" s="160"/>
      <c r="AO591" s="160"/>
      <c r="AP591" s="160"/>
      <c r="AQ591" s="160"/>
      <c r="AR591" s="160"/>
    </row>
    <row r="592">
      <c r="A592" s="160"/>
      <c r="B592" s="160"/>
      <c r="C592" s="160"/>
      <c r="D592" s="160"/>
      <c r="E592" s="160"/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  <c r="AA592" s="160"/>
      <c r="AB592" s="160"/>
      <c r="AC592" s="160"/>
      <c r="AD592" s="160"/>
      <c r="AE592" s="160"/>
      <c r="AF592" s="160"/>
      <c r="AG592" s="160"/>
      <c r="AH592" s="160"/>
      <c r="AI592" s="160"/>
      <c r="AJ592" s="160"/>
      <c r="AK592" s="160"/>
      <c r="AL592" s="160"/>
      <c r="AM592" s="160"/>
      <c r="AN592" s="160"/>
      <c r="AO592" s="160"/>
      <c r="AP592" s="160"/>
      <c r="AQ592" s="160"/>
      <c r="AR592" s="160"/>
    </row>
    <row r="593">
      <c r="A593" s="160"/>
      <c r="B593" s="160"/>
      <c r="C593" s="160"/>
      <c r="D593" s="160"/>
      <c r="E593" s="160"/>
      <c r="F593" s="160"/>
      <c r="G593" s="160"/>
      <c r="H593" s="160"/>
      <c r="I593" s="160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  <c r="AA593" s="160"/>
      <c r="AB593" s="160"/>
      <c r="AC593" s="160"/>
      <c r="AD593" s="160"/>
      <c r="AE593" s="160"/>
      <c r="AF593" s="160"/>
      <c r="AG593" s="160"/>
      <c r="AH593" s="160"/>
      <c r="AI593" s="160"/>
      <c r="AJ593" s="160"/>
      <c r="AK593" s="160"/>
      <c r="AL593" s="160"/>
      <c r="AM593" s="160"/>
      <c r="AN593" s="160"/>
      <c r="AO593" s="160"/>
      <c r="AP593" s="160"/>
      <c r="AQ593" s="160"/>
      <c r="AR593" s="160"/>
    </row>
    <row r="594">
      <c r="A594" s="160"/>
      <c r="B594" s="160"/>
      <c r="C594" s="160"/>
      <c r="D594" s="160"/>
      <c r="E594" s="160"/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  <c r="AA594" s="160"/>
      <c r="AB594" s="160"/>
      <c r="AC594" s="160"/>
      <c r="AD594" s="160"/>
      <c r="AE594" s="160"/>
      <c r="AF594" s="160"/>
      <c r="AG594" s="160"/>
      <c r="AH594" s="160"/>
      <c r="AI594" s="160"/>
      <c r="AJ594" s="160"/>
      <c r="AK594" s="160"/>
      <c r="AL594" s="160"/>
      <c r="AM594" s="160"/>
      <c r="AN594" s="160"/>
      <c r="AO594" s="160"/>
      <c r="AP594" s="160"/>
      <c r="AQ594" s="160"/>
      <c r="AR594" s="160"/>
    </row>
    <row r="595">
      <c r="A595" s="160"/>
      <c r="B595" s="160"/>
      <c r="C595" s="160"/>
      <c r="D595" s="160"/>
      <c r="E595" s="160"/>
      <c r="F595" s="160"/>
      <c r="G595" s="160"/>
      <c r="H595" s="160"/>
      <c r="I595" s="160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  <c r="AA595" s="160"/>
      <c r="AB595" s="160"/>
      <c r="AC595" s="160"/>
      <c r="AD595" s="160"/>
      <c r="AE595" s="160"/>
      <c r="AF595" s="160"/>
      <c r="AG595" s="160"/>
      <c r="AH595" s="160"/>
      <c r="AI595" s="160"/>
      <c r="AJ595" s="160"/>
      <c r="AK595" s="160"/>
      <c r="AL595" s="160"/>
      <c r="AM595" s="160"/>
      <c r="AN595" s="160"/>
      <c r="AO595" s="160"/>
      <c r="AP595" s="160"/>
      <c r="AQ595" s="160"/>
      <c r="AR595" s="160"/>
    </row>
    <row r="596">
      <c r="A596" s="160"/>
      <c r="B596" s="160"/>
      <c r="C596" s="160"/>
      <c r="D596" s="160"/>
      <c r="E596" s="160"/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  <c r="AA596" s="160"/>
      <c r="AB596" s="160"/>
      <c r="AC596" s="160"/>
      <c r="AD596" s="160"/>
      <c r="AE596" s="160"/>
      <c r="AF596" s="160"/>
      <c r="AG596" s="160"/>
      <c r="AH596" s="160"/>
      <c r="AI596" s="160"/>
      <c r="AJ596" s="160"/>
      <c r="AK596" s="160"/>
      <c r="AL596" s="160"/>
      <c r="AM596" s="160"/>
      <c r="AN596" s="160"/>
      <c r="AO596" s="160"/>
      <c r="AP596" s="160"/>
      <c r="AQ596" s="160"/>
      <c r="AR596" s="160"/>
    </row>
    <row r="597">
      <c r="A597" s="160"/>
      <c r="B597" s="160"/>
      <c r="C597" s="160"/>
      <c r="D597" s="160"/>
      <c r="E597" s="160"/>
      <c r="F597" s="160"/>
      <c r="G597" s="160"/>
      <c r="H597" s="160"/>
      <c r="I597" s="160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  <c r="AA597" s="160"/>
      <c r="AB597" s="160"/>
      <c r="AC597" s="160"/>
      <c r="AD597" s="160"/>
      <c r="AE597" s="160"/>
      <c r="AF597" s="160"/>
      <c r="AG597" s="160"/>
      <c r="AH597" s="160"/>
      <c r="AI597" s="160"/>
      <c r="AJ597" s="160"/>
      <c r="AK597" s="160"/>
      <c r="AL597" s="160"/>
      <c r="AM597" s="160"/>
      <c r="AN597" s="160"/>
      <c r="AO597" s="160"/>
      <c r="AP597" s="160"/>
      <c r="AQ597" s="160"/>
      <c r="AR597" s="160"/>
    </row>
    <row r="598">
      <c r="A598" s="160"/>
      <c r="B598" s="160"/>
      <c r="C598" s="160"/>
      <c r="D598" s="160"/>
      <c r="E598" s="160"/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  <c r="AA598" s="160"/>
      <c r="AB598" s="160"/>
      <c r="AC598" s="160"/>
      <c r="AD598" s="160"/>
      <c r="AE598" s="160"/>
      <c r="AF598" s="160"/>
      <c r="AG598" s="160"/>
      <c r="AH598" s="160"/>
      <c r="AI598" s="160"/>
      <c r="AJ598" s="160"/>
      <c r="AK598" s="160"/>
      <c r="AL598" s="160"/>
      <c r="AM598" s="160"/>
      <c r="AN598" s="160"/>
      <c r="AO598" s="160"/>
      <c r="AP598" s="160"/>
      <c r="AQ598" s="160"/>
      <c r="AR598" s="160"/>
    </row>
    <row r="599">
      <c r="A599" s="160"/>
      <c r="B599" s="160"/>
      <c r="C599" s="160"/>
      <c r="D599" s="160"/>
      <c r="E599" s="160"/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  <c r="AA599" s="160"/>
      <c r="AB599" s="160"/>
      <c r="AC599" s="160"/>
      <c r="AD599" s="160"/>
      <c r="AE599" s="160"/>
      <c r="AF599" s="160"/>
      <c r="AG599" s="160"/>
      <c r="AH599" s="160"/>
      <c r="AI599" s="160"/>
      <c r="AJ599" s="160"/>
      <c r="AK599" s="160"/>
      <c r="AL599" s="160"/>
      <c r="AM599" s="160"/>
      <c r="AN599" s="160"/>
      <c r="AO599" s="160"/>
      <c r="AP599" s="160"/>
      <c r="AQ599" s="160"/>
      <c r="AR599" s="160"/>
    </row>
    <row r="600">
      <c r="A600" s="160"/>
      <c r="B600" s="160"/>
      <c r="C600" s="160"/>
      <c r="D600" s="160"/>
      <c r="E600" s="160"/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  <c r="AA600" s="160"/>
      <c r="AB600" s="160"/>
      <c r="AC600" s="160"/>
      <c r="AD600" s="160"/>
      <c r="AE600" s="160"/>
      <c r="AF600" s="160"/>
      <c r="AG600" s="160"/>
      <c r="AH600" s="160"/>
      <c r="AI600" s="160"/>
      <c r="AJ600" s="160"/>
      <c r="AK600" s="160"/>
      <c r="AL600" s="160"/>
      <c r="AM600" s="160"/>
      <c r="AN600" s="160"/>
      <c r="AO600" s="160"/>
      <c r="AP600" s="160"/>
      <c r="AQ600" s="160"/>
      <c r="AR600" s="160"/>
    </row>
    <row r="601">
      <c r="A601" s="160"/>
      <c r="B601" s="160"/>
      <c r="C601" s="160"/>
      <c r="D601" s="160"/>
      <c r="E601" s="160"/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  <c r="AA601" s="160"/>
      <c r="AB601" s="160"/>
      <c r="AC601" s="160"/>
      <c r="AD601" s="160"/>
      <c r="AE601" s="160"/>
      <c r="AF601" s="160"/>
      <c r="AG601" s="160"/>
      <c r="AH601" s="160"/>
      <c r="AI601" s="160"/>
      <c r="AJ601" s="160"/>
      <c r="AK601" s="160"/>
      <c r="AL601" s="160"/>
      <c r="AM601" s="160"/>
      <c r="AN601" s="160"/>
      <c r="AO601" s="160"/>
      <c r="AP601" s="160"/>
      <c r="AQ601" s="160"/>
      <c r="AR601" s="160"/>
    </row>
    <row r="602">
      <c r="A602" s="160"/>
      <c r="B602" s="160"/>
      <c r="C602" s="160"/>
      <c r="D602" s="160"/>
      <c r="E602" s="160"/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  <c r="AA602" s="160"/>
      <c r="AB602" s="160"/>
      <c r="AC602" s="160"/>
      <c r="AD602" s="160"/>
      <c r="AE602" s="160"/>
      <c r="AF602" s="160"/>
      <c r="AG602" s="160"/>
      <c r="AH602" s="160"/>
      <c r="AI602" s="160"/>
      <c r="AJ602" s="160"/>
      <c r="AK602" s="160"/>
      <c r="AL602" s="160"/>
      <c r="AM602" s="160"/>
      <c r="AN602" s="160"/>
      <c r="AO602" s="160"/>
      <c r="AP602" s="160"/>
      <c r="AQ602" s="160"/>
      <c r="AR602" s="160"/>
    </row>
    <row r="603">
      <c r="A603" s="160"/>
      <c r="B603" s="160"/>
      <c r="C603" s="160"/>
      <c r="D603" s="160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  <c r="AA603" s="160"/>
      <c r="AB603" s="160"/>
      <c r="AC603" s="160"/>
      <c r="AD603" s="160"/>
      <c r="AE603" s="160"/>
      <c r="AF603" s="160"/>
      <c r="AG603" s="160"/>
      <c r="AH603" s="160"/>
      <c r="AI603" s="160"/>
      <c r="AJ603" s="160"/>
      <c r="AK603" s="160"/>
      <c r="AL603" s="160"/>
      <c r="AM603" s="160"/>
      <c r="AN603" s="160"/>
      <c r="AO603" s="160"/>
      <c r="AP603" s="160"/>
      <c r="AQ603" s="160"/>
      <c r="AR603" s="160"/>
    </row>
    <row r="604">
      <c r="A604" s="160"/>
      <c r="B604" s="160"/>
      <c r="C604" s="160"/>
      <c r="D604" s="160"/>
      <c r="E604" s="160"/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  <c r="AA604" s="160"/>
      <c r="AB604" s="160"/>
      <c r="AC604" s="160"/>
      <c r="AD604" s="160"/>
      <c r="AE604" s="160"/>
      <c r="AF604" s="160"/>
      <c r="AG604" s="160"/>
      <c r="AH604" s="160"/>
      <c r="AI604" s="160"/>
      <c r="AJ604" s="160"/>
      <c r="AK604" s="160"/>
      <c r="AL604" s="160"/>
      <c r="AM604" s="160"/>
      <c r="AN604" s="160"/>
      <c r="AO604" s="160"/>
      <c r="AP604" s="160"/>
      <c r="AQ604" s="160"/>
      <c r="AR604" s="160"/>
    </row>
    <row r="605">
      <c r="A605" s="160"/>
      <c r="B605" s="160"/>
      <c r="C605" s="160"/>
      <c r="D605" s="160"/>
      <c r="E605" s="160"/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  <c r="AA605" s="160"/>
      <c r="AB605" s="160"/>
      <c r="AC605" s="160"/>
      <c r="AD605" s="160"/>
      <c r="AE605" s="160"/>
      <c r="AF605" s="160"/>
      <c r="AG605" s="160"/>
      <c r="AH605" s="160"/>
      <c r="AI605" s="160"/>
      <c r="AJ605" s="160"/>
      <c r="AK605" s="160"/>
      <c r="AL605" s="160"/>
      <c r="AM605" s="160"/>
      <c r="AN605" s="160"/>
      <c r="AO605" s="160"/>
      <c r="AP605" s="160"/>
      <c r="AQ605" s="160"/>
      <c r="AR605" s="160"/>
    </row>
    <row r="606">
      <c r="A606" s="160"/>
      <c r="B606" s="160"/>
      <c r="C606" s="160"/>
      <c r="D606" s="160"/>
      <c r="E606" s="160"/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  <c r="AA606" s="160"/>
      <c r="AB606" s="160"/>
      <c r="AC606" s="160"/>
      <c r="AD606" s="160"/>
      <c r="AE606" s="160"/>
      <c r="AF606" s="160"/>
      <c r="AG606" s="160"/>
      <c r="AH606" s="160"/>
      <c r="AI606" s="160"/>
      <c r="AJ606" s="160"/>
      <c r="AK606" s="160"/>
      <c r="AL606" s="160"/>
      <c r="AM606" s="160"/>
      <c r="AN606" s="160"/>
      <c r="AO606" s="160"/>
      <c r="AP606" s="160"/>
      <c r="AQ606" s="160"/>
      <c r="AR606" s="160"/>
    </row>
    <row r="607">
      <c r="A607" s="160"/>
      <c r="B607" s="160"/>
      <c r="C607" s="160"/>
      <c r="D607" s="160"/>
      <c r="E607" s="160"/>
      <c r="F607" s="160"/>
      <c r="G607" s="160"/>
      <c r="H607" s="160"/>
      <c r="I607" s="160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  <c r="AA607" s="160"/>
      <c r="AB607" s="160"/>
      <c r="AC607" s="160"/>
      <c r="AD607" s="160"/>
      <c r="AE607" s="160"/>
      <c r="AF607" s="160"/>
      <c r="AG607" s="160"/>
      <c r="AH607" s="160"/>
      <c r="AI607" s="160"/>
      <c r="AJ607" s="160"/>
      <c r="AK607" s="160"/>
      <c r="AL607" s="160"/>
      <c r="AM607" s="160"/>
      <c r="AN607" s="160"/>
      <c r="AO607" s="160"/>
      <c r="AP607" s="160"/>
      <c r="AQ607" s="160"/>
      <c r="AR607" s="160"/>
    </row>
    <row r="608">
      <c r="A608" s="160"/>
      <c r="B608" s="160"/>
      <c r="C608" s="160"/>
      <c r="D608" s="160"/>
      <c r="E608" s="160"/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  <c r="AA608" s="160"/>
      <c r="AB608" s="160"/>
      <c r="AC608" s="160"/>
      <c r="AD608" s="160"/>
      <c r="AE608" s="160"/>
      <c r="AF608" s="160"/>
      <c r="AG608" s="160"/>
      <c r="AH608" s="160"/>
      <c r="AI608" s="160"/>
      <c r="AJ608" s="160"/>
      <c r="AK608" s="160"/>
      <c r="AL608" s="160"/>
      <c r="AM608" s="160"/>
      <c r="AN608" s="160"/>
      <c r="AO608" s="160"/>
      <c r="AP608" s="160"/>
      <c r="AQ608" s="160"/>
      <c r="AR608" s="160"/>
    </row>
    <row r="609">
      <c r="A609" s="160"/>
      <c r="B609" s="160"/>
      <c r="C609" s="160"/>
      <c r="D609" s="160"/>
      <c r="E609" s="160"/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  <c r="AA609" s="160"/>
      <c r="AB609" s="160"/>
      <c r="AC609" s="160"/>
      <c r="AD609" s="160"/>
      <c r="AE609" s="160"/>
      <c r="AF609" s="160"/>
      <c r="AG609" s="160"/>
      <c r="AH609" s="160"/>
      <c r="AI609" s="160"/>
      <c r="AJ609" s="160"/>
      <c r="AK609" s="160"/>
      <c r="AL609" s="160"/>
      <c r="AM609" s="160"/>
      <c r="AN609" s="160"/>
      <c r="AO609" s="160"/>
      <c r="AP609" s="160"/>
      <c r="AQ609" s="160"/>
      <c r="AR609" s="160"/>
    </row>
    <row r="610">
      <c r="A610" s="160"/>
      <c r="B610" s="160"/>
      <c r="C610" s="160"/>
      <c r="D610" s="160"/>
      <c r="E610" s="160"/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  <c r="AA610" s="160"/>
      <c r="AB610" s="160"/>
      <c r="AC610" s="160"/>
      <c r="AD610" s="160"/>
      <c r="AE610" s="160"/>
      <c r="AF610" s="160"/>
      <c r="AG610" s="160"/>
      <c r="AH610" s="160"/>
      <c r="AI610" s="160"/>
      <c r="AJ610" s="160"/>
      <c r="AK610" s="160"/>
      <c r="AL610" s="160"/>
      <c r="AM610" s="160"/>
      <c r="AN610" s="160"/>
      <c r="AO610" s="160"/>
      <c r="AP610" s="160"/>
      <c r="AQ610" s="160"/>
      <c r="AR610" s="160"/>
    </row>
    <row r="611">
      <c r="A611" s="160"/>
      <c r="B611" s="160"/>
      <c r="C611" s="160"/>
      <c r="D611" s="160"/>
      <c r="E611" s="160"/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  <c r="AA611" s="160"/>
      <c r="AB611" s="160"/>
      <c r="AC611" s="160"/>
      <c r="AD611" s="160"/>
      <c r="AE611" s="160"/>
      <c r="AF611" s="160"/>
      <c r="AG611" s="160"/>
      <c r="AH611" s="160"/>
      <c r="AI611" s="160"/>
      <c r="AJ611" s="160"/>
      <c r="AK611" s="160"/>
      <c r="AL611" s="160"/>
      <c r="AM611" s="160"/>
      <c r="AN611" s="160"/>
      <c r="AO611" s="160"/>
      <c r="AP611" s="160"/>
      <c r="AQ611" s="160"/>
      <c r="AR611" s="160"/>
    </row>
    <row r="612">
      <c r="A612" s="160"/>
      <c r="B612" s="160"/>
      <c r="C612" s="160"/>
      <c r="D612" s="160"/>
      <c r="E612" s="160"/>
      <c r="F612" s="160"/>
      <c r="G612" s="160"/>
      <c r="H612" s="160"/>
      <c r="I612" s="160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  <c r="AA612" s="160"/>
      <c r="AB612" s="160"/>
      <c r="AC612" s="160"/>
      <c r="AD612" s="160"/>
      <c r="AE612" s="160"/>
      <c r="AF612" s="160"/>
      <c r="AG612" s="160"/>
      <c r="AH612" s="160"/>
      <c r="AI612" s="160"/>
      <c r="AJ612" s="160"/>
      <c r="AK612" s="160"/>
      <c r="AL612" s="160"/>
      <c r="AM612" s="160"/>
      <c r="AN612" s="160"/>
      <c r="AO612" s="160"/>
      <c r="AP612" s="160"/>
      <c r="AQ612" s="160"/>
      <c r="AR612" s="160"/>
    </row>
    <row r="613">
      <c r="A613" s="160"/>
      <c r="B613" s="160"/>
      <c r="C613" s="160"/>
      <c r="D613" s="160"/>
      <c r="E613" s="160"/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  <c r="AA613" s="160"/>
      <c r="AB613" s="160"/>
      <c r="AC613" s="160"/>
      <c r="AD613" s="160"/>
      <c r="AE613" s="160"/>
      <c r="AF613" s="160"/>
      <c r="AG613" s="160"/>
      <c r="AH613" s="160"/>
      <c r="AI613" s="160"/>
      <c r="AJ613" s="160"/>
      <c r="AK613" s="160"/>
      <c r="AL613" s="160"/>
      <c r="AM613" s="160"/>
      <c r="AN613" s="160"/>
      <c r="AO613" s="160"/>
      <c r="AP613" s="160"/>
      <c r="AQ613" s="160"/>
      <c r="AR613" s="160"/>
    </row>
    <row r="614">
      <c r="A614" s="160"/>
      <c r="B614" s="160"/>
      <c r="C614" s="160"/>
      <c r="D614" s="160"/>
      <c r="E614" s="160"/>
      <c r="F614" s="160"/>
      <c r="G614" s="160"/>
      <c r="H614" s="160"/>
      <c r="I614" s="160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  <c r="AA614" s="160"/>
      <c r="AB614" s="160"/>
      <c r="AC614" s="160"/>
      <c r="AD614" s="160"/>
      <c r="AE614" s="160"/>
      <c r="AF614" s="160"/>
      <c r="AG614" s="160"/>
      <c r="AH614" s="160"/>
      <c r="AI614" s="160"/>
      <c r="AJ614" s="160"/>
      <c r="AK614" s="160"/>
      <c r="AL614" s="160"/>
      <c r="AM614" s="160"/>
      <c r="AN614" s="160"/>
      <c r="AO614" s="160"/>
      <c r="AP614" s="160"/>
      <c r="AQ614" s="160"/>
      <c r="AR614" s="160"/>
    </row>
    <row r="615">
      <c r="A615" s="160"/>
      <c r="B615" s="160"/>
      <c r="C615" s="160"/>
      <c r="D615" s="160"/>
      <c r="E615" s="160"/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0"/>
      <c r="AJ615" s="160"/>
      <c r="AK615" s="160"/>
      <c r="AL615" s="160"/>
      <c r="AM615" s="160"/>
      <c r="AN615" s="160"/>
      <c r="AO615" s="160"/>
      <c r="AP615" s="160"/>
      <c r="AQ615" s="160"/>
      <c r="AR615" s="160"/>
    </row>
    <row r="616">
      <c r="A616" s="160"/>
      <c r="B616" s="160"/>
      <c r="C616" s="160"/>
      <c r="D616" s="160"/>
      <c r="E616" s="160"/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0"/>
      <c r="AJ616" s="160"/>
      <c r="AK616" s="160"/>
      <c r="AL616" s="160"/>
      <c r="AM616" s="160"/>
      <c r="AN616" s="160"/>
      <c r="AO616" s="160"/>
      <c r="AP616" s="160"/>
      <c r="AQ616" s="160"/>
      <c r="AR616" s="160"/>
    </row>
    <row r="617">
      <c r="A617" s="160"/>
      <c r="B617" s="160"/>
      <c r="C617" s="160"/>
      <c r="D617" s="160"/>
      <c r="E617" s="160"/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0"/>
      <c r="AJ617" s="160"/>
      <c r="AK617" s="160"/>
      <c r="AL617" s="160"/>
      <c r="AM617" s="160"/>
      <c r="AN617" s="160"/>
      <c r="AO617" s="160"/>
      <c r="AP617" s="160"/>
      <c r="AQ617" s="160"/>
      <c r="AR617" s="160"/>
    </row>
    <row r="618">
      <c r="A618" s="160"/>
      <c r="B618" s="160"/>
      <c r="C618" s="160"/>
      <c r="D618" s="160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0"/>
      <c r="AD618" s="160"/>
      <c r="AE618" s="160"/>
      <c r="AF618" s="160"/>
      <c r="AG618" s="160"/>
      <c r="AH618" s="160"/>
      <c r="AI618" s="160"/>
      <c r="AJ618" s="160"/>
      <c r="AK618" s="160"/>
      <c r="AL618" s="160"/>
      <c r="AM618" s="160"/>
      <c r="AN618" s="160"/>
      <c r="AO618" s="160"/>
      <c r="AP618" s="160"/>
      <c r="AQ618" s="160"/>
      <c r="AR618" s="160"/>
    </row>
    <row r="619">
      <c r="A619" s="160"/>
      <c r="B619" s="160"/>
      <c r="C619" s="160"/>
      <c r="D619" s="160"/>
      <c r="E619" s="160"/>
      <c r="F619" s="160"/>
      <c r="G619" s="160"/>
      <c r="H619" s="160"/>
      <c r="I619" s="160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  <c r="AA619" s="160"/>
      <c r="AB619" s="160"/>
      <c r="AC619" s="160"/>
      <c r="AD619" s="160"/>
      <c r="AE619" s="160"/>
      <c r="AF619" s="160"/>
      <c r="AG619" s="160"/>
      <c r="AH619" s="160"/>
      <c r="AI619" s="160"/>
      <c r="AJ619" s="160"/>
      <c r="AK619" s="160"/>
      <c r="AL619" s="160"/>
      <c r="AM619" s="160"/>
      <c r="AN619" s="160"/>
      <c r="AO619" s="160"/>
      <c r="AP619" s="160"/>
      <c r="AQ619" s="160"/>
      <c r="AR619" s="160"/>
    </row>
    <row r="620">
      <c r="A620" s="160"/>
      <c r="B620" s="160"/>
      <c r="C620" s="160"/>
      <c r="D620" s="160"/>
      <c r="E620" s="160"/>
      <c r="F620" s="160"/>
      <c r="G620" s="160"/>
      <c r="H620" s="160"/>
      <c r="I620" s="160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0"/>
      <c r="AJ620" s="160"/>
      <c r="AK620" s="160"/>
      <c r="AL620" s="160"/>
      <c r="AM620" s="160"/>
      <c r="AN620" s="160"/>
      <c r="AO620" s="160"/>
      <c r="AP620" s="160"/>
      <c r="AQ620" s="160"/>
      <c r="AR620" s="160"/>
    </row>
    <row r="621">
      <c r="A621" s="160"/>
      <c r="B621" s="160"/>
      <c r="C621" s="160"/>
      <c r="D621" s="160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0"/>
      <c r="AJ621" s="160"/>
      <c r="AK621" s="160"/>
      <c r="AL621" s="160"/>
      <c r="AM621" s="160"/>
      <c r="AN621" s="160"/>
      <c r="AO621" s="160"/>
      <c r="AP621" s="160"/>
      <c r="AQ621" s="160"/>
      <c r="AR621" s="160"/>
    </row>
    <row r="622">
      <c r="A622" s="160"/>
      <c r="B622" s="160"/>
      <c r="C622" s="160"/>
      <c r="D622" s="160"/>
      <c r="E622" s="160"/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0"/>
      <c r="AJ622" s="160"/>
      <c r="AK622" s="160"/>
      <c r="AL622" s="160"/>
      <c r="AM622" s="160"/>
      <c r="AN622" s="160"/>
      <c r="AO622" s="160"/>
      <c r="AP622" s="160"/>
      <c r="AQ622" s="160"/>
      <c r="AR622" s="160"/>
    </row>
    <row r="623">
      <c r="A623" s="160"/>
      <c r="B623" s="160"/>
      <c r="C623" s="160"/>
      <c r="D623" s="160"/>
      <c r="E623" s="160"/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</row>
    <row r="624">
      <c r="A624" s="160"/>
      <c r="B624" s="160"/>
      <c r="C624" s="160"/>
      <c r="D624" s="160"/>
      <c r="E624" s="160"/>
      <c r="F624" s="160"/>
      <c r="G624" s="160"/>
      <c r="H624" s="160"/>
      <c r="I624" s="160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60"/>
      <c r="Z624" s="160"/>
      <c r="AA624" s="160"/>
      <c r="AB624" s="160"/>
      <c r="AC624" s="160"/>
      <c r="AD624" s="160"/>
      <c r="AE624" s="160"/>
      <c r="AF624" s="160"/>
      <c r="AG624" s="160"/>
      <c r="AH624" s="160"/>
      <c r="AI624" s="160"/>
      <c r="AJ624" s="160"/>
      <c r="AK624" s="160"/>
      <c r="AL624" s="160"/>
      <c r="AM624" s="160"/>
      <c r="AN624" s="160"/>
      <c r="AO624" s="160"/>
      <c r="AP624" s="160"/>
      <c r="AQ624" s="160"/>
      <c r="AR624" s="160"/>
    </row>
    <row r="625">
      <c r="A625" s="160"/>
      <c r="B625" s="160"/>
      <c r="C625" s="160"/>
      <c r="D625" s="160"/>
      <c r="E625" s="160"/>
      <c r="F625" s="160"/>
      <c r="G625" s="160"/>
      <c r="H625" s="160"/>
      <c r="I625" s="160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60"/>
      <c r="Z625" s="160"/>
      <c r="AA625" s="160"/>
      <c r="AB625" s="160"/>
      <c r="AC625" s="160"/>
      <c r="AD625" s="160"/>
      <c r="AE625" s="160"/>
      <c r="AF625" s="160"/>
      <c r="AG625" s="160"/>
      <c r="AH625" s="160"/>
      <c r="AI625" s="160"/>
      <c r="AJ625" s="160"/>
      <c r="AK625" s="160"/>
      <c r="AL625" s="160"/>
      <c r="AM625" s="160"/>
      <c r="AN625" s="160"/>
      <c r="AO625" s="160"/>
      <c r="AP625" s="160"/>
      <c r="AQ625" s="160"/>
      <c r="AR625" s="160"/>
    </row>
    <row r="626">
      <c r="A626" s="160"/>
      <c r="B626" s="160"/>
      <c r="C626" s="160"/>
      <c r="D626" s="160"/>
      <c r="E626" s="160"/>
      <c r="F626" s="160"/>
      <c r="G626" s="160"/>
      <c r="H626" s="160"/>
      <c r="I626" s="160"/>
      <c r="J626" s="160"/>
      <c r="K626" s="160"/>
      <c r="L626" s="160"/>
      <c r="M626" s="160"/>
      <c r="N626" s="160"/>
      <c r="O626" s="160"/>
      <c r="P626" s="160"/>
      <c r="Q626" s="160"/>
      <c r="R626" s="160"/>
      <c r="S626" s="160"/>
      <c r="T626" s="160"/>
      <c r="U626" s="160"/>
      <c r="V626" s="160"/>
      <c r="W626" s="160"/>
      <c r="X626" s="160"/>
      <c r="Y626" s="160"/>
      <c r="Z626" s="160"/>
      <c r="AA626" s="160"/>
      <c r="AB626" s="160"/>
      <c r="AC626" s="160"/>
      <c r="AD626" s="160"/>
      <c r="AE626" s="160"/>
      <c r="AF626" s="160"/>
      <c r="AG626" s="160"/>
      <c r="AH626" s="160"/>
      <c r="AI626" s="160"/>
      <c r="AJ626" s="160"/>
      <c r="AK626" s="160"/>
      <c r="AL626" s="160"/>
      <c r="AM626" s="160"/>
      <c r="AN626" s="160"/>
      <c r="AO626" s="160"/>
      <c r="AP626" s="160"/>
      <c r="AQ626" s="160"/>
      <c r="AR626" s="160"/>
    </row>
    <row r="627">
      <c r="A627" s="160"/>
      <c r="B627" s="160"/>
      <c r="C627" s="160"/>
      <c r="D627" s="160"/>
      <c r="E627" s="160"/>
      <c r="F627" s="160"/>
      <c r="G627" s="160"/>
      <c r="H627" s="160"/>
      <c r="I627" s="160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60"/>
      <c r="Z627" s="160"/>
      <c r="AA627" s="160"/>
      <c r="AB627" s="160"/>
      <c r="AC627" s="160"/>
      <c r="AD627" s="160"/>
      <c r="AE627" s="160"/>
      <c r="AF627" s="160"/>
      <c r="AG627" s="160"/>
      <c r="AH627" s="160"/>
      <c r="AI627" s="160"/>
      <c r="AJ627" s="160"/>
      <c r="AK627" s="160"/>
      <c r="AL627" s="160"/>
      <c r="AM627" s="160"/>
      <c r="AN627" s="160"/>
      <c r="AO627" s="160"/>
      <c r="AP627" s="160"/>
      <c r="AQ627" s="160"/>
      <c r="AR627" s="160"/>
    </row>
    <row r="628">
      <c r="A628" s="160"/>
      <c r="B628" s="160"/>
      <c r="C628" s="160"/>
      <c r="D628" s="160"/>
      <c r="E628" s="160"/>
      <c r="F628" s="160"/>
      <c r="G628" s="160"/>
      <c r="H628" s="160"/>
      <c r="I628" s="160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60"/>
      <c r="Z628" s="160"/>
      <c r="AA628" s="160"/>
      <c r="AB628" s="160"/>
      <c r="AC628" s="160"/>
      <c r="AD628" s="160"/>
      <c r="AE628" s="160"/>
      <c r="AF628" s="160"/>
      <c r="AG628" s="160"/>
      <c r="AH628" s="160"/>
      <c r="AI628" s="160"/>
      <c r="AJ628" s="160"/>
      <c r="AK628" s="160"/>
      <c r="AL628" s="160"/>
      <c r="AM628" s="160"/>
      <c r="AN628" s="160"/>
      <c r="AO628" s="160"/>
      <c r="AP628" s="160"/>
      <c r="AQ628" s="160"/>
      <c r="AR628" s="160"/>
    </row>
    <row r="629">
      <c r="A629" s="160"/>
      <c r="B629" s="160"/>
      <c r="C629" s="160"/>
      <c r="D629" s="160"/>
      <c r="E629" s="160"/>
      <c r="F629" s="160"/>
      <c r="G629" s="160"/>
      <c r="H629" s="160"/>
      <c r="I629" s="160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60"/>
      <c r="Z629" s="160"/>
      <c r="AA629" s="160"/>
      <c r="AB629" s="160"/>
      <c r="AC629" s="160"/>
      <c r="AD629" s="160"/>
      <c r="AE629" s="160"/>
      <c r="AF629" s="160"/>
      <c r="AG629" s="160"/>
      <c r="AH629" s="160"/>
      <c r="AI629" s="160"/>
      <c r="AJ629" s="160"/>
      <c r="AK629" s="160"/>
      <c r="AL629" s="160"/>
      <c r="AM629" s="160"/>
      <c r="AN629" s="160"/>
      <c r="AO629" s="160"/>
      <c r="AP629" s="160"/>
      <c r="AQ629" s="160"/>
      <c r="AR629" s="160"/>
    </row>
    <row r="630">
      <c r="A630" s="160"/>
      <c r="B630" s="160"/>
      <c r="C630" s="160"/>
      <c r="D630" s="160"/>
      <c r="E630" s="160"/>
      <c r="F630" s="160"/>
      <c r="G630" s="160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160"/>
    </row>
    <row r="631">
      <c r="A631" s="160"/>
      <c r="B631" s="160"/>
      <c r="C631" s="160"/>
      <c r="D631" s="160"/>
      <c r="E631" s="160"/>
      <c r="F631" s="160"/>
      <c r="G631" s="160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160"/>
    </row>
    <row r="632">
      <c r="A632" s="160"/>
      <c r="B632" s="160"/>
      <c r="C632" s="160"/>
      <c r="D632" s="160"/>
      <c r="E632" s="160"/>
      <c r="F632" s="160"/>
      <c r="G632" s="160"/>
      <c r="H632" s="160"/>
      <c r="I632" s="160"/>
      <c r="J632" s="160"/>
      <c r="K632" s="160"/>
      <c r="L632" s="160"/>
      <c r="M632" s="160"/>
      <c r="N632" s="160"/>
      <c r="O632" s="160"/>
      <c r="P632" s="160"/>
      <c r="Q632" s="160"/>
      <c r="R632" s="160"/>
      <c r="S632" s="160"/>
      <c r="T632" s="160"/>
      <c r="U632" s="160"/>
      <c r="V632" s="160"/>
      <c r="W632" s="160"/>
      <c r="X632" s="160"/>
      <c r="Y632" s="160"/>
      <c r="Z632" s="160"/>
      <c r="AA632" s="160"/>
      <c r="AB632" s="160"/>
      <c r="AC632" s="160"/>
      <c r="AD632" s="160"/>
      <c r="AE632" s="160"/>
      <c r="AF632" s="160"/>
      <c r="AG632" s="160"/>
      <c r="AH632" s="160"/>
      <c r="AI632" s="160"/>
      <c r="AJ632" s="160"/>
      <c r="AK632" s="160"/>
      <c r="AL632" s="160"/>
      <c r="AM632" s="160"/>
      <c r="AN632" s="160"/>
      <c r="AO632" s="160"/>
      <c r="AP632" s="160"/>
      <c r="AQ632" s="160"/>
      <c r="AR632" s="160"/>
    </row>
    <row r="633">
      <c r="A633" s="160"/>
      <c r="B633" s="160"/>
      <c r="C633" s="160"/>
      <c r="D633" s="160"/>
      <c r="E633" s="160"/>
      <c r="F633" s="160"/>
      <c r="G633" s="160"/>
      <c r="H633" s="160"/>
      <c r="I633" s="160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60"/>
      <c r="Z633" s="160"/>
      <c r="AA633" s="160"/>
      <c r="AB633" s="160"/>
      <c r="AC633" s="160"/>
      <c r="AD633" s="160"/>
      <c r="AE633" s="160"/>
      <c r="AF633" s="160"/>
      <c r="AG633" s="160"/>
      <c r="AH633" s="160"/>
      <c r="AI633" s="160"/>
      <c r="AJ633" s="160"/>
      <c r="AK633" s="160"/>
      <c r="AL633" s="160"/>
      <c r="AM633" s="160"/>
      <c r="AN633" s="160"/>
      <c r="AO633" s="160"/>
      <c r="AP633" s="160"/>
      <c r="AQ633" s="160"/>
      <c r="AR633" s="160"/>
    </row>
    <row r="634">
      <c r="A634" s="160"/>
      <c r="B634" s="160"/>
      <c r="C634" s="160"/>
      <c r="D634" s="160"/>
      <c r="E634" s="160"/>
      <c r="F634" s="160"/>
      <c r="G634" s="160"/>
      <c r="H634" s="160"/>
      <c r="I634" s="160"/>
      <c r="J634" s="160"/>
      <c r="K634" s="160"/>
      <c r="L634" s="160"/>
      <c r="M634" s="160"/>
      <c r="N634" s="160"/>
      <c r="O634" s="160"/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  <c r="AA634" s="160"/>
      <c r="AB634" s="160"/>
      <c r="AC634" s="160"/>
      <c r="AD634" s="160"/>
      <c r="AE634" s="160"/>
      <c r="AF634" s="160"/>
      <c r="AG634" s="160"/>
      <c r="AH634" s="160"/>
      <c r="AI634" s="160"/>
      <c r="AJ634" s="160"/>
      <c r="AK634" s="160"/>
      <c r="AL634" s="160"/>
      <c r="AM634" s="160"/>
      <c r="AN634" s="160"/>
      <c r="AO634" s="160"/>
      <c r="AP634" s="160"/>
      <c r="AQ634" s="160"/>
      <c r="AR634" s="160"/>
    </row>
    <row r="635">
      <c r="A635" s="160"/>
      <c r="B635" s="160"/>
      <c r="C635" s="160"/>
      <c r="D635" s="160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60"/>
      <c r="Z635" s="160"/>
      <c r="AA635" s="160"/>
      <c r="AB635" s="160"/>
      <c r="AC635" s="160"/>
      <c r="AD635" s="160"/>
      <c r="AE635" s="160"/>
      <c r="AF635" s="160"/>
      <c r="AG635" s="160"/>
      <c r="AH635" s="160"/>
      <c r="AI635" s="160"/>
      <c r="AJ635" s="160"/>
      <c r="AK635" s="160"/>
      <c r="AL635" s="160"/>
      <c r="AM635" s="160"/>
      <c r="AN635" s="160"/>
      <c r="AO635" s="160"/>
      <c r="AP635" s="160"/>
      <c r="AQ635" s="160"/>
      <c r="AR635" s="160"/>
    </row>
    <row r="636">
      <c r="A636" s="160"/>
      <c r="B636" s="160"/>
      <c r="C636" s="160"/>
      <c r="D636" s="160"/>
      <c r="E636" s="160"/>
      <c r="F636" s="160"/>
      <c r="G636" s="160"/>
      <c r="H636" s="160"/>
      <c r="I636" s="160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60"/>
      <c r="Z636" s="160"/>
      <c r="AA636" s="160"/>
      <c r="AB636" s="160"/>
      <c r="AC636" s="160"/>
      <c r="AD636" s="160"/>
      <c r="AE636" s="160"/>
      <c r="AF636" s="160"/>
      <c r="AG636" s="160"/>
      <c r="AH636" s="160"/>
      <c r="AI636" s="160"/>
      <c r="AJ636" s="160"/>
      <c r="AK636" s="160"/>
      <c r="AL636" s="160"/>
      <c r="AM636" s="160"/>
      <c r="AN636" s="160"/>
      <c r="AO636" s="160"/>
      <c r="AP636" s="160"/>
      <c r="AQ636" s="160"/>
      <c r="AR636" s="160"/>
    </row>
    <row r="637">
      <c r="A637" s="160"/>
      <c r="B637" s="160"/>
      <c r="C637" s="160"/>
      <c r="D637" s="160"/>
      <c r="E637" s="160"/>
      <c r="F637" s="160"/>
      <c r="G637" s="160"/>
      <c r="H637" s="160"/>
      <c r="I637" s="160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60"/>
      <c r="Z637" s="160"/>
      <c r="AA637" s="160"/>
      <c r="AB637" s="160"/>
      <c r="AC637" s="160"/>
      <c r="AD637" s="160"/>
      <c r="AE637" s="160"/>
      <c r="AF637" s="160"/>
      <c r="AG637" s="160"/>
      <c r="AH637" s="160"/>
      <c r="AI637" s="160"/>
      <c r="AJ637" s="160"/>
      <c r="AK637" s="160"/>
      <c r="AL637" s="160"/>
      <c r="AM637" s="160"/>
      <c r="AN637" s="160"/>
      <c r="AO637" s="160"/>
      <c r="AP637" s="160"/>
      <c r="AQ637" s="160"/>
      <c r="AR637" s="160"/>
    </row>
    <row r="638">
      <c r="A638" s="160"/>
      <c r="B638" s="160"/>
      <c r="C638" s="160"/>
      <c r="D638" s="160"/>
      <c r="E638" s="160"/>
      <c r="F638" s="160"/>
      <c r="G638" s="160"/>
      <c r="H638" s="160"/>
      <c r="I638" s="160"/>
      <c r="J638" s="160"/>
      <c r="K638" s="160"/>
      <c r="L638" s="160"/>
      <c r="M638" s="160"/>
      <c r="N638" s="160"/>
      <c r="O638" s="160"/>
      <c r="P638" s="160"/>
      <c r="Q638" s="160"/>
      <c r="R638" s="160"/>
      <c r="S638" s="160"/>
      <c r="T638" s="160"/>
      <c r="U638" s="160"/>
      <c r="V638" s="160"/>
      <c r="W638" s="160"/>
      <c r="X638" s="160"/>
      <c r="Y638" s="160"/>
      <c r="Z638" s="160"/>
      <c r="AA638" s="160"/>
      <c r="AB638" s="160"/>
      <c r="AC638" s="160"/>
      <c r="AD638" s="160"/>
      <c r="AE638" s="160"/>
      <c r="AF638" s="160"/>
      <c r="AG638" s="160"/>
      <c r="AH638" s="160"/>
      <c r="AI638" s="160"/>
      <c r="AJ638" s="160"/>
      <c r="AK638" s="160"/>
      <c r="AL638" s="160"/>
      <c r="AM638" s="160"/>
      <c r="AN638" s="160"/>
      <c r="AO638" s="160"/>
      <c r="AP638" s="160"/>
      <c r="AQ638" s="160"/>
      <c r="AR638" s="160"/>
    </row>
    <row r="639">
      <c r="A639" s="160"/>
      <c r="B639" s="160"/>
      <c r="C639" s="160"/>
      <c r="D639" s="160"/>
      <c r="E639" s="160"/>
      <c r="F639" s="160"/>
      <c r="G639" s="160"/>
      <c r="H639" s="160"/>
      <c r="I639" s="160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60"/>
      <c r="Z639" s="160"/>
      <c r="AA639" s="160"/>
      <c r="AB639" s="160"/>
      <c r="AC639" s="160"/>
      <c r="AD639" s="160"/>
      <c r="AE639" s="160"/>
      <c r="AF639" s="160"/>
      <c r="AG639" s="160"/>
      <c r="AH639" s="160"/>
      <c r="AI639" s="160"/>
      <c r="AJ639" s="160"/>
      <c r="AK639" s="160"/>
      <c r="AL639" s="160"/>
      <c r="AM639" s="160"/>
      <c r="AN639" s="160"/>
      <c r="AO639" s="160"/>
      <c r="AP639" s="160"/>
      <c r="AQ639" s="160"/>
      <c r="AR639" s="160"/>
    </row>
    <row r="640">
      <c r="A640" s="160"/>
      <c r="B640" s="160"/>
      <c r="C640" s="160"/>
      <c r="D640" s="160"/>
      <c r="E640" s="160"/>
      <c r="F640" s="160"/>
      <c r="G640" s="160"/>
      <c r="H640" s="160"/>
      <c r="I640" s="160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60"/>
      <c r="Z640" s="160"/>
      <c r="AA640" s="160"/>
      <c r="AB640" s="160"/>
      <c r="AC640" s="160"/>
      <c r="AD640" s="160"/>
      <c r="AE640" s="160"/>
      <c r="AF640" s="160"/>
      <c r="AG640" s="160"/>
      <c r="AH640" s="160"/>
      <c r="AI640" s="160"/>
      <c r="AJ640" s="160"/>
      <c r="AK640" s="160"/>
      <c r="AL640" s="160"/>
      <c r="AM640" s="160"/>
      <c r="AN640" s="160"/>
      <c r="AO640" s="160"/>
      <c r="AP640" s="160"/>
      <c r="AQ640" s="160"/>
      <c r="AR640" s="160"/>
    </row>
    <row r="641">
      <c r="A641" s="160"/>
      <c r="B641" s="160"/>
      <c r="C641" s="160"/>
      <c r="D641" s="160"/>
      <c r="E641" s="160"/>
      <c r="F641" s="160"/>
      <c r="G641" s="160"/>
      <c r="H641" s="160"/>
      <c r="I641" s="160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60"/>
      <c r="Z641" s="160"/>
      <c r="AA641" s="160"/>
      <c r="AB641" s="160"/>
      <c r="AC641" s="160"/>
      <c r="AD641" s="160"/>
      <c r="AE641" s="160"/>
      <c r="AF641" s="160"/>
      <c r="AG641" s="160"/>
      <c r="AH641" s="160"/>
      <c r="AI641" s="160"/>
      <c r="AJ641" s="160"/>
      <c r="AK641" s="160"/>
      <c r="AL641" s="160"/>
      <c r="AM641" s="160"/>
      <c r="AN641" s="160"/>
      <c r="AO641" s="160"/>
      <c r="AP641" s="160"/>
      <c r="AQ641" s="160"/>
      <c r="AR641" s="160"/>
    </row>
    <row r="642">
      <c r="A642" s="160"/>
      <c r="B642" s="160"/>
      <c r="C642" s="160"/>
      <c r="D642" s="160"/>
      <c r="E642" s="160"/>
      <c r="F642" s="160"/>
      <c r="G642" s="160"/>
      <c r="H642" s="160"/>
      <c r="I642" s="160"/>
      <c r="J642" s="160"/>
      <c r="K642" s="160"/>
      <c r="L642" s="160"/>
      <c r="M642" s="160"/>
      <c r="N642" s="160"/>
      <c r="O642" s="160"/>
      <c r="P642" s="160"/>
      <c r="Q642" s="160"/>
      <c r="R642" s="160"/>
      <c r="S642" s="160"/>
      <c r="T642" s="160"/>
      <c r="U642" s="160"/>
      <c r="V642" s="160"/>
      <c r="W642" s="160"/>
      <c r="X642" s="160"/>
      <c r="Y642" s="160"/>
      <c r="Z642" s="160"/>
      <c r="AA642" s="160"/>
      <c r="AB642" s="160"/>
      <c r="AC642" s="160"/>
      <c r="AD642" s="160"/>
      <c r="AE642" s="160"/>
      <c r="AF642" s="160"/>
      <c r="AG642" s="160"/>
      <c r="AH642" s="160"/>
      <c r="AI642" s="160"/>
      <c r="AJ642" s="160"/>
      <c r="AK642" s="160"/>
      <c r="AL642" s="160"/>
      <c r="AM642" s="160"/>
      <c r="AN642" s="160"/>
      <c r="AO642" s="160"/>
      <c r="AP642" s="160"/>
      <c r="AQ642" s="160"/>
      <c r="AR642" s="160"/>
    </row>
    <row r="643">
      <c r="A643" s="160"/>
      <c r="B643" s="160"/>
      <c r="C643" s="160"/>
      <c r="D643" s="160"/>
      <c r="E643" s="160"/>
      <c r="F643" s="160"/>
      <c r="G643" s="160"/>
      <c r="H643" s="160"/>
      <c r="I643" s="160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60"/>
      <c r="Z643" s="160"/>
      <c r="AA643" s="160"/>
      <c r="AB643" s="160"/>
      <c r="AC643" s="160"/>
      <c r="AD643" s="160"/>
      <c r="AE643" s="160"/>
      <c r="AF643" s="160"/>
      <c r="AG643" s="160"/>
      <c r="AH643" s="160"/>
      <c r="AI643" s="160"/>
      <c r="AJ643" s="160"/>
      <c r="AK643" s="160"/>
      <c r="AL643" s="160"/>
      <c r="AM643" s="160"/>
      <c r="AN643" s="160"/>
      <c r="AO643" s="160"/>
      <c r="AP643" s="160"/>
      <c r="AQ643" s="160"/>
      <c r="AR643" s="160"/>
    </row>
    <row r="644">
      <c r="A644" s="160"/>
      <c r="B644" s="160"/>
      <c r="C644" s="160"/>
      <c r="D644" s="160"/>
      <c r="E644" s="160"/>
      <c r="F644" s="160"/>
      <c r="G644" s="160"/>
      <c r="H644" s="160"/>
      <c r="I644" s="160"/>
      <c r="J644" s="160"/>
      <c r="K644" s="160"/>
      <c r="L644" s="160"/>
      <c r="M644" s="160"/>
      <c r="N644" s="160"/>
      <c r="O644" s="160"/>
      <c r="P644" s="160"/>
      <c r="Q644" s="160"/>
      <c r="R644" s="160"/>
      <c r="S644" s="160"/>
      <c r="T644" s="160"/>
      <c r="U644" s="160"/>
      <c r="V644" s="160"/>
      <c r="W644" s="160"/>
      <c r="X644" s="160"/>
      <c r="Y644" s="160"/>
      <c r="Z644" s="160"/>
      <c r="AA644" s="160"/>
      <c r="AB644" s="160"/>
      <c r="AC644" s="160"/>
      <c r="AD644" s="160"/>
      <c r="AE644" s="160"/>
      <c r="AF644" s="160"/>
      <c r="AG644" s="160"/>
      <c r="AH644" s="160"/>
      <c r="AI644" s="160"/>
      <c r="AJ644" s="160"/>
      <c r="AK644" s="160"/>
      <c r="AL644" s="160"/>
      <c r="AM644" s="160"/>
      <c r="AN644" s="160"/>
      <c r="AO644" s="160"/>
      <c r="AP644" s="160"/>
      <c r="AQ644" s="160"/>
      <c r="AR644" s="160"/>
    </row>
    <row r="645">
      <c r="A645" s="160"/>
      <c r="B645" s="160"/>
      <c r="C645" s="160"/>
      <c r="D645" s="160"/>
      <c r="E645" s="160"/>
      <c r="F645" s="160"/>
      <c r="G645" s="160"/>
      <c r="H645" s="160"/>
      <c r="I645" s="160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60"/>
      <c r="Z645" s="160"/>
      <c r="AA645" s="160"/>
      <c r="AB645" s="160"/>
      <c r="AC645" s="160"/>
      <c r="AD645" s="160"/>
      <c r="AE645" s="160"/>
      <c r="AF645" s="160"/>
      <c r="AG645" s="160"/>
      <c r="AH645" s="160"/>
      <c r="AI645" s="160"/>
      <c r="AJ645" s="160"/>
      <c r="AK645" s="160"/>
      <c r="AL645" s="160"/>
      <c r="AM645" s="160"/>
      <c r="AN645" s="160"/>
      <c r="AO645" s="160"/>
      <c r="AP645" s="160"/>
      <c r="AQ645" s="160"/>
      <c r="AR645" s="160"/>
    </row>
    <row r="646">
      <c r="A646" s="160"/>
      <c r="B646" s="160"/>
      <c r="C646" s="160"/>
      <c r="D646" s="160"/>
      <c r="E646" s="160"/>
      <c r="F646" s="160"/>
      <c r="G646" s="160"/>
      <c r="H646" s="160"/>
      <c r="I646" s="160"/>
      <c r="J646" s="160"/>
      <c r="K646" s="160"/>
      <c r="L646" s="160"/>
      <c r="M646" s="160"/>
      <c r="N646" s="160"/>
      <c r="O646" s="160"/>
      <c r="P646" s="160"/>
      <c r="Q646" s="160"/>
      <c r="R646" s="160"/>
      <c r="S646" s="160"/>
      <c r="T646" s="160"/>
      <c r="U646" s="160"/>
      <c r="V646" s="160"/>
      <c r="W646" s="160"/>
      <c r="X646" s="160"/>
      <c r="Y646" s="160"/>
      <c r="Z646" s="160"/>
      <c r="AA646" s="160"/>
      <c r="AB646" s="160"/>
      <c r="AC646" s="160"/>
      <c r="AD646" s="160"/>
      <c r="AE646" s="160"/>
      <c r="AF646" s="160"/>
      <c r="AG646" s="160"/>
      <c r="AH646" s="160"/>
      <c r="AI646" s="160"/>
      <c r="AJ646" s="160"/>
      <c r="AK646" s="160"/>
      <c r="AL646" s="160"/>
      <c r="AM646" s="160"/>
      <c r="AN646" s="160"/>
      <c r="AO646" s="160"/>
      <c r="AP646" s="160"/>
      <c r="AQ646" s="160"/>
      <c r="AR646" s="160"/>
    </row>
    <row r="647">
      <c r="A647" s="160"/>
      <c r="B647" s="160"/>
      <c r="C647" s="160"/>
      <c r="D647" s="160"/>
      <c r="E647" s="160"/>
      <c r="F647" s="160"/>
      <c r="G647" s="160"/>
      <c r="H647" s="160"/>
      <c r="I647" s="160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60"/>
      <c r="Z647" s="160"/>
      <c r="AA647" s="160"/>
      <c r="AB647" s="160"/>
      <c r="AC647" s="160"/>
      <c r="AD647" s="160"/>
      <c r="AE647" s="160"/>
      <c r="AF647" s="160"/>
      <c r="AG647" s="160"/>
      <c r="AH647" s="160"/>
      <c r="AI647" s="160"/>
      <c r="AJ647" s="160"/>
      <c r="AK647" s="160"/>
      <c r="AL647" s="160"/>
      <c r="AM647" s="160"/>
      <c r="AN647" s="160"/>
      <c r="AO647" s="160"/>
      <c r="AP647" s="160"/>
      <c r="AQ647" s="160"/>
      <c r="AR647" s="160"/>
    </row>
    <row r="648">
      <c r="A648" s="160"/>
      <c r="B648" s="160"/>
      <c r="C648" s="160"/>
      <c r="D648" s="160"/>
      <c r="E648" s="160"/>
      <c r="F648" s="160"/>
      <c r="G648" s="160"/>
      <c r="H648" s="160"/>
      <c r="I648" s="160"/>
      <c r="J648" s="160"/>
      <c r="K648" s="160"/>
      <c r="L648" s="160"/>
      <c r="M648" s="160"/>
      <c r="N648" s="160"/>
      <c r="O648" s="160"/>
      <c r="P648" s="160"/>
      <c r="Q648" s="160"/>
      <c r="R648" s="160"/>
      <c r="S648" s="160"/>
      <c r="T648" s="160"/>
      <c r="U648" s="160"/>
      <c r="V648" s="160"/>
      <c r="W648" s="160"/>
      <c r="X648" s="160"/>
      <c r="Y648" s="160"/>
      <c r="Z648" s="160"/>
      <c r="AA648" s="160"/>
      <c r="AB648" s="160"/>
      <c r="AC648" s="160"/>
      <c r="AD648" s="160"/>
      <c r="AE648" s="160"/>
      <c r="AF648" s="160"/>
      <c r="AG648" s="160"/>
      <c r="AH648" s="160"/>
      <c r="AI648" s="160"/>
      <c r="AJ648" s="160"/>
      <c r="AK648" s="160"/>
      <c r="AL648" s="160"/>
      <c r="AM648" s="160"/>
      <c r="AN648" s="160"/>
      <c r="AO648" s="160"/>
      <c r="AP648" s="160"/>
      <c r="AQ648" s="160"/>
      <c r="AR648" s="160"/>
    </row>
    <row r="649">
      <c r="A649" s="160"/>
      <c r="B649" s="160"/>
      <c r="C649" s="160"/>
      <c r="D649" s="160"/>
      <c r="E649" s="160"/>
      <c r="F649" s="160"/>
      <c r="G649" s="160"/>
      <c r="H649" s="160"/>
      <c r="I649" s="160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60"/>
      <c r="Z649" s="160"/>
      <c r="AA649" s="160"/>
      <c r="AB649" s="160"/>
      <c r="AC649" s="160"/>
      <c r="AD649" s="160"/>
      <c r="AE649" s="160"/>
      <c r="AF649" s="160"/>
      <c r="AG649" s="160"/>
      <c r="AH649" s="160"/>
      <c r="AI649" s="160"/>
      <c r="AJ649" s="160"/>
      <c r="AK649" s="160"/>
      <c r="AL649" s="160"/>
      <c r="AM649" s="160"/>
      <c r="AN649" s="160"/>
      <c r="AO649" s="160"/>
      <c r="AP649" s="160"/>
      <c r="AQ649" s="160"/>
      <c r="AR649" s="160"/>
    </row>
    <row r="650">
      <c r="A650" s="160"/>
      <c r="B650" s="160"/>
      <c r="C650" s="160"/>
      <c r="D650" s="160"/>
      <c r="E650" s="160"/>
      <c r="F650" s="160"/>
      <c r="G650" s="160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0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160"/>
    </row>
    <row r="651">
      <c r="A651" s="160"/>
      <c r="B651" s="160"/>
      <c r="C651" s="160"/>
      <c r="D651" s="160"/>
      <c r="E651" s="160"/>
      <c r="F651" s="160"/>
      <c r="G651" s="160"/>
      <c r="H651" s="160"/>
      <c r="I651" s="160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60"/>
      <c r="Z651" s="160"/>
      <c r="AA651" s="160"/>
      <c r="AB651" s="160"/>
      <c r="AC651" s="160"/>
      <c r="AD651" s="160"/>
      <c r="AE651" s="160"/>
      <c r="AF651" s="160"/>
      <c r="AG651" s="160"/>
      <c r="AH651" s="160"/>
      <c r="AI651" s="160"/>
      <c r="AJ651" s="160"/>
      <c r="AK651" s="160"/>
      <c r="AL651" s="160"/>
      <c r="AM651" s="160"/>
      <c r="AN651" s="160"/>
      <c r="AO651" s="160"/>
      <c r="AP651" s="160"/>
      <c r="AQ651" s="160"/>
      <c r="AR651" s="160"/>
    </row>
    <row r="652">
      <c r="A652" s="160"/>
      <c r="B652" s="160"/>
      <c r="C652" s="160"/>
      <c r="D652" s="160"/>
      <c r="E652" s="160"/>
      <c r="F652" s="160"/>
      <c r="G652" s="160"/>
      <c r="H652" s="160"/>
      <c r="I652" s="160"/>
      <c r="J652" s="160"/>
      <c r="K652" s="160"/>
      <c r="L652" s="160"/>
      <c r="M652" s="160"/>
      <c r="N652" s="160"/>
      <c r="O652" s="160"/>
      <c r="P652" s="160"/>
      <c r="Q652" s="160"/>
      <c r="R652" s="160"/>
      <c r="S652" s="160"/>
      <c r="T652" s="160"/>
      <c r="U652" s="160"/>
      <c r="V652" s="160"/>
      <c r="W652" s="160"/>
      <c r="X652" s="160"/>
      <c r="Y652" s="160"/>
      <c r="Z652" s="160"/>
      <c r="AA652" s="160"/>
      <c r="AB652" s="160"/>
      <c r="AC652" s="160"/>
      <c r="AD652" s="160"/>
      <c r="AE652" s="160"/>
      <c r="AF652" s="160"/>
      <c r="AG652" s="160"/>
      <c r="AH652" s="160"/>
      <c r="AI652" s="160"/>
      <c r="AJ652" s="160"/>
      <c r="AK652" s="160"/>
      <c r="AL652" s="160"/>
      <c r="AM652" s="160"/>
      <c r="AN652" s="160"/>
      <c r="AO652" s="160"/>
      <c r="AP652" s="160"/>
      <c r="AQ652" s="160"/>
      <c r="AR652" s="160"/>
    </row>
    <row r="653">
      <c r="A653" s="160"/>
      <c r="B653" s="160"/>
      <c r="C653" s="160"/>
      <c r="D653" s="160"/>
      <c r="E653" s="160"/>
      <c r="F653" s="160"/>
      <c r="G653" s="160"/>
      <c r="H653" s="160"/>
      <c r="I653" s="160"/>
      <c r="J653" s="160"/>
      <c r="K653" s="160"/>
      <c r="L653" s="160"/>
      <c r="M653" s="160"/>
      <c r="N653" s="160"/>
      <c r="O653" s="160"/>
      <c r="P653" s="160"/>
      <c r="Q653" s="160"/>
      <c r="R653" s="160"/>
      <c r="S653" s="160"/>
      <c r="T653" s="160"/>
      <c r="U653" s="160"/>
      <c r="V653" s="160"/>
      <c r="W653" s="160"/>
      <c r="X653" s="160"/>
      <c r="Y653" s="160"/>
      <c r="Z653" s="160"/>
      <c r="AA653" s="160"/>
      <c r="AB653" s="160"/>
      <c r="AC653" s="160"/>
      <c r="AD653" s="160"/>
      <c r="AE653" s="160"/>
      <c r="AF653" s="160"/>
      <c r="AG653" s="160"/>
      <c r="AH653" s="160"/>
      <c r="AI653" s="160"/>
      <c r="AJ653" s="160"/>
      <c r="AK653" s="160"/>
      <c r="AL653" s="160"/>
      <c r="AM653" s="160"/>
      <c r="AN653" s="160"/>
      <c r="AO653" s="160"/>
      <c r="AP653" s="160"/>
      <c r="AQ653" s="160"/>
      <c r="AR653" s="160"/>
    </row>
    <row r="654">
      <c r="A654" s="160"/>
      <c r="B654" s="160"/>
      <c r="C654" s="160"/>
      <c r="D654" s="160"/>
      <c r="E654" s="160"/>
      <c r="F654" s="160"/>
      <c r="G654" s="160"/>
      <c r="H654" s="160"/>
      <c r="I654" s="160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60"/>
      <c r="Z654" s="160"/>
      <c r="AA654" s="160"/>
      <c r="AB654" s="160"/>
      <c r="AC654" s="160"/>
      <c r="AD654" s="160"/>
      <c r="AE654" s="160"/>
      <c r="AF654" s="160"/>
      <c r="AG654" s="160"/>
      <c r="AH654" s="160"/>
      <c r="AI654" s="160"/>
      <c r="AJ654" s="160"/>
      <c r="AK654" s="160"/>
      <c r="AL654" s="160"/>
      <c r="AM654" s="160"/>
      <c r="AN654" s="160"/>
      <c r="AO654" s="160"/>
      <c r="AP654" s="160"/>
      <c r="AQ654" s="160"/>
      <c r="AR654" s="160"/>
    </row>
    <row r="655">
      <c r="A655" s="160"/>
      <c r="B655" s="160"/>
      <c r="C655" s="160"/>
      <c r="D655" s="160"/>
      <c r="E655" s="160"/>
      <c r="F655" s="160"/>
      <c r="G655" s="160"/>
      <c r="H655" s="160"/>
      <c r="I655" s="160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60"/>
      <c r="Z655" s="160"/>
      <c r="AA655" s="160"/>
      <c r="AB655" s="160"/>
      <c r="AC655" s="160"/>
      <c r="AD655" s="160"/>
      <c r="AE655" s="160"/>
      <c r="AF655" s="160"/>
      <c r="AG655" s="160"/>
      <c r="AH655" s="160"/>
      <c r="AI655" s="160"/>
      <c r="AJ655" s="160"/>
      <c r="AK655" s="160"/>
      <c r="AL655" s="160"/>
      <c r="AM655" s="160"/>
      <c r="AN655" s="160"/>
      <c r="AO655" s="160"/>
      <c r="AP655" s="160"/>
      <c r="AQ655" s="160"/>
      <c r="AR655" s="160"/>
    </row>
    <row r="656">
      <c r="A656" s="160"/>
      <c r="B656" s="160"/>
      <c r="C656" s="160"/>
      <c r="D656" s="160"/>
      <c r="E656" s="160"/>
      <c r="F656" s="160"/>
      <c r="G656" s="160"/>
      <c r="H656" s="160"/>
      <c r="I656" s="160"/>
      <c r="J656" s="160"/>
      <c r="K656" s="160"/>
      <c r="L656" s="160"/>
      <c r="M656" s="160"/>
      <c r="N656" s="160"/>
      <c r="O656" s="160"/>
      <c r="P656" s="160"/>
      <c r="Q656" s="160"/>
      <c r="R656" s="160"/>
      <c r="S656" s="160"/>
      <c r="T656" s="160"/>
      <c r="U656" s="160"/>
      <c r="V656" s="160"/>
      <c r="W656" s="160"/>
      <c r="X656" s="160"/>
      <c r="Y656" s="160"/>
      <c r="Z656" s="160"/>
      <c r="AA656" s="160"/>
      <c r="AB656" s="160"/>
      <c r="AC656" s="160"/>
      <c r="AD656" s="160"/>
      <c r="AE656" s="160"/>
      <c r="AF656" s="160"/>
      <c r="AG656" s="160"/>
      <c r="AH656" s="160"/>
      <c r="AI656" s="160"/>
      <c r="AJ656" s="160"/>
      <c r="AK656" s="160"/>
      <c r="AL656" s="160"/>
      <c r="AM656" s="160"/>
      <c r="AN656" s="160"/>
      <c r="AO656" s="160"/>
      <c r="AP656" s="160"/>
      <c r="AQ656" s="160"/>
      <c r="AR656" s="160"/>
    </row>
    <row r="657">
      <c r="A657" s="160"/>
      <c r="B657" s="160"/>
      <c r="C657" s="160"/>
      <c r="D657" s="160"/>
      <c r="E657" s="160"/>
      <c r="F657" s="160"/>
      <c r="G657" s="160"/>
      <c r="H657" s="160"/>
      <c r="I657" s="160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60"/>
      <c r="Z657" s="160"/>
      <c r="AA657" s="160"/>
      <c r="AB657" s="160"/>
      <c r="AC657" s="160"/>
      <c r="AD657" s="160"/>
      <c r="AE657" s="160"/>
      <c r="AF657" s="160"/>
      <c r="AG657" s="160"/>
      <c r="AH657" s="160"/>
      <c r="AI657" s="160"/>
      <c r="AJ657" s="160"/>
      <c r="AK657" s="160"/>
      <c r="AL657" s="160"/>
      <c r="AM657" s="160"/>
      <c r="AN657" s="160"/>
      <c r="AO657" s="160"/>
      <c r="AP657" s="160"/>
      <c r="AQ657" s="160"/>
      <c r="AR657" s="160"/>
    </row>
    <row r="658">
      <c r="A658" s="160"/>
      <c r="B658" s="160"/>
      <c r="C658" s="160"/>
      <c r="D658" s="160"/>
      <c r="E658" s="160"/>
      <c r="F658" s="160"/>
      <c r="G658" s="160"/>
      <c r="H658" s="160"/>
      <c r="I658" s="160"/>
      <c r="J658" s="160"/>
      <c r="K658" s="160"/>
      <c r="L658" s="160"/>
      <c r="M658" s="160"/>
      <c r="N658" s="160"/>
      <c r="O658" s="160"/>
      <c r="P658" s="160"/>
      <c r="Q658" s="160"/>
      <c r="R658" s="160"/>
      <c r="S658" s="160"/>
      <c r="T658" s="160"/>
      <c r="U658" s="160"/>
      <c r="V658" s="160"/>
      <c r="W658" s="160"/>
      <c r="X658" s="160"/>
      <c r="Y658" s="160"/>
      <c r="Z658" s="160"/>
      <c r="AA658" s="160"/>
      <c r="AB658" s="160"/>
      <c r="AC658" s="160"/>
      <c r="AD658" s="160"/>
      <c r="AE658" s="160"/>
      <c r="AF658" s="160"/>
      <c r="AG658" s="160"/>
      <c r="AH658" s="160"/>
      <c r="AI658" s="160"/>
      <c r="AJ658" s="160"/>
      <c r="AK658" s="160"/>
      <c r="AL658" s="160"/>
      <c r="AM658" s="160"/>
      <c r="AN658" s="160"/>
      <c r="AO658" s="160"/>
      <c r="AP658" s="160"/>
      <c r="AQ658" s="160"/>
      <c r="AR658" s="160"/>
    </row>
    <row r="659">
      <c r="A659" s="160"/>
      <c r="B659" s="160"/>
      <c r="C659" s="160"/>
      <c r="D659" s="160"/>
      <c r="E659" s="160"/>
      <c r="F659" s="160"/>
      <c r="G659" s="160"/>
      <c r="H659" s="160"/>
      <c r="I659" s="160"/>
      <c r="J659" s="160"/>
      <c r="K659" s="160"/>
      <c r="L659" s="160"/>
      <c r="M659" s="160"/>
      <c r="N659" s="160"/>
      <c r="O659" s="160"/>
      <c r="P659" s="160"/>
      <c r="Q659" s="160"/>
      <c r="R659" s="160"/>
      <c r="S659" s="160"/>
      <c r="T659" s="160"/>
      <c r="U659" s="160"/>
      <c r="V659" s="160"/>
      <c r="W659" s="160"/>
      <c r="X659" s="160"/>
      <c r="Y659" s="160"/>
      <c r="Z659" s="160"/>
      <c r="AA659" s="160"/>
      <c r="AB659" s="160"/>
      <c r="AC659" s="160"/>
      <c r="AD659" s="160"/>
      <c r="AE659" s="160"/>
      <c r="AF659" s="160"/>
      <c r="AG659" s="160"/>
      <c r="AH659" s="160"/>
      <c r="AI659" s="160"/>
      <c r="AJ659" s="160"/>
      <c r="AK659" s="160"/>
      <c r="AL659" s="160"/>
      <c r="AM659" s="160"/>
      <c r="AN659" s="160"/>
      <c r="AO659" s="160"/>
      <c r="AP659" s="160"/>
      <c r="AQ659" s="160"/>
      <c r="AR659" s="160"/>
    </row>
    <row r="660">
      <c r="A660" s="160"/>
      <c r="B660" s="160"/>
      <c r="C660" s="160"/>
      <c r="D660" s="160"/>
      <c r="E660" s="160"/>
      <c r="F660" s="160"/>
      <c r="G660" s="160"/>
      <c r="H660" s="160"/>
      <c r="I660" s="160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60"/>
      <c r="Z660" s="160"/>
      <c r="AA660" s="160"/>
      <c r="AB660" s="160"/>
      <c r="AC660" s="160"/>
      <c r="AD660" s="160"/>
      <c r="AE660" s="160"/>
      <c r="AF660" s="160"/>
      <c r="AG660" s="160"/>
      <c r="AH660" s="160"/>
      <c r="AI660" s="160"/>
      <c r="AJ660" s="160"/>
      <c r="AK660" s="160"/>
      <c r="AL660" s="160"/>
      <c r="AM660" s="160"/>
      <c r="AN660" s="160"/>
      <c r="AO660" s="160"/>
      <c r="AP660" s="160"/>
      <c r="AQ660" s="160"/>
      <c r="AR660" s="160"/>
    </row>
    <row r="661">
      <c r="A661" s="160"/>
      <c r="B661" s="160"/>
      <c r="C661" s="160"/>
      <c r="D661" s="160"/>
      <c r="E661" s="160"/>
      <c r="F661" s="160"/>
      <c r="G661" s="160"/>
      <c r="H661" s="160"/>
      <c r="I661" s="160"/>
      <c r="J661" s="160"/>
      <c r="K661" s="160"/>
      <c r="L661" s="160"/>
      <c r="M661" s="160"/>
      <c r="N661" s="160"/>
      <c r="O661" s="160"/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  <c r="AA661" s="160"/>
      <c r="AB661" s="160"/>
      <c r="AC661" s="160"/>
      <c r="AD661" s="160"/>
      <c r="AE661" s="160"/>
      <c r="AF661" s="160"/>
      <c r="AG661" s="160"/>
      <c r="AH661" s="160"/>
      <c r="AI661" s="160"/>
      <c r="AJ661" s="160"/>
      <c r="AK661" s="160"/>
      <c r="AL661" s="160"/>
      <c r="AM661" s="160"/>
      <c r="AN661" s="160"/>
      <c r="AO661" s="160"/>
      <c r="AP661" s="160"/>
      <c r="AQ661" s="160"/>
      <c r="AR661" s="160"/>
    </row>
    <row r="662">
      <c r="A662" s="160"/>
      <c r="B662" s="160"/>
      <c r="C662" s="160"/>
      <c r="D662" s="160"/>
      <c r="E662" s="160"/>
      <c r="F662" s="160"/>
      <c r="G662" s="160"/>
      <c r="H662" s="160"/>
      <c r="I662" s="160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60"/>
      <c r="Z662" s="160"/>
      <c r="AA662" s="160"/>
      <c r="AB662" s="160"/>
      <c r="AC662" s="160"/>
      <c r="AD662" s="160"/>
      <c r="AE662" s="160"/>
      <c r="AF662" s="160"/>
      <c r="AG662" s="160"/>
      <c r="AH662" s="160"/>
      <c r="AI662" s="160"/>
      <c r="AJ662" s="160"/>
      <c r="AK662" s="160"/>
      <c r="AL662" s="160"/>
      <c r="AM662" s="160"/>
      <c r="AN662" s="160"/>
      <c r="AO662" s="160"/>
      <c r="AP662" s="160"/>
      <c r="AQ662" s="160"/>
      <c r="AR662" s="160"/>
    </row>
    <row r="663">
      <c r="A663" s="160"/>
      <c r="B663" s="160"/>
      <c r="C663" s="160"/>
      <c r="D663" s="160"/>
      <c r="E663" s="160"/>
      <c r="F663" s="160"/>
      <c r="G663" s="160"/>
      <c r="H663" s="160"/>
      <c r="I663" s="160"/>
      <c r="J663" s="160"/>
      <c r="K663" s="160"/>
      <c r="L663" s="160"/>
      <c r="M663" s="160"/>
      <c r="N663" s="160"/>
      <c r="O663" s="160"/>
      <c r="P663" s="160"/>
      <c r="Q663" s="160"/>
      <c r="R663" s="160"/>
      <c r="S663" s="160"/>
      <c r="T663" s="160"/>
      <c r="U663" s="160"/>
      <c r="V663" s="160"/>
      <c r="W663" s="160"/>
      <c r="X663" s="160"/>
      <c r="Y663" s="160"/>
      <c r="Z663" s="160"/>
      <c r="AA663" s="160"/>
      <c r="AB663" s="160"/>
      <c r="AC663" s="160"/>
      <c r="AD663" s="160"/>
      <c r="AE663" s="160"/>
      <c r="AF663" s="160"/>
      <c r="AG663" s="160"/>
      <c r="AH663" s="160"/>
      <c r="AI663" s="160"/>
      <c r="AJ663" s="160"/>
      <c r="AK663" s="160"/>
      <c r="AL663" s="160"/>
      <c r="AM663" s="160"/>
      <c r="AN663" s="160"/>
      <c r="AO663" s="160"/>
      <c r="AP663" s="160"/>
      <c r="AQ663" s="160"/>
      <c r="AR663" s="160"/>
    </row>
    <row r="664">
      <c r="A664" s="160"/>
      <c r="B664" s="160"/>
      <c r="C664" s="160"/>
      <c r="D664" s="160"/>
      <c r="E664" s="160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0"/>
      <c r="AJ664" s="160"/>
      <c r="AK664" s="160"/>
      <c r="AL664" s="160"/>
      <c r="AM664" s="160"/>
      <c r="AN664" s="160"/>
      <c r="AO664" s="160"/>
      <c r="AP664" s="160"/>
      <c r="AQ664" s="160"/>
      <c r="AR664" s="160"/>
    </row>
    <row r="665">
      <c r="A665" s="160"/>
      <c r="B665" s="160"/>
      <c r="C665" s="160"/>
      <c r="D665" s="160"/>
      <c r="E665" s="160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0"/>
      <c r="AJ665" s="160"/>
      <c r="AK665" s="160"/>
      <c r="AL665" s="160"/>
      <c r="AM665" s="160"/>
      <c r="AN665" s="160"/>
      <c r="AO665" s="160"/>
      <c r="AP665" s="160"/>
      <c r="AQ665" s="160"/>
      <c r="AR665" s="160"/>
    </row>
    <row r="666">
      <c r="A666" s="160"/>
      <c r="B666" s="160"/>
      <c r="C666" s="160"/>
      <c r="D666" s="160"/>
      <c r="E666" s="160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0"/>
      <c r="AJ666" s="160"/>
      <c r="AK666" s="160"/>
      <c r="AL666" s="160"/>
      <c r="AM666" s="160"/>
      <c r="AN666" s="160"/>
      <c r="AO666" s="160"/>
      <c r="AP666" s="160"/>
      <c r="AQ666" s="160"/>
      <c r="AR666" s="160"/>
    </row>
    <row r="667">
      <c r="A667" s="160"/>
      <c r="B667" s="160"/>
      <c r="C667" s="160"/>
      <c r="D667" s="160"/>
      <c r="E667" s="160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0"/>
      <c r="AJ667" s="160"/>
      <c r="AK667" s="160"/>
      <c r="AL667" s="160"/>
      <c r="AM667" s="160"/>
      <c r="AN667" s="160"/>
      <c r="AO667" s="160"/>
      <c r="AP667" s="160"/>
      <c r="AQ667" s="160"/>
      <c r="AR667" s="160"/>
    </row>
    <row r="668">
      <c r="A668" s="160"/>
      <c r="B668" s="160"/>
      <c r="C668" s="160"/>
      <c r="D668" s="160"/>
      <c r="E668" s="160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0"/>
      <c r="AJ668" s="160"/>
      <c r="AK668" s="160"/>
      <c r="AL668" s="160"/>
      <c r="AM668" s="160"/>
      <c r="AN668" s="160"/>
      <c r="AO668" s="160"/>
      <c r="AP668" s="160"/>
      <c r="AQ668" s="160"/>
      <c r="AR668" s="160"/>
    </row>
    <row r="669">
      <c r="A669" s="160"/>
      <c r="B669" s="160"/>
      <c r="C669" s="160"/>
      <c r="D669" s="160"/>
      <c r="E669" s="160"/>
      <c r="F669" s="160"/>
      <c r="G669" s="160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160"/>
    </row>
    <row r="670">
      <c r="A670" s="160"/>
      <c r="B670" s="160"/>
      <c r="C670" s="160"/>
      <c r="D670" s="160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  <c r="P670" s="160"/>
      <c r="Q670" s="160"/>
      <c r="R670" s="160"/>
      <c r="S670" s="160"/>
      <c r="T670" s="160"/>
      <c r="U670" s="160"/>
      <c r="V670" s="160"/>
      <c r="W670" s="160"/>
      <c r="X670" s="160"/>
      <c r="Y670" s="160"/>
      <c r="Z670" s="160"/>
      <c r="AA670" s="160"/>
      <c r="AB670" s="160"/>
      <c r="AC670" s="160"/>
      <c r="AD670" s="160"/>
      <c r="AE670" s="160"/>
      <c r="AF670" s="160"/>
      <c r="AG670" s="160"/>
      <c r="AH670" s="160"/>
      <c r="AI670" s="160"/>
      <c r="AJ670" s="160"/>
      <c r="AK670" s="160"/>
      <c r="AL670" s="160"/>
      <c r="AM670" s="160"/>
      <c r="AN670" s="160"/>
      <c r="AO670" s="160"/>
      <c r="AP670" s="160"/>
      <c r="AQ670" s="160"/>
      <c r="AR670" s="160"/>
    </row>
    <row r="671">
      <c r="A671" s="160"/>
      <c r="B671" s="160"/>
      <c r="C671" s="160"/>
      <c r="D671" s="160"/>
      <c r="E671" s="160"/>
      <c r="F671" s="160"/>
      <c r="G671" s="160"/>
      <c r="H671" s="160"/>
      <c r="I671" s="160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60"/>
      <c r="Z671" s="160"/>
      <c r="AA671" s="160"/>
      <c r="AB671" s="160"/>
      <c r="AC671" s="160"/>
      <c r="AD671" s="160"/>
      <c r="AE671" s="160"/>
      <c r="AF671" s="160"/>
      <c r="AG671" s="160"/>
      <c r="AH671" s="160"/>
      <c r="AI671" s="160"/>
      <c r="AJ671" s="160"/>
      <c r="AK671" s="160"/>
      <c r="AL671" s="160"/>
      <c r="AM671" s="160"/>
      <c r="AN671" s="160"/>
      <c r="AO671" s="160"/>
      <c r="AP671" s="160"/>
      <c r="AQ671" s="160"/>
      <c r="AR671" s="160"/>
    </row>
    <row r="672">
      <c r="A672" s="160"/>
      <c r="B672" s="160"/>
      <c r="C672" s="160"/>
      <c r="D672" s="160"/>
      <c r="E672" s="160"/>
      <c r="F672" s="160"/>
      <c r="G672" s="160"/>
      <c r="H672" s="160"/>
      <c r="I672" s="160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60"/>
      <c r="Z672" s="160"/>
      <c r="AA672" s="160"/>
      <c r="AB672" s="160"/>
      <c r="AC672" s="160"/>
      <c r="AD672" s="160"/>
      <c r="AE672" s="160"/>
      <c r="AF672" s="160"/>
      <c r="AG672" s="160"/>
      <c r="AH672" s="160"/>
      <c r="AI672" s="160"/>
      <c r="AJ672" s="160"/>
      <c r="AK672" s="160"/>
      <c r="AL672" s="160"/>
      <c r="AM672" s="160"/>
      <c r="AN672" s="160"/>
      <c r="AO672" s="160"/>
      <c r="AP672" s="160"/>
      <c r="AQ672" s="160"/>
      <c r="AR672" s="160"/>
    </row>
    <row r="673">
      <c r="A673" s="160"/>
      <c r="B673" s="160"/>
      <c r="C673" s="160"/>
      <c r="D673" s="160"/>
      <c r="E673" s="160"/>
      <c r="F673" s="160"/>
      <c r="G673" s="160"/>
      <c r="H673" s="160"/>
      <c r="I673" s="160"/>
      <c r="J673" s="160"/>
      <c r="K673" s="160"/>
      <c r="L673" s="160"/>
      <c r="M673" s="160"/>
      <c r="N673" s="160"/>
      <c r="O673" s="160"/>
      <c r="P673" s="160"/>
      <c r="Q673" s="160"/>
      <c r="R673" s="160"/>
      <c r="S673" s="160"/>
      <c r="T673" s="160"/>
      <c r="U673" s="160"/>
      <c r="V673" s="160"/>
      <c r="W673" s="160"/>
      <c r="X673" s="160"/>
      <c r="Y673" s="160"/>
      <c r="Z673" s="160"/>
      <c r="AA673" s="160"/>
      <c r="AB673" s="160"/>
      <c r="AC673" s="160"/>
      <c r="AD673" s="160"/>
      <c r="AE673" s="160"/>
      <c r="AF673" s="160"/>
      <c r="AG673" s="160"/>
      <c r="AH673" s="160"/>
      <c r="AI673" s="160"/>
      <c r="AJ673" s="160"/>
      <c r="AK673" s="160"/>
      <c r="AL673" s="160"/>
      <c r="AM673" s="160"/>
      <c r="AN673" s="160"/>
      <c r="AO673" s="160"/>
      <c r="AP673" s="160"/>
      <c r="AQ673" s="160"/>
      <c r="AR673" s="160"/>
    </row>
    <row r="674">
      <c r="A674" s="160"/>
      <c r="B674" s="160"/>
      <c r="C674" s="160"/>
      <c r="D674" s="160"/>
      <c r="E674" s="160"/>
      <c r="F674" s="160"/>
      <c r="G674" s="160"/>
      <c r="H674" s="160"/>
      <c r="I674" s="160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60"/>
      <c r="Z674" s="160"/>
      <c r="AA674" s="160"/>
      <c r="AB674" s="160"/>
      <c r="AC674" s="160"/>
      <c r="AD674" s="160"/>
      <c r="AE674" s="160"/>
      <c r="AF674" s="160"/>
      <c r="AG674" s="160"/>
      <c r="AH674" s="160"/>
      <c r="AI674" s="160"/>
      <c r="AJ674" s="160"/>
      <c r="AK674" s="160"/>
      <c r="AL674" s="160"/>
      <c r="AM674" s="160"/>
      <c r="AN674" s="160"/>
      <c r="AO674" s="160"/>
      <c r="AP674" s="160"/>
      <c r="AQ674" s="160"/>
      <c r="AR674" s="160"/>
    </row>
    <row r="675">
      <c r="A675" s="160"/>
      <c r="B675" s="160"/>
      <c r="C675" s="160"/>
      <c r="D675" s="160"/>
      <c r="E675" s="160"/>
      <c r="F675" s="160"/>
      <c r="G675" s="160"/>
      <c r="H675" s="160"/>
      <c r="I675" s="160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60"/>
      <c r="Z675" s="160"/>
      <c r="AA675" s="160"/>
      <c r="AB675" s="160"/>
      <c r="AC675" s="160"/>
      <c r="AD675" s="160"/>
      <c r="AE675" s="160"/>
      <c r="AF675" s="160"/>
      <c r="AG675" s="160"/>
      <c r="AH675" s="160"/>
      <c r="AI675" s="160"/>
      <c r="AJ675" s="160"/>
      <c r="AK675" s="160"/>
      <c r="AL675" s="160"/>
      <c r="AM675" s="160"/>
      <c r="AN675" s="160"/>
      <c r="AO675" s="160"/>
      <c r="AP675" s="160"/>
      <c r="AQ675" s="160"/>
      <c r="AR675" s="160"/>
    </row>
    <row r="676">
      <c r="A676" s="160"/>
      <c r="B676" s="160"/>
      <c r="C676" s="160"/>
      <c r="D676" s="160"/>
      <c r="E676" s="160"/>
      <c r="F676" s="160"/>
      <c r="G676" s="160"/>
      <c r="H676" s="16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  <c r="V676" s="160"/>
      <c r="W676" s="160"/>
      <c r="X676" s="160"/>
      <c r="Y676" s="160"/>
      <c r="Z676" s="160"/>
      <c r="AA676" s="160"/>
      <c r="AB676" s="160"/>
      <c r="AC676" s="160"/>
      <c r="AD676" s="160"/>
      <c r="AE676" s="160"/>
      <c r="AF676" s="160"/>
      <c r="AG676" s="160"/>
      <c r="AH676" s="160"/>
      <c r="AI676" s="160"/>
      <c r="AJ676" s="160"/>
      <c r="AK676" s="160"/>
      <c r="AL676" s="160"/>
      <c r="AM676" s="160"/>
      <c r="AN676" s="160"/>
      <c r="AO676" s="160"/>
      <c r="AP676" s="160"/>
      <c r="AQ676" s="160"/>
      <c r="AR676" s="160"/>
    </row>
    <row r="677">
      <c r="A677" s="160"/>
      <c r="B677" s="160"/>
      <c r="C677" s="160"/>
      <c r="D677" s="160"/>
      <c r="E677" s="160"/>
      <c r="F677" s="160"/>
      <c r="G677" s="160"/>
      <c r="H677" s="160"/>
      <c r="I677" s="160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60"/>
      <c r="Z677" s="160"/>
      <c r="AA677" s="160"/>
      <c r="AB677" s="160"/>
      <c r="AC677" s="160"/>
      <c r="AD677" s="160"/>
      <c r="AE677" s="160"/>
      <c r="AF677" s="160"/>
      <c r="AG677" s="160"/>
      <c r="AH677" s="160"/>
      <c r="AI677" s="160"/>
      <c r="AJ677" s="160"/>
      <c r="AK677" s="160"/>
      <c r="AL677" s="160"/>
      <c r="AM677" s="160"/>
      <c r="AN677" s="160"/>
      <c r="AO677" s="160"/>
      <c r="AP677" s="160"/>
      <c r="AQ677" s="160"/>
      <c r="AR677" s="160"/>
    </row>
    <row r="678">
      <c r="A678" s="160"/>
      <c r="B678" s="160"/>
      <c r="C678" s="160"/>
      <c r="D678" s="160"/>
      <c r="E678" s="160"/>
      <c r="F678" s="160"/>
      <c r="G678" s="160"/>
      <c r="H678" s="160"/>
      <c r="I678" s="160"/>
      <c r="J678" s="160"/>
      <c r="K678" s="160"/>
      <c r="L678" s="160"/>
      <c r="M678" s="160"/>
      <c r="N678" s="160"/>
      <c r="O678" s="160"/>
      <c r="P678" s="160"/>
      <c r="Q678" s="160"/>
      <c r="R678" s="160"/>
      <c r="S678" s="160"/>
      <c r="T678" s="160"/>
      <c r="U678" s="160"/>
      <c r="V678" s="160"/>
      <c r="W678" s="160"/>
      <c r="X678" s="160"/>
      <c r="Y678" s="160"/>
      <c r="Z678" s="160"/>
      <c r="AA678" s="160"/>
      <c r="AB678" s="160"/>
      <c r="AC678" s="160"/>
      <c r="AD678" s="160"/>
      <c r="AE678" s="160"/>
      <c r="AF678" s="160"/>
      <c r="AG678" s="160"/>
      <c r="AH678" s="160"/>
      <c r="AI678" s="160"/>
      <c r="AJ678" s="160"/>
      <c r="AK678" s="160"/>
      <c r="AL678" s="160"/>
      <c r="AM678" s="160"/>
      <c r="AN678" s="160"/>
      <c r="AO678" s="160"/>
      <c r="AP678" s="160"/>
      <c r="AQ678" s="160"/>
      <c r="AR678" s="160"/>
    </row>
    <row r="679">
      <c r="A679" s="160"/>
      <c r="B679" s="160"/>
      <c r="C679" s="160"/>
      <c r="D679" s="160"/>
      <c r="E679" s="160"/>
      <c r="F679" s="160"/>
      <c r="G679" s="160"/>
      <c r="H679" s="160"/>
      <c r="I679" s="160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60"/>
      <c r="Z679" s="160"/>
      <c r="AA679" s="160"/>
      <c r="AB679" s="160"/>
      <c r="AC679" s="160"/>
      <c r="AD679" s="160"/>
      <c r="AE679" s="160"/>
      <c r="AF679" s="160"/>
      <c r="AG679" s="160"/>
      <c r="AH679" s="160"/>
      <c r="AI679" s="160"/>
      <c r="AJ679" s="160"/>
      <c r="AK679" s="160"/>
      <c r="AL679" s="160"/>
      <c r="AM679" s="160"/>
      <c r="AN679" s="160"/>
      <c r="AO679" s="160"/>
      <c r="AP679" s="160"/>
      <c r="AQ679" s="160"/>
      <c r="AR679" s="160"/>
    </row>
    <row r="680">
      <c r="A680" s="160"/>
      <c r="B680" s="160"/>
      <c r="C680" s="160"/>
      <c r="D680" s="160"/>
      <c r="E680" s="160"/>
      <c r="F680" s="160"/>
      <c r="G680" s="160"/>
      <c r="H680" s="160"/>
      <c r="I680" s="160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60"/>
      <c r="Z680" s="160"/>
      <c r="AA680" s="160"/>
      <c r="AB680" s="160"/>
      <c r="AC680" s="160"/>
      <c r="AD680" s="160"/>
      <c r="AE680" s="160"/>
      <c r="AF680" s="160"/>
      <c r="AG680" s="160"/>
      <c r="AH680" s="160"/>
      <c r="AI680" s="160"/>
      <c r="AJ680" s="160"/>
      <c r="AK680" s="160"/>
      <c r="AL680" s="160"/>
      <c r="AM680" s="160"/>
      <c r="AN680" s="160"/>
      <c r="AO680" s="160"/>
      <c r="AP680" s="160"/>
      <c r="AQ680" s="160"/>
      <c r="AR680" s="160"/>
    </row>
    <row r="681">
      <c r="A681" s="160"/>
      <c r="B681" s="160"/>
      <c r="C681" s="160"/>
      <c r="D681" s="160"/>
      <c r="E681" s="160"/>
      <c r="F681" s="160"/>
      <c r="G681" s="160"/>
      <c r="H681" s="160"/>
      <c r="I681" s="160"/>
      <c r="J681" s="160"/>
      <c r="K681" s="160"/>
      <c r="L681" s="160"/>
      <c r="M681" s="160"/>
      <c r="N681" s="160"/>
      <c r="O681" s="160"/>
      <c r="P681" s="160"/>
      <c r="Q681" s="160"/>
      <c r="R681" s="160"/>
      <c r="S681" s="160"/>
      <c r="T681" s="160"/>
      <c r="U681" s="160"/>
      <c r="V681" s="160"/>
      <c r="W681" s="160"/>
      <c r="X681" s="160"/>
      <c r="Y681" s="160"/>
      <c r="Z681" s="160"/>
      <c r="AA681" s="160"/>
      <c r="AB681" s="160"/>
      <c r="AC681" s="160"/>
      <c r="AD681" s="160"/>
      <c r="AE681" s="160"/>
      <c r="AF681" s="160"/>
      <c r="AG681" s="160"/>
      <c r="AH681" s="160"/>
      <c r="AI681" s="160"/>
      <c r="AJ681" s="160"/>
      <c r="AK681" s="160"/>
      <c r="AL681" s="160"/>
      <c r="AM681" s="160"/>
      <c r="AN681" s="160"/>
      <c r="AO681" s="160"/>
      <c r="AP681" s="160"/>
      <c r="AQ681" s="160"/>
      <c r="AR681" s="160"/>
    </row>
    <row r="682">
      <c r="A682" s="160"/>
      <c r="B682" s="160"/>
      <c r="C682" s="160"/>
      <c r="D682" s="160"/>
      <c r="E682" s="160"/>
      <c r="F682" s="160"/>
      <c r="G682" s="160"/>
      <c r="H682" s="160"/>
      <c r="I682" s="160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60"/>
      <c r="Z682" s="160"/>
      <c r="AA682" s="160"/>
      <c r="AB682" s="160"/>
      <c r="AC682" s="160"/>
      <c r="AD682" s="160"/>
      <c r="AE682" s="160"/>
      <c r="AF682" s="160"/>
      <c r="AG682" s="160"/>
      <c r="AH682" s="160"/>
      <c r="AI682" s="160"/>
      <c r="AJ682" s="160"/>
      <c r="AK682" s="160"/>
      <c r="AL682" s="160"/>
      <c r="AM682" s="160"/>
      <c r="AN682" s="160"/>
      <c r="AO682" s="160"/>
      <c r="AP682" s="160"/>
      <c r="AQ682" s="160"/>
      <c r="AR682" s="160"/>
    </row>
    <row r="683">
      <c r="A683" s="160"/>
      <c r="B683" s="160"/>
      <c r="C683" s="160"/>
      <c r="D683" s="160"/>
      <c r="E683" s="160"/>
      <c r="F683" s="160"/>
      <c r="G683" s="160"/>
      <c r="H683" s="160"/>
      <c r="I683" s="160"/>
      <c r="J683" s="160"/>
      <c r="K683" s="160"/>
      <c r="L683" s="160"/>
      <c r="M683" s="160"/>
      <c r="N683" s="160"/>
      <c r="O683" s="160"/>
      <c r="P683" s="160"/>
      <c r="Q683" s="160"/>
      <c r="R683" s="160"/>
      <c r="S683" s="160"/>
      <c r="T683" s="160"/>
      <c r="U683" s="160"/>
      <c r="V683" s="160"/>
      <c r="W683" s="160"/>
      <c r="X683" s="160"/>
      <c r="Y683" s="160"/>
      <c r="Z683" s="160"/>
      <c r="AA683" s="160"/>
      <c r="AB683" s="160"/>
      <c r="AC683" s="160"/>
      <c r="AD683" s="160"/>
      <c r="AE683" s="160"/>
      <c r="AF683" s="160"/>
      <c r="AG683" s="160"/>
      <c r="AH683" s="160"/>
      <c r="AI683" s="160"/>
      <c r="AJ683" s="160"/>
      <c r="AK683" s="160"/>
      <c r="AL683" s="160"/>
      <c r="AM683" s="160"/>
      <c r="AN683" s="160"/>
      <c r="AO683" s="160"/>
      <c r="AP683" s="160"/>
      <c r="AQ683" s="160"/>
      <c r="AR683" s="160"/>
    </row>
    <row r="684">
      <c r="A684" s="160"/>
      <c r="B684" s="160"/>
      <c r="C684" s="160"/>
      <c r="D684" s="160"/>
      <c r="E684" s="160"/>
      <c r="F684" s="160"/>
      <c r="G684" s="160"/>
      <c r="H684" s="160"/>
      <c r="I684" s="160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60"/>
      <c r="Z684" s="160"/>
      <c r="AA684" s="160"/>
      <c r="AB684" s="160"/>
      <c r="AC684" s="160"/>
      <c r="AD684" s="160"/>
      <c r="AE684" s="160"/>
      <c r="AF684" s="160"/>
      <c r="AG684" s="160"/>
      <c r="AH684" s="160"/>
      <c r="AI684" s="160"/>
      <c r="AJ684" s="160"/>
      <c r="AK684" s="160"/>
      <c r="AL684" s="160"/>
      <c r="AM684" s="160"/>
      <c r="AN684" s="160"/>
      <c r="AO684" s="160"/>
      <c r="AP684" s="160"/>
      <c r="AQ684" s="160"/>
      <c r="AR684" s="160"/>
    </row>
    <row r="685">
      <c r="A685" s="160"/>
      <c r="B685" s="160"/>
      <c r="C685" s="160"/>
      <c r="D685" s="160"/>
      <c r="E685" s="160"/>
      <c r="F685" s="160"/>
      <c r="G685" s="160"/>
      <c r="H685" s="160"/>
      <c r="I685" s="160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60"/>
      <c r="Z685" s="160"/>
      <c r="AA685" s="160"/>
      <c r="AB685" s="160"/>
      <c r="AC685" s="160"/>
      <c r="AD685" s="160"/>
      <c r="AE685" s="160"/>
      <c r="AF685" s="160"/>
      <c r="AG685" s="160"/>
      <c r="AH685" s="160"/>
      <c r="AI685" s="160"/>
      <c r="AJ685" s="160"/>
      <c r="AK685" s="160"/>
      <c r="AL685" s="160"/>
      <c r="AM685" s="160"/>
      <c r="AN685" s="160"/>
      <c r="AO685" s="160"/>
      <c r="AP685" s="160"/>
      <c r="AQ685" s="160"/>
      <c r="AR685" s="160"/>
    </row>
    <row r="686">
      <c r="A686" s="160"/>
      <c r="B686" s="160"/>
      <c r="C686" s="160"/>
      <c r="D686" s="160"/>
      <c r="E686" s="160"/>
      <c r="F686" s="160"/>
      <c r="G686" s="160"/>
      <c r="H686" s="160"/>
      <c r="I686" s="160"/>
      <c r="J686" s="160"/>
      <c r="K686" s="160"/>
      <c r="L686" s="160"/>
      <c r="M686" s="160"/>
      <c r="N686" s="160"/>
      <c r="O686" s="160"/>
      <c r="P686" s="160"/>
      <c r="Q686" s="160"/>
      <c r="R686" s="160"/>
      <c r="S686" s="160"/>
      <c r="T686" s="160"/>
      <c r="U686" s="160"/>
      <c r="V686" s="160"/>
      <c r="W686" s="160"/>
      <c r="X686" s="160"/>
      <c r="Y686" s="160"/>
      <c r="Z686" s="160"/>
      <c r="AA686" s="160"/>
      <c r="AB686" s="160"/>
      <c r="AC686" s="160"/>
      <c r="AD686" s="160"/>
      <c r="AE686" s="160"/>
      <c r="AF686" s="160"/>
      <c r="AG686" s="160"/>
      <c r="AH686" s="160"/>
      <c r="AI686" s="160"/>
      <c r="AJ686" s="160"/>
      <c r="AK686" s="160"/>
      <c r="AL686" s="160"/>
      <c r="AM686" s="160"/>
      <c r="AN686" s="160"/>
      <c r="AO686" s="160"/>
      <c r="AP686" s="160"/>
      <c r="AQ686" s="160"/>
      <c r="AR686" s="160"/>
    </row>
    <row r="687">
      <c r="A687" s="160"/>
      <c r="B687" s="160"/>
      <c r="C687" s="160"/>
      <c r="D687" s="160"/>
      <c r="E687" s="160"/>
      <c r="F687" s="160"/>
      <c r="G687" s="160"/>
      <c r="H687" s="160"/>
      <c r="I687" s="160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0"/>
      <c r="AJ687" s="160"/>
      <c r="AK687" s="160"/>
      <c r="AL687" s="160"/>
      <c r="AM687" s="160"/>
      <c r="AN687" s="160"/>
      <c r="AO687" s="160"/>
      <c r="AP687" s="160"/>
      <c r="AQ687" s="160"/>
      <c r="AR687" s="160"/>
    </row>
    <row r="688">
      <c r="A688" s="160"/>
      <c r="B688" s="160"/>
      <c r="C688" s="160"/>
      <c r="D688" s="160"/>
      <c r="E688" s="160"/>
      <c r="F688" s="160"/>
      <c r="G688" s="160"/>
      <c r="H688" s="160"/>
      <c r="I688" s="160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  <c r="AA688" s="160"/>
      <c r="AB688" s="160"/>
      <c r="AC688" s="160"/>
      <c r="AD688" s="160"/>
      <c r="AE688" s="160"/>
      <c r="AF688" s="160"/>
      <c r="AG688" s="160"/>
      <c r="AH688" s="160"/>
      <c r="AI688" s="160"/>
      <c r="AJ688" s="160"/>
      <c r="AK688" s="160"/>
      <c r="AL688" s="160"/>
      <c r="AM688" s="160"/>
      <c r="AN688" s="160"/>
      <c r="AO688" s="160"/>
      <c r="AP688" s="160"/>
      <c r="AQ688" s="160"/>
      <c r="AR688" s="160"/>
    </row>
    <row r="689">
      <c r="A689" s="160"/>
      <c r="B689" s="160"/>
      <c r="C689" s="160"/>
      <c r="D689" s="160"/>
      <c r="E689" s="160"/>
      <c r="F689" s="160"/>
      <c r="G689" s="160"/>
      <c r="H689" s="160"/>
      <c r="I689" s="160"/>
      <c r="J689" s="160"/>
      <c r="K689" s="160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160"/>
      <c r="AC689" s="160"/>
      <c r="AD689" s="160"/>
      <c r="AE689" s="160"/>
      <c r="AF689" s="160"/>
      <c r="AG689" s="160"/>
      <c r="AH689" s="160"/>
      <c r="AI689" s="160"/>
      <c r="AJ689" s="160"/>
      <c r="AK689" s="160"/>
      <c r="AL689" s="160"/>
      <c r="AM689" s="160"/>
      <c r="AN689" s="160"/>
      <c r="AO689" s="160"/>
      <c r="AP689" s="160"/>
      <c r="AQ689" s="160"/>
      <c r="AR689" s="160"/>
    </row>
    <row r="690">
      <c r="A690" s="160"/>
      <c r="B690" s="160"/>
      <c r="C690" s="160"/>
      <c r="D690" s="160"/>
      <c r="E690" s="160"/>
      <c r="F690" s="160"/>
      <c r="G690" s="160"/>
      <c r="H690" s="160"/>
      <c r="I690" s="160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0"/>
      <c r="AJ690" s="160"/>
      <c r="AK690" s="160"/>
      <c r="AL690" s="160"/>
      <c r="AM690" s="160"/>
      <c r="AN690" s="160"/>
      <c r="AO690" s="160"/>
      <c r="AP690" s="160"/>
      <c r="AQ690" s="160"/>
      <c r="AR690" s="160"/>
    </row>
    <row r="691">
      <c r="A691" s="160"/>
      <c r="B691" s="160"/>
      <c r="C691" s="160"/>
      <c r="D691" s="160"/>
      <c r="E691" s="160"/>
      <c r="F691" s="160"/>
      <c r="G691" s="160"/>
      <c r="H691" s="160"/>
      <c r="I691" s="160"/>
      <c r="J691" s="160"/>
      <c r="K691" s="160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0"/>
      <c r="AJ691" s="160"/>
      <c r="AK691" s="160"/>
      <c r="AL691" s="160"/>
      <c r="AM691" s="160"/>
      <c r="AN691" s="160"/>
      <c r="AO691" s="160"/>
      <c r="AP691" s="160"/>
      <c r="AQ691" s="160"/>
      <c r="AR691" s="160"/>
    </row>
    <row r="692">
      <c r="A692" s="160"/>
      <c r="B692" s="160"/>
      <c r="C692" s="160"/>
      <c r="D692" s="160"/>
      <c r="E692" s="160"/>
      <c r="F692" s="160"/>
      <c r="G692" s="160"/>
      <c r="H692" s="160"/>
      <c r="I692" s="160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160"/>
      <c r="AC692" s="160"/>
      <c r="AD692" s="160"/>
      <c r="AE692" s="160"/>
      <c r="AF692" s="160"/>
      <c r="AG692" s="160"/>
      <c r="AH692" s="160"/>
      <c r="AI692" s="160"/>
      <c r="AJ692" s="160"/>
      <c r="AK692" s="160"/>
      <c r="AL692" s="160"/>
      <c r="AM692" s="160"/>
      <c r="AN692" s="160"/>
      <c r="AO692" s="160"/>
      <c r="AP692" s="160"/>
      <c r="AQ692" s="160"/>
      <c r="AR692" s="160"/>
    </row>
    <row r="693">
      <c r="A693" s="160"/>
      <c r="B693" s="160"/>
      <c r="C693" s="160"/>
      <c r="D693" s="160"/>
      <c r="E693" s="160"/>
      <c r="F693" s="160"/>
      <c r="G693" s="160"/>
      <c r="H693" s="160"/>
      <c r="I693" s="160"/>
      <c r="J693" s="160"/>
      <c r="K693" s="160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  <c r="AA693" s="160"/>
      <c r="AB693" s="160"/>
      <c r="AC693" s="160"/>
      <c r="AD693" s="160"/>
      <c r="AE693" s="160"/>
      <c r="AF693" s="160"/>
      <c r="AG693" s="160"/>
      <c r="AH693" s="160"/>
      <c r="AI693" s="160"/>
      <c r="AJ693" s="160"/>
      <c r="AK693" s="160"/>
      <c r="AL693" s="160"/>
      <c r="AM693" s="160"/>
      <c r="AN693" s="160"/>
      <c r="AO693" s="160"/>
      <c r="AP693" s="160"/>
      <c r="AQ693" s="160"/>
      <c r="AR693" s="160"/>
    </row>
    <row r="694">
      <c r="A694" s="160"/>
      <c r="B694" s="160"/>
      <c r="C694" s="160"/>
      <c r="D694" s="160"/>
      <c r="E694" s="160"/>
      <c r="F694" s="160"/>
      <c r="G694" s="160"/>
      <c r="H694" s="160"/>
      <c r="I694" s="160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160"/>
      <c r="AC694" s="160"/>
      <c r="AD694" s="160"/>
      <c r="AE694" s="160"/>
      <c r="AF694" s="160"/>
      <c r="AG694" s="160"/>
      <c r="AH694" s="160"/>
      <c r="AI694" s="160"/>
      <c r="AJ694" s="160"/>
      <c r="AK694" s="160"/>
      <c r="AL694" s="160"/>
      <c r="AM694" s="160"/>
      <c r="AN694" s="160"/>
      <c r="AO694" s="160"/>
      <c r="AP694" s="160"/>
      <c r="AQ694" s="160"/>
      <c r="AR694" s="160"/>
    </row>
    <row r="695">
      <c r="A695" s="160"/>
      <c r="B695" s="160"/>
      <c r="C695" s="160"/>
      <c r="D695" s="160"/>
      <c r="E695" s="160"/>
      <c r="F695" s="160"/>
      <c r="G695" s="160"/>
      <c r="H695" s="160"/>
      <c r="I695" s="160"/>
      <c r="J695" s="160"/>
      <c r="K695" s="160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  <c r="AA695" s="160"/>
      <c r="AB695" s="160"/>
      <c r="AC695" s="160"/>
      <c r="AD695" s="160"/>
      <c r="AE695" s="160"/>
      <c r="AF695" s="160"/>
      <c r="AG695" s="160"/>
      <c r="AH695" s="160"/>
      <c r="AI695" s="160"/>
      <c r="AJ695" s="160"/>
      <c r="AK695" s="160"/>
      <c r="AL695" s="160"/>
      <c r="AM695" s="160"/>
      <c r="AN695" s="160"/>
      <c r="AO695" s="160"/>
      <c r="AP695" s="160"/>
      <c r="AQ695" s="160"/>
      <c r="AR695" s="160"/>
    </row>
    <row r="696">
      <c r="A696" s="160"/>
      <c r="B696" s="160"/>
      <c r="C696" s="160"/>
      <c r="D696" s="160"/>
      <c r="E696" s="160"/>
      <c r="F696" s="160"/>
      <c r="G696" s="160"/>
      <c r="H696" s="160"/>
      <c r="I696" s="160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60"/>
      <c r="Z696" s="160"/>
      <c r="AA696" s="160"/>
      <c r="AB696" s="160"/>
      <c r="AC696" s="160"/>
      <c r="AD696" s="160"/>
      <c r="AE696" s="160"/>
      <c r="AF696" s="160"/>
      <c r="AG696" s="160"/>
      <c r="AH696" s="160"/>
      <c r="AI696" s="160"/>
      <c r="AJ696" s="160"/>
      <c r="AK696" s="160"/>
      <c r="AL696" s="160"/>
      <c r="AM696" s="160"/>
      <c r="AN696" s="160"/>
      <c r="AO696" s="160"/>
      <c r="AP696" s="160"/>
      <c r="AQ696" s="160"/>
      <c r="AR696" s="160"/>
    </row>
    <row r="697">
      <c r="A697" s="160"/>
      <c r="B697" s="160"/>
      <c r="C697" s="160"/>
      <c r="D697" s="160"/>
      <c r="E697" s="160"/>
      <c r="F697" s="160"/>
      <c r="G697" s="160"/>
      <c r="H697" s="160"/>
      <c r="I697" s="160"/>
      <c r="J697" s="160"/>
      <c r="K697" s="160"/>
      <c r="L697" s="160"/>
      <c r="M697" s="160"/>
      <c r="N697" s="160"/>
      <c r="O697" s="160"/>
      <c r="P697" s="160"/>
      <c r="Q697" s="160"/>
      <c r="R697" s="160"/>
      <c r="S697" s="160"/>
      <c r="T697" s="160"/>
      <c r="U697" s="160"/>
      <c r="V697" s="160"/>
      <c r="W697" s="160"/>
      <c r="X697" s="160"/>
      <c r="Y697" s="160"/>
      <c r="Z697" s="160"/>
      <c r="AA697" s="160"/>
      <c r="AB697" s="160"/>
      <c r="AC697" s="160"/>
      <c r="AD697" s="160"/>
      <c r="AE697" s="160"/>
      <c r="AF697" s="160"/>
      <c r="AG697" s="160"/>
      <c r="AH697" s="160"/>
      <c r="AI697" s="160"/>
      <c r="AJ697" s="160"/>
      <c r="AK697" s="160"/>
      <c r="AL697" s="160"/>
      <c r="AM697" s="160"/>
      <c r="AN697" s="160"/>
      <c r="AO697" s="160"/>
      <c r="AP697" s="160"/>
      <c r="AQ697" s="160"/>
      <c r="AR697" s="160"/>
    </row>
    <row r="698">
      <c r="A698" s="160"/>
      <c r="B698" s="160"/>
      <c r="C698" s="160"/>
      <c r="D698" s="160"/>
      <c r="E698" s="160"/>
      <c r="F698" s="160"/>
      <c r="G698" s="160"/>
      <c r="H698" s="160"/>
      <c r="I698" s="160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60"/>
      <c r="Z698" s="160"/>
      <c r="AA698" s="160"/>
      <c r="AB698" s="160"/>
      <c r="AC698" s="160"/>
      <c r="AD698" s="160"/>
      <c r="AE698" s="160"/>
      <c r="AF698" s="160"/>
      <c r="AG698" s="160"/>
      <c r="AH698" s="160"/>
      <c r="AI698" s="160"/>
      <c r="AJ698" s="160"/>
      <c r="AK698" s="160"/>
      <c r="AL698" s="160"/>
      <c r="AM698" s="160"/>
      <c r="AN698" s="160"/>
      <c r="AO698" s="160"/>
      <c r="AP698" s="160"/>
      <c r="AQ698" s="160"/>
      <c r="AR698" s="160"/>
    </row>
    <row r="699">
      <c r="A699" s="160"/>
      <c r="B699" s="160"/>
      <c r="C699" s="160"/>
      <c r="D699" s="160"/>
      <c r="E699" s="160"/>
      <c r="F699" s="160"/>
      <c r="G699" s="160"/>
      <c r="H699" s="160"/>
      <c r="I699" s="160"/>
      <c r="J699" s="160"/>
      <c r="K699" s="160"/>
      <c r="L699" s="160"/>
      <c r="M699" s="160"/>
      <c r="N699" s="160"/>
      <c r="O699" s="160"/>
      <c r="P699" s="160"/>
      <c r="Q699" s="160"/>
      <c r="R699" s="160"/>
      <c r="S699" s="160"/>
      <c r="T699" s="160"/>
      <c r="U699" s="160"/>
      <c r="V699" s="160"/>
      <c r="W699" s="160"/>
      <c r="X699" s="160"/>
      <c r="Y699" s="160"/>
      <c r="Z699" s="160"/>
      <c r="AA699" s="160"/>
      <c r="AB699" s="160"/>
      <c r="AC699" s="160"/>
      <c r="AD699" s="160"/>
      <c r="AE699" s="160"/>
      <c r="AF699" s="160"/>
      <c r="AG699" s="160"/>
      <c r="AH699" s="160"/>
      <c r="AI699" s="160"/>
      <c r="AJ699" s="160"/>
      <c r="AK699" s="160"/>
      <c r="AL699" s="160"/>
      <c r="AM699" s="160"/>
      <c r="AN699" s="160"/>
      <c r="AO699" s="160"/>
      <c r="AP699" s="160"/>
      <c r="AQ699" s="160"/>
      <c r="AR699" s="160"/>
    </row>
    <row r="700">
      <c r="A700" s="160"/>
      <c r="B700" s="160"/>
      <c r="C700" s="160"/>
      <c r="D700" s="160"/>
      <c r="E700" s="160"/>
      <c r="F700" s="160"/>
      <c r="G700" s="160"/>
      <c r="H700" s="160"/>
      <c r="I700" s="160"/>
      <c r="J700" s="160"/>
      <c r="K700" s="160"/>
      <c r="L700" s="160"/>
      <c r="M700" s="160"/>
      <c r="N700" s="160"/>
      <c r="O700" s="160"/>
      <c r="P700" s="160"/>
      <c r="Q700" s="160"/>
      <c r="R700" s="160"/>
      <c r="S700" s="160"/>
      <c r="T700" s="160"/>
      <c r="U700" s="160"/>
      <c r="V700" s="160"/>
      <c r="W700" s="160"/>
      <c r="X700" s="160"/>
      <c r="Y700" s="160"/>
      <c r="Z700" s="160"/>
      <c r="AA700" s="160"/>
      <c r="AB700" s="160"/>
      <c r="AC700" s="160"/>
      <c r="AD700" s="160"/>
      <c r="AE700" s="160"/>
      <c r="AF700" s="160"/>
      <c r="AG700" s="160"/>
      <c r="AH700" s="160"/>
      <c r="AI700" s="160"/>
      <c r="AJ700" s="160"/>
      <c r="AK700" s="160"/>
      <c r="AL700" s="160"/>
      <c r="AM700" s="160"/>
      <c r="AN700" s="160"/>
      <c r="AO700" s="160"/>
      <c r="AP700" s="160"/>
      <c r="AQ700" s="160"/>
      <c r="AR700" s="160"/>
    </row>
    <row r="701">
      <c r="A701" s="160"/>
      <c r="B701" s="160"/>
      <c r="C701" s="160"/>
      <c r="D701" s="160"/>
      <c r="E701" s="160"/>
      <c r="F701" s="160"/>
      <c r="G701" s="160"/>
      <c r="H701" s="160"/>
      <c r="I701" s="160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60"/>
      <c r="Z701" s="160"/>
      <c r="AA701" s="160"/>
      <c r="AB701" s="160"/>
      <c r="AC701" s="160"/>
      <c r="AD701" s="160"/>
      <c r="AE701" s="160"/>
      <c r="AF701" s="160"/>
      <c r="AG701" s="160"/>
      <c r="AH701" s="160"/>
      <c r="AI701" s="160"/>
      <c r="AJ701" s="160"/>
      <c r="AK701" s="160"/>
      <c r="AL701" s="160"/>
      <c r="AM701" s="160"/>
      <c r="AN701" s="160"/>
      <c r="AO701" s="160"/>
      <c r="AP701" s="160"/>
      <c r="AQ701" s="160"/>
      <c r="AR701" s="160"/>
    </row>
    <row r="702">
      <c r="A702" s="160"/>
      <c r="B702" s="160"/>
      <c r="C702" s="160"/>
      <c r="D702" s="160"/>
      <c r="E702" s="160"/>
      <c r="F702" s="160"/>
      <c r="G702" s="160"/>
      <c r="H702" s="160"/>
      <c r="I702" s="160"/>
      <c r="J702" s="160"/>
      <c r="K702" s="160"/>
      <c r="L702" s="160"/>
      <c r="M702" s="160"/>
      <c r="N702" s="160"/>
      <c r="O702" s="160"/>
      <c r="P702" s="160"/>
      <c r="Q702" s="160"/>
      <c r="R702" s="160"/>
      <c r="S702" s="160"/>
      <c r="T702" s="160"/>
      <c r="U702" s="160"/>
      <c r="V702" s="160"/>
      <c r="W702" s="160"/>
      <c r="X702" s="160"/>
      <c r="Y702" s="160"/>
      <c r="Z702" s="160"/>
      <c r="AA702" s="160"/>
      <c r="AB702" s="160"/>
      <c r="AC702" s="160"/>
      <c r="AD702" s="160"/>
      <c r="AE702" s="160"/>
      <c r="AF702" s="160"/>
      <c r="AG702" s="160"/>
      <c r="AH702" s="160"/>
      <c r="AI702" s="160"/>
      <c r="AJ702" s="160"/>
      <c r="AK702" s="160"/>
      <c r="AL702" s="160"/>
      <c r="AM702" s="160"/>
      <c r="AN702" s="160"/>
      <c r="AO702" s="160"/>
      <c r="AP702" s="160"/>
      <c r="AQ702" s="160"/>
      <c r="AR702" s="160"/>
    </row>
    <row r="703">
      <c r="A703" s="160"/>
      <c r="B703" s="160"/>
      <c r="C703" s="160"/>
      <c r="D703" s="160"/>
      <c r="E703" s="160"/>
      <c r="F703" s="160"/>
      <c r="G703" s="160"/>
      <c r="H703" s="160"/>
      <c r="I703" s="160"/>
      <c r="J703" s="160"/>
      <c r="K703" s="160"/>
      <c r="L703" s="160"/>
      <c r="M703" s="160"/>
      <c r="N703" s="160"/>
      <c r="O703" s="160"/>
      <c r="P703" s="160"/>
      <c r="Q703" s="160"/>
      <c r="R703" s="160"/>
      <c r="S703" s="160"/>
      <c r="T703" s="160"/>
      <c r="U703" s="160"/>
      <c r="V703" s="160"/>
      <c r="W703" s="160"/>
      <c r="X703" s="160"/>
      <c r="Y703" s="160"/>
      <c r="Z703" s="160"/>
      <c r="AA703" s="160"/>
      <c r="AB703" s="160"/>
      <c r="AC703" s="160"/>
      <c r="AD703" s="160"/>
      <c r="AE703" s="160"/>
      <c r="AF703" s="160"/>
      <c r="AG703" s="160"/>
      <c r="AH703" s="160"/>
      <c r="AI703" s="160"/>
      <c r="AJ703" s="160"/>
      <c r="AK703" s="160"/>
      <c r="AL703" s="160"/>
      <c r="AM703" s="160"/>
      <c r="AN703" s="160"/>
      <c r="AO703" s="160"/>
      <c r="AP703" s="160"/>
      <c r="AQ703" s="160"/>
      <c r="AR703" s="160"/>
    </row>
    <row r="704">
      <c r="A704" s="160"/>
      <c r="B704" s="160"/>
      <c r="C704" s="160"/>
      <c r="D704" s="160"/>
      <c r="E704" s="160"/>
      <c r="F704" s="160"/>
      <c r="G704" s="160"/>
      <c r="H704" s="160"/>
      <c r="I704" s="160"/>
      <c r="J704" s="160"/>
      <c r="K704" s="160"/>
      <c r="L704" s="160"/>
      <c r="M704" s="160"/>
      <c r="N704" s="160"/>
      <c r="O704" s="160"/>
      <c r="P704" s="160"/>
      <c r="Q704" s="160"/>
      <c r="R704" s="160"/>
      <c r="S704" s="160"/>
      <c r="T704" s="160"/>
      <c r="U704" s="160"/>
      <c r="V704" s="160"/>
      <c r="W704" s="160"/>
      <c r="X704" s="160"/>
      <c r="Y704" s="160"/>
      <c r="Z704" s="160"/>
      <c r="AA704" s="160"/>
      <c r="AB704" s="160"/>
      <c r="AC704" s="160"/>
      <c r="AD704" s="160"/>
      <c r="AE704" s="160"/>
      <c r="AF704" s="160"/>
      <c r="AG704" s="160"/>
      <c r="AH704" s="160"/>
      <c r="AI704" s="160"/>
      <c r="AJ704" s="160"/>
      <c r="AK704" s="160"/>
      <c r="AL704" s="160"/>
      <c r="AM704" s="160"/>
      <c r="AN704" s="160"/>
      <c r="AO704" s="160"/>
      <c r="AP704" s="160"/>
      <c r="AQ704" s="160"/>
      <c r="AR704" s="160"/>
    </row>
    <row r="705">
      <c r="A705" s="160"/>
      <c r="B705" s="160"/>
      <c r="C705" s="160"/>
      <c r="D705" s="160"/>
      <c r="E705" s="160"/>
      <c r="F705" s="160"/>
      <c r="G705" s="160"/>
      <c r="H705" s="160"/>
      <c r="I705" s="160"/>
      <c r="J705" s="160"/>
      <c r="K705" s="160"/>
      <c r="L705" s="160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60"/>
      <c r="Z705" s="160"/>
      <c r="AA705" s="160"/>
      <c r="AB705" s="160"/>
      <c r="AC705" s="160"/>
      <c r="AD705" s="160"/>
      <c r="AE705" s="160"/>
      <c r="AF705" s="160"/>
      <c r="AG705" s="160"/>
      <c r="AH705" s="160"/>
      <c r="AI705" s="160"/>
      <c r="AJ705" s="160"/>
      <c r="AK705" s="160"/>
      <c r="AL705" s="160"/>
      <c r="AM705" s="160"/>
      <c r="AN705" s="160"/>
      <c r="AO705" s="160"/>
      <c r="AP705" s="160"/>
      <c r="AQ705" s="160"/>
      <c r="AR705" s="160"/>
    </row>
    <row r="706">
      <c r="A706" s="160"/>
      <c r="B706" s="160"/>
      <c r="C706" s="160"/>
      <c r="D706" s="160"/>
      <c r="E706" s="160"/>
      <c r="F706" s="160"/>
      <c r="G706" s="160"/>
      <c r="H706" s="160"/>
      <c r="I706" s="160"/>
      <c r="J706" s="160"/>
      <c r="K706" s="160"/>
      <c r="L706" s="160"/>
      <c r="M706" s="160"/>
      <c r="N706" s="160"/>
      <c r="O706" s="160"/>
      <c r="P706" s="160"/>
      <c r="Q706" s="160"/>
      <c r="R706" s="160"/>
      <c r="S706" s="160"/>
      <c r="T706" s="160"/>
      <c r="U706" s="160"/>
      <c r="V706" s="160"/>
      <c r="W706" s="160"/>
      <c r="X706" s="160"/>
      <c r="Y706" s="160"/>
      <c r="Z706" s="160"/>
      <c r="AA706" s="160"/>
      <c r="AB706" s="160"/>
      <c r="AC706" s="160"/>
      <c r="AD706" s="160"/>
      <c r="AE706" s="160"/>
      <c r="AF706" s="160"/>
      <c r="AG706" s="160"/>
      <c r="AH706" s="160"/>
      <c r="AI706" s="160"/>
      <c r="AJ706" s="160"/>
      <c r="AK706" s="160"/>
      <c r="AL706" s="160"/>
      <c r="AM706" s="160"/>
      <c r="AN706" s="160"/>
      <c r="AO706" s="160"/>
      <c r="AP706" s="160"/>
      <c r="AQ706" s="160"/>
      <c r="AR706" s="160"/>
    </row>
    <row r="707">
      <c r="A707" s="160"/>
      <c r="B707" s="160"/>
      <c r="C707" s="160"/>
      <c r="D707" s="160"/>
      <c r="E707" s="160"/>
      <c r="F707" s="160"/>
      <c r="G707" s="160"/>
      <c r="H707" s="160"/>
      <c r="I707" s="160"/>
      <c r="J707" s="160"/>
      <c r="K707" s="160"/>
      <c r="L707" s="160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60"/>
      <c r="Z707" s="160"/>
      <c r="AA707" s="160"/>
      <c r="AB707" s="160"/>
      <c r="AC707" s="160"/>
      <c r="AD707" s="160"/>
      <c r="AE707" s="160"/>
      <c r="AF707" s="160"/>
      <c r="AG707" s="160"/>
      <c r="AH707" s="160"/>
      <c r="AI707" s="160"/>
      <c r="AJ707" s="160"/>
      <c r="AK707" s="160"/>
      <c r="AL707" s="160"/>
      <c r="AM707" s="160"/>
      <c r="AN707" s="160"/>
      <c r="AO707" s="160"/>
      <c r="AP707" s="160"/>
      <c r="AQ707" s="160"/>
      <c r="AR707" s="160"/>
    </row>
    <row r="708">
      <c r="A708" s="160"/>
      <c r="B708" s="160"/>
      <c r="C708" s="160"/>
      <c r="D708" s="160"/>
      <c r="E708" s="160"/>
      <c r="F708" s="160"/>
      <c r="G708" s="160"/>
      <c r="H708" s="160"/>
      <c r="I708" s="160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160"/>
    </row>
    <row r="709">
      <c r="A709" s="160"/>
      <c r="B709" s="160"/>
      <c r="C709" s="160"/>
      <c r="D709" s="160"/>
      <c r="E709" s="160"/>
      <c r="F709" s="160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160"/>
    </row>
    <row r="710">
      <c r="A710" s="160"/>
      <c r="B710" s="160"/>
      <c r="C710" s="160"/>
      <c r="D710" s="160"/>
      <c r="E710" s="160"/>
      <c r="F710" s="160"/>
      <c r="G710" s="160"/>
      <c r="H710" s="160"/>
      <c r="I710" s="160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160"/>
    </row>
    <row r="711">
      <c r="A711" s="160"/>
      <c r="B711" s="160"/>
      <c r="C711" s="160"/>
      <c r="D711" s="160"/>
      <c r="E711" s="160"/>
      <c r="F711" s="160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160"/>
    </row>
    <row r="712">
      <c r="A712" s="160"/>
      <c r="B712" s="160"/>
      <c r="C712" s="160"/>
      <c r="D712" s="160"/>
      <c r="E712" s="160"/>
      <c r="F712" s="160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160"/>
    </row>
    <row r="713">
      <c r="A713" s="160"/>
      <c r="B713" s="160"/>
      <c r="C713" s="160"/>
      <c r="D713" s="160"/>
      <c r="E713" s="160"/>
      <c r="F713" s="160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160"/>
    </row>
    <row r="714">
      <c r="A714" s="160"/>
      <c r="B714" s="160"/>
      <c r="C714" s="160"/>
      <c r="D714" s="160"/>
      <c r="E714" s="160"/>
      <c r="F714" s="160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160"/>
      <c r="AC714" s="160"/>
      <c r="AD714" s="160"/>
      <c r="AE714" s="160"/>
      <c r="AF714" s="160"/>
      <c r="AG714" s="160"/>
      <c r="AH714" s="160"/>
      <c r="AI714" s="160"/>
      <c r="AJ714" s="160"/>
      <c r="AK714" s="160"/>
      <c r="AL714" s="160"/>
      <c r="AM714" s="160"/>
      <c r="AN714" s="160"/>
      <c r="AO714" s="160"/>
      <c r="AP714" s="160"/>
      <c r="AQ714" s="160"/>
      <c r="AR714" s="160"/>
    </row>
    <row r="715">
      <c r="A715" s="160"/>
      <c r="B715" s="160"/>
      <c r="C715" s="160"/>
      <c r="D715" s="160"/>
      <c r="E715" s="160"/>
      <c r="F715" s="160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  <c r="AA715" s="160"/>
      <c r="AB715" s="160"/>
      <c r="AC715" s="160"/>
      <c r="AD715" s="160"/>
      <c r="AE715" s="160"/>
      <c r="AF715" s="160"/>
      <c r="AG715" s="160"/>
      <c r="AH715" s="160"/>
      <c r="AI715" s="160"/>
      <c r="AJ715" s="160"/>
      <c r="AK715" s="160"/>
      <c r="AL715" s="160"/>
      <c r="AM715" s="160"/>
      <c r="AN715" s="160"/>
      <c r="AO715" s="160"/>
      <c r="AP715" s="160"/>
      <c r="AQ715" s="160"/>
      <c r="AR715" s="160"/>
    </row>
    <row r="716">
      <c r="A716" s="160"/>
      <c r="B716" s="160"/>
      <c r="C716" s="160"/>
      <c r="D716" s="160"/>
      <c r="E716" s="160"/>
      <c r="F716" s="160"/>
      <c r="G716" s="160"/>
      <c r="H716" s="160"/>
      <c r="I716" s="160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160"/>
      <c r="AC716" s="160"/>
      <c r="AD716" s="160"/>
      <c r="AE716" s="160"/>
      <c r="AF716" s="160"/>
      <c r="AG716" s="160"/>
      <c r="AH716" s="160"/>
      <c r="AI716" s="160"/>
      <c r="AJ716" s="160"/>
      <c r="AK716" s="160"/>
      <c r="AL716" s="160"/>
      <c r="AM716" s="160"/>
      <c r="AN716" s="160"/>
      <c r="AO716" s="160"/>
      <c r="AP716" s="160"/>
      <c r="AQ716" s="160"/>
      <c r="AR716" s="160"/>
    </row>
    <row r="717">
      <c r="A717" s="160"/>
      <c r="B717" s="160"/>
      <c r="C717" s="160"/>
      <c r="D717" s="160"/>
      <c r="E717" s="160"/>
      <c r="F717" s="160"/>
      <c r="G717" s="160"/>
      <c r="H717" s="160"/>
      <c r="I717" s="160"/>
      <c r="J717" s="160"/>
      <c r="K717" s="160"/>
      <c r="L717" s="160"/>
      <c r="M717" s="160"/>
      <c r="N717" s="160"/>
      <c r="O717" s="160"/>
      <c r="P717" s="160"/>
      <c r="Q717" s="160"/>
      <c r="R717" s="160"/>
      <c r="S717" s="160"/>
      <c r="T717" s="160"/>
      <c r="U717" s="160"/>
      <c r="V717" s="160"/>
      <c r="W717" s="160"/>
      <c r="X717" s="160"/>
      <c r="Y717" s="160"/>
      <c r="Z717" s="160"/>
      <c r="AA717" s="160"/>
      <c r="AB717" s="160"/>
      <c r="AC717" s="160"/>
      <c r="AD717" s="160"/>
      <c r="AE717" s="160"/>
      <c r="AF717" s="160"/>
      <c r="AG717" s="160"/>
      <c r="AH717" s="160"/>
      <c r="AI717" s="160"/>
      <c r="AJ717" s="160"/>
      <c r="AK717" s="160"/>
      <c r="AL717" s="160"/>
      <c r="AM717" s="160"/>
      <c r="AN717" s="160"/>
      <c r="AO717" s="160"/>
      <c r="AP717" s="160"/>
      <c r="AQ717" s="160"/>
      <c r="AR717" s="160"/>
    </row>
    <row r="718">
      <c r="A718" s="160"/>
      <c r="B718" s="160"/>
      <c r="C718" s="160"/>
      <c r="D718" s="160"/>
      <c r="E718" s="160"/>
      <c r="F718" s="160"/>
      <c r="G718" s="160"/>
      <c r="H718" s="160"/>
      <c r="I718" s="160"/>
      <c r="J718" s="160"/>
      <c r="K718" s="160"/>
      <c r="L718" s="160"/>
      <c r="M718" s="160"/>
      <c r="N718" s="160"/>
      <c r="O718" s="160"/>
      <c r="P718" s="160"/>
      <c r="Q718" s="160"/>
      <c r="R718" s="160"/>
      <c r="S718" s="160"/>
      <c r="T718" s="160"/>
      <c r="U718" s="160"/>
      <c r="V718" s="160"/>
      <c r="W718" s="160"/>
      <c r="X718" s="160"/>
      <c r="Y718" s="160"/>
      <c r="Z718" s="160"/>
      <c r="AA718" s="160"/>
      <c r="AB718" s="160"/>
      <c r="AC718" s="160"/>
      <c r="AD718" s="160"/>
      <c r="AE718" s="160"/>
      <c r="AF718" s="160"/>
      <c r="AG718" s="160"/>
      <c r="AH718" s="160"/>
      <c r="AI718" s="160"/>
      <c r="AJ718" s="160"/>
      <c r="AK718" s="160"/>
      <c r="AL718" s="160"/>
      <c r="AM718" s="160"/>
      <c r="AN718" s="160"/>
      <c r="AO718" s="160"/>
      <c r="AP718" s="160"/>
      <c r="AQ718" s="160"/>
      <c r="AR718" s="160"/>
    </row>
    <row r="719">
      <c r="A719" s="160"/>
      <c r="B719" s="160"/>
      <c r="C719" s="160"/>
      <c r="D719" s="160"/>
      <c r="E719" s="160"/>
      <c r="F719" s="160"/>
      <c r="G719" s="160"/>
      <c r="H719" s="160"/>
      <c r="I719" s="160"/>
      <c r="J719" s="160"/>
      <c r="K719" s="160"/>
      <c r="L719" s="160"/>
      <c r="M719" s="160"/>
      <c r="N719" s="160"/>
      <c r="O719" s="160"/>
      <c r="P719" s="160"/>
      <c r="Q719" s="160"/>
      <c r="R719" s="160"/>
      <c r="S719" s="160"/>
      <c r="T719" s="160"/>
      <c r="U719" s="160"/>
      <c r="V719" s="160"/>
      <c r="W719" s="160"/>
      <c r="X719" s="160"/>
      <c r="Y719" s="160"/>
      <c r="Z719" s="160"/>
      <c r="AA719" s="160"/>
      <c r="AB719" s="160"/>
      <c r="AC719" s="160"/>
      <c r="AD719" s="160"/>
      <c r="AE719" s="160"/>
      <c r="AF719" s="160"/>
      <c r="AG719" s="160"/>
      <c r="AH719" s="160"/>
      <c r="AI719" s="160"/>
      <c r="AJ719" s="160"/>
      <c r="AK719" s="160"/>
      <c r="AL719" s="160"/>
      <c r="AM719" s="160"/>
      <c r="AN719" s="160"/>
      <c r="AO719" s="160"/>
      <c r="AP719" s="160"/>
      <c r="AQ719" s="160"/>
      <c r="AR719" s="160"/>
    </row>
    <row r="720">
      <c r="A720" s="160"/>
      <c r="B720" s="160"/>
      <c r="C720" s="160"/>
      <c r="D720" s="160"/>
      <c r="E720" s="160"/>
      <c r="F720" s="160"/>
      <c r="G720" s="160"/>
      <c r="H720" s="160"/>
      <c r="I720" s="160"/>
      <c r="J720" s="160"/>
      <c r="K720" s="160"/>
      <c r="L720" s="160"/>
      <c r="M720" s="160"/>
      <c r="N720" s="160"/>
      <c r="O720" s="160"/>
      <c r="P720" s="160"/>
      <c r="Q720" s="160"/>
      <c r="R720" s="160"/>
      <c r="S720" s="160"/>
      <c r="T720" s="160"/>
      <c r="U720" s="160"/>
      <c r="V720" s="160"/>
      <c r="W720" s="160"/>
      <c r="X720" s="160"/>
      <c r="Y720" s="160"/>
      <c r="Z720" s="160"/>
      <c r="AA720" s="160"/>
      <c r="AB720" s="160"/>
      <c r="AC720" s="160"/>
      <c r="AD720" s="160"/>
      <c r="AE720" s="160"/>
      <c r="AF720" s="160"/>
      <c r="AG720" s="160"/>
      <c r="AH720" s="160"/>
      <c r="AI720" s="160"/>
      <c r="AJ720" s="160"/>
      <c r="AK720" s="160"/>
      <c r="AL720" s="160"/>
      <c r="AM720" s="160"/>
      <c r="AN720" s="160"/>
      <c r="AO720" s="160"/>
      <c r="AP720" s="160"/>
      <c r="AQ720" s="160"/>
      <c r="AR720" s="160"/>
    </row>
    <row r="721">
      <c r="A721" s="160"/>
      <c r="B721" s="160"/>
      <c r="C721" s="160"/>
      <c r="D721" s="160"/>
      <c r="E721" s="160"/>
      <c r="F721" s="160"/>
      <c r="G721" s="160"/>
      <c r="H721" s="160"/>
      <c r="I721" s="160"/>
      <c r="J721" s="160"/>
      <c r="K721" s="160"/>
      <c r="L721" s="160"/>
      <c r="M721" s="160"/>
      <c r="N721" s="160"/>
      <c r="O721" s="160"/>
      <c r="P721" s="160"/>
      <c r="Q721" s="160"/>
      <c r="R721" s="160"/>
      <c r="S721" s="160"/>
      <c r="T721" s="160"/>
      <c r="U721" s="160"/>
      <c r="V721" s="160"/>
      <c r="W721" s="160"/>
      <c r="X721" s="160"/>
      <c r="Y721" s="160"/>
      <c r="Z721" s="160"/>
      <c r="AA721" s="160"/>
      <c r="AB721" s="160"/>
      <c r="AC721" s="160"/>
      <c r="AD721" s="160"/>
      <c r="AE721" s="160"/>
      <c r="AF721" s="160"/>
      <c r="AG721" s="160"/>
      <c r="AH721" s="160"/>
      <c r="AI721" s="160"/>
      <c r="AJ721" s="160"/>
      <c r="AK721" s="160"/>
      <c r="AL721" s="160"/>
      <c r="AM721" s="160"/>
      <c r="AN721" s="160"/>
      <c r="AO721" s="160"/>
      <c r="AP721" s="160"/>
      <c r="AQ721" s="160"/>
      <c r="AR721" s="160"/>
    </row>
    <row r="722">
      <c r="A722" s="160"/>
      <c r="B722" s="160"/>
      <c r="C722" s="160"/>
      <c r="D722" s="160"/>
      <c r="E722" s="160"/>
      <c r="F722" s="160"/>
      <c r="G722" s="160"/>
      <c r="H722" s="160"/>
      <c r="I722" s="160"/>
      <c r="J722" s="160"/>
      <c r="K722" s="160"/>
      <c r="L722" s="160"/>
      <c r="M722" s="160"/>
      <c r="N722" s="160"/>
      <c r="O722" s="160"/>
      <c r="P722" s="160"/>
      <c r="Q722" s="160"/>
      <c r="R722" s="160"/>
      <c r="S722" s="160"/>
      <c r="T722" s="160"/>
      <c r="U722" s="160"/>
      <c r="V722" s="160"/>
      <c r="W722" s="160"/>
      <c r="X722" s="160"/>
      <c r="Y722" s="160"/>
      <c r="Z722" s="160"/>
      <c r="AA722" s="160"/>
      <c r="AB722" s="160"/>
      <c r="AC722" s="160"/>
      <c r="AD722" s="160"/>
      <c r="AE722" s="160"/>
      <c r="AF722" s="160"/>
      <c r="AG722" s="160"/>
      <c r="AH722" s="160"/>
      <c r="AI722" s="160"/>
      <c r="AJ722" s="160"/>
      <c r="AK722" s="160"/>
      <c r="AL722" s="160"/>
      <c r="AM722" s="160"/>
      <c r="AN722" s="160"/>
      <c r="AO722" s="160"/>
      <c r="AP722" s="160"/>
      <c r="AQ722" s="160"/>
      <c r="AR722" s="160"/>
    </row>
    <row r="723">
      <c r="A723" s="160"/>
      <c r="B723" s="160"/>
      <c r="C723" s="160"/>
      <c r="D723" s="160"/>
      <c r="E723" s="160"/>
      <c r="F723" s="160"/>
      <c r="G723" s="160"/>
      <c r="H723" s="160"/>
      <c r="I723" s="160"/>
      <c r="J723" s="160"/>
      <c r="K723" s="160"/>
      <c r="L723" s="160"/>
      <c r="M723" s="160"/>
      <c r="N723" s="160"/>
      <c r="O723" s="160"/>
      <c r="P723" s="160"/>
      <c r="Q723" s="160"/>
      <c r="R723" s="160"/>
      <c r="S723" s="160"/>
      <c r="T723" s="160"/>
      <c r="U723" s="160"/>
      <c r="V723" s="160"/>
      <c r="W723" s="160"/>
      <c r="X723" s="160"/>
      <c r="Y723" s="160"/>
      <c r="Z723" s="160"/>
      <c r="AA723" s="160"/>
      <c r="AB723" s="160"/>
      <c r="AC723" s="160"/>
      <c r="AD723" s="160"/>
      <c r="AE723" s="160"/>
      <c r="AF723" s="160"/>
      <c r="AG723" s="160"/>
      <c r="AH723" s="160"/>
      <c r="AI723" s="160"/>
      <c r="AJ723" s="160"/>
      <c r="AK723" s="160"/>
      <c r="AL723" s="160"/>
      <c r="AM723" s="160"/>
      <c r="AN723" s="160"/>
      <c r="AO723" s="160"/>
      <c r="AP723" s="160"/>
      <c r="AQ723" s="160"/>
      <c r="AR723" s="160"/>
    </row>
    <row r="724">
      <c r="A724" s="160"/>
      <c r="B724" s="160"/>
      <c r="C724" s="160"/>
      <c r="D724" s="160"/>
      <c r="E724" s="160"/>
      <c r="F724" s="160"/>
      <c r="G724" s="160"/>
      <c r="H724" s="160"/>
      <c r="I724" s="160"/>
      <c r="J724" s="160"/>
      <c r="K724" s="160"/>
      <c r="L724" s="160"/>
      <c r="M724" s="160"/>
      <c r="N724" s="160"/>
      <c r="O724" s="160"/>
      <c r="P724" s="160"/>
      <c r="Q724" s="160"/>
      <c r="R724" s="160"/>
      <c r="S724" s="160"/>
      <c r="T724" s="160"/>
      <c r="U724" s="160"/>
      <c r="V724" s="160"/>
      <c r="W724" s="160"/>
      <c r="X724" s="160"/>
      <c r="Y724" s="160"/>
      <c r="Z724" s="160"/>
      <c r="AA724" s="160"/>
      <c r="AB724" s="160"/>
      <c r="AC724" s="160"/>
      <c r="AD724" s="160"/>
      <c r="AE724" s="160"/>
      <c r="AF724" s="160"/>
      <c r="AG724" s="160"/>
      <c r="AH724" s="160"/>
      <c r="AI724" s="160"/>
      <c r="AJ724" s="160"/>
      <c r="AK724" s="160"/>
      <c r="AL724" s="160"/>
      <c r="AM724" s="160"/>
      <c r="AN724" s="160"/>
      <c r="AO724" s="160"/>
      <c r="AP724" s="160"/>
      <c r="AQ724" s="160"/>
      <c r="AR724" s="160"/>
    </row>
    <row r="725">
      <c r="A725" s="160"/>
      <c r="B725" s="160"/>
      <c r="C725" s="160"/>
      <c r="D725" s="160"/>
      <c r="E725" s="160"/>
      <c r="F725" s="160"/>
      <c r="G725" s="160"/>
      <c r="H725" s="160"/>
      <c r="I725" s="160"/>
      <c r="J725" s="160"/>
      <c r="K725" s="160"/>
      <c r="L725" s="160"/>
      <c r="M725" s="160"/>
      <c r="N725" s="160"/>
      <c r="O725" s="160"/>
      <c r="P725" s="160"/>
      <c r="Q725" s="160"/>
      <c r="R725" s="160"/>
      <c r="S725" s="160"/>
      <c r="T725" s="160"/>
      <c r="U725" s="160"/>
      <c r="V725" s="160"/>
      <c r="W725" s="160"/>
      <c r="X725" s="160"/>
      <c r="Y725" s="160"/>
      <c r="Z725" s="160"/>
      <c r="AA725" s="160"/>
      <c r="AB725" s="160"/>
      <c r="AC725" s="160"/>
      <c r="AD725" s="160"/>
      <c r="AE725" s="160"/>
      <c r="AF725" s="160"/>
      <c r="AG725" s="160"/>
      <c r="AH725" s="160"/>
      <c r="AI725" s="160"/>
      <c r="AJ725" s="160"/>
      <c r="AK725" s="160"/>
      <c r="AL725" s="160"/>
      <c r="AM725" s="160"/>
      <c r="AN725" s="160"/>
      <c r="AO725" s="160"/>
      <c r="AP725" s="160"/>
      <c r="AQ725" s="160"/>
      <c r="AR725" s="160"/>
    </row>
    <row r="726">
      <c r="A726" s="160"/>
      <c r="B726" s="160"/>
      <c r="C726" s="160"/>
      <c r="D726" s="160"/>
      <c r="E726" s="160"/>
      <c r="F726" s="160"/>
      <c r="G726" s="160"/>
      <c r="H726" s="160"/>
      <c r="I726" s="160"/>
      <c r="J726" s="160"/>
      <c r="K726" s="160"/>
      <c r="L726" s="160"/>
      <c r="M726" s="160"/>
      <c r="N726" s="160"/>
      <c r="O726" s="160"/>
      <c r="P726" s="160"/>
      <c r="Q726" s="160"/>
      <c r="R726" s="160"/>
      <c r="S726" s="160"/>
      <c r="T726" s="160"/>
      <c r="U726" s="160"/>
      <c r="V726" s="160"/>
      <c r="W726" s="160"/>
      <c r="X726" s="160"/>
      <c r="Y726" s="160"/>
      <c r="Z726" s="160"/>
      <c r="AA726" s="160"/>
      <c r="AB726" s="160"/>
      <c r="AC726" s="160"/>
      <c r="AD726" s="160"/>
      <c r="AE726" s="160"/>
      <c r="AF726" s="160"/>
      <c r="AG726" s="160"/>
      <c r="AH726" s="160"/>
      <c r="AI726" s="160"/>
      <c r="AJ726" s="160"/>
      <c r="AK726" s="160"/>
      <c r="AL726" s="160"/>
      <c r="AM726" s="160"/>
      <c r="AN726" s="160"/>
      <c r="AO726" s="160"/>
      <c r="AP726" s="160"/>
      <c r="AQ726" s="160"/>
      <c r="AR726" s="160"/>
    </row>
    <row r="727">
      <c r="A727" s="160"/>
      <c r="B727" s="160"/>
      <c r="C727" s="160"/>
      <c r="D727" s="160"/>
      <c r="E727" s="160"/>
      <c r="F727" s="160"/>
      <c r="G727" s="160"/>
      <c r="H727" s="160"/>
      <c r="I727" s="160"/>
      <c r="J727" s="160"/>
      <c r="K727" s="160"/>
      <c r="L727" s="160"/>
      <c r="M727" s="160"/>
      <c r="N727" s="160"/>
      <c r="O727" s="160"/>
      <c r="P727" s="160"/>
      <c r="Q727" s="160"/>
      <c r="R727" s="160"/>
      <c r="S727" s="160"/>
      <c r="T727" s="160"/>
      <c r="U727" s="160"/>
      <c r="V727" s="160"/>
      <c r="W727" s="160"/>
      <c r="X727" s="160"/>
      <c r="Y727" s="160"/>
      <c r="Z727" s="160"/>
      <c r="AA727" s="160"/>
      <c r="AB727" s="160"/>
      <c r="AC727" s="160"/>
      <c r="AD727" s="160"/>
      <c r="AE727" s="160"/>
      <c r="AF727" s="160"/>
      <c r="AG727" s="160"/>
      <c r="AH727" s="160"/>
      <c r="AI727" s="160"/>
      <c r="AJ727" s="160"/>
      <c r="AK727" s="160"/>
      <c r="AL727" s="160"/>
      <c r="AM727" s="160"/>
      <c r="AN727" s="160"/>
      <c r="AO727" s="160"/>
      <c r="AP727" s="160"/>
      <c r="AQ727" s="160"/>
      <c r="AR727" s="160"/>
    </row>
    <row r="728">
      <c r="A728" s="160"/>
      <c r="B728" s="160"/>
      <c r="C728" s="160"/>
      <c r="D728" s="160"/>
      <c r="E728" s="160"/>
      <c r="F728" s="160"/>
      <c r="G728" s="160"/>
      <c r="H728" s="160"/>
      <c r="I728" s="160"/>
      <c r="J728" s="160"/>
      <c r="K728" s="160"/>
      <c r="L728" s="160"/>
      <c r="M728" s="160"/>
      <c r="N728" s="160"/>
      <c r="O728" s="160"/>
      <c r="P728" s="160"/>
      <c r="Q728" s="160"/>
      <c r="R728" s="160"/>
      <c r="S728" s="160"/>
      <c r="T728" s="160"/>
      <c r="U728" s="160"/>
      <c r="V728" s="160"/>
      <c r="W728" s="160"/>
      <c r="X728" s="160"/>
      <c r="Y728" s="160"/>
      <c r="Z728" s="160"/>
      <c r="AA728" s="160"/>
      <c r="AB728" s="160"/>
      <c r="AC728" s="160"/>
      <c r="AD728" s="160"/>
      <c r="AE728" s="160"/>
      <c r="AF728" s="160"/>
      <c r="AG728" s="160"/>
      <c r="AH728" s="160"/>
      <c r="AI728" s="160"/>
      <c r="AJ728" s="160"/>
      <c r="AK728" s="160"/>
      <c r="AL728" s="160"/>
      <c r="AM728" s="160"/>
      <c r="AN728" s="160"/>
      <c r="AO728" s="160"/>
      <c r="AP728" s="160"/>
      <c r="AQ728" s="160"/>
      <c r="AR728" s="160"/>
    </row>
    <row r="729">
      <c r="A729" s="160"/>
      <c r="B729" s="160"/>
      <c r="C729" s="160"/>
      <c r="D729" s="160"/>
      <c r="E729" s="160"/>
      <c r="F729" s="160"/>
      <c r="G729" s="160"/>
      <c r="H729" s="160"/>
      <c r="I729" s="160"/>
      <c r="J729" s="160"/>
      <c r="K729" s="160"/>
      <c r="L729" s="160"/>
      <c r="M729" s="160"/>
      <c r="N729" s="160"/>
      <c r="O729" s="160"/>
      <c r="P729" s="160"/>
      <c r="Q729" s="160"/>
      <c r="R729" s="160"/>
      <c r="S729" s="160"/>
      <c r="T729" s="160"/>
      <c r="U729" s="160"/>
      <c r="V729" s="160"/>
      <c r="W729" s="160"/>
      <c r="X729" s="160"/>
      <c r="Y729" s="160"/>
      <c r="Z729" s="160"/>
      <c r="AA729" s="160"/>
      <c r="AB729" s="160"/>
      <c r="AC729" s="160"/>
      <c r="AD729" s="160"/>
      <c r="AE729" s="160"/>
      <c r="AF729" s="160"/>
      <c r="AG729" s="160"/>
      <c r="AH729" s="160"/>
      <c r="AI729" s="160"/>
      <c r="AJ729" s="160"/>
      <c r="AK729" s="160"/>
      <c r="AL729" s="160"/>
      <c r="AM729" s="160"/>
      <c r="AN729" s="160"/>
      <c r="AO729" s="160"/>
      <c r="AP729" s="160"/>
      <c r="AQ729" s="160"/>
      <c r="AR729" s="160"/>
    </row>
    <row r="730">
      <c r="A730" s="160"/>
      <c r="B730" s="160"/>
      <c r="C730" s="160"/>
      <c r="D730" s="160"/>
      <c r="E730" s="160"/>
      <c r="F730" s="160"/>
      <c r="G730" s="160"/>
      <c r="H730" s="160"/>
      <c r="I730" s="160"/>
      <c r="J730" s="160"/>
      <c r="K730" s="160"/>
      <c r="L730" s="160"/>
      <c r="M730" s="160"/>
      <c r="N730" s="160"/>
      <c r="O730" s="160"/>
      <c r="P730" s="160"/>
      <c r="Q730" s="160"/>
      <c r="R730" s="160"/>
      <c r="S730" s="160"/>
      <c r="T730" s="160"/>
      <c r="U730" s="160"/>
      <c r="V730" s="160"/>
      <c r="W730" s="160"/>
      <c r="X730" s="160"/>
      <c r="Y730" s="160"/>
      <c r="Z730" s="160"/>
      <c r="AA730" s="160"/>
      <c r="AB730" s="160"/>
      <c r="AC730" s="160"/>
      <c r="AD730" s="160"/>
      <c r="AE730" s="160"/>
      <c r="AF730" s="160"/>
      <c r="AG730" s="160"/>
      <c r="AH730" s="160"/>
      <c r="AI730" s="160"/>
      <c r="AJ730" s="160"/>
      <c r="AK730" s="160"/>
      <c r="AL730" s="160"/>
      <c r="AM730" s="160"/>
      <c r="AN730" s="160"/>
      <c r="AO730" s="160"/>
      <c r="AP730" s="160"/>
      <c r="AQ730" s="160"/>
      <c r="AR730" s="160"/>
    </row>
    <row r="731">
      <c r="A731" s="160"/>
      <c r="B731" s="160"/>
      <c r="C731" s="160"/>
      <c r="D731" s="160"/>
      <c r="E731" s="160"/>
      <c r="F731" s="160"/>
      <c r="G731" s="160"/>
      <c r="H731" s="160"/>
      <c r="I731" s="160"/>
      <c r="J731" s="160"/>
      <c r="K731" s="160"/>
      <c r="L731" s="160"/>
      <c r="M731" s="160"/>
      <c r="N731" s="160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60"/>
      <c r="Z731" s="160"/>
      <c r="AA731" s="160"/>
      <c r="AB731" s="160"/>
      <c r="AC731" s="160"/>
      <c r="AD731" s="160"/>
      <c r="AE731" s="160"/>
      <c r="AF731" s="160"/>
      <c r="AG731" s="160"/>
      <c r="AH731" s="160"/>
      <c r="AI731" s="160"/>
      <c r="AJ731" s="160"/>
      <c r="AK731" s="160"/>
      <c r="AL731" s="160"/>
      <c r="AM731" s="160"/>
      <c r="AN731" s="160"/>
      <c r="AO731" s="160"/>
      <c r="AP731" s="160"/>
      <c r="AQ731" s="160"/>
      <c r="AR731" s="160"/>
    </row>
    <row r="732">
      <c r="A732" s="160"/>
      <c r="B732" s="160"/>
      <c r="C732" s="160"/>
      <c r="D732" s="160"/>
      <c r="E732" s="160"/>
      <c r="F732" s="160"/>
      <c r="G732" s="160"/>
      <c r="H732" s="160"/>
      <c r="I732" s="160"/>
      <c r="J732" s="160"/>
      <c r="K732" s="160"/>
      <c r="L732" s="160"/>
      <c r="M732" s="160"/>
      <c r="N732" s="160"/>
      <c r="O732" s="160"/>
      <c r="P732" s="160"/>
      <c r="Q732" s="160"/>
      <c r="R732" s="160"/>
      <c r="S732" s="160"/>
      <c r="T732" s="160"/>
      <c r="U732" s="160"/>
      <c r="V732" s="160"/>
      <c r="W732" s="160"/>
      <c r="X732" s="160"/>
      <c r="Y732" s="160"/>
      <c r="Z732" s="160"/>
      <c r="AA732" s="160"/>
      <c r="AB732" s="160"/>
      <c r="AC732" s="160"/>
      <c r="AD732" s="160"/>
      <c r="AE732" s="160"/>
      <c r="AF732" s="160"/>
      <c r="AG732" s="160"/>
      <c r="AH732" s="160"/>
      <c r="AI732" s="160"/>
      <c r="AJ732" s="160"/>
      <c r="AK732" s="160"/>
      <c r="AL732" s="160"/>
      <c r="AM732" s="160"/>
      <c r="AN732" s="160"/>
      <c r="AO732" s="160"/>
      <c r="AP732" s="160"/>
      <c r="AQ732" s="160"/>
      <c r="AR732" s="160"/>
    </row>
    <row r="733">
      <c r="A733" s="160"/>
      <c r="B733" s="160"/>
      <c r="C733" s="160"/>
      <c r="D733" s="160"/>
      <c r="E733" s="160"/>
      <c r="F733" s="160"/>
      <c r="G733" s="160"/>
      <c r="H733" s="160"/>
      <c r="I733" s="160"/>
      <c r="J733" s="160"/>
      <c r="K733" s="160"/>
      <c r="L733" s="160"/>
      <c r="M733" s="160"/>
      <c r="N733" s="160"/>
      <c r="O733" s="160"/>
      <c r="P733" s="160"/>
      <c r="Q733" s="160"/>
      <c r="R733" s="160"/>
      <c r="S733" s="160"/>
      <c r="T733" s="160"/>
      <c r="U733" s="160"/>
      <c r="V733" s="160"/>
      <c r="W733" s="160"/>
      <c r="X733" s="160"/>
      <c r="Y733" s="160"/>
      <c r="Z733" s="160"/>
      <c r="AA733" s="160"/>
      <c r="AB733" s="160"/>
      <c r="AC733" s="160"/>
      <c r="AD733" s="160"/>
      <c r="AE733" s="160"/>
      <c r="AF733" s="160"/>
      <c r="AG733" s="160"/>
      <c r="AH733" s="160"/>
      <c r="AI733" s="160"/>
      <c r="AJ733" s="160"/>
      <c r="AK733" s="160"/>
      <c r="AL733" s="160"/>
      <c r="AM733" s="160"/>
      <c r="AN733" s="160"/>
      <c r="AO733" s="160"/>
      <c r="AP733" s="160"/>
      <c r="AQ733" s="160"/>
      <c r="AR733" s="160"/>
    </row>
    <row r="734">
      <c r="A734" s="160"/>
      <c r="B734" s="160"/>
      <c r="C734" s="160"/>
      <c r="D734" s="160"/>
      <c r="E734" s="160"/>
      <c r="F734" s="160"/>
      <c r="G734" s="160"/>
      <c r="H734" s="160"/>
      <c r="I734" s="160"/>
      <c r="J734" s="160"/>
      <c r="K734" s="160"/>
      <c r="L734" s="160"/>
      <c r="M734" s="160"/>
      <c r="N734" s="160"/>
      <c r="O734" s="160"/>
      <c r="P734" s="160"/>
      <c r="Q734" s="160"/>
      <c r="R734" s="160"/>
      <c r="S734" s="160"/>
      <c r="T734" s="160"/>
      <c r="U734" s="160"/>
      <c r="V734" s="160"/>
      <c r="W734" s="160"/>
      <c r="X734" s="160"/>
      <c r="Y734" s="160"/>
      <c r="Z734" s="160"/>
      <c r="AA734" s="160"/>
      <c r="AB734" s="160"/>
      <c r="AC734" s="160"/>
      <c r="AD734" s="160"/>
      <c r="AE734" s="160"/>
      <c r="AF734" s="160"/>
      <c r="AG734" s="160"/>
      <c r="AH734" s="160"/>
      <c r="AI734" s="160"/>
      <c r="AJ734" s="160"/>
      <c r="AK734" s="160"/>
      <c r="AL734" s="160"/>
      <c r="AM734" s="160"/>
      <c r="AN734" s="160"/>
      <c r="AO734" s="160"/>
      <c r="AP734" s="160"/>
      <c r="AQ734" s="160"/>
      <c r="AR734" s="160"/>
    </row>
    <row r="735">
      <c r="A735" s="160"/>
      <c r="B735" s="160"/>
      <c r="C735" s="160"/>
      <c r="D735" s="160"/>
      <c r="E735" s="160"/>
      <c r="F735" s="160"/>
      <c r="G735" s="160"/>
      <c r="H735" s="160"/>
      <c r="I735" s="160"/>
      <c r="J735" s="160"/>
      <c r="K735" s="160"/>
      <c r="L735" s="160"/>
      <c r="M735" s="160"/>
      <c r="N735" s="160"/>
      <c r="O735" s="160"/>
      <c r="P735" s="160"/>
      <c r="Q735" s="160"/>
      <c r="R735" s="160"/>
      <c r="S735" s="160"/>
      <c r="T735" s="160"/>
      <c r="U735" s="160"/>
      <c r="V735" s="160"/>
      <c r="W735" s="160"/>
      <c r="X735" s="160"/>
      <c r="Y735" s="160"/>
      <c r="Z735" s="160"/>
      <c r="AA735" s="160"/>
      <c r="AB735" s="160"/>
      <c r="AC735" s="160"/>
      <c r="AD735" s="160"/>
      <c r="AE735" s="160"/>
      <c r="AF735" s="160"/>
      <c r="AG735" s="160"/>
      <c r="AH735" s="160"/>
      <c r="AI735" s="160"/>
      <c r="AJ735" s="160"/>
      <c r="AK735" s="160"/>
      <c r="AL735" s="160"/>
      <c r="AM735" s="160"/>
      <c r="AN735" s="160"/>
      <c r="AO735" s="160"/>
      <c r="AP735" s="160"/>
      <c r="AQ735" s="160"/>
      <c r="AR735" s="160"/>
    </row>
    <row r="736">
      <c r="A736" s="160"/>
      <c r="B736" s="160"/>
      <c r="C736" s="160"/>
      <c r="D736" s="160"/>
      <c r="E736" s="160"/>
      <c r="F736" s="160"/>
      <c r="G736" s="160"/>
      <c r="H736" s="160"/>
      <c r="I736" s="160"/>
      <c r="J736" s="160"/>
      <c r="K736" s="160"/>
      <c r="L736" s="160"/>
      <c r="M736" s="160"/>
      <c r="N736" s="160"/>
      <c r="O736" s="160"/>
      <c r="P736" s="160"/>
      <c r="Q736" s="160"/>
      <c r="R736" s="160"/>
      <c r="S736" s="160"/>
      <c r="T736" s="160"/>
      <c r="U736" s="160"/>
      <c r="V736" s="160"/>
      <c r="W736" s="160"/>
      <c r="X736" s="160"/>
      <c r="Y736" s="160"/>
      <c r="Z736" s="160"/>
      <c r="AA736" s="160"/>
      <c r="AB736" s="160"/>
      <c r="AC736" s="160"/>
      <c r="AD736" s="160"/>
      <c r="AE736" s="160"/>
      <c r="AF736" s="160"/>
      <c r="AG736" s="160"/>
      <c r="AH736" s="160"/>
      <c r="AI736" s="160"/>
      <c r="AJ736" s="160"/>
      <c r="AK736" s="160"/>
      <c r="AL736" s="160"/>
      <c r="AM736" s="160"/>
      <c r="AN736" s="160"/>
      <c r="AO736" s="160"/>
      <c r="AP736" s="160"/>
      <c r="AQ736" s="160"/>
      <c r="AR736" s="160"/>
    </row>
    <row r="737">
      <c r="A737" s="160"/>
      <c r="B737" s="160"/>
      <c r="C737" s="160"/>
      <c r="D737" s="160"/>
      <c r="E737" s="160"/>
      <c r="F737" s="160"/>
      <c r="G737" s="160"/>
      <c r="H737" s="160"/>
      <c r="I737" s="160"/>
      <c r="J737" s="160"/>
      <c r="K737" s="160"/>
      <c r="L737" s="160"/>
      <c r="M737" s="160"/>
      <c r="N737" s="160"/>
      <c r="O737" s="160"/>
      <c r="P737" s="160"/>
      <c r="Q737" s="160"/>
      <c r="R737" s="160"/>
      <c r="S737" s="160"/>
      <c r="T737" s="160"/>
      <c r="U737" s="160"/>
      <c r="V737" s="160"/>
      <c r="W737" s="160"/>
      <c r="X737" s="160"/>
      <c r="Y737" s="160"/>
      <c r="Z737" s="160"/>
      <c r="AA737" s="160"/>
      <c r="AB737" s="160"/>
      <c r="AC737" s="160"/>
      <c r="AD737" s="160"/>
      <c r="AE737" s="160"/>
      <c r="AF737" s="160"/>
      <c r="AG737" s="160"/>
      <c r="AH737" s="160"/>
      <c r="AI737" s="160"/>
      <c r="AJ737" s="160"/>
      <c r="AK737" s="160"/>
      <c r="AL737" s="160"/>
      <c r="AM737" s="160"/>
      <c r="AN737" s="160"/>
      <c r="AO737" s="160"/>
      <c r="AP737" s="160"/>
      <c r="AQ737" s="160"/>
      <c r="AR737" s="160"/>
    </row>
    <row r="738">
      <c r="A738" s="160"/>
      <c r="B738" s="160"/>
      <c r="C738" s="160"/>
      <c r="D738" s="160"/>
      <c r="E738" s="160"/>
      <c r="F738" s="160"/>
      <c r="G738" s="160"/>
      <c r="H738" s="160"/>
      <c r="I738" s="160"/>
      <c r="J738" s="160"/>
      <c r="K738" s="160"/>
      <c r="L738" s="160"/>
      <c r="M738" s="160"/>
      <c r="N738" s="160"/>
      <c r="O738" s="160"/>
      <c r="P738" s="160"/>
      <c r="Q738" s="160"/>
      <c r="R738" s="160"/>
      <c r="S738" s="160"/>
      <c r="T738" s="160"/>
      <c r="U738" s="160"/>
      <c r="V738" s="160"/>
      <c r="W738" s="160"/>
      <c r="X738" s="160"/>
      <c r="Y738" s="160"/>
      <c r="Z738" s="160"/>
      <c r="AA738" s="160"/>
      <c r="AB738" s="160"/>
      <c r="AC738" s="160"/>
      <c r="AD738" s="160"/>
      <c r="AE738" s="160"/>
      <c r="AF738" s="160"/>
      <c r="AG738" s="160"/>
      <c r="AH738" s="160"/>
      <c r="AI738" s="160"/>
      <c r="AJ738" s="160"/>
      <c r="AK738" s="160"/>
      <c r="AL738" s="160"/>
      <c r="AM738" s="160"/>
      <c r="AN738" s="160"/>
      <c r="AO738" s="160"/>
      <c r="AP738" s="160"/>
      <c r="AQ738" s="160"/>
      <c r="AR738" s="160"/>
    </row>
    <row r="739">
      <c r="A739" s="160"/>
      <c r="B739" s="160"/>
      <c r="C739" s="160"/>
      <c r="D739" s="160"/>
      <c r="E739" s="160"/>
      <c r="F739" s="160"/>
      <c r="G739" s="160"/>
      <c r="H739" s="160"/>
      <c r="I739" s="160"/>
      <c r="J739" s="160"/>
      <c r="K739" s="160"/>
      <c r="L739" s="160"/>
      <c r="M739" s="160"/>
      <c r="N739" s="160"/>
      <c r="O739" s="160"/>
      <c r="P739" s="160"/>
      <c r="Q739" s="160"/>
      <c r="R739" s="160"/>
      <c r="S739" s="160"/>
      <c r="T739" s="160"/>
      <c r="U739" s="160"/>
      <c r="V739" s="160"/>
      <c r="W739" s="160"/>
      <c r="X739" s="160"/>
      <c r="Y739" s="160"/>
      <c r="Z739" s="160"/>
      <c r="AA739" s="160"/>
      <c r="AB739" s="160"/>
      <c r="AC739" s="160"/>
      <c r="AD739" s="160"/>
      <c r="AE739" s="160"/>
      <c r="AF739" s="160"/>
      <c r="AG739" s="160"/>
      <c r="AH739" s="160"/>
      <c r="AI739" s="160"/>
      <c r="AJ739" s="160"/>
      <c r="AK739" s="160"/>
      <c r="AL739" s="160"/>
      <c r="AM739" s="160"/>
      <c r="AN739" s="160"/>
      <c r="AO739" s="160"/>
      <c r="AP739" s="160"/>
      <c r="AQ739" s="160"/>
      <c r="AR739" s="160"/>
    </row>
    <row r="740">
      <c r="A740" s="160"/>
      <c r="B740" s="160"/>
      <c r="C740" s="160"/>
      <c r="D740" s="160"/>
      <c r="E740" s="160"/>
      <c r="F740" s="160"/>
      <c r="G740" s="160"/>
      <c r="H740" s="160"/>
      <c r="I740" s="160"/>
      <c r="J740" s="160"/>
      <c r="K740" s="160"/>
      <c r="L740" s="160"/>
      <c r="M740" s="160"/>
      <c r="N740" s="160"/>
      <c r="O740" s="160"/>
      <c r="P740" s="160"/>
      <c r="Q740" s="160"/>
      <c r="R740" s="160"/>
      <c r="S740" s="160"/>
      <c r="T740" s="160"/>
      <c r="U740" s="160"/>
      <c r="V740" s="160"/>
      <c r="W740" s="160"/>
      <c r="X740" s="160"/>
      <c r="Y740" s="160"/>
      <c r="Z740" s="160"/>
      <c r="AA740" s="160"/>
      <c r="AB740" s="160"/>
      <c r="AC740" s="160"/>
      <c r="AD740" s="160"/>
      <c r="AE740" s="160"/>
      <c r="AF740" s="160"/>
      <c r="AG740" s="160"/>
      <c r="AH740" s="160"/>
      <c r="AI740" s="160"/>
      <c r="AJ740" s="160"/>
      <c r="AK740" s="160"/>
      <c r="AL740" s="160"/>
      <c r="AM740" s="160"/>
      <c r="AN740" s="160"/>
      <c r="AO740" s="160"/>
      <c r="AP740" s="160"/>
      <c r="AQ740" s="160"/>
      <c r="AR740" s="160"/>
    </row>
    <row r="741">
      <c r="A741" s="160"/>
      <c r="B741" s="160"/>
      <c r="C741" s="160"/>
      <c r="D741" s="160"/>
      <c r="E741" s="160"/>
      <c r="F741" s="160"/>
      <c r="G741" s="160"/>
      <c r="H741" s="160"/>
      <c r="I741" s="160"/>
      <c r="J741" s="160"/>
      <c r="K741" s="160"/>
      <c r="L741" s="160"/>
      <c r="M741" s="160"/>
      <c r="N741" s="160"/>
      <c r="O741" s="160"/>
      <c r="P741" s="160"/>
      <c r="Q741" s="160"/>
      <c r="R741" s="160"/>
      <c r="S741" s="160"/>
      <c r="T741" s="160"/>
      <c r="U741" s="160"/>
      <c r="V741" s="160"/>
      <c r="W741" s="160"/>
      <c r="X741" s="160"/>
      <c r="Y741" s="160"/>
      <c r="Z741" s="160"/>
      <c r="AA741" s="160"/>
      <c r="AB741" s="160"/>
      <c r="AC741" s="160"/>
      <c r="AD741" s="160"/>
      <c r="AE741" s="160"/>
      <c r="AF741" s="160"/>
      <c r="AG741" s="160"/>
      <c r="AH741" s="160"/>
      <c r="AI741" s="160"/>
      <c r="AJ741" s="160"/>
      <c r="AK741" s="160"/>
      <c r="AL741" s="160"/>
      <c r="AM741" s="160"/>
      <c r="AN741" s="160"/>
      <c r="AO741" s="160"/>
      <c r="AP741" s="160"/>
      <c r="AQ741" s="160"/>
      <c r="AR741" s="160"/>
    </row>
    <row r="742">
      <c r="A742" s="160"/>
      <c r="B742" s="160"/>
      <c r="C742" s="160"/>
      <c r="D742" s="160"/>
      <c r="E742" s="160"/>
      <c r="F742" s="160"/>
      <c r="G742" s="160"/>
      <c r="H742" s="160"/>
      <c r="I742" s="160"/>
      <c r="J742" s="160"/>
      <c r="K742" s="160"/>
      <c r="L742" s="160"/>
      <c r="M742" s="160"/>
      <c r="N742" s="160"/>
      <c r="O742" s="160"/>
      <c r="P742" s="160"/>
      <c r="Q742" s="160"/>
      <c r="R742" s="160"/>
      <c r="S742" s="160"/>
      <c r="T742" s="160"/>
      <c r="U742" s="160"/>
      <c r="V742" s="160"/>
      <c r="W742" s="160"/>
      <c r="X742" s="160"/>
      <c r="Y742" s="160"/>
      <c r="Z742" s="160"/>
      <c r="AA742" s="160"/>
      <c r="AB742" s="160"/>
      <c r="AC742" s="160"/>
      <c r="AD742" s="160"/>
      <c r="AE742" s="160"/>
      <c r="AF742" s="160"/>
      <c r="AG742" s="160"/>
      <c r="AH742" s="160"/>
      <c r="AI742" s="160"/>
      <c r="AJ742" s="160"/>
      <c r="AK742" s="160"/>
      <c r="AL742" s="160"/>
      <c r="AM742" s="160"/>
      <c r="AN742" s="160"/>
      <c r="AO742" s="160"/>
      <c r="AP742" s="160"/>
      <c r="AQ742" s="160"/>
      <c r="AR742" s="160"/>
    </row>
    <row r="743">
      <c r="A743" s="160"/>
      <c r="B743" s="160"/>
      <c r="C743" s="160"/>
      <c r="D743" s="160"/>
      <c r="E743" s="160"/>
      <c r="F743" s="160"/>
      <c r="G743" s="160"/>
      <c r="H743" s="160"/>
      <c r="I743" s="160"/>
      <c r="J743" s="160"/>
      <c r="K743" s="160"/>
      <c r="L743" s="160"/>
      <c r="M743" s="160"/>
      <c r="N743" s="160"/>
      <c r="O743" s="160"/>
      <c r="P743" s="160"/>
      <c r="Q743" s="160"/>
      <c r="R743" s="160"/>
      <c r="S743" s="160"/>
      <c r="T743" s="160"/>
      <c r="U743" s="160"/>
      <c r="V743" s="160"/>
      <c r="W743" s="160"/>
      <c r="X743" s="160"/>
      <c r="Y743" s="160"/>
      <c r="Z743" s="160"/>
      <c r="AA743" s="160"/>
      <c r="AB743" s="160"/>
      <c r="AC743" s="160"/>
      <c r="AD743" s="160"/>
      <c r="AE743" s="160"/>
      <c r="AF743" s="160"/>
      <c r="AG743" s="160"/>
      <c r="AH743" s="160"/>
      <c r="AI743" s="160"/>
      <c r="AJ743" s="160"/>
      <c r="AK743" s="160"/>
      <c r="AL743" s="160"/>
      <c r="AM743" s="160"/>
      <c r="AN743" s="160"/>
      <c r="AO743" s="160"/>
      <c r="AP743" s="160"/>
      <c r="AQ743" s="160"/>
      <c r="AR743" s="160"/>
    </row>
    <row r="744">
      <c r="A744" s="160"/>
      <c r="B744" s="160"/>
      <c r="C744" s="160"/>
      <c r="D744" s="160"/>
      <c r="E744" s="160"/>
      <c r="F744" s="160"/>
      <c r="G744" s="160"/>
      <c r="H744" s="160"/>
      <c r="I744" s="160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60"/>
      <c r="Z744" s="160"/>
      <c r="AA744" s="160"/>
      <c r="AB744" s="160"/>
      <c r="AC744" s="160"/>
      <c r="AD744" s="160"/>
      <c r="AE744" s="160"/>
      <c r="AF744" s="160"/>
      <c r="AG744" s="160"/>
      <c r="AH744" s="160"/>
      <c r="AI744" s="160"/>
      <c r="AJ744" s="160"/>
      <c r="AK744" s="160"/>
      <c r="AL744" s="160"/>
      <c r="AM744" s="160"/>
      <c r="AN744" s="160"/>
      <c r="AO744" s="160"/>
      <c r="AP744" s="160"/>
      <c r="AQ744" s="160"/>
      <c r="AR744" s="160"/>
    </row>
    <row r="745">
      <c r="A745" s="160"/>
      <c r="B745" s="160"/>
      <c r="C745" s="160"/>
      <c r="D745" s="160"/>
      <c r="E745" s="160"/>
      <c r="F745" s="160"/>
      <c r="G745" s="160"/>
      <c r="H745" s="160"/>
      <c r="I745" s="160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60"/>
      <c r="Z745" s="160"/>
      <c r="AA745" s="160"/>
      <c r="AB745" s="160"/>
      <c r="AC745" s="160"/>
      <c r="AD745" s="160"/>
      <c r="AE745" s="160"/>
      <c r="AF745" s="160"/>
      <c r="AG745" s="160"/>
      <c r="AH745" s="160"/>
      <c r="AI745" s="160"/>
      <c r="AJ745" s="160"/>
      <c r="AK745" s="160"/>
      <c r="AL745" s="160"/>
      <c r="AM745" s="160"/>
      <c r="AN745" s="160"/>
      <c r="AO745" s="160"/>
      <c r="AP745" s="160"/>
      <c r="AQ745" s="160"/>
      <c r="AR745" s="160"/>
    </row>
    <row r="746">
      <c r="A746" s="160"/>
      <c r="B746" s="160"/>
      <c r="C746" s="160"/>
      <c r="D746" s="160"/>
      <c r="E746" s="160"/>
      <c r="F746" s="160"/>
      <c r="G746" s="160"/>
      <c r="H746" s="160"/>
      <c r="I746" s="160"/>
      <c r="J746" s="160"/>
      <c r="K746" s="160"/>
      <c r="L746" s="160"/>
      <c r="M746" s="160"/>
      <c r="N746" s="160"/>
      <c r="O746" s="160"/>
      <c r="P746" s="160"/>
      <c r="Q746" s="160"/>
      <c r="R746" s="160"/>
      <c r="S746" s="160"/>
      <c r="T746" s="160"/>
      <c r="U746" s="160"/>
      <c r="V746" s="160"/>
      <c r="W746" s="160"/>
      <c r="X746" s="160"/>
      <c r="Y746" s="160"/>
      <c r="Z746" s="160"/>
      <c r="AA746" s="160"/>
      <c r="AB746" s="160"/>
      <c r="AC746" s="160"/>
      <c r="AD746" s="160"/>
      <c r="AE746" s="160"/>
      <c r="AF746" s="160"/>
      <c r="AG746" s="160"/>
      <c r="AH746" s="160"/>
      <c r="AI746" s="160"/>
      <c r="AJ746" s="160"/>
      <c r="AK746" s="160"/>
      <c r="AL746" s="160"/>
      <c r="AM746" s="160"/>
      <c r="AN746" s="160"/>
      <c r="AO746" s="160"/>
      <c r="AP746" s="160"/>
      <c r="AQ746" s="160"/>
      <c r="AR746" s="160"/>
    </row>
    <row r="747">
      <c r="A747" s="160"/>
      <c r="B747" s="160"/>
      <c r="C747" s="160"/>
      <c r="D747" s="160"/>
      <c r="E747" s="160"/>
      <c r="F747" s="160"/>
      <c r="G747" s="160"/>
      <c r="H747" s="160"/>
      <c r="I747" s="160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60"/>
      <c r="Z747" s="160"/>
      <c r="AA747" s="160"/>
      <c r="AB747" s="160"/>
      <c r="AC747" s="160"/>
      <c r="AD747" s="160"/>
      <c r="AE747" s="160"/>
      <c r="AF747" s="160"/>
      <c r="AG747" s="160"/>
      <c r="AH747" s="160"/>
      <c r="AI747" s="160"/>
      <c r="AJ747" s="160"/>
      <c r="AK747" s="160"/>
      <c r="AL747" s="160"/>
      <c r="AM747" s="160"/>
      <c r="AN747" s="160"/>
      <c r="AO747" s="160"/>
      <c r="AP747" s="160"/>
      <c r="AQ747" s="160"/>
      <c r="AR747" s="160"/>
    </row>
    <row r="748">
      <c r="A748" s="160"/>
      <c r="B748" s="160"/>
      <c r="C748" s="160"/>
      <c r="D748" s="160"/>
      <c r="E748" s="160"/>
      <c r="F748" s="160"/>
      <c r="G748" s="160"/>
      <c r="H748" s="160"/>
      <c r="I748" s="160"/>
      <c r="J748" s="160"/>
      <c r="K748" s="160"/>
      <c r="L748" s="160"/>
      <c r="M748" s="160"/>
      <c r="N748" s="160"/>
      <c r="O748" s="160"/>
      <c r="P748" s="160"/>
      <c r="Q748" s="160"/>
      <c r="R748" s="160"/>
      <c r="S748" s="160"/>
      <c r="T748" s="160"/>
      <c r="U748" s="160"/>
      <c r="V748" s="160"/>
      <c r="W748" s="160"/>
      <c r="X748" s="160"/>
      <c r="Y748" s="160"/>
      <c r="Z748" s="160"/>
      <c r="AA748" s="160"/>
      <c r="AB748" s="160"/>
      <c r="AC748" s="160"/>
      <c r="AD748" s="160"/>
      <c r="AE748" s="160"/>
      <c r="AF748" s="160"/>
      <c r="AG748" s="160"/>
      <c r="AH748" s="160"/>
      <c r="AI748" s="160"/>
      <c r="AJ748" s="160"/>
      <c r="AK748" s="160"/>
      <c r="AL748" s="160"/>
      <c r="AM748" s="160"/>
      <c r="AN748" s="160"/>
      <c r="AO748" s="160"/>
      <c r="AP748" s="160"/>
      <c r="AQ748" s="160"/>
      <c r="AR748" s="160"/>
    </row>
    <row r="749">
      <c r="A749" s="160"/>
      <c r="B749" s="160"/>
      <c r="C749" s="160"/>
      <c r="D749" s="160"/>
      <c r="E749" s="160"/>
      <c r="F749" s="160"/>
      <c r="G749" s="160"/>
      <c r="H749" s="160"/>
      <c r="I749" s="160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60"/>
      <c r="Z749" s="160"/>
      <c r="AA749" s="160"/>
      <c r="AB749" s="160"/>
      <c r="AC749" s="160"/>
      <c r="AD749" s="160"/>
      <c r="AE749" s="160"/>
      <c r="AF749" s="160"/>
      <c r="AG749" s="160"/>
      <c r="AH749" s="160"/>
      <c r="AI749" s="160"/>
      <c r="AJ749" s="160"/>
      <c r="AK749" s="160"/>
      <c r="AL749" s="160"/>
      <c r="AM749" s="160"/>
      <c r="AN749" s="160"/>
      <c r="AO749" s="160"/>
      <c r="AP749" s="160"/>
      <c r="AQ749" s="160"/>
      <c r="AR749" s="160"/>
    </row>
    <row r="750">
      <c r="A750" s="160"/>
      <c r="B750" s="160"/>
      <c r="C750" s="160"/>
      <c r="D750" s="160"/>
      <c r="E750" s="160"/>
      <c r="F750" s="160"/>
      <c r="G750" s="160"/>
      <c r="H750" s="160"/>
      <c r="I750" s="160"/>
      <c r="J750" s="160"/>
      <c r="K750" s="160"/>
      <c r="L750" s="160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  <c r="AA750" s="160"/>
      <c r="AB750" s="160"/>
      <c r="AC750" s="160"/>
      <c r="AD750" s="160"/>
      <c r="AE750" s="160"/>
      <c r="AF750" s="160"/>
      <c r="AG750" s="160"/>
      <c r="AH750" s="160"/>
      <c r="AI750" s="160"/>
      <c r="AJ750" s="160"/>
      <c r="AK750" s="160"/>
      <c r="AL750" s="160"/>
      <c r="AM750" s="160"/>
      <c r="AN750" s="160"/>
      <c r="AO750" s="160"/>
      <c r="AP750" s="160"/>
      <c r="AQ750" s="160"/>
      <c r="AR750" s="160"/>
    </row>
    <row r="751">
      <c r="A751" s="160"/>
      <c r="B751" s="160"/>
      <c r="C751" s="160"/>
      <c r="D751" s="160"/>
      <c r="E751" s="160"/>
      <c r="F751" s="160"/>
      <c r="G751" s="160"/>
      <c r="H751" s="160"/>
      <c r="I751" s="160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60"/>
      <c r="Z751" s="160"/>
      <c r="AA751" s="160"/>
      <c r="AB751" s="160"/>
      <c r="AC751" s="160"/>
      <c r="AD751" s="160"/>
      <c r="AE751" s="160"/>
      <c r="AF751" s="160"/>
      <c r="AG751" s="160"/>
      <c r="AH751" s="160"/>
      <c r="AI751" s="160"/>
      <c r="AJ751" s="160"/>
      <c r="AK751" s="160"/>
      <c r="AL751" s="160"/>
      <c r="AM751" s="160"/>
      <c r="AN751" s="160"/>
      <c r="AO751" s="160"/>
      <c r="AP751" s="160"/>
      <c r="AQ751" s="160"/>
      <c r="AR751" s="160"/>
    </row>
    <row r="752">
      <c r="A752" s="160"/>
      <c r="B752" s="160"/>
      <c r="C752" s="160"/>
      <c r="D752" s="160"/>
      <c r="E752" s="160"/>
      <c r="F752" s="160"/>
      <c r="G752" s="160"/>
      <c r="H752" s="160"/>
      <c r="I752" s="160"/>
      <c r="J752" s="160"/>
      <c r="K752" s="160"/>
      <c r="L752" s="160"/>
      <c r="M752" s="160"/>
      <c r="N752" s="160"/>
      <c r="O752" s="160"/>
      <c r="P752" s="160"/>
      <c r="Q752" s="160"/>
      <c r="R752" s="160"/>
      <c r="S752" s="160"/>
      <c r="T752" s="160"/>
      <c r="U752" s="160"/>
      <c r="V752" s="160"/>
      <c r="W752" s="160"/>
      <c r="X752" s="160"/>
      <c r="Y752" s="160"/>
      <c r="Z752" s="160"/>
      <c r="AA752" s="160"/>
      <c r="AB752" s="160"/>
      <c r="AC752" s="160"/>
      <c r="AD752" s="160"/>
      <c r="AE752" s="160"/>
      <c r="AF752" s="160"/>
      <c r="AG752" s="160"/>
      <c r="AH752" s="160"/>
      <c r="AI752" s="160"/>
      <c r="AJ752" s="160"/>
      <c r="AK752" s="160"/>
      <c r="AL752" s="160"/>
      <c r="AM752" s="160"/>
      <c r="AN752" s="160"/>
      <c r="AO752" s="160"/>
      <c r="AP752" s="160"/>
      <c r="AQ752" s="160"/>
      <c r="AR752" s="160"/>
    </row>
    <row r="753">
      <c r="A753" s="160"/>
      <c r="B753" s="160"/>
      <c r="C753" s="160"/>
      <c r="D753" s="160"/>
      <c r="E753" s="160"/>
      <c r="F753" s="160"/>
      <c r="G753" s="160"/>
      <c r="H753" s="160"/>
      <c r="I753" s="160"/>
      <c r="J753" s="160"/>
      <c r="K753" s="160"/>
      <c r="L753" s="160"/>
      <c r="M753" s="160"/>
      <c r="N753" s="160"/>
      <c r="O753" s="160"/>
      <c r="P753" s="160"/>
      <c r="Q753" s="160"/>
      <c r="R753" s="160"/>
      <c r="S753" s="160"/>
      <c r="T753" s="160"/>
      <c r="U753" s="160"/>
      <c r="V753" s="160"/>
      <c r="W753" s="160"/>
      <c r="X753" s="160"/>
      <c r="Y753" s="160"/>
      <c r="Z753" s="160"/>
      <c r="AA753" s="160"/>
      <c r="AB753" s="160"/>
      <c r="AC753" s="160"/>
      <c r="AD753" s="160"/>
      <c r="AE753" s="160"/>
      <c r="AF753" s="160"/>
      <c r="AG753" s="160"/>
      <c r="AH753" s="160"/>
      <c r="AI753" s="160"/>
      <c r="AJ753" s="160"/>
      <c r="AK753" s="160"/>
      <c r="AL753" s="160"/>
      <c r="AM753" s="160"/>
      <c r="AN753" s="160"/>
      <c r="AO753" s="160"/>
      <c r="AP753" s="160"/>
      <c r="AQ753" s="160"/>
      <c r="AR753" s="160"/>
    </row>
    <row r="754">
      <c r="A754" s="160"/>
      <c r="B754" s="160"/>
      <c r="C754" s="160"/>
      <c r="D754" s="160"/>
      <c r="E754" s="160"/>
      <c r="F754" s="160"/>
      <c r="G754" s="160"/>
      <c r="H754" s="160"/>
      <c r="I754" s="160"/>
      <c r="J754" s="160"/>
      <c r="K754" s="160"/>
      <c r="L754" s="160"/>
      <c r="M754" s="160"/>
      <c r="N754" s="160"/>
      <c r="O754" s="160"/>
      <c r="P754" s="160"/>
      <c r="Q754" s="160"/>
      <c r="R754" s="160"/>
      <c r="S754" s="160"/>
      <c r="T754" s="160"/>
      <c r="U754" s="160"/>
      <c r="V754" s="160"/>
      <c r="W754" s="160"/>
      <c r="X754" s="160"/>
      <c r="Y754" s="160"/>
      <c r="Z754" s="160"/>
      <c r="AA754" s="160"/>
      <c r="AB754" s="160"/>
      <c r="AC754" s="160"/>
      <c r="AD754" s="160"/>
      <c r="AE754" s="160"/>
      <c r="AF754" s="160"/>
      <c r="AG754" s="160"/>
      <c r="AH754" s="160"/>
      <c r="AI754" s="160"/>
      <c r="AJ754" s="160"/>
      <c r="AK754" s="160"/>
      <c r="AL754" s="160"/>
      <c r="AM754" s="160"/>
      <c r="AN754" s="160"/>
      <c r="AO754" s="160"/>
      <c r="AP754" s="160"/>
      <c r="AQ754" s="160"/>
      <c r="AR754" s="160"/>
    </row>
    <row r="755">
      <c r="A755" s="160"/>
      <c r="B755" s="160"/>
      <c r="C755" s="160"/>
      <c r="D755" s="160"/>
      <c r="E755" s="160"/>
      <c r="F755" s="160"/>
      <c r="G755" s="160"/>
      <c r="H755" s="160"/>
      <c r="I755" s="160"/>
      <c r="J755" s="160"/>
      <c r="K755" s="160"/>
      <c r="L755" s="160"/>
      <c r="M755" s="160"/>
      <c r="N755" s="160"/>
      <c r="O755" s="160"/>
      <c r="P755" s="160"/>
      <c r="Q755" s="160"/>
      <c r="R755" s="160"/>
      <c r="S755" s="160"/>
      <c r="T755" s="160"/>
      <c r="U755" s="160"/>
      <c r="V755" s="160"/>
      <c r="W755" s="160"/>
      <c r="X755" s="160"/>
      <c r="Y755" s="160"/>
      <c r="Z755" s="160"/>
      <c r="AA755" s="160"/>
      <c r="AB755" s="160"/>
      <c r="AC755" s="160"/>
      <c r="AD755" s="160"/>
      <c r="AE755" s="160"/>
      <c r="AF755" s="160"/>
      <c r="AG755" s="160"/>
      <c r="AH755" s="160"/>
      <c r="AI755" s="160"/>
      <c r="AJ755" s="160"/>
      <c r="AK755" s="160"/>
      <c r="AL755" s="160"/>
      <c r="AM755" s="160"/>
      <c r="AN755" s="160"/>
      <c r="AO755" s="160"/>
      <c r="AP755" s="160"/>
      <c r="AQ755" s="160"/>
      <c r="AR755" s="160"/>
    </row>
    <row r="756">
      <c r="A756" s="160"/>
      <c r="B756" s="160"/>
      <c r="C756" s="160"/>
      <c r="D756" s="160"/>
      <c r="E756" s="160"/>
      <c r="F756" s="160"/>
      <c r="G756" s="160"/>
      <c r="H756" s="160"/>
      <c r="I756" s="160"/>
      <c r="J756" s="160"/>
      <c r="K756" s="160"/>
      <c r="L756" s="160"/>
      <c r="M756" s="160"/>
      <c r="N756" s="160"/>
      <c r="O756" s="160"/>
      <c r="P756" s="160"/>
      <c r="Q756" s="160"/>
      <c r="R756" s="160"/>
      <c r="S756" s="160"/>
      <c r="T756" s="160"/>
      <c r="U756" s="160"/>
      <c r="V756" s="160"/>
      <c r="W756" s="160"/>
      <c r="X756" s="160"/>
      <c r="Y756" s="160"/>
      <c r="Z756" s="160"/>
      <c r="AA756" s="160"/>
      <c r="AB756" s="160"/>
      <c r="AC756" s="160"/>
      <c r="AD756" s="160"/>
      <c r="AE756" s="160"/>
      <c r="AF756" s="160"/>
      <c r="AG756" s="160"/>
      <c r="AH756" s="160"/>
      <c r="AI756" s="160"/>
      <c r="AJ756" s="160"/>
      <c r="AK756" s="160"/>
      <c r="AL756" s="160"/>
      <c r="AM756" s="160"/>
      <c r="AN756" s="160"/>
      <c r="AO756" s="160"/>
      <c r="AP756" s="160"/>
      <c r="AQ756" s="160"/>
      <c r="AR756" s="160"/>
    </row>
    <row r="757">
      <c r="A757" s="160"/>
      <c r="B757" s="160"/>
      <c r="C757" s="160"/>
      <c r="D757" s="160"/>
      <c r="E757" s="160"/>
      <c r="F757" s="160"/>
      <c r="G757" s="160"/>
      <c r="H757" s="160"/>
      <c r="I757" s="160"/>
      <c r="J757" s="160"/>
      <c r="K757" s="160"/>
      <c r="L757" s="160"/>
      <c r="M757" s="160"/>
      <c r="N757" s="160"/>
      <c r="O757" s="160"/>
      <c r="P757" s="160"/>
      <c r="Q757" s="160"/>
      <c r="R757" s="160"/>
      <c r="S757" s="160"/>
      <c r="T757" s="160"/>
      <c r="U757" s="160"/>
      <c r="V757" s="160"/>
      <c r="W757" s="160"/>
      <c r="X757" s="160"/>
      <c r="Y757" s="160"/>
      <c r="Z757" s="160"/>
      <c r="AA757" s="160"/>
      <c r="AB757" s="160"/>
      <c r="AC757" s="160"/>
      <c r="AD757" s="160"/>
      <c r="AE757" s="160"/>
      <c r="AF757" s="160"/>
      <c r="AG757" s="160"/>
      <c r="AH757" s="160"/>
      <c r="AI757" s="160"/>
      <c r="AJ757" s="160"/>
      <c r="AK757" s="160"/>
      <c r="AL757" s="160"/>
      <c r="AM757" s="160"/>
      <c r="AN757" s="160"/>
      <c r="AO757" s="160"/>
      <c r="AP757" s="160"/>
      <c r="AQ757" s="160"/>
      <c r="AR757" s="160"/>
    </row>
    <row r="758">
      <c r="A758" s="160"/>
      <c r="B758" s="160"/>
      <c r="C758" s="160"/>
      <c r="D758" s="160"/>
      <c r="E758" s="160"/>
      <c r="F758" s="160"/>
      <c r="G758" s="160"/>
      <c r="H758" s="160"/>
      <c r="I758" s="160"/>
      <c r="J758" s="160"/>
      <c r="K758" s="160"/>
      <c r="L758" s="160"/>
      <c r="M758" s="160"/>
      <c r="N758" s="160"/>
      <c r="O758" s="160"/>
      <c r="P758" s="160"/>
      <c r="Q758" s="160"/>
      <c r="R758" s="160"/>
      <c r="S758" s="160"/>
      <c r="T758" s="160"/>
      <c r="U758" s="160"/>
      <c r="V758" s="160"/>
      <c r="W758" s="160"/>
      <c r="X758" s="160"/>
      <c r="Y758" s="160"/>
      <c r="Z758" s="160"/>
      <c r="AA758" s="160"/>
      <c r="AB758" s="160"/>
      <c r="AC758" s="160"/>
      <c r="AD758" s="160"/>
      <c r="AE758" s="160"/>
      <c r="AF758" s="160"/>
      <c r="AG758" s="160"/>
      <c r="AH758" s="160"/>
      <c r="AI758" s="160"/>
      <c r="AJ758" s="160"/>
      <c r="AK758" s="160"/>
      <c r="AL758" s="160"/>
      <c r="AM758" s="160"/>
      <c r="AN758" s="160"/>
      <c r="AO758" s="160"/>
      <c r="AP758" s="160"/>
      <c r="AQ758" s="160"/>
      <c r="AR758" s="160"/>
    </row>
    <row r="759">
      <c r="A759" s="160"/>
      <c r="B759" s="160"/>
      <c r="C759" s="160"/>
      <c r="D759" s="160"/>
      <c r="E759" s="160"/>
      <c r="F759" s="160"/>
      <c r="G759" s="160"/>
      <c r="H759" s="160"/>
      <c r="I759" s="160"/>
      <c r="J759" s="160"/>
      <c r="K759" s="160"/>
      <c r="L759" s="160"/>
      <c r="M759" s="160"/>
      <c r="N759" s="160"/>
      <c r="O759" s="160"/>
      <c r="P759" s="160"/>
      <c r="Q759" s="160"/>
      <c r="R759" s="160"/>
      <c r="S759" s="160"/>
      <c r="T759" s="160"/>
      <c r="U759" s="160"/>
      <c r="V759" s="160"/>
      <c r="W759" s="160"/>
      <c r="X759" s="160"/>
      <c r="Y759" s="160"/>
      <c r="Z759" s="160"/>
      <c r="AA759" s="160"/>
      <c r="AB759" s="160"/>
      <c r="AC759" s="160"/>
      <c r="AD759" s="160"/>
      <c r="AE759" s="160"/>
      <c r="AF759" s="160"/>
      <c r="AG759" s="160"/>
      <c r="AH759" s="160"/>
      <c r="AI759" s="160"/>
      <c r="AJ759" s="160"/>
      <c r="AK759" s="160"/>
      <c r="AL759" s="160"/>
      <c r="AM759" s="160"/>
      <c r="AN759" s="160"/>
      <c r="AO759" s="160"/>
      <c r="AP759" s="160"/>
      <c r="AQ759" s="160"/>
      <c r="AR759" s="160"/>
    </row>
    <row r="760">
      <c r="A760" s="160"/>
      <c r="B760" s="160"/>
      <c r="C760" s="160"/>
      <c r="D760" s="160"/>
      <c r="E760" s="160"/>
      <c r="F760" s="160"/>
      <c r="G760" s="160"/>
      <c r="H760" s="160"/>
      <c r="I760" s="160"/>
      <c r="J760" s="160"/>
      <c r="K760" s="160"/>
      <c r="L760" s="160"/>
      <c r="M760" s="160"/>
      <c r="N760" s="160"/>
      <c r="O760" s="160"/>
      <c r="P760" s="160"/>
      <c r="Q760" s="160"/>
      <c r="R760" s="160"/>
      <c r="S760" s="160"/>
      <c r="T760" s="160"/>
      <c r="U760" s="160"/>
      <c r="V760" s="160"/>
      <c r="W760" s="160"/>
      <c r="X760" s="160"/>
      <c r="Y760" s="160"/>
      <c r="Z760" s="160"/>
      <c r="AA760" s="160"/>
      <c r="AB760" s="160"/>
      <c r="AC760" s="160"/>
      <c r="AD760" s="160"/>
      <c r="AE760" s="160"/>
      <c r="AF760" s="160"/>
      <c r="AG760" s="160"/>
      <c r="AH760" s="160"/>
      <c r="AI760" s="160"/>
      <c r="AJ760" s="160"/>
      <c r="AK760" s="160"/>
      <c r="AL760" s="160"/>
      <c r="AM760" s="160"/>
      <c r="AN760" s="160"/>
      <c r="AO760" s="160"/>
      <c r="AP760" s="160"/>
      <c r="AQ760" s="160"/>
      <c r="AR760" s="160"/>
    </row>
    <row r="761">
      <c r="A761" s="160"/>
      <c r="B761" s="160"/>
      <c r="C761" s="160"/>
      <c r="D761" s="160"/>
      <c r="E761" s="160"/>
      <c r="F761" s="160"/>
      <c r="G761" s="160"/>
      <c r="H761" s="160"/>
      <c r="I761" s="160"/>
      <c r="J761" s="160"/>
      <c r="K761" s="160"/>
      <c r="L761" s="160"/>
      <c r="M761" s="160"/>
      <c r="N761" s="160"/>
      <c r="O761" s="160"/>
      <c r="P761" s="160"/>
      <c r="Q761" s="160"/>
      <c r="R761" s="160"/>
      <c r="S761" s="160"/>
      <c r="T761" s="160"/>
      <c r="U761" s="160"/>
      <c r="V761" s="160"/>
      <c r="W761" s="160"/>
      <c r="X761" s="160"/>
      <c r="Y761" s="160"/>
      <c r="Z761" s="160"/>
      <c r="AA761" s="160"/>
      <c r="AB761" s="160"/>
      <c r="AC761" s="160"/>
      <c r="AD761" s="160"/>
      <c r="AE761" s="160"/>
      <c r="AF761" s="160"/>
      <c r="AG761" s="160"/>
      <c r="AH761" s="160"/>
      <c r="AI761" s="160"/>
      <c r="AJ761" s="160"/>
      <c r="AK761" s="160"/>
      <c r="AL761" s="160"/>
      <c r="AM761" s="160"/>
      <c r="AN761" s="160"/>
      <c r="AO761" s="160"/>
      <c r="AP761" s="160"/>
      <c r="AQ761" s="160"/>
      <c r="AR761" s="160"/>
    </row>
    <row r="762">
      <c r="A762" s="160"/>
      <c r="B762" s="160"/>
      <c r="C762" s="160"/>
      <c r="D762" s="160"/>
      <c r="E762" s="160"/>
      <c r="F762" s="160"/>
      <c r="G762" s="160"/>
      <c r="H762" s="160"/>
      <c r="I762" s="160"/>
      <c r="J762" s="160"/>
      <c r="K762" s="160"/>
      <c r="L762" s="160"/>
      <c r="M762" s="160"/>
      <c r="N762" s="160"/>
      <c r="O762" s="160"/>
      <c r="P762" s="160"/>
      <c r="Q762" s="160"/>
      <c r="R762" s="160"/>
      <c r="S762" s="160"/>
      <c r="T762" s="160"/>
      <c r="U762" s="160"/>
      <c r="V762" s="160"/>
      <c r="W762" s="160"/>
      <c r="X762" s="160"/>
      <c r="Y762" s="160"/>
      <c r="Z762" s="160"/>
      <c r="AA762" s="160"/>
      <c r="AB762" s="160"/>
      <c r="AC762" s="160"/>
      <c r="AD762" s="160"/>
      <c r="AE762" s="160"/>
      <c r="AF762" s="160"/>
      <c r="AG762" s="160"/>
      <c r="AH762" s="160"/>
      <c r="AI762" s="160"/>
      <c r="AJ762" s="160"/>
      <c r="AK762" s="160"/>
      <c r="AL762" s="160"/>
      <c r="AM762" s="160"/>
      <c r="AN762" s="160"/>
      <c r="AO762" s="160"/>
      <c r="AP762" s="160"/>
      <c r="AQ762" s="160"/>
      <c r="AR762" s="160"/>
    </row>
    <row r="763">
      <c r="A763" s="160"/>
      <c r="B763" s="160"/>
      <c r="C763" s="160"/>
      <c r="D763" s="160"/>
      <c r="E763" s="160"/>
      <c r="F763" s="160"/>
      <c r="G763" s="160"/>
      <c r="H763" s="160"/>
      <c r="I763" s="160"/>
      <c r="J763" s="160"/>
      <c r="K763" s="160"/>
      <c r="L763" s="160"/>
      <c r="M763" s="160"/>
      <c r="N763" s="160"/>
      <c r="O763" s="160"/>
      <c r="P763" s="160"/>
      <c r="Q763" s="160"/>
      <c r="R763" s="160"/>
      <c r="S763" s="160"/>
      <c r="T763" s="160"/>
      <c r="U763" s="160"/>
      <c r="V763" s="160"/>
      <c r="W763" s="160"/>
      <c r="X763" s="160"/>
      <c r="Y763" s="160"/>
      <c r="Z763" s="160"/>
      <c r="AA763" s="160"/>
      <c r="AB763" s="160"/>
      <c r="AC763" s="160"/>
      <c r="AD763" s="160"/>
      <c r="AE763" s="160"/>
      <c r="AF763" s="160"/>
      <c r="AG763" s="160"/>
      <c r="AH763" s="160"/>
      <c r="AI763" s="160"/>
      <c r="AJ763" s="160"/>
      <c r="AK763" s="160"/>
      <c r="AL763" s="160"/>
      <c r="AM763" s="160"/>
      <c r="AN763" s="160"/>
      <c r="AO763" s="160"/>
      <c r="AP763" s="160"/>
      <c r="AQ763" s="160"/>
      <c r="AR763" s="160"/>
    </row>
    <row r="764">
      <c r="A764" s="160"/>
      <c r="B764" s="160"/>
      <c r="C764" s="160"/>
      <c r="D764" s="160"/>
      <c r="E764" s="160"/>
      <c r="F764" s="160"/>
      <c r="G764" s="160"/>
      <c r="H764" s="160"/>
      <c r="I764" s="160"/>
      <c r="J764" s="160"/>
      <c r="K764" s="160"/>
      <c r="L764" s="160"/>
      <c r="M764" s="160"/>
      <c r="N764" s="160"/>
      <c r="O764" s="160"/>
      <c r="P764" s="160"/>
      <c r="Q764" s="160"/>
      <c r="R764" s="160"/>
      <c r="S764" s="160"/>
      <c r="T764" s="160"/>
      <c r="U764" s="160"/>
      <c r="V764" s="160"/>
      <c r="W764" s="160"/>
      <c r="X764" s="160"/>
      <c r="Y764" s="160"/>
      <c r="Z764" s="160"/>
      <c r="AA764" s="160"/>
      <c r="AB764" s="160"/>
      <c r="AC764" s="160"/>
      <c r="AD764" s="160"/>
      <c r="AE764" s="160"/>
      <c r="AF764" s="160"/>
      <c r="AG764" s="160"/>
      <c r="AH764" s="160"/>
      <c r="AI764" s="160"/>
      <c r="AJ764" s="160"/>
      <c r="AK764" s="160"/>
      <c r="AL764" s="160"/>
      <c r="AM764" s="160"/>
      <c r="AN764" s="160"/>
      <c r="AO764" s="160"/>
      <c r="AP764" s="160"/>
      <c r="AQ764" s="160"/>
      <c r="AR764" s="160"/>
    </row>
    <row r="765">
      <c r="A765" s="160"/>
      <c r="B765" s="160"/>
      <c r="C765" s="160"/>
      <c r="D765" s="160"/>
      <c r="E765" s="160"/>
      <c r="F765" s="160"/>
      <c r="G765" s="160"/>
      <c r="H765" s="160"/>
      <c r="I765" s="160"/>
      <c r="J765" s="160"/>
      <c r="K765" s="160"/>
      <c r="L765" s="160"/>
      <c r="M765" s="160"/>
      <c r="N765" s="160"/>
      <c r="O765" s="160"/>
      <c r="P765" s="160"/>
      <c r="Q765" s="160"/>
      <c r="R765" s="160"/>
      <c r="S765" s="160"/>
      <c r="T765" s="160"/>
      <c r="U765" s="160"/>
      <c r="V765" s="160"/>
      <c r="W765" s="160"/>
      <c r="X765" s="160"/>
      <c r="Y765" s="160"/>
      <c r="Z765" s="160"/>
      <c r="AA765" s="160"/>
      <c r="AB765" s="160"/>
      <c r="AC765" s="160"/>
      <c r="AD765" s="160"/>
      <c r="AE765" s="160"/>
      <c r="AF765" s="160"/>
      <c r="AG765" s="160"/>
      <c r="AH765" s="160"/>
      <c r="AI765" s="160"/>
      <c r="AJ765" s="160"/>
      <c r="AK765" s="160"/>
      <c r="AL765" s="160"/>
      <c r="AM765" s="160"/>
      <c r="AN765" s="160"/>
      <c r="AO765" s="160"/>
      <c r="AP765" s="160"/>
      <c r="AQ765" s="160"/>
      <c r="AR765" s="160"/>
    </row>
    <row r="766">
      <c r="A766" s="160"/>
      <c r="B766" s="160"/>
      <c r="C766" s="160"/>
      <c r="D766" s="160"/>
      <c r="E766" s="160"/>
      <c r="F766" s="160"/>
      <c r="G766" s="160"/>
      <c r="H766" s="160"/>
      <c r="I766" s="160"/>
      <c r="J766" s="160"/>
      <c r="K766" s="160"/>
      <c r="L766" s="160"/>
      <c r="M766" s="160"/>
      <c r="N766" s="160"/>
      <c r="O766" s="160"/>
      <c r="P766" s="160"/>
      <c r="Q766" s="160"/>
      <c r="R766" s="160"/>
      <c r="S766" s="160"/>
      <c r="T766" s="160"/>
      <c r="U766" s="160"/>
      <c r="V766" s="160"/>
      <c r="W766" s="160"/>
      <c r="X766" s="160"/>
      <c r="Y766" s="160"/>
      <c r="Z766" s="160"/>
      <c r="AA766" s="160"/>
      <c r="AB766" s="160"/>
      <c r="AC766" s="160"/>
      <c r="AD766" s="160"/>
      <c r="AE766" s="160"/>
      <c r="AF766" s="160"/>
      <c r="AG766" s="160"/>
      <c r="AH766" s="160"/>
      <c r="AI766" s="160"/>
      <c r="AJ766" s="160"/>
      <c r="AK766" s="160"/>
      <c r="AL766" s="160"/>
      <c r="AM766" s="160"/>
      <c r="AN766" s="160"/>
      <c r="AO766" s="160"/>
      <c r="AP766" s="160"/>
      <c r="AQ766" s="160"/>
      <c r="AR766" s="160"/>
    </row>
    <row r="767">
      <c r="A767" s="160"/>
      <c r="B767" s="160"/>
      <c r="C767" s="160"/>
      <c r="D767" s="160"/>
      <c r="E767" s="160"/>
      <c r="F767" s="160"/>
      <c r="G767" s="160"/>
      <c r="H767" s="160"/>
      <c r="I767" s="160"/>
      <c r="J767" s="160"/>
      <c r="K767" s="160"/>
      <c r="L767" s="160"/>
      <c r="M767" s="160"/>
      <c r="N767" s="160"/>
      <c r="O767" s="160"/>
      <c r="P767" s="160"/>
      <c r="Q767" s="160"/>
      <c r="R767" s="160"/>
      <c r="S767" s="160"/>
      <c r="T767" s="160"/>
      <c r="U767" s="160"/>
      <c r="V767" s="160"/>
      <c r="W767" s="160"/>
      <c r="X767" s="160"/>
      <c r="Y767" s="160"/>
      <c r="Z767" s="160"/>
      <c r="AA767" s="160"/>
      <c r="AB767" s="160"/>
      <c r="AC767" s="160"/>
      <c r="AD767" s="160"/>
      <c r="AE767" s="160"/>
      <c r="AF767" s="160"/>
      <c r="AG767" s="160"/>
      <c r="AH767" s="160"/>
      <c r="AI767" s="160"/>
      <c r="AJ767" s="160"/>
      <c r="AK767" s="160"/>
      <c r="AL767" s="160"/>
      <c r="AM767" s="160"/>
      <c r="AN767" s="160"/>
      <c r="AO767" s="160"/>
      <c r="AP767" s="160"/>
      <c r="AQ767" s="160"/>
      <c r="AR767" s="160"/>
    </row>
    <row r="768">
      <c r="A768" s="160"/>
      <c r="B768" s="160"/>
      <c r="C768" s="160"/>
      <c r="D768" s="160"/>
      <c r="E768" s="160"/>
      <c r="F768" s="160"/>
      <c r="G768" s="160"/>
      <c r="H768" s="160"/>
      <c r="I768" s="160"/>
      <c r="J768" s="160"/>
      <c r="K768" s="160"/>
      <c r="L768" s="160"/>
      <c r="M768" s="160"/>
      <c r="N768" s="160"/>
      <c r="O768" s="160"/>
      <c r="P768" s="160"/>
      <c r="Q768" s="160"/>
      <c r="R768" s="160"/>
      <c r="S768" s="160"/>
      <c r="T768" s="160"/>
      <c r="U768" s="160"/>
      <c r="V768" s="160"/>
      <c r="W768" s="160"/>
      <c r="X768" s="160"/>
      <c r="Y768" s="160"/>
      <c r="Z768" s="160"/>
      <c r="AA768" s="160"/>
      <c r="AB768" s="160"/>
      <c r="AC768" s="160"/>
      <c r="AD768" s="160"/>
      <c r="AE768" s="160"/>
      <c r="AF768" s="160"/>
      <c r="AG768" s="160"/>
      <c r="AH768" s="160"/>
      <c r="AI768" s="160"/>
      <c r="AJ768" s="160"/>
      <c r="AK768" s="160"/>
      <c r="AL768" s="160"/>
      <c r="AM768" s="160"/>
      <c r="AN768" s="160"/>
      <c r="AO768" s="160"/>
      <c r="AP768" s="160"/>
      <c r="AQ768" s="160"/>
      <c r="AR768" s="160"/>
    </row>
    <row r="769">
      <c r="A769" s="160"/>
      <c r="B769" s="160"/>
      <c r="C769" s="160"/>
      <c r="D769" s="160"/>
      <c r="E769" s="160"/>
      <c r="F769" s="160"/>
      <c r="G769" s="160"/>
      <c r="H769" s="160"/>
      <c r="I769" s="160"/>
      <c r="J769" s="160"/>
      <c r="K769" s="160"/>
      <c r="L769" s="160"/>
      <c r="M769" s="160"/>
      <c r="N769" s="160"/>
      <c r="O769" s="160"/>
      <c r="P769" s="160"/>
      <c r="Q769" s="160"/>
      <c r="R769" s="160"/>
      <c r="S769" s="160"/>
      <c r="T769" s="160"/>
      <c r="U769" s="160"/>
      <c r="V769" s="160"/>
      <c r="W769" s="160"/>
      <c r="X769" s="160"/>
      <c r="Y769" s="160"/>
      <c r="Z769" s="160"/>
      <c r="AA769" s="160"/>
      <c r="AB769" s="160"/>
      <c r="AC769" s="160"/>
      <c r="AD769" s="160"/>
      <c r="AE769" s="160"/>
      <c r="AF769" s="160"/>
      <c r="AG769" s="160"/>
      <c r="AH769" s="160"/>
      <c r="AI769" s="160"/>
      <c r="AJ769" s="160"/>
      <c r="AK769" s="160"/>
      <c r="AL769" s="160"/>
      <c r="AM769" s="160"/>
      <c r="AN769" s="160"/>
      <c r="AO769" s="160"/>
      <c r="AP769" s="160"/>
      <c r="AQ769" s="160"/>
      <c r="AR769" s="160"/>
    </row>
    <row r="770">
      <c r="A770" s="160"/>
      <c r="B770" s="160"/>
      <c r="C770" s="160"/>
      <c r="D770" s="160"/>
      <c r="E770" s="160"/>
      <c r="F770" s="160"/>
      <c r="G770" s="160"/>
      <c r="H770" s="160"/>
      <c r="I770" s="160"/>
      <c r="J770" s="160"/>
      <c r="K770" s="160"/>
      <c r="L770" s="160"/>
      <c r="M770" s="160"/>
      <c r="N770" s="160"/>
      <c r="O770" s="160"/>
      <c r="P770" s="160"/>
      <c r="Q770" s="160"/>
      <c r="R770" s="160"/>
      <c r="S770" s="160"/>
      <c r="T770" s="160"/>
      <c r="U770" s="160"/>
      <c r="V770" s="160"/>
      <c r="W770" s="160"/>
      <c r="X770" s="160"/>
      <c r="Y770" s="160"/>
      <c r="Z770" s="160"/>
      <c r="AA770" s="160"/>
      <c r="AB770" s="160"/>
      <c r="AC770" s="160"/>
      <c r="AD770" s="160"/>
      <c r="AE770" s="160"/>
      <c r="AF770" s="160"/>
      <c r="AG770" s="160"/>
      <c r="AH770" s="160"/>
      <c r="AI770" s="160"/>
      <c r="AJ770" s="160"/>
      <c r="AK770" s="160"/>
      <c r="AL770" s="160"/>
      <c r="AM770" s="160"/>
      <c r="AN770" s="160"/>
      <c r="AO770" s="160"/>
      <c r="AP770" s="160"/>
      <c r="AQ770" s="160"/>
      <c r="AR770" s="160"/>
    </row>
    <row r="771">
      <c r="A771" s="160"/>
      <c r="B771" s="160"/>
      <c r="C771" s="160"/>
      <c r="D771" s="160"/>
      <c r="E771" s="160"/>
      <c r="F771" s="160"/>
      <c r="G771" s="160"/>
      <c r="H771" s="160"/>
      <c r="I771" s="160"/>
      <c r="J771" s="160"/>
      <c r="K771" s="160"/>
      <c r="L771" s="160"/>
      <c r="M771" s="160"/>
      <c r="N771" s="160"/>
      <c r="O771" s="160"/>
      <c r="P771" s="160"/>
      <c r="Q771" s="160"/>
      <c r="R771" s="160"/>
      <c r="S771" s="160"/>
      <c r="T771" s="160"/>
      <c r="U771" s="160"/>
      <c r="V771" s="160"/>
      <c r="W771" s="160"/>
      <c r="X771" s="160"/>
      <c r="Y771" s="160"/>
      <c r="Z771" s="160"/>
      <c r="AA771" s="160"/>
      <c r="AB771" s="160"/>
      <c r="AC771" s="160"/>
      <c r="AD771" s="160"/>
      <c r="AE771" s="160"/>
      <c r="AF771" s="160"/>
      <c r="AG771" s="160"/>
      <c r="AH771" s="160"/>
      <c r="AI771" s="160"/>
      <c r="AJ771" s="160"/>
      <c r="AK771" s="160"/>
      <c r="AL771" s="160"/>
      <c r="AM771" s="160"/>
      <c r="AN771" s="160"/>
      <c r="AO771" s="160"/>
      <c r="AP771" s="160"/>
      <c r="AQ771" s="160"/>
      <c r="AR771" s="160"/>
    </row>
    <row r="772">
      <c r="A772" s="160"/>
      <c r="B772" s="160"/>
      <c r="C772" s="160"/>
      <c r="D772" s="160"/>
      <c r="E772" s="160"/>
      <c r="F772" s="160"/>
      <c r="G772" s="160"/>
      <c r="H772" s="160"/>
      <c r="I772" s="160"/>
      <c r="J772" s="160"/>
      <c r="K772" s="160"/>
      <c r="L772" s="160"/>
      <c r="M772" s="160"/>
      <c r="N772" s="160"/>
      <c r="O772" s="160"/>
      <c r="P772" s="160"/>
      <c r="Q772" s="160"/>
      <c r="R772" s="160"/>
      <c r="S772" s="160"/>
      <c r="T772" s="160"/>
      <c r="U772" s="160"/>
      <c r="V772" s="160"/>
      <c r="W772" s="160"/>
      <c r="X772" s="160"/>
      <c r="Y772" s="160"/>
      <c r="Z772" s="160"/>
      <c r="AA772" s="160"/>
      <c r="AB772" s="160"/>
      <c r="AC772" s="160"/>
      <c r="AD772" s="160"/>
      <c r="AE772" s="160"/>
      <c r="AF772" s="160"/>
      <c r="AG772" s="160"/>
      <c r="AH772" s="160"/>
      <c r="AI772" s="160"/>
      <c r="AJ772" s="160"/>
      <c r="AK772" s="160"/>
      <c r="AL772" s="160"/>
      <c r="AM772" s="160"/>
      <c r="AN772" s="160"/>
      <c r="AO772" s="160"/>
      <c r="AP772" s="160"/>
      <c r="AQ772" s="160"/>
      <c r="AR772" s="160"/>
    </row>
    <row r="773">
      <c r="A773" s="160"/>
      <c r="B773" s="160"/>
      <c r="C773" s="160"/>
      <c r="D773" s="160"/>
      <c r="E773" s="160"/>
      <c r="F773" s="160"/>
      <c r="G773" s="160"/>
      <c r="H773" s="160"/>
      <c r="I773" s="160"/>
      <c r="J773" s="160"/>
      <c r="K773" s="160"/>
      <c r="L773" s="160"/>
      <c r="M773" s="160"/>
      <c r="N773" s="160"/>
      <c r="O773" s="160"/>
      <c r="P773" s="160"/>
      <c r="Q773" s="160"/>
      <c r="R773" s="160"/>
      <c r="S773" s="160"/>
      <c r="T773" s="160"/>
      <c r="U773" s="160"/>
      <c r="V773" s="160"/>
      <c r="W773" s="160"/>
      <c r="X773" s="160"/>
      <c r="Y773" s="160"/>
      <c r="Z773" s="160"/>
      <c r="AA773" s="160"/>
      <c r="AB773" s="160"/>
      <c r="AC773" s="160"/>
      <c r="AD773" s="160"/>
      <c r="AE773" s="160"/>
      <c r="AF773" s="160"/>
      <c r="AG773" s="160"/>
      <c r="AH773" s="160"/>
      <c r="AI773" s="160"/>
      <c r="AJ773" s="160"/>
      <c r="AK773" s="160"/>
      <c r="AL773" s="160"/>
      <c r="AM773" s="160"/>
      <c r="AN773" s="160"/>
      <c r="AO773" s="160"/>
      <c r="AP773" s="160"/>
      <c r="AQ773" s="160"/>
      <c r="AR773" s="160"/>
    </row>
    <row r="774">
      <c r="A774" s="160"/>
      <c r="B774" s="160"/>
      <c r="C774" s="160"/>
      <c r="D774" s="160"/>
      <c r="E774" s="160"/>
      <c r="F774" s="160"/>
      <c r="G774" s="160"/>
      <c r="H774" s="160"/>
      <c r="I774" s="160"/>
      <c r="J774" s="160"/>
      <c r="K774" s="160"/>
      <c r="L774" s="160"/>
      <c r="M774" s="160"/>
      <c r="N774" s="160"/>
      <c r="O774" s="160"/>
      <c r="P774" s="160"/>
      <c r="Q774" s="160"/>
      <c r="R774" s="160"/>
      <c r="S774" s="160"/>
      <c r="T774" s="160"/>
      <c r="U774" s="160"/>
      <c r="V774" s="160"/>
      <c r="W774" s="160"/>
      <c r="X774" s="160"/>
      <c r="Y774" s="160"/>
      <c r="Z774" s="160"/>
      <c r="AA774" s="160"/>
      <c r="AB774" s="160"/>
      <c r="AC774" s="160"/>
      <c r="AD774" s="160"/>
      <c r="AE774" s="160"/>
      <c r="AF774" s="160"/>
      <c r="AG774" s="160"/>
      <c r="AH774" s="160"/>
      <c r="AI774" s="160"/>
      <c r="AJ774" s="160"/>
      <c r="AK774" s="160"/>
      <c r="AL774" s="160"/>
      <c r="AM774" s="160"/>
      <c r="AN774" s="160"/>
      <c r="AO774" s="160"/>
      <c r="AP774" s="160"/>
      <c r="AQ774" s="160"/>
      <c r="AR774" s="160"/>
    </row>
    <row r="775">
      <c r="A775" s="160"/>
      <c r="B775" s="160"/>
      <c r="C775" s="160"/>
      <c r="D775" s="160"/>
      <c r="E775" s="160"/>
      <c r="F775" s="160"/>
      <c r="G775" s="160"/>
      <c r="H775" s="160"/>
      <c r="I775" s="160"/>
      <c r="J775" s="160"/>
      <c r="K775" s="160"/>
      <c r="L775" s="160"/>
      <c r="M775" s="160"/>
      <c r="N775" s="160"/>
      <c r="O775" s="160"/>
      <c r="P775" s="160"/>
      <c r="Q775" s="160"/>
      <c r="R775" s="160"/>
      <c r="S775" s="160"/>
      <c r="T775" s="160"/>
      <c r="U775" s="160"/>
      <c r="V775" s="160"/>
      <c r="W775" s="160"/>
      <c r="X775" s="160"/>
      <c r="Y775" s="160"/>
      <c r="Z775" s="160"/>
      <c r="AA775" s="160"/>
      <c r="AB775" s="160"/>
      <c r="AC775" s="160"/>
      <c r="AD775" s="160"/>
      <c r="AE775" s="160"/>
      <c r="AF775" s="160"/>
      <c r="AG775" s="160"/>
      <c r="AH775" s="160"/>
      <c r="AI775" s="160"/>
      <c r="AJ775" s="160"/>
      <c r="AK775" s="160"/>
      <c r="AL775" s="160"/>
      <c r="AM775" s="160"/>
      <c r="AN775" s="160"/>
      <c r="AO775" s="160"/>
      <c r="AP775" s="160"/>
      <c r="AQ775" s="160"/>
      <c r="AR775" s="160"/>
    </row>
    <row r="776">
      <c r="A776" s="160"/>
      <c r="B776" s="160"/>
      <c r="C776" s="160"/>
      <c r="D776" s="160"/>
      <c r="E776" s="160"/>
      <c r="F776" s="160"/>
      <c r="G776" s="160"/>
      <c r="H776" s="160"/>
      <c r="I776" s="160"/>
      <c r="J776" s="160"/>
      <c r="K776" s="160"/>
      <c r="L776" s="160"/>
      <c r="M776" s="160"/>
      <c r="N776" s="160"/>
      <c r="O776" s="160"/>
      <c r="P776" s="160"/>
      <c r="Q776" s="160"/>
      <c r="R776" s="160"/>
      <c r="S776" s="160"/>
      <c r="T776" s="160"/>
      <c r="U776" s="160"/>
      <c r="V776" s="160"/>
      <c r="W776" s="160"/>
      <c r="X776" s="160"/>
      <c r="Y776" s="160"/>
      <c r="Z776" s="160"/>
      <c r="AA776" s="160"/>
      <c r="AB776" s="160"/>
      <c r="AC776" s="160"/>
      <c r="AD776" s="160"/>
      <c r="AE776" s="160"/>
      <c r="AF776" s="160"/>
      <c r="AG776" s="160"/>
      <c r="AH776" s="160"/>
      <c r="AI776" s="160"/>
      <c r="AJ776" s="160"/>
      <c r="AK776" s="160"/>
      <c r="AL776" s="160"/>
      <c r="AM776" s="160"/>
      <c r="AN776" s="160"/>
      <c r="AO776" s="160"/>
      <c r="AP776" s="160"/>
      <c r="AQ776" s="160"/>
      <c r="AR776" s="160"/>
    </row>
    <row r="777">
      <c r="A777" s="160"/>
      <c r="B777" s="160"/>
      <c r="C777" s="160"/>
      <c r="D777" s="160"/>
      <c r="E777" s="160"/>
      <c r="F777" s="160"/>
      <c r="G777" s="160"/>
      <c r="H777" s="160"/>
      <c r="I777" s="160"/>
      <c r="J777" s="160"/>
      <c r="K777" s="160"/>
      <c r="L777" s="160"/>
      <c r="M777" s="160"/>
      <c r="N777" s="160"/>
      <c r="O777" s="160"/>
      <c r="P777" s="160"/>
      <c r="Q777" s="160"/>
      <c r="R777" s="160"/>
      <c r="S777" s="160"/>
      <c r="T777" s="160"/>
      <c r="U777" s="160"/>
      <c r="V777" s="160"/>
      <c r="W777" s="160"/>
      <c r="X777" s="160"/>
      <c r="Y777" s="160"/>
      <c r="Z777" s="160"/>
      <c r="AA777" s="160"/>
      <c r="AB777" s="160"/>
      <c r="AC777" s="160"/>
      <c r="AD777" s="160"/>
      <c r="AE777" s="160"/>
      <c r="AF777" s="160"/>
      <c r="AG777" s="160"/>
      <c r="AH777" s="160"/>
      <c r="AI777" s="160"/>
      <c r="AJ777" s="160"/>
      <c r="AK777" s="160"/>
      <c r="AL777" s="160"/>
      <c r="AM777" s="160"/>
      <c r="AN777" s="160"/>
      <c r="AO777" s="160"/>
      <c r="AP777" s="160"/>
      <c r="AQ777" s="160"/>
      <c r="AR777" s="160"/>
    </row>
    <row r="778">
      <c r="A778" s="160"/>
      <c r="B778" s="160"/>
      <c r="C778" s="160"/>
      <c r="D778" s="160"/>
      <c r="E778" s="160"/>
      <c r="F778" s="160"/>
      <c r="G778" s="160"/>
      <c r="H778" s="160"/>
      <c r="I778" s="160"/>
      <c r="J778" s="160"/>
      <c r="K778" s="160"/>
      <c r="L778" s="160"/>
      <c r="M778" s="160"/>
      <c r="N778" s="160"/>
      <c r="O778" s="160"/>
      <c r="P778" s="160"/>
      <c r="Q778" s="160"/>
      <c r="R778" s="160"/>
      <c r="S778" s="160"/>
      <c r="T778" s="160"/>
      <c r="U778" s="160"/>
      <c r="V778" s="160"/>
      <c r="W778" s="160"/>
      <c r="X778" s="160"/>
      <c r="Y778" s="160"/>
      <c r="Z778" s="160"/>
      <c r="AA778" s="160"/>
      <c r="AB778" s="160"/>
      <c r="AC778" s="160"/>
      <c r="AD778" s="160"/>
      <c r="AE778" s="160"/>
      <c r="AF778" s="160"/>
      <c r="AG778" s="160"/>
      <c r="AH778" s="160"/>
      <c r="AI778" s="160"/>
      <c r="AJ778" s="160"/>
      <c r="AK778" s="160"/>
      <c r="AL778" s="160"/>
      <c r="AM778" s="160"/>
      <c r="AN778" s="160"/>
      <c r="AO778" s="160"/>
      <c r="AP778" s="160"/>
      <c r="AQ778" s="160"/>
      <c r="AR778" s="160"/>
    </row>
    <row r="779">
      <c r="A779" s="160"/>
      <c r="B779" s="160"/>
      <c r="C779" s="160"/>
      <c r="D779" s="160"/>
      <c r="E779" s="160"/>
      <c r="F779" s="160"/>
      <c r="G779" s="160"/>
      <c r="H779" s="160"/>
      <c r="I779" s="160"/>
      <c r="J779" s="160"/>
      <c r="K779" s="160"/>
      <c r="L779" s="160"/>
      <c r="M779" s="160"/>
      <c r="N779" s="160"/>
      <c r="O779" s="160"/>
      <c r="P779" s="160"/>
      <c r="Q779" s="160"/>
      <c r="R779" s="160"/>
      <c r="S779" s="160"/>
      <c r="T779" s="160"/>
      <c r="U779" s="160"/>
      <c r="V779" s="160"/>
      <c r="W779" s="160"/>
      <c r="X779" s="160"/>
      <c r="Y779" s="160"/>
      <c r="Z779" s="160"/>
      <c r="AA779" s="160"/>
      <c r="AB779" s="160"/>
      <c r="AC779" s="160"/>
      <c r="AD779" s="160"/>
      <c r="AE779" s="160"/>
      <c r="AF779" s="160"/>
      <c r="AG779" s="160"/>
      <c r="AH779" s="160"/>
      <c r="AI779" s="160"/>
      <c r="AJ779" s="160"/>
      <c r="AK779" s="160"/>
      <c r="AL779" s="160"/>
      <c r="AM779" s="160"/>
      <c r="AN779" s="160"/>
      <c r="AO779" s="160"/>
      <c r="AP779" s="160"/>
      <c r="AQ779" s="160"/>
      <c r="AR779" s="160"/>
    </row>
    <row r="780">
      <c r="A780" s="160"/>
      <c r="B780" s="160"/>
      <c r="C780" s="160"/>
      <c r="D780" s="160"/>
      <c r="E780" s="160"/>
      <c r="F780" s="160"/>
      <c r="G780" s="160"/>
      <c r="H780" s="160"/>
      <c r="I780" s="160"/>
      <c r="J780" s="160"/>
      <c r="K780" s="160"/>
      <c r="L780" s="160"/>
      <c r="M780" s="160"/>
      <c r="N780" s="160"/>
      <c r="O780" s="160"/>
      <c r="P780" s="160"/>
      <c r="Q780" s="160"/>
      <c r="R780" s="160"/>
      <c r="S780" s="160"/>
      <c r="T780" s="160"/>
      <c r="U780" s="160"/>
      <c r="V780" s="160"/>
      <c r="W780" s="160"/>
      <c r="X780" s="160"/>
      <c r="Y780" s="160"/>
      <c r="Z780" s="160"/>
      <c r="AA780" s="160"/>
      <c r="AB780" s="160"/>
      <c r="AC780" s="160"/>
      <c r="AD780" s="160"/>
      <c r="AE780" s="160"/>
      <c r="AF780" s="160"/>
      <c r="AG780" s="160"/>
      <c r="AH780" s="160"/>
      <c r="AI780" s="160"/>
      <c r="AJ780" s="160"/>
      <c r="AK780" s="160"/>
      <c r="AL780" s="160"/>
      <c r="AM780" s="160"/>
      <c r="AN780" s="160"/>
      <c r="AO780" s="160"/>
      <c r="AP780" s="160"/>
      <c r="AQ780" s="160"/>
      <c r="AR780" s="160"/>
    </row>
    <row r="781">
      <c r="A781" s="160"/>
      <c r="B781" s="160"/>
      <c r="C781" s="160"/>
      <c r="D781" s="160"/>
      <c r="E781" s="160"/>
      <c r="F781" s="160"/>
      <c r="G781" s="160"/>
      <c r="H781" s="16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60"/>
      <c r="Z781" s="160"/>
      <c r="AA781" s="160"/>
      <c r="AB781" s="160"/>
      <c r="AC781" s="160"/>
      <c r="AD781" s="160"/>
      <c r="AE781" s="160"/>
      <c r="AF781" s="160"/>
      <c r="AG781" s="160"/>
      <c r="AH781" s="160"/>
      <c r="AI781" s="160"/>
      <c r="AJ781" s="160"/>
      <c r="AK781" s="160"/>
      <c r="AL781" s="160"/>
      <c r="AM781" s="160"/>
      <c r="AN781" s="160"/>
      <c r="AO781" s="160"/>
      <c r="AP781" s="160"/>
      <c r="AQ781" s="160"/>
      <c r="AR781" s="160"/>
    </row>
    <row r="782">
      <c r="A782" s="160"/>
      <c r="B782" s="160"/>
      <c r="C782" s="160"/>
      <c r="D782" s="160"/>
      <c r="E782" s="160"/>
      <c r="F782" s="160"/>
      <c r="G782" s="160"/>
      <c r="H782" s="160"/>
      <c r="I782" s="160"/>
      <c r="J782" s="160"/>
      <c r="K782" s="160"/>
      <c r="L782" s="160"/>
      <c r="M782" s="160"/>
      <c r="N782" s="160"/>
      <c r="O782" s="160"/>
      <c r="P782" s="160"/>
      <c r="Q782" s="160"/>
      <c r="R782" s="160"/>
      <c r="S782" s="160"/>
      <c r="T782" s="160"/>
      <c r="U782" s="160"/>
      <c r="V782" s="160"/>
      <c r="W782" s="160"/>
      <c r="X782" s="160"/>
      <c r="Y782" s="160"/>
      <c r="Z782" s="160"/>
      <c r="AA782" s="160"/>
      <c r="AB782" s="160"/>
      <c r="AC782" s="160"/>
      <c r="AD782" s="160"/>
      <c r="AE782" s="160"/>
      <c r="AF782" s="160"/>
      <c r="AG782" s="160"/>
      <c r="AH782" s="160"/>
      <c r="AI782" s="160"/>
      <c r="AJ782" s="160"/>
      <c r="AK782" s="160"/>
      <c r="AL782" s="160"/>
      <c r="AM782" s="160"/>
      <c r="AN782" s="160"/>
      <c r="AO782" s="160"/>
      <c r="AP782" s="160"/>
      <c r="AQ782" s="160"/>
      <c r="AR782" s="160"/>
    </row>
    <row r="783">
      <c r="A783" s="160"/>
      <c r="B783" s="160"/>
      <c r="C783" s="160"/>
      <c r="D783" s="160"/>
      <c r="E783" s="160"/>
      <c r="F783" s="160"/>
      <c r="G783" s="160"/>
      <c r="H783" s="160"/>
      <c r="I783" s="160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60"/>
      <c r="Z783" s="160"/>
      <c r="AA783" s="160"/>
      <c r="AB783" s="160"/>
      <c r="AC783" s="160"/>
      <c r="AD783" s="160"/>
      <c r="AE783" s="160"/>
      <c r="AF783" s="160"/>
      <c r="AG783" s="160"/>
      <c r="AH783" s="160"/>
      <c r="AI783" s="160"/>
      <c r="AJ783" s="160"/>
      <c r="AK783" s="160"/>
      <c r="AL783" s="160"/>
      <c r="AM783" s="160"/>
      <c r="AN783" s="160"/>
      <c r="AO783" s="160"/>
      <c r="AP783" s="160"/>
      <c r="AQ783" s="160"/>
      <c r="AR783" s="160"/>
    </row>
    <row r="784">
      <c r="A784" s="160"/>
      <c r="B784" s="160"/>
      <c r="C784" s="160"/>
      <c r="D784" s="160"/>
      <c r="E784" s="160"/>
      <c r="F784" s="160"/>
      <c r="G784" s="160"/>
      <c r="H784" s="160"/>
      <c r="I784" s="160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60"/>
      <c r="Z784" s="160"/>
      <c r="AA784" s="160"/>
      <c r="AB784" s="160"/>
      <c r="AC784" s="160"/>
      <c r="AD784" s="160"/>
      <c r="AE784" s="160"/>
      <c r="AF784" s="160"/>
      <c r="AG784" s="160"/>
      <c r="AH784" s="160"/>
      <c r="AI784" s="160"/>
      <c r="AJ784" s="160"/>
      <c r="AK784" s="160"/>
      <c r="AL784" s="160"/>
      <c r="AM784" s="160"/>
      <c r="AN784" s="160"/>
      <c r="AO784" s="160"/>
      <c r="AP784" s="160"/>
      <c r="AQ784" s="160"/>
      <c r="AR784" s="160"/>
    </row>
    <row r="785">
      <c r="A785" s="160"/>
      <c r="B785" s="160"/>
      <c r="C785" s="160"/>
      <c r="D785" s="160"/>
      <c r="E785" s="160"/>
      <c r="F785" s="160"/>
      <c r="G785" s="160"/>
      <c r="H785" s="160"/>
      <c r="I785" s="160"/>
      <c r="J785" s="160"/>
      <c r="K785" s="160"/>
      <c r="L785" s="160"/>
      <c r="M785" s="160"/>
      <c r="N785" s="160"/>
      <c r="O785" s="160"/>
      <c r="P785" s="160"/>
      <c r="Q785" s="160"/>
      <c r="R785" s="160"/>
      <c r="S785" s="160"/>
      <c r="T785" s="160"/>
      <c r="U785" s="160"/>
      <c r="V785" s="160"/>
      <c r="W785" s="160"/>
      <c r="X785" s="160"/>
      <c r="Y785" s="160"/>
      <c r="Z785" s="160"/>
      <c r="AA785" s="160"/>
      <c r="AB785" s="160"/>
      <c r="AC785" s="160"/>
      <c r="AD785" s="160"/>
      <c r="AE785" s="160"/>
      <c r="AF785" s="160"/>
      <c r="AG785" s="160"/>
      <c r="AH785" s="160"/>
      <c r="AI785" s="160"/>
      <c r="AJ785" s="160"/>
      <c r="AK785" s="160"/>
      <c r="AL785" s="160"/>
      <c r="AM785" s="160"/>
      <c r="AN785" s="160"/>
      <c r="AO785" s="160"/>
      <c r="AP785" s="160"/>
      <c r="AQ785" s="160"/>
      <c r="AR785" s="160"/>
    </row>
    <row r="786">
      <c r="A786" s="160"/>
      <c r="B786" s="160"/>
      <c r="C786" s="160"/>
      <c r="D786" s="160"/>
      <c r="E786" s="160"/>
      <c r="F786" s="160"/>
      <c r="G786" s="160"/>
      <c r="H786" s="160"/>
      <c r="I786" s="160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60"/>
      <c r="Z786" s="160"/>
      <c r="AA786" s="160"/>
      <c r="AB786" s="160"/>
      <c r="AC786" s="160"/>
      <c r="AD786" s="160"/>
      <c r="AE786" s="160"/>
      <c r="AF786" s="160"/>
      <c r="AG786" s="160"/>
      <c r="AH786" s="160"/>
      <c r="AI786" s="160"/>
      <c r="AJ786" s="160"/>
      <c r="AK786" s="160"/>
      <c r="AL786" s="160"/>
      <c r="AM786" s="160"/>
      <c r="AN786" s="160"/>
      <c r="AO786" s="160"/>
      <c r="AP786" s="160"/>
      <c r="AQ786" s="160"/>
      <c r="AR786" s="160"/>
    </row>
    <row r="787">
      <c r="A787" s="160"/>
      <c r="B787" s="160"/>
      <c r="C787" s="160"/>
      <c r="D787" s="160"/>
      <c r="E787" s="160"/>
      <c r="F787" s="160"/>
      <c r="G787" s="160"/>
      <c r="H787" s="160"/>
      <c r="I787" s="160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60"/>
      <c r="Z787" s="160"/>
      <c r="AA787" s="160"/>
      <c r="AB787" s="160"/>
      <c r="AC787" s="160"/>
      <c r="AD787" s="160"/>
      <c r="AE787" s="160"/>
      <c r="AF787" s="160"/>
      <c r="AG787" s="160"/>
      <c r="AH787" s="160"/>
      <c r="AI787" s="160"/>
      <c r="AJ787" s="160"/>
      <c r="AK787" s="160"/>
      <c r="AL787" s="160"/>
      <c r="AM787" s="160"/>
      <c r="AN787" s="160"/>
      <c r="AO787" s="160"/>
      <c r="AP787" s="160"/>
      <c r="AQ787" s="160"/>
      <c r="AR787" s="160"/>
    </row>
    <row r="788">
      <c r="A788" s="160"/>
      <c r="B788" s="160"/>
      <c r="C788" s="160"/>
      <c r="D788" s="160"/>
      <c r="E788" s="160"/>
      <c r="F788" s="160"/>
      <c r="G788" s="160"/>
      <c r="H788" s="16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  <c r="V788" s="160"/>
      <c r="W788" s="160"/>
      <c r="X788" s="160"/>
      <c r="Y788" s="160"/>
      <c r="Z788" s="160"/>
      <c r="AA788" s="160"/>
      <c r="AB788" s="160"/>
      <c r="AC788" s="160"/>
      <c r="AD788" s="160"/>
      <c r="AE788" s="160"/>
      <c r="AF788" s="160"/>
      <c r="AG788" s="160"/>
      <c r="AH788" s="160"/>
      <c r="AI788" s="160"/>
      <c r="AJ788" s="160"/>
      <c r="AK788" s="160"/>
      <c r="AL788" s="160"/>
      <c r="AM788" s="160"/>
      <c r="AN788" s="160"/>
      <c r="AO788" s="160"/>
      <c r="AP788" s="160"/>
      <c r="AQ788" s="160"/>
      <c r="AR788" s="160"/>
    </row>
    <row r="789">
      <c r="A789" s="160"/>
      <c r="B789" s="160"/>
      <c r="C789" s="160"/>
      <c r="D789" s="160"/>
      <c r="E789" s="160"/>
      <c r="F789" s="160"/>
      <c r="G789" s="160"/>
      <c r="H789" s="160"/>
      <c r="I789" s="160"/>
      <c r="J789" s="160"/>
      <c r="K789" s="160"/>
      <c r="L789" s="160"/>
      <c r="M789" s="160"/>
      <c r="N789" s="160"/>
      <c r="O789" s="160"/>
      <c r="P789" s="160"/>
      <c r="Q789" s="160"/>
      <c r="R789" s="160"/>
      <c r="S789" s="160"/>
      <c r="T789" s="160"/>
      <c r="U789" s="160"/>
      <c r="V789" s="160"/>
      <c r="W789" s="160"/>
      <c r="X789" s="160"/>
      <c r="Y789" s="160"/>
      <c r="Z789" s="160"/>
      <c r="AA789" s="160"/>
      <c r="AB789" s="160"/>
      <c r="AC789" s="160"/>
      <c r="AD789" s="160"/>
      <c r="AE789" s="160"/>
      <c r="AF789" s="160"/>
      <c r="AG789" s="160"/>
      <c r="AH789" s="160"/>
      <c r="AI789" s="160"/>
      <c r="AJ789" s="160"/>
      <c r="AK789" s="160"/>
      <c r="AL789" s="160"/>
      <c r="AM789" s="160"/>
      <c r="AN789" s="160"/>
      <c r="AO789" s="160"/>
      <c r="AP789" s="160"/>
      <c r="AQ789" s="160"/>
      <c r="AR789" s="160"/>
    </row>
    <row r="790">
      <c r="A790" s="160"/>
      <c r="B790" s="160"/>
      <c r="C790" s="160"/>
      <c r="D790" s="160"/>
      <c r="E790" s="160"/>
      <c r="F790" s="160"/>
      <c r="G790" s="160"/>
      <c r="H790" s="160"/>
      <c r="I790" s="160"/>
      <c r="J790" s="160"/>
      <c r="K790" s="160"/>
      <c r="L790" s="160"/>
      <c r="M790" s="160"/>
      <c r="N790" s="160"/>
      <c r="O790" s="160"/>
      <c r="P790" s="160"/>
      <c r="Q790" s="160"/>
      <c r="R790" s="160"/>
      <c r="S790" s="160"/>
      <c r="T790" s="160"/>
      <c r="U790" s="160"/>
      <c r="V790" s="160"/>
      <c r="W790" s="160"/>
      <c r="X790" s="160"/>
      <c r="Y790" s="160"/>
      <c r="Z790" s="160"/>
      <c r="AA790" s="160"/>
      <c r="AB790" s="160"/>
      <c r="AC790" s="160"/>
      <c r="AD790" s="160"/>
      <c r="AE790" s="160"/>
      <c r="AF790" s="160"/>
      <c r="AG790" s="160"/>
      <c r="AH790" s="160"/>
      <c r="AI790" s="160"/>
      <c r="AJ790" s="160"/>
      <c r="AK790" s="160"/>
      <c r="AL790" s="160"/>
      <c r="AM790" s="160"/>
      <c r="AN790" s="160"/>
      <c r="AO790" s="160"/>
      <c r="AP790" s="160"/>
      <c r="AQ790" s="160"/>
      <c r="AR790" s="160"/>
    </row>
    <row r="791">
      <c r="A791" s="160"/>
      <c r="B791" s="160"/>
      <c r="C791" s="160"/>
      <c r="D791" s="160"/>
      <c r="E791" s="160"/>
      <c r="F791" s="160"/>
      <c r="G791" s="160"/>
      <c r="H791" s="160"/>
      <c r="I791" s="160"/>
      <c r="J791" s="160"/>
      <c r="K791" s="160"/>
      <c r="L791" s="160"/>
      <c r="M791" s="160"/>
      <c r="N791" s="160"/>
      <c r="O791" s="160"/>
      <c r="P791" s="160"/>
      <c r="Q791" s="160"/>
      <c r="R791" s="160"/>
      <c r="S791" s="160"/>
      <c r="T791" s="160"/>
      <c r="U791" s="160"/>
      <c r="V791" s="160"/>
      <c r="W791" s="160"/>
      <c r="X791" s="160"/>
      <c r="Y791" s="160"/>
      <c r="Z791" s="160"/>
      <c r="AA791" s="160"/>
      <c r="AB791" s="160"/>
      <c r="AC791" s="160"/>
      <c r="AD791" s="160"/>
      <c r="AE791" s="160"/>
      <c r="AF791" s="160"/>
      <c r="AG791" s="160"/>
      <c r="AH791" s="160"/>
      <c r="AI791" s="160"/>
      <c r="AJ791" s="160"/>
      <c r="AK791" s="160"/>
      <c r="AL791" s="160"/>
      <c r="AM791" s="160"/>
      <c r="AN791" s="160"/>
      <c r="AO791" s="160"/>
      <c r="AP791" s="160"/>
      <c r="AQ791" s="160"/>
      <c r="AR791" s="160"/>
    </row>
    <row r="792">
      <c r="A792" s="160"/>
      <c r="B792" s="160"/>
      <c r="C792" s="160"/>
      <c r="D792" s="160"/>
      <c r="E792" s="160"/>
      <c r="F792" s="160"/>
      <c r="G792" s="160"/>
      <c r="H792" s="160"/>
      <c r="I792" s="160"/>
      <c r="J792" s="160"/>
      <c r="K792" s="160"/>
      <c r="L792" s="160"/>
      <c r="M792" s="160"/>
      <c r="N792" s="160"/>
      <c r="O792" s="160"/>
      <c r="P792" s="160"/>
      <c r="Q792" s="160"/>
      <c r="R792" s="160"/>
      <c r="S792" s="160"/>
      <c r="T792" s="160"/>
      <c r="U792" s="160"/>
      <c r="V792" s="160"/>
      <c r="W792" s="160"/>
      <c r="X792" s="160"/>
      <c r="Y792" s="160"/>
      <c r="Z792" s="160"/>
      <c r="AA792" s="160"/>
      <c r="AB792" s="160"/>
      <c r="AC792" s="160"/>
      <c r="AD792" s="160"/>
      <c r="AE792" s="160"/>
      <c r="AF792" s="160"/>
      <c r="AG792" s="160"/>
      <c r="AH792" s="160"/>
      <c r="AI792" s="160"/>
      <c r="AJ792" s="160"/>
      <c r="AK792" s="160"/>
      <c r="AL792" s="160"/>
      <c r="AM792" s="160"/>
      <c r="AN792" s="160"/>
      <c r="AO792" s="160"/>
      <c r="AP792" s="160"/>
      <c r="AQ792" s="160"/>
      <c r="AR792" s="160"/>
    </row>
    <row r="793">
      <c r="A793" s="160"/>
      <c r="B793" s="160"/>
      <c r="C793" s="160"/>
      <c r="D793" s="160"/>
      <c r="E793" s="160"/>
      <c r="F793" s="160"/>
      <c r="G793" s="160"/>
      <c r="H793" s="160"/>
      <c r="I793" s="160"/>
      <c r="J793" s="160"/>
      <c r="K793" s="160"/>
      <c r="L793" s="160"/>
      <c r="M793" s="160"/>
      <c r="N793" s="160"/>
      <c r="O793" s="160"/>
      <c r="P793" s="160"/>
      <c r="Q793" s="160"/>
      <c r="R793" s="160"/>
      <c r="S793" s="160"/>
      <c r="T793" s="160"/>
      <c r="U793" s="160"/>
      <c r="V793" s="160"/>
      <c r="W793" s="160"/>
      <c r="X793" s="160"/>
      <c r="Y793" s="160"/>
      <c r="Z793" s="160"/>
      <c r="AA793" s="160"/>
      <c r="AB793" s="160"/>
      <c r="AC793" s="160"/>
      <c r="AD793" s="160"/>
      <c r="AE793" s="160"/>
      <c r="AF793" s="160"/>
      <c r="AG793" s="160"/>
      <c r="AH793" s="160"/>
      <c r="AI793" s="160"/>
      <c r="AJ793" s="160"/>
      <c r="AK793" s="160"/>
      <c r="AL793" s="160"/>
      <c r="AM793" s="160"/>
      <c r="AN793" s="160"/>
      <c r="AO793" s="160"/>
      <c r="AP793" s="160"/>
      <c r="AQ793" s="160"/>
      <c r="AR793" s="160"/>
    </row>
    <row r="794">
      <c r="A794" s="160"/>
      <c r="B794" s="160"/>
      <c r="C794" s="160"/>
      <c r="D794" s="160"/>
      <c r="E794" s="160"/>
      <c r="F794" s="160"/>
      <c r="G794" s="160"/>
      <c r="H794" s="160"/>
      <c r="I794" s="160"/>
      <c r="J794" s="160"/>
      <c r="K794" s="160"/>
      <c r="L794" s="160"/>
      <c r="M794" s="160"/>
      <c r="N794" s="160"/>
      <c r="O794" s="160"/>
      <c r="P794" s="160"/>
      <c r="Q794" s="160"/>
      <c r="R794" s="160"/>
      <c r="S794" s="160"/>
      <c r="T794" s="160"/>
      <c r="U794" s="160"/>
      <c r="V794" s="160"/>
      <c r="W794" s="160"/>
      <c r="X794" s="160"/>
      <c r="Y794" s="160"/>
      <c r="Z794" s="160"/>
      <c r="AA794" s="160"/>
      <c r="AB794" s="160"/>
      <c r="AC794" s="160"/>
      <c r="AD794" s="160"/>
      <c r="AE794" s="160"/>
      <c r="AF794" s="160"/>
      <c r="AG794" s="160"/>
      <c r="AH794" s="160"/>
      <c r="AI794" s="160"/>
      <c r="AJ794" s="160"/>
      <c r="AK794" s="160"/>
      <c r="AL794" s="160"/>
      <c r="AM794" s="160"/>
      <c r="AN794" s="160"/>
      <c r="AO794" s="160"/>
      <c r="AP794" s="160"/>
      <c r="AQ794" s="160"/>
      <c r="AR794" s="160"/>
    </row>
    <row r="795">
      <c r="A795" s="160"/>
      <c r="B795" s="160"/>
      <c r="C795" s="160"/>
      <c r="D795" s="160"/>
      <c r="E795" s="160"/>
      <c r="F795" s="160"/>
      <c r="G795" s="160"/>
      <c r="H795" s="160"/>
      <c r="I795" s="160"/>
      <c r="J795" s="160"/>
      <c r="K795" s="160"/>
      <c r="L795" s="160"/>
      <c r="M795" s="160"/>
      <c r="N795" s="160"/>
      <c r="O795" s="160"/>
      <c r="P795" s="160"/>
      <c r="Q795" s="160"/>
      <c r="R795" s="160"/>
      <c r="S795" s="160"/>
      <c r="T795" s="160"/>
      <c r="U795" s="160"/>
      <c r="V795" s="160"/>
      <c r="W795" s="160"/>
      <c r="X795" s="160"/>
      <c r="Y795" s="160"/>
      <c r="Z795" s="160"/>
      <c r="AA795" s="160"/>
      <c r="AB795" s="160"/>
      <c r="AC795" s="160"/>
      <c r="AD795" s="160"/>
      <c r="AE795" s="160"/>
      <c r="AF795" s="160"/>
      <c r="AG795" s="160"/>
      <c r="AH795" s="160"/>
      <c r="AI795" s="160"/>
      <c r="AJ795" s="160"/>
      <c r="AK795" s="160"/>
      <c r="AL795" s="160"/>
      <c r="AM795" s="160"/>
      <c r="AN795" s="160"/>
      <c r="AO795" s="160"/>
      <c r="AP795" s="160"/>
      <c r="AQ795" s="160"/>
      <c r="AR795" s="160"/>
    </row>
    <row r="796">
      <c r="A796" s="160"/>
      <c r="B796" s="160"/>
      <c r="C796" s="160"/>
      <c r="D796" s="160"/>
      <c r="E796" s="160"/>
      <c r="F796" s="160"/>
      <c r="G796" s="160"/>
      <c r="H796" s="160"/>
      <c r="I796" s="160"/>
      <c r="J796" s="160"/>
      <c r="K796" s="160"/>
      <c r="L796" s="160"/>
      <c r="M796" s="160"/>
      <c r="N796" s="160"/>
      <c r="O796" s="160"/>
      <c r="P796" s="160"/>
      <c r="Q796" s="160"/>
      <c r="R796" s="160"/>
      <c r="S796" s="160"/>
      <c r="T796" s="160"/>
      <c r="U796" s="160"/>
      <c r="V796" s="160"/>
      <c r="W796" s="160"/>
      <c r="X796" s="160"/>
      <c r="Y796" s="160"/>
      <c r="Z796" s="160"/>
      <c r="AA796" s="160"/>
      <c r="AB796" s="160"/>
      <c r="AC796" s="160"/>
      <c r="AD796" s="160"/>
      <c r="AE796" s="160"/>
      <c r="AF796" s="160"/>
      <c r="AG796" s="160"/>
      <c r="AH796" s="160"/>
      <c r="AI796" s="160"/>
      <c r="AJ796" s="160"/>
      <c r="AK796" s="160"/>
      <c r="AL796" s="160"/>
      <c r="AM796" s="160"/>
      <c r="AN796" s="160"/>
      <c r="AO796" s="160"/>
      <c r="AP796" s="160"/>
      <c r="AQ796" s="160"/>
      <c r="AR796" s="160"/>
    </row>
    <row r="797">
      <c r="A797" s="160"/>
      <c r="B797" s="160"/>
      <c r="C797" s="160"/>
      <c r="D797" s="160"/>
      <c r="E797" s="160"/>
      <c r="F797" s="160"/>
      <c r="G797" s="160"/>
      <c r="H797" s="160"/>
      <c r="I797" s="160"/>
      <c r="J797" s="160"/>
      <c r="K797" s="160"/>
      <c r="L797" s="160"/>
      <c r="M797" s="160"/>
      <c r="N797" s="160"/>
      <c r="O797" s="160"/>
      <c r="P797" s="160"/>
      <c r="Q797" s="160"/>
      <c r="R797" s="160"/>
      <c r="S797" s="160"/>
      <c r="T797" s="160"/>
      <c r="U797" s="160"/>
      <c r="V797" s="160"/>
      <c r="W797" s="160"/>
      <c r="X797" s="160"/>
      <c r="Y797" s="160"/>
      <c r="Z797" s="160"/>
      <c r="AA797" s="160"/>
      <c r="AB797" s="160"/>
      <c r="AC797" s="160"/>
      <c r="AD797" s="160"/>
      <c r="AE797" s="160"/>
      <c r="AF797" s="160"/>
      <c r="AG797" s="160"/>
      <c r="AH797" s="160"/>
      <c r="AI797" s="160"/>
      <c r="AJ797" s="160"/>
      <c r="AK797" s="160"/>
      <c r="AL797" s="160"/>
      <c r="AM797" s="160"/>
      <c r="AN797" s="160"/>
      <c r="AO797" s="160"/>
      <c r="AP797" s="160"/>
      <c r="AQ797" s="160"/>
      <c r="AR797" s="160"/>
    </row>
    <row r="798">
      <c r="A798" s="160"/>
      <c r="B798" s="160"/>
      <c r="C798" s="160"/>
      <c r="D798" s="160"/>
      <c r="E798" s="160"/>
      <c r="F798" s="160"/>
      <c r="G798" s="160"/>
      <c r="H798" s="160"/>
      <c r="I798" s="160"/>
      <c r="J798" s="160"/>
      <c r="K798" s="160"/>
      <c r="L798" s="160"/>
      <c r="M798" s="160"/>
      <c r="N798" s="160"/>
      <c r="O798" s="160"/>
      <c r="P798" s="160"/>
      <c r="Q798" s="160"/>
      <c r="R798" s="160"/>
      <c r="S798" s="160"/>
      <c r="T798" s="160"/>
      <c r="U798" s="160"/>
      <c r="V798" s="160"/>
      <c r="W798" s="160"/>
      <c r="X798" s="160"/>
      <c r="Y798" s="160"/>
      <c r="Z798" s="160"/>
      <c r="AA798" s="160"/>
      <c r="AB798" s="160"/>
      <c r="AC798" s="160"/>
      <c r="AD798" s="160"/>
      <c r="AE798" s="160"/>
      <c r="AF798" s="160"/>
      <c r="AG798" s="160"/>
      <c r="AH798" s="160"/>
      <c r="AI798" s="160"/>
      <c r="AJ798" s="160"/>
      <c r="AK798" s="160"/>
      <c r="AL798" s="160"/>
      <c r="AM798" s="160"/>
      <c r="AN798" s="160"/>
      <c r="AO798" s="160"/>
      <c r="AP798" s="160"/>
      <c r="AQ798" s="160"/>
      <c r="AR798" s="160"/>
    </row>
    <row r="799">
      <c r="A799" s="160"/>
      <c r="B799" s="160"/>
      <c r="C799" s="160"/>
      <c r="D799" s="160"/>
      <c r="E799" s="160"/>
      <c r="F799" s="160"/>
      <c r="G799" s="160"/>
      <c r="H799" s="160"/>
      <c r="I799" s="160"/>
      <c r="J799" s="160"/>
      <c r="K799" s="160"/>
      <c r="L799" s="160"/>
      <c r="M799" s="160"/>
      <c r="N799" s="160"/>
      <c r="O799" s="160"/>
      <c r="P799" s="160"/>
      <c r="Q799" s="160"/>
      <c r="R799" s="160"/>
      <c r="S799" s="160"/>
      <c r="T799" s="160"/>
      <c r="U799" s="160"/>
      <c r="V799" s="160"/>
      <c r="W799" s="160"/>
      <c r="X799" s="160"/>
      <c r="Y799" s="160"/>
      <c r="Z799" s="160"/>
      <c r="AA799" s="160"/>
      <c r="AB799" s="160"/>
      <c r="AC799" s="160"/>
      <c r="AD799" s="160"/>
      <c r="AE799" s="160"/>
      <c r="AF799" s="160"/>
      <c r="AG799" s="160"/>
      <c r="AH799" s="160"/>
      <c r="AI799" s="160"/>
      <c r="AJ799" s="160"/>
      <c r="AK799" s="160"/>
      <c r="AL799" s="160"/>
      <c r="AM799" s="160"/>
      <c r="AN799" s="160"/>
      <c r="AO799" s="160"/>
      <c r="AP799" s="160"/>
      <c r="AQ799" s="160"/>
      <c r="AR799" s="160"/>
    </row>
    <row r="800">
      <c r="A800" s="160"/>
      <c r="B800" s="160"/>
      <c r="C800" s="160"/>
      <c r="D800" s="160"/>
      <c r="E800" s="160"/>
      <c r="F800" s="160"/>
      <c r="G800" s="160"/>
      <c r="H800" s="160"/>
      <c r="I800" s="160"/>
      <c r="J800" s="160"/>
      <c r="K800" s="160"/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60"/>
      <c r="Z800" s="160"/>
      <c r="AA800" s="160"/>
      <c r="AB800" s="160"/>
      <c r="AC800" s="160"/>
      <c r="AD800" s="160"/>
      <c r="AE800" s="160"/>
      <c r="AF800" s="160"/>
      <c r="AG800" s="160"/>
      <c r="AH800" s="160"/>
      <c r="AI800" s="160"/>
      <c r="AJ800" s="160"/>
      <c r="AK800" s="160"/>
      <c r="AL800" s="160"/>
      <c r="AM800" s="160"/>
      <c r="AN800" s="160"/>
      <c r="AO800" s="160"/>
      <c r="AP800" s="160"/>
      <c r="AQ800" s="160"/>
      <c r="AR800" s="160"/>
    </row>
    <row r="801">
      <c r="A801" s="160"/>
      <c r="B801" s="160"/>
      <c r="C801" s="160"/>
      <c r="D801" s="160"/>
      <c r="E801" s="160"/>
      <c r="F801" s="160"/>
      <c r="G801" s="160"/>
      <c r="H801" s="160"/>
      <c r="I801" s="160"/>
      <c r="J801" s="160"/>
      <c r="K801" s="160"/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60"/>
      <c r="Z801" s="160"/>
      <c r="AA801" s="160"/>
      <c r="AB801" s="160"/>
      <c r="AC801" s="160"/>
      <c r="AD801" s="160"/>
      <c r="AE801" s="160"/>
      <c r="AF801" s="160"/>
      <c r="AG801" s="160"/>
      <c r="AH801" s="160"/>
      <c r="AI801" s="160"/>
      <c r="AJ801" s="160"/>
      <c r="AK801" s="160"/>
      <c r="AL801" s="160"/>
      <c r="AM801" s="160"/>
      <c r="AN801" s="160"/>
      <c r="AO801" s="160"/>
      <c r="AP801" s="160"/>
      <c r="AQ801" s="160"/>
      <c r="AR801" s="160"/>
    </row>
    <row r="802">
      <c r="A802" s="160"/>
      <c r="B802" s="160"/>
      <c r="C802" s="160"/>
      <c r="D802" s="160"/>
      <c r="E802" s="160"/>
      <c r="F802" s="160"/>
      <c r="G802" s="160"/>
      <c r="H802" s="160"/>
      <c r="I802" s="160"/>
      <c r="J802" s="160"/>
      <c r="K802" s="160"/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60"/>
      <c r="Z802" s="160"/>
      <c r="AA802" s="160"/>
      <c r="AB802" s="160"/>
      <c r="AC802" s="160"/>
      <c r="AD802" s="160"/>
      <c r="AE802" s="160"/>
      <c r="AF802" s="160"/>
      <c r="AG802" s="160"/>
      <c r="AH802" s="160"/>
      <c r="AI802" s="160"/>
      <c r="AJ802" s="160"/>
      <c r="AK802" s="160"/>
      <c r="AL802" s="160"/>
      <c r="AM802" s="160"/>
      <c r="AN802" s="160"/>
      <c r="AO802" s="160"/>
      <c r="AP802" s="160"/>
      <c r="AQ802" s="160"/>
      <c r="AR802" s="160"/>
    </row>
    <row r="803">
      <c r="A803" s="160"/>
      <c r="B803" s="160"/>
      <c r="C803" s="160"/>
      <c r="D803" s="160"/>
      <c r="E803" s="160"/>
      <c r="F803" s="160"/>
      <c r="G803" s="160"/>
      <c r="H803" s="160"/>
      <c r="I803" s="160"/>
      <c r="J803" s="160"/>
      <c r="K803" s="160"/>
      <c r="L803" s="160"/>
      <c r="M803" s="160"/>
      <c r="N803" s="160"/>
      <c r="O803" s="160"/>
      <c r="P803" s="160"/>
      <c r="Q803" s="160"/>
      <c r="R803" s="160"/>
      <c r="S803" s="160"/>
      <c r="T803" s="160"/>
      <c r="U803" s="160"/>
      <c r="V803" s="160"/>
      <c r="W803" s="160"/>
      <c r="X803" s="160"/>
      <c r="Y803" s="160"/>
      <c r="Z803" s="160"/>
      <c r="AA803" s="160"/>
      <c r="AB803" s="160"/>
      <c r="AC803" s="160"/>
      <c r="AD803" s="160"/>
      <c r="AE803" s="160"/>
      <c r="AF803" s="160"/>
      <c r="AG803" s="160"/>
      <c r="AH803" s="160"/>
      <c r="AI803" s="160"/>
      <c r="AJ803" s="160"/>
      <c r="AK803" s="160"/>
      <c r="AL803" s="160"/>
      <c r="AM803" s="160"/>
      <c r="AN803" s="160"/>
      <c r="AO803" s="160"/>
      <c r="AP803" s="160"/>
      <c r="AQ803" s="160"/>
      <c r="AR803" s="160"/>
    </row>
    <row r="804">
      <c r="A804" s="160"/>
      <c r="B804" s="160"/>
      <c r="C804" s="160"/>
      <c r="D804" s="160"/>
      <c r="E804" s="160"/>
      <c r="F804" s="160"/>
      <c r="G804" s="160"/>
      <c r="H804" s="160"/>
      <c r="I804" s="160"/>
      <c r="J804" s="160"/>
      <c r="K804" s="160"/>
      <c r="L804" s="160"/>
      <c r="M804" s="160"/>
      <c r="N804" s="160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60"/>
      <c r="Z804" s="160"/>
      <c r="AA804" s="160"/>
      <c r="AB804" s="160"/>
      <c r="AC804" s="160"/>
      <c r="AD804" s="160"/>
      <c r="AE804" s="160"/>
      <c r="AF804" s="160"/>
      <c r="AG804" s="160"/>
      <c r="AH804" s="160"/>
      <c r="AI804" s="160"/>
      <c r="AJ804" s="160"/>
      <c r="AK804" s="160"/>
      <c r="AL804" s="160"/>
      <c r="AM804" s="160"/>
      <c r="AN804" s="160"/>
      <c r="AO804" s="160"/>
      <c r="AP804" s="160"/>
      <c r="AQ804" s="160"/>
      <c r="AR804" s="160"/>
    </row>
    <row r="805">
      <c r="A805" s="160"/>
      <c r="B805" s="160"/>
      <c r="C805" s="160"/>
      <c r="D805" s="160"/>
      <c r="E805" s="160"/>
      <c r="F805" s="160"/>
      <c r="G805" s="160"/>
      <c r="H805" s="160"/>
      <c r="I805" s="160"/>
      <c r="J805" s="160"/>
      <c r="K805" s="160"/>
      <c r="L805" s="160"/>
      <c r="M805" s="160"/>
      <c r="N805" s="160"/>
      <c r="O805" s="160"/>
      <c r="P805" s="160"/>
      <c r="Q805" s="160"/>
      <c r="R805" s="160"/>
      <c r="S805" s="160"/>
      <c r="T805" s="160"/>
      <c r="U805" s="160"/>
      <c r="V805" s="160"/>
      <c r="W805" s="160"/>
      <c r="X805" s="160"/>
      <c r="Y805" s="160"/>
      <c r="Z805" s="160"/>
      <c r="AA805" s="160"/>
      <c r="AB805" s="160"/>
      <c r="AC805" s="160"/>
      <c r="AD805" s="160"/>
      <c r="AE805" s="160"/>
      <c r="AF805" s="160"/>
      <c r="AG805" s="160"/>
      <c r="AH805" s="160"/>
      <c r="AI805" s="160"/>
      <c r="AJ805" s="160"/>
      <c r="AK805" s="160"/>
      <c r="AL805" s="160"/>
      <c r="AM805" s="160"/>
      <c r="AN805" s="160"/>
      <c r="AO805" s="160"/>
      <c r="AP805" s="160"/>
      <c r="AQ805" s="160"/>
      <c r="AR805" s="160"/>
    </row>
    <row r="806">
      <c r="A806" s="160"/>
      <c r="B806" s="160"/>
      <c r="C806" s="160"/>
      <c r="D806" s="160"/>
      <c r="E806" s="160"/>
      <c r="F806" s="160"/>
      <c r="G806" s="160"/>
      <c r="H806" s="160"/>
      <c r="I806" s="160"/>
      <c r="J806" s="160"/>
      <c r="K806" s="160"/>
      <c r="L806" s="160"/>
      <c r="M806" s="160"/>
      <c r="N806" s="160"/>
      <c r="O806" s="160"/>
      <c r="P806" s="160"/>
      <c r="Q806" s="160"/>
      <c r="R806" s="160"/>
      <c r="S806" s="160"/>
      <c r="T806" s="160"/>
      <c r="U806" s="160"/>
      <c r="V806" s="160"/>
      <c r="W806" s="160"/>
      <c r="X806" s="160"/>
      <c r="Y806" s="160"/>
      <c r="Z806" s="160"/>
      <c r="AA806" s="160"/>
      <c r="AB806" s="160"/>
      <c r="AC806" s="160"/>
      <c r="AD806" s="160"/>
      <c r="AE806" s="160"/>
      <c r="AF806" s="160"/>
      <c r="AG806" s="160"/>
      <c r="AH806" s="160"/>
      <c r="AI806" s="160"/>
      <c r="AJ806" s="160"/>
      <c r="AK806" s="160"/>
      <c r="AL806" s="160"/>
      <c r="AM806" s="160"/>
      <c r="AN806" s="160"/>
      <c r="AO806" s="160"/>
      <c r="AP806" s="160"/>
      <c r="AQ806" s="160"/>
      <c r="AR806" s="160"/>
    </row>
    <row r="807">
      <c r="A807" s="160"/>
      <c r="B807" s="160"/>
      <c r="C807" s="160"/>
      <c r="D807" s="160"/>
      <c r="E807" s="160"/>
      <c r="F807" s="160"/>
      <c r="G807" s="160"/>
      <c r="H807" s="160"/>
      <c r="I807" s="160"/>
      <c r="J807" s="160"/>
      <c r="K807" s="160"/>
      <c r="L807" s="160"/>
      <c r="M807" s="160"/>
      <c r="N807" s="160"/>
      <c r="O807" s="160"/>
      <c r="P807" s="160"/>
      <c r="Q807" s="160"/>
      <c r="R807" s="160"/>
      <c r="S807" s="160"/>
      <c r="T807" s="160"/>
      <c r="U807" s="160"/>
      <c r="V807" s="160"/>
      <c r="W807" s="160"/>
      <c r="X807" s="160"/>
      <c r="Y807" s="160"/>
      <c r="Z807" s="160"/>
      <c r="AA807" s="160"/>
      <c r="AB807" s="160"/>
      <c r="AC807" s="160"/>
      <c r="AD807" s="160"/>
      <c r="AE807" s="160"/>
      <c r="AF807" s="160"/>
      <c r="AG807" s="160"/>
      <c r="AH807" s="160"/>
      <c r="AI807" s="160"/>
      <c r="AJ807" s="160"/>
      <c r="AK807" s="160"/>
      <c r="AL807" s="160"/>
      <c r="AM807" s="160"/>
      <c r="AN807" s="160"/>
      <c r="AO807" s="160"/>
      <c r="AP807" s="160"/>
      <c r="AQ807" s="160"/>
      <c r="AR807" s="160"/>
    </row>
    <row r="808">
      <c r="A808" s="160"/>
      <c r="B808" s="160"/>
      <c r="C808" s="160"/>
      <c r="D808" s="160"/>
      <c r="E808" s="160"/>
      <c r="F808" s="160"/>
      <c r="G808" s="160"/>
      <c r="H808" s="160"/>
      <c r="I808" s="160"/>
      <c r="J808" s="160"/>
      <c r="K808" s="160"/>
      <c r="L808" s="160"/>
      <c r="M808" s="160"/>
      <c r="N808" s="160"/>
      <c r="O808" s="160"/>
      <c r="P808" s="160"/>
      <c r="Q808" s="160"/>
      <c r="R808" s="160"/>
      <c r="S808" s="160"/>
      <c r="T808" s="160"/>
      <c r="U808" s="160"/>
      <c r="V808" s="160"/>
      <c r="W808" s="160"/>
      <c r="X808" s="160"/>
      <c r="Y808" s="160"/>
      <c r="Z808" s="160"/>
      <c r="AA808" s="160"/>
      <c r="AB808" s="160"/>
      <c r="AC808" s="160"/>
      <c r="AD808" s="160"/>
      <c r="AE808" s="160"/>
      <c r="AF808" s="160"/>
      <c r="AG808" s="160"/>
      <c r="AH808" s="160"/>
      <c r="AI808" s="160"/>
      <c r="AJ808" s="160"/>
      <c r="AK808" s="160"/>
      <c r="AL808" s="160"/>
      <c r="AM808" s="160"/>
      <c r="AN808" s="160"/>
      <c r="AO808" s="160"/>
      <c r="AP808" s="160"/>
      <c r="AQ808" s="160"/>
      <c r="AR808" s="160"/>
    </row>
    <row r="809">
      <c r="A809" s="160"/>
      <c r="B809" s="160"/>
      <c r="C809" s="160"/>
      <c r="D809" s="160"/>
      <c r="E809" s="160"/>
      <c r="F809" s="160"/>
      <c r="G809" s="160"/>
      <c r="H809" s="160"/>
      <c r="I809" s="160"/>
      <c r="J809" s="160"/>
      <c r="K809" s="160"/>
      <c r="L809" s="160"/>
      <c r="M809" s="160"/>
      <c r="N809" s="160"/>
      <c r="O809" s="160"/>
      <c r="P809" s="160"/>
      <c r="Q809" s="160"/>
      <c r="R809" s="160"/>
      <c r="S809" s="160"/>
      <c r="T809" s="160"/>
      <c r="U809" s="160"/>
      <c r="V809" s="160"/>
      <c r="W809" s="160"/>
      <c r="X809" s="160"/>
      <c r="Y809" s="160"/>
      <c r="Z809" s="160"/>
      <c r="AA809" s="160"/>
      <c r="AB809" s="160"/>
      <c r="AC809" s="160"/>
      <c r="AD809" s="160"/>
      <c r="AE809" s="160"/>
      <c r="AF809" s="160"/>
      <c r="AG809" s="160"/>
      <c r="AH809" s="160"/>
      <c r="AI809" s="160"/>
      <c r="AJ809" s="160"/>
      <c r="AK809" s="160"/>
      <c r="AL809" s="160"/>
      <c r="AM809" s="160"/>
      <c r="AN809" s="160"/>
      <c r="AO809" s="160"/>
      <c r="AP809" s="160"/>
      <c r="AQ809" s="160"/>
      <c r="AR809" s="160"/>
    </row>
    <row r="810">
      <c r="A810" s="160"/>
      <c r="B810" s="160"/>
      <c r="C810" s="160"/>
      <c r="D810" s="160"/>
      <c r="E810" s="160"/>
      <c r="F810" s="160"/>
      <c r="G810" s="160"/>
      <c r="H810" s="160"/>
      <c r="I810" s="160"/>
      <c r="J810" s="160"/>
      <c r="K810" s="160"/>
      <c r="L810" s="160"/>
      <c r="M810" s="160"/>
      <c r="N810" s="160"/>
      <c r="O810" s="160"/>
      <c r="P810" s="160"/>
      <c r="Q810" s="160"/>
      <c r="R810" s="160"/>
      <c r="S810" s="160"/>
      <c r="T810" s="160"/>
      <c r="U810" s="160"/>
      <c r="V810" s="160"/>
      <c r="W810" s="160"/>
      <c r="X810" s="160"/>
      <c r="Y810" s="160"/>
      <c r="Z810" s="160"/>
      <c r="AA810" s="160"/>
      <c r="AB810" s="160"/>
      <c r="AC810" s="160"/>
      <c r="AD810" s="160"/>
      <c r="AE810" s="160"/>
      <c r="AF810" s="160"/>
      <c r="AG810" s="160"/>
      <c r="AH810" s="160"/>
      <c r="AI810" s="160"/>
      <c r="AJ810" s="160"/>
      <c r="AK810" s="160"/>
      <c r="AL810" s="160"/>
      <c r="AM810" s="160"/>
      <c r="AN810" s="160"/>
      <c r="AO810" s="160"/>
      <c r="AP810" s="160"/>
      <c r="AQ810" s="160"/>
      <c r="AR810" s="160"/>
    </row>
    <row r="811">
      <c r="A811" s="160"/>
      <c r="B811" s="160"/>
      <c r="C811" s="160"/>
      <c r="D811" s="160"/>
      <c r="E811" s="160"/>
      <c r="F811" s="160"/>
      <c r="G811" s="160"/>
      <c r="H811" s="160"/>
      <c r="I811" s="160"/>
      <c r="J811" s="160"/>
      <c r="K811" s="160"/>
      <c r="L811" s="160"/>
      <c r="M811" s="160"/>
      <c r="N811" s="160"/>
      <c r="O811" s="160"/>
      <c r="P811" s="160"/>
      <c r="Q811" s="160"/>
      <c r="R811" s="160"/>
      <c r="S811" s="160"/>
      <c r="T811" s="160"/>
      <c r="U811" s="160"/>
      <c r="V811" s="160"/>
      <c r="W811" s="160"/>
      <c r="X811" s="160"/>
      <c r="Y811" s="160"/>
      <c r="Z811" s="160"/>
      <c r="AA811" s="160"/>
      <c r="AB811" s="160"/>
      <c r="AC811" s="160"/>
      <c r="AD811" s="160"/>
      <c r="AE811" s="160"/>
      <c r="AF811" s="160"/>
      <c r="AG811" s="160"/>
      <c r="AH811" s="160"/>
      <c r="AI811" s="160"/>
      <c r="AJ811" s="160"/>
      <c r="AK811" s="160"/>
      <c r="AL811" s="160"/>
      <c r="AM811" s="160"/>
      <c r="AN811" s="160"/>
      <c r="AO811" s="160"/>
      <c r="AP811" s="160"/>
      <c r="AQ811" s="160"/>
      <c r="AR811" s="160"/>
    </row>
    <row r="812">
      <c r="A812" s="160"/>
      <c r="B812" s="160"/>
      <c r="C812" s="160"/>
      <c r="D812" s="160"/>
      <c r="E812" s="160"/>
      <c r="F812" s="160"/>
      <c r="G812" s="160"/>
      <c r="H812" s="160"/>
      <c r="I812" s="160"/>
      <c r="J812" s="160"/>
      <c r="K812" s="160"/>
      <c r="L812" s="160"/>
      <c r="M812" s="160"/>
      <c r="N812" s="160"/>
      <c r="O812" s="160"/>
      <c r="P812" s="160"/>
      <c r="Q812" s="160"/>
      <c r="R812" s="160"/>
      <c r="S812" s="160"/>
      <c r="T812" s="160"/>
      <c r="U812" s="160"/>
      <c r="V812" s="160"/>
      <c r="W812" s="160"/>
      <c r="X812" s="160"/>
      <c r="Y812" s="160"/>
      <c r="Z812" s="160"/>
      <c r="AA812" s="160"/>
      <c r="AB812" s="160"/>
      <c r="AC812" s="160"/>
      <c r="AD812" s="160"/>
      <c r="AE812" s="160"/>
      <c r="AF812" s="160"/>
      <c r="AG812" s="160"/>
      <c r="AH812" s="160"/>
      <c r="AI812" s="160"/>
      <c r="AJ812" s="160"/>
      <c r="AK812" s="160"/>
      <c r="AL812" s="160"/>
      <c r="AM812" s="160"/>
      <c r="AN812" s="160"/>
      <c r="AO812" s="160"/>
      <c r="AP812" s="160"/>
      <c r="AQ812" s="160"/>
      <c r="AR812" s="160"/>
    </row>
    <row r="813">
      <c r="A813" s="160"/>
      <c r="B813" s="160"/>
      <c r="C813" s="160"/>
      <c r="D813" s="160"/>
      <c r="E813" s="160"/>
      <c r="F813" s="160"/>
      <c r="G813" s="160"/>
      <c r="H813" s="160"/>
      <c r="I813" s="160"/>
      <c r="J813" s="160"/>
      <c r="K813" s="160"/>
      <c r="L813" s="160"/>
      <c r="M813" s="160"/>
      <c r="N813" s="160"/>
      <c r="O813" s="160"/>
      <c r="P813" s="160"/>
      <c r="Q813" s="160"/>
      <c r="R813" s="160"/>
      <c r="S813" s="160"/>
      <c r="T813" s="160"/>
      <c r="U813" s="160"/>
      <c r="V813" s="160"/>
      <c r="W813" s="160"/>
      <c r="X813" s="160"/>
      <c r="Y813" s="160"/>
      <c r="Z813" s="160"/>
      <c r="AA813" s="160"/>
      <c r="AB813" s="160"/>
      <c r="AC813" s="160"/>
      <c r="AD813" s="160"/>
      <c r="AE813" s="160"/>
      <c r="AF813" s="160"/>
      <c r="AG813" s="160"/>
      <c r="AH813" s="160"/>
      <c r="AI813" s="160"/>
      <c r="AJ813" s="160"/>
      <c r="AK813" s="160"/>
      <c r="AL813" s="160"/>
      <c r="AM813" s="160"/>
      <c r="AN813" s="160"/>
      <c r="AO813" s="160"/>
      <c r="AP813" s="160"/>
      <c r="AQ813" s="160"/>
      <c r="AR813" s="160"/>
    </row>
    <row r="814">
      <c r="A814" s="160"/>
      <c r="B814" s="160"/>
      <c r="C814" s="160"/>
      <c r="D814" s="160"/>
      <c r="E814" s="160"/>
      <c r="F814" s="160"/>
      <c r="G814" s="160"/>
      <c r="H814" s="160"/>
      <c r="I814" s="160"/>
      <c r="J814" s="160"/>
      <c r="K814" s="160"/>
      <c r="L814" s="160"/>
      <c r="M814" s="160"/>
      <c r="N814" s="160"/>
      <c r="O814" s="160"/>
      <c r="P814" s="160"/>
      <c r="Q814" s="160"/>
      <c r="R814" s="160"/>
      <c r="S814" s="160"/>
      <c r="T814" s="160"/>
      <c r="U814" s="160"/>
      <c r="V814" s="160"/>
      <c r="W814" s="160"/>
      <c r="X814" s="160"/>
      <c r="Y814" s="160"/>
      <c r="Z814" s="160"/>
      <c r="AA814" s="160"/>
      <c r="AB814" s="160"/>
      <c r="AC814" s="160"/>
      <c r="AD814" s="160"/>
      <c r="AE814" s="160"/>
      <c r="AF814" s="160"/>
      <c r="AG814" s="160"/>
      <c r="AH814" s="160"/>
      <c r="AI814" s="160"/>
      <c r="AJ814" s="160"/>
      <c r="AK814" s="160"/>
      <c r="AL814" s="160"/>
      <c r="AM814" s="160"/>
      <c r="AN814" s="160"/>
      <c r="AO814" s="160"/>
      <c r="AP814" s="160"/>
      <c r="AQ814" s="160"/>
      <c r="AR814" s="160"/>
    </row>
    <row r="815">
      <c r="A815" s="160"/>
      <c r="B815" s="160"/>
      <c r="C815" s="160"/>
      <c r="D815" s="160"/>
      <c r="E815" s="160"/>
      <c r="F815" s="160"/>
      <c r="G815" s="160"/>
      <c r="H815" s="160"/>
      <c r="I815" s="160"/>
      <c r="J815" s="160"/>
      <c r="K815" s="160"/>
      <c r="L815" s="160"/>
      <c r="M815" s="160"/>
      <c r="N815" s="160"/>
      <c r="O815" s="160"/>
      <c r="P815" s="160"/>
      <c r="Q815" s="160"/>
      <c r="R815" s="160"/>
      <c r="S815" s="160"/>
      <c r="T815" s="160"/>
      <c r="U815" s="160"/>
      <c r="V815" s="160"/>
      <c r="W815" s="160"/>
      <c r="X815" s="160"/>
      <c r="Y815" s="160"/>
      <c r="Z815" s="160"/>
      <c r="AA815" s="160"/>
      <c r="AB815" s="160"/>
      <c r="AC815" s="160"/>
      <c r="AD815" s="160"/>
      <c r="AE815" s="160"/>
      <c r="AF815" s="160"/>
      <c r="AG815" s="160"/>
      <c r="AH815" s="160"/>
      <c r="AI815" s="160"/>
      <c r="AJ815" s="160"/>
      <c r="AK815" s="160"/>
      <c r="AL815" s="160"/>
      <c r="AM815" s="160"/>
      <c r="AN815" s="160"/>
      <c r="AO815" s="160"/>
      <c r="AP815" s="160"/>
      <c r="AQ815" s="160"/>
      <c r="AR815" s="160"/>
    </row>
    <row r="816">
      <c r="A816" s="160"/>
      <c r="B816" s="160"/>
      <c r="C816" s="160"/>
      <c r="D816" s="160"/>
      <c r="E816" s="160"/>
      <c r="F816" s="160"/>
      <c r="G816" s="160"/>
      <c r="H816" s="160"/>
      <c r="I816" s="160"/>
      <c r="J816" s="160"/>
      <c r="K816" s="160"/>
      <c r="L816" s="160"/>
      <c r="M816" s="160"/>
      <c r="N816" s="160"/>
      <c r="O816" s="160"/>
      <c r="P816" s="160"/>
      <c r="Q816" s="160"/>
      <c r="R816" s="160"/>
      <c r="S816" s="160"/>
      <c r="T816" s="160"/>
      <c r="U816" s="160"/>
      <c r="V816" s="160"/>
      <c r="W816" s="160"/>
      <c r="X816" s="160"/>
      <c r="Y816" s="160"/>
      <c r="Z816" s="160"/>
      <c r="AA816" s="160"/>
      <c r="AB816" s="160"/>
      <c r="AC816" s="160"/>
      <c r="AD816" s="160"/>
      <c r="AE816" s="160"/>
      <c r="AF816" s="160"/>
      <c r="AG816" s="160"/>
      <c r="AH816" s="160"/>
      <c r="AI816" s="160"/>
      <c r="AJ816" s="160"/>
      <c r="AK816" s="160"/>
      <c r="AL816" s="160"/>
      <c r="AM816" s="160"/>
      <c r="AN816" s="160"/>
      <c r="AO816" s="160"/>
      <c r="AP816" s="160"/>
      <c r="AQ816" s="160"/>
      <c r="AR816" s="160"/>
    </row>
    <row r="817">
      <c r="A817" s="160"/>
      <c r="B817" s="160"/>
      <c r="C817" s="160"/>
      <c r="D817" s="160"/>
      <c r="E817" s="160"/>
      <c r="F817" s="160"/>
      <c r="G817" s="160"/>
      <c r="H817" s="160"/>
      <c r="I817" s="160"/>
      <c r="J817" s="160"/>
      <c r="K817" s="160"/>
      <c r="L817" s="160"/>
      <c r="M817" s="160"/>
      <c r="N817" s="160"/>
      <c r="O817" s="160"/>
      <c r="P817" s="160"/>
      <c r="Q817" s="160"/>
      <c r="R817" s="160"/>
      <c r="S817" s="160"/>
      <c r="T817" s="160"/>
      <c r="U817" s="160"/>
      <c r="V817" s="160"/>
      <c r="W817" s="160"/>
      <c r="X817" s="160"/>
      <c r="Y817" s="160"/>
      <c r="Z817" s="160"/>
      <c r="AA817" s="160"/>
      <c r="AB817" s="160"/>
      <c r="AC817" s="160"/>
      <c r="AD817" s="160"/>
      <c r="AE817" s="160"/>
      <c r="AF817" s="160"/>
      <c r="AG817" s="160"/>
      <c r="AH817" s="160"/>
      <c r="AI817" s="160"/>
      <c r="AJ817" s="160"/>
      <c r="AK817" s="160"/>
      <c r="AL817" s="160"/>
      <c r="AM817" s="160"/>
      <c r="AN817" s="160"/>
      <c r="AO817" s="160"/>
      <c r="AP817" s="160"/>
      <c r="AQ817" s="160"/>
      <c r="AR817" s="160"/>
    </row>
    <row r="818">
      <c r="A818" s="160"/>
      <c r="B818" s="160"/>
      <c r="C818" s="160"/>
      <c r="D818" s="160"/>
      <c r="E818" s="160"/>
      <c r="F818" s="160"/>
      <c r="G818" s="160"/>
      <c r="H818" s="160"/>
      <c r="I818" s="160"/>
      <c r="J818" s="160"/>
      <c r="K818" s="160"/>
      <c r="L818" s="160"/>
      <c r="M818" s="160"/>
      <c r="N818" s="160"/>
      <c r="O818" s="160"/>
      <c r="P818" s="160"/>
      <c r="Q818" s="160"/>
      <c r="R818" s="160"/>
      <c r="S818" s="160"/>
      <c r="T818" s="160"/>
      <c r="U818" s="160"/>
      <c r="V818" s="160"/>
      <c r="W818" s="160"/>
      <c r="X818" s="160"/>
      <c r="Y818" s="160"/>
      <c r="Z818" s="160"/>
      <c r="AA818" s="160"/>
      <c r="AB818" s="160"/>
      <c r="AC818" s="160"/>
      <c r="AD818" s="160"/>
      <c r="AE818" s="160"/>
      <c r="AF818" s="160"/>
      <c r="AG818" s="160"/>
      <c r="AH818" s="160"/>
      <c r="AI818" s="160"/>
      <c r="AJ818" s="160"/>
      <c r="AK818" s="160"/>
      <c r="AL818" s="160"/>
      <c r="AM818" s="160"/>
      <c r="AN818" s="160"/>
      <c r="AO818" s="160"/>
      <c r="AP818" s="160"/>
      <c r="AQ818" s="160"/>
      <c r="AR818" s="160"/>
    </row>
    <row r="819">
      <c r="A819" s="160"/>
      <c r="B819" s="160"/>
      <c r="C819" s="160"/>
      <c r="D819" s="160"/>
      <c r="E819" s="160"/>
      <c r="F819" s="160"/>
      <c r="G819" s="160"/>
      <c r="H819" s="160"/>
      <c r="I819" s="160"/>
      <c r="J819" s="160"/>
      <c r="K819" s="160"/>
      <c r="L819" s="160"/>
      <c r="M819" s="160"/>
      <c r="N819" s="160"/>
      <c r="O819" s="160"/>
      <c r="P819" s="160"/>
      <c r="Q819" s="160"/>
      <c r="R819" s="160"/>
      <c r="S819" s="160"/>
      <c r="T819" s="160"/>
      <c r="U819" s="160"/>
      <c r="V819" s="160"/>
      <c r="W819" s="160"/>
      <c r="X819" s="160"/>
      <c r="Y819" s="160"/>
      <c r="Z819" s="160"/>
      <c r="AA819" s="160"/>
      <c r="AB819" s="160"/>
      <c r="AC819" s="160"/>
      <c r="AD819" s="160"/>
      <c r="AE819" s="160"/>
      <c r="AF819" s="160"/>
      <c r="AG819" s="160"/>
      <c r="AH819" s="160"/>
      <c r="AI819" s="160"/>
      <c r="AJ819" s="160"/>
      <c r="AK819" s="160"/>
      <c r="AL819" s="160"/>
      <c r="AM819" s="160"/>
      <c r="AN819" s="160"/>
      <c r="AO819" s="160"/>
      <c r="AP819" s="160"/>
      <c r="AQ819" s="160"/>
      <c r="AR819" s="160"/>
    </row>
    <row r="820">
      <c r="A820" s="160"/>
      <c r="B820" s="160"/>
      <c r="C820" s="160"/>
      <c r="D820" s="160"/>
      <c r="E820" s="160"/>
      <c r="F820" s="160"/>
      <c r="G820" s="160"/>
      <c r="H820" s="160"/>
      <c r="I820" s="160"/>
      <c r="J820" s="160"/>
      <c r="K820" s="160"/>
      <c r="L820" s="160"/>
      <c r="M820" s="160"/>
      <c r="N820" s="160"/>
      <c r="O820" s="160"/>
      <c r="P820" s="160"/>
      <c r="Q820" s="160"/>
      <c r="R820" s="160"/>
      <c r="S820" s="160"/>
      <c r="T820" s="160"/>
      <c r="U820" s="160"/>
      <c r="V820" s="160"/>
      <c r="W820" s="160"/>
      <c r="X820" s="160"/>
      <c r="Y820" s="160"/>
      <c r="Z820" s="160"/>
      <c r="AA820" s="160"/>
      <c r="AB820" s="160"/>
      <c r="AC820" s="160"/>
      <c r="AD820" s="160"/>
      <c r="AE820" s="160"/>
      <c r="AF820" s="160"/>
      <c r="AG820" s="160"/>
      <c r="AH820" s="160"/>
      <c r="AI820" s="160"/>
      <c r="AJ820" s="160"/>
      <c r="AK820" s="160"/>
      <c r="AL820" s="160"/>
      <c r="AM820" s="160"/>
      <c r="AN820" s="160"/>
      <c r="AO820" s="160"/>
      <c r="AP820" s="160"/>
      <c r="AQ820" s="160"/>
      <c r="AR820" s="160"/>
    </row>
    <row r="821">
      <c r="A821" s="160"/>
      <c r="B821" s="160"/>
      <c r="C821" s="160"/>
      <c r="D821" s="160"/>
      <c r="E821" s="160"/>
      <c r="F821" s="160"/>
      <c r="G821" s="160"/>
      <c r="H821" s="160"/>
      <c r="I821" s="160"/>
      <c r="J821" s="160"/>
      <c r="K821" s="160"/>
      <c r="L821" s="160"/>
      <c r="M821" s="160"/>
      <c r="N821" s="160"/>
      <c r="O821" s="160"/>
      <c r="P821" s="160"/>
      <c r="Q821" s="160"/>
      <c r="R821" s="160"/>
      <c r="S821" s="160"/>
      <c r="T821" s="160"/>
      <c r="U821" s="160"/>
      <c r="V821" s="160"/>
      <c r="W821" s="160"/>
      <c r="X821" s="160"/>
      <c r="Y821" s="160"/>
      <c r="Z821" s="160"/>
      <c r="AA821" s="160"/>
      <c r="AB821" s="160"/>
      <c r="AC821" s="160"/>
      <c r="AD821" s="160"/>
      <c r="AE821" s="160"/>
      <c r="AF821" s="160"/>
      <c r="AG821" s="160"/>
      <c r="AH821" s="160"/>
      <c r="AI821" s="160"/>
      <c r="AJ821" s="160"/>
      <c r="AK821" s="160"/>
      <c r="AL821" s="160"/>
      <c r="AM821" s="160"/>
      <c r="AN821" s="160"/>
      <c r="AO821" s="160"/>
      <c r="AP821" s="160"/>
      <c r="AQ821" s="160"/>
      <c r="AR821" s="160"/>
    </row>
    <row r="822">
      <c r="A822" s="160"/>
      <c r="B822" s="160"/>
      <c r="C822" s="160"/>
      <c r="D822" s="160"/>
      <c r="E822" s="160"/>
      <c r="F822" s="160"/>
      <c r="G822" s="160"/>
      <c r="H822" s="160"/>
      <c r="I822" s="160"/>
      <c r="J822" s="160"/>
      <c r="K822" s="160"/>
      <c r="L822" s="160"/>
      <c r="M822" s="160"/>
      <c r="N822" s="160"/>
      <c r="O822" s="160"/>
      <c r="P822" s="160"/>
      <c r="Q822" s="160"/>
      <c r="R822" s="160"/>
      <c r="S822" s="160"/>
      <c r="T822" s="160"/>
      <c r="U822" s="160"/>
      <c r="V822" s="160"/>
      <c r="W822" s="160"/>
      <c r="X822" s="160"/>
      <c r="Y822" s="160"/>
      <c r="Z822" s="160"/>
      <c r="AA822" s="160"/>
      <c r="AB822" s="160"/>
      <c r="AC822" s="160"/>
      <c r="AD822" s="160"/>
      <c r="AE822" s="160"/>
      <c r="AF822" s="160"/>
      <c r="AG822" s="160"/>
      <c r="AH822" s="160"/>
      <c r="AI822" s="160"/>
      <c r="AJ822" s="160"/>
      <c r="AK822" s="160"/>
      <c r="AL822" s="160"/>
      <c r="AM822" s="160"/>
      <c r="AN822" s="160"/>
      <c r="AO822" s="160"/>
      <c r="AP822" s="160"/>
      <c r="AQ822" s="160"/>
      <c r="AR822" s="160"/>
    </row>
    <row r="823">
      <c r="A823" s="160"/>
      <c r="B823" s="160"/>
      <c r="C823" s="160"/>
      <c r="D823" s="160"/>
      <c r="E823" s="160"/>
      <c r="F823" s="160"/>
      <c r="G823" s="160"/>
      <c r="H823" s="160"/>
      <c r="I823" s="160"/>
      <c r="J823" s="160"/>
      <c r="K823" s="160"/>
      <c r="L823" s="160"/>
      <c r="M823" s="160"/>
      <c r="N823" s="160"/>
      <c r="O823" s="160"/>
      <c r="P823" s="160"/>
      <c r="Q823" s="160"/>
      <c r="R823" s="160"/>
      <c r="S823" s="160"/>
      <c r="T823" s="160"/>
      <c r="U823" s="160"/>
      <c r="V823" s="160"/>
      <c r="W823" s="160"/>
      <c r="X823" s="160"/>
      <c r="Y823" s="160"/>
      <c r="Z823" s="160"/>
      <c r="AA823" s="160"/>
      <c r="AB823" s="160"/>
      <c r="AC823" s="160"/>
      <c r="AD823" s="160"/>
      <c r="AE823" s="160"/>
      <c r="AF823" s="160"/>
      <c r="AG823" s="160"/>
      <c r="AH823" s="160"/>
      <c r="AI823" s="160"/>
      <c r="AJ823" s="160"/>
      <c r="AK823" s="160"/>
      <c r="AL823" s="160"/>
      <c r="AM823" s="160"/>
      <c r="AN823" s="160"/>
      <c r="AO823" s="160"/>
      <c r="AP823" s="160"/>
      <c r="AQ823" s="160"/>
      <c r="AR823" s="160"/>
    </row>
    <row r="824">
      <c r="A824" s="160"/>
      <c r="B824" s="160"/>
      <c r="C824" s="160"/>
      <c r="D824" s="160"/>
      <c r="E824" s="160"/>
      <c r="F824" s="160"/>
      <c r="G824" s="160"/>
      <c r="H824" s="160"/>
      <c r="I824" s="160"/>
      <c r="J824" s="160"/>
      <c r="K824" s="160"/>
      <c r="L824" s="160"/>
      <c r="M824" s="160"/>
      <c r="N824" s="160"/>
      <c r="O824" s="160"/>
      <c r="P824" s="160"/>
      <c r="Q824" s="160"/>
      <c r="R824" s="160"/>
      <c r="S824" s="160"/>
      <c r="T824" s="160"/>
      <c r="U824" s="160"/>
      <c r="V824" s="160"/>
      <c r="W824" s="160"/>
      <c r="X824" s="160"/>
      <c r="Y824" s="160"/>
      <c r="Z824" s="160"/>
      <c r="AA824" s="160"/>
      <c r="AB824" s="160"/>
      <c r="AC824" s="160"/>
      <c r="AD824" s="160"/>
      <c r="AE824" s="160"/>
      <c r="AF824" s="160"/>
      <c r="AG824" s="160"/>
      <c r="AH824" s="160"/>
      <c r="AI824" s="160"/>
      <c r="AJ824" s="160"/>
      <c r="AK824" s="160"/>
      <c r="AL824" s="160"/>
      <c r="AM824" s="160"/>
      <c r="AN824" s="160"/>
      <c r="AO824" s="160"/>
      <c r="AP824" s="160"/>
      <c r="AQ824" s="160"/>
      <c r="AR824" s="160"/>
    </row>
    <row r="825">
      <c r="A825" s="160"/>
      <c r="B825" s="160"/>
      <c r="C825" s="160"/>
      <c r="D825" s="160"/>
      <c r="E825" s="160"/>
      <c r="F825" s="160"/>
      <c r="G825" s="160"/>
      <c r="H825" s="160"/>
      <c r="I825" s="160"/>
      <c r="J825" s="160"/>
      <c r="K825" s="160"/>
      <c r="L825" s="160"/>
      <c r="M825" s="160"/>
      <c r="N825" s="160"/>
      <c r="O825" s="160"/>
      <c r="P825" s="160"/>
      <c r="Q825" s="160"/>
      <c r="R825" s="160"/>
      <c r="S825" s="160"/>
      <c r="T825" s="160"/>
      <c r="U825" s="160"/>
      <c r="V825" s="160"/>
      <c r="W825" s="160"/>
      <c r="X825" s="160"/>
      <c r="Y825" s="160"/>
      <c r="Z825" s="160"/>
      <c r="AA825" s="160"/>
      <c r="AB825" s="160"/>
      <c r="AC825" s="160"/>
      <c r="AD825" s="160"/>
      <c r="AE825" s="160"/>
      <c r="AF825" s="160"/>
      <c r="AG825" s="160"/>
      <c r="AH825" s="160"/>
      <c r="AI825" s="160"/>
      <c r="AJ825" s="160"/>
      <c r="AK825" s="160"/>
      <c r="AL825" s="160"/>
      <c r="AM825" s="160"/>
      <c r="AN825" s="160"/>
      <c r="AO825" s="160"/>
      <c r="AP825" s="160"/>
      <c r="AQ825" s="160"/>
      <c r="AR825" s="160"/>
    </row>
    <row r="826">
      <c r="A826" s="160"/>
      <c r="B826" s="160"/>
      <c r="C826" s="160"/>
      <c r="D826" s="160"/>
      <c r="E826" s="160"/>
      <c r="F826" s="160"/>
      <c r="G826" s="160"/>
      <c r="H826" s="160"/>
      <c r="I826" s="160"/>
      <c r="J826" s="160"/>
      <c r="K826" s="160"/>
      <c r="L826" s="160"/>
      <c r="M826" s="160"/>
      <c r="N826" s="160"/>
      <c r="O826" s="160"/>
      <c r="P826" s="160"/>
      <c r="Q826" s="160"/>
      <c r="R826" s="160"/>
      <c r="S826" s="160"/>
      <c r="T826" s="160"/>
      <c r="U826" s="160"/>
      <c r="V826" s="160"/>
      <c r="W826" s="160"/>
      <c r="X826" s="160"/>
      <c r="Y826" s="160"/>
      <c r="Z826" s="160"/>
      <c r="AA826" s="160"/>
      <c r="AB826" s="160"/>
      <c r="AC826" s="160"/>
      <c r="AD826" s="160"/>
      <c r="AE826" s="160"/>
      <c r="AF826" s="160"/>
      <c r="AG826" s="160"/>
      <c r="AH826" s="160"/>
      <c r="AI826" s="160"/>
      <c r="AJ826" s="160"/>
      <c r="AK826" s="160"/>
      <c r="AL826" s="160"/>
      <c r="AM826" s="160"/>
      <c r="AN826" s="160"/>
      <c r="AO826" s="160"/>
      <c r="AP826" s="160"/>
      <c r="AQ826" s="160"/>
      <c r="AR826" s="160"/>
    </row>
    <row r="827">
      <c r="A827" s="160"/>
      <c r="B827" s="160"/>
      <c r="C827" s="160"/>
      <c r="D827" s="160"/>
      <c r="E827" s="160"/>
      <c r="F827" s="160"/>
      <c r="G827" s="160"/>
      <c r="H827" s="160"/>
      <c r="I827" s="160"/>
      <c r="J827" s="160"/>
      <c r="K827" s="160"/>
      <c r="L827" s="160"/>
      <c r="M827" s="160"/>
      <c r="N827" s="160"/>
      <c r="O827" s="160"/>
      <c r="P827" s="160"/>
      <c r="Q827" s="160"/>
      <c r="R827" s="160"/>
      <c r="S827" s="160"/>
      <c r="T827" s="160"/>
      <c r="U827" s="160"/>
      <c r="V827" s="160"/>
      <c r="W827" s="160"/>
      <c r="X827" s="160"/>
      <c r="Y827" s="160"/>
      <c r="Z827" s="160"/>
      <c r="AA827" s="160"/>
      <c r="AB827" s="160"/>
      <c r="AC827" s="160"/>
      <c r="AD827" s="160"/>
      <c r="AE827" s="160"/>
      <c r="AF827" s="160"/>
      <c r="AG827" s="160"/>
      <c r="AH827" s="160"/>
      <c r="AI827" s="160"/>
      <c r="AJ827" s="160"/>
      <c r="AK827" s="160"/>
      <c r="AL827" s="160"/>
      <c r="AM827" s="160"/>
      <c r="AN827" s="160"/>
      <c r="AO827" s="160"/>
      <c r="AP827" s="160"/>
      <c r="AQ827" s="160"/>
      <c r="AR827" s="160"/>
    </row>
    <row r="828">
      <c r="A828" s="160"/>
      <c r="B828" s="160"/>
      <c r="C828" s="160"/>
      <c r="D828" s="160"/>
      <c r="E828" s="160"/>
      <c r="F828" s="160"/>
      <c r="G828" s="160"/>
      <c r="H828" s="160"/>
      <c r="I828" s="160"/>
      <c r="J828" s="160"/>
      <c r="K828" s="160"/>
      <c r="L828" s="160"/>
      <c r="M828" s="160"/>
      <c r="N828" s="160"/>
      <c r="O828" s="160"/>
      <c r="P828" s="160"/>
      <c r="Q828" s="160"/>
      <c r="R828" s="160"/>
      <c r="S828" s="160"/>
      <c r="T828" s="160"/>
      <c r="U828" s="160"/>
      <c r="V828" s="160"/>
      <c r="W828" s="160"/>
      <c r="X828" s="160"/>
      <c r="Y828" s="160"/>
      <c r="Z828" s="160"/>
      <c r="AA828" s="160"/>
      <c r="AB828" s="160"/>
      <c r="AC828" s="160"/>
      <c r="AD828" s="160"/>
      <c r="AE828" s="160"/>
      <c r="AF828" s="160"/>
      <c r="AG828" s="160"/>
      <c r="AH828" s="160"/>
      <c r="AI828" s="160"/>
      <c r="AJ828" s="160"/>
      <c r="AK828" s="160"/>
      <c r="AL828" s="160"/>
      <c r="AM828" s="160"/>
      <c r="AN828" s="160"/>
      <c r="AO828" s="160"/>
      <c r="AP828" s="160"/>
      <c r="AQ828" s="160"/>
      <c r="AR828" s="160"/>
    </row>
    <row r="829">
      <c r="A829" s="160"/>
      <c r="B829" s="160"/>
      <c r="C829" s="160"/>
      <c r="D829" s="160"/>
      <c r="E829" s="160"/>
      <c r="F829" s="160"/>
      <c r="G829" s="160"/>
      <c r="H829" s="160"/>
      <c r="I829" s="160"/>
      <c r="J829" s="160"/>
      <c r="K829" s="160"/>
      <c r="L829" s="160"/>
      <c r="M829" s="160"/>
      <c r="N829" s="160"/>
      <c r="O829" s="160"/>
      <c r="P829" s="160"/>
      <c r="Q829" s="160"/>
      <c r="R829" s="160"/>
      <c r="S829" s="160"/>
      <c r="T829" s="160"/>
      <c r="U829" s="160"/>
      <c r="V829" s="160"/>
      <c r="W829" s="160"/>
      <c r="X829" s="160"/>
      <c r="Y829" s="160"/>
      <c r="Z829" s="160"/>
      <c r="AA829" s="160"/>
      <c r="AB829" s="160"/>
      <c r="AC829" s="160"/>
      <c r="AD829" s="160"/>
      <c r="AE829" s="160"/>
      <c r="AF829" s="160"/>
      <c r="AG829" s="160"/>
      <c r="AH829" s="160"/>
      <c r="AI829" s="160"/>
      <c r="AJ829" s="160"/>
      <c r="AK829" s="160"/>
      <c r="AL829" s="160"/>
      <c r="AM829" s="160"/>
      <c r="AN829" s="160"/>
      <c r="AO829" s="160"/>
      <c r="AP829" s="160"/>
      <c r="AQ829" s="160"/>
      <c r="AR829" s="160"/>
    </row>
    <row r="830">
      <c r="A830" s="160"/>
      <c r="B830" s="160"/>
      <c r="C830" s="160"/>
      <c r="D830" s="160"/>
      <c r="E830" s="160"/>
      <c r="F830" s="160"/>
      <c r="G830" s="160"/>
      <c r="H830" s="160"/>
      <c r="I830" s="160"/>
      <c r="J830" s="160"/>
      <c r="K830" s="160"/>
      <c r="L830" s="160"/>
      <c r="M830" s="160"/>
      <c r="N830" s="160"/>
      <c r="O830" s="160"/>
      <c r="P830" s="160"/>
      <c r="Q830" s="160"/>
      <c r="R830" s="160"/>
      <c r="S830" s="160"/>
      <c r="T830" s="160"/>
      <c r="U830" s="160"/>
      <c r="V830" s="160"/>
      <c r="W830" s="160"/>
      <c r="X830" s="160"/>
      <c r="Y830" s="160"/>
      <c r="Z830" s="160"/>
      <c r="AA830" s="160"/>
      <c r="AB830" s="160"/>
      <c r="AC830" s="160"/>
      <c r="AD830" s="160"/>
      <c r="AE830" s="160"/>
      <c r="AF830" s="160"/>
      <c r="AG830" s="160"/>
      <c r="AH830" s="160"/>
      <c r="AI830" s="160"/>
      <c r="AJ830" s="160"/>
      <c r="AK830" s="160"/>
      <c r="AL830" s="160"/>
      <c r="AM830" s="160"/>
      <c r="AN830" s="160"/>
      <c r="AO830" s="160"/>
      <c r="AP830" s="160"/>
      <c r="AQ830" s="160"/>
      <c r="AR830" s="160"/>
    </row>
    <row r="831">
      <c r="A831" s="160"/>
      <c r="B831" s="160"/>
      <c r="C831" s="160"/>
      <c r="D831" s="160"/>
      <c r="E831" s="160"/>
      <c r="F831" s="160"/>
      <c r="G831" s="160"/>
      <c r="H831" s="160"/>
      <c r="I831" s="160"/>
      <c r="J831" s="160"/>
      <c r="K831" s="160"/>
      <c r="L831" s="160"/>
      <c r="M831" s="160"/>
      <c r="N831" s="160"/>
      <c r="O831" s="160"/>
      <c r="P831" s="160"/>
      <c r="Q831" s="160"/>
      <c r="R831" s="160"/>
      <c r="S831" s="160"/>
      <c r="T831" s="160"/>
      <c r="U831" s="160"/>
      <c r="V831" s="160"/>
      <c r="W831" s="160"/>
      <c r="X831" s="160"/>
      <c r="Y831" s="160"/>
      <c r="Z831" s="160"/>
      <c r="AA831" s="160"/>
      <c r="AB831" s="160"/>
      <c r="AC831" s="160"/>
      <c r="AD831" s="160"/>
      <c r="AE831" s="160"/>
      <c r="AF831" s="160"/>
      <c r="AG831" s="160"/>
      <c r="AH831" s="160"/>
      <c r="AI831" s="160"/>
      <c r="AJ831" s="160"/>
      <c r="AK831" s="160"/>
      <c r="AL831" s="160"/>
      <c r="AM831" s="160"/>
      <c r="AN831" s="160"/>
      <c r="AO831" s="160"/>
      <c r="AP831" s="160"/>
      <c r="AQ831" s="160"/>
      <c r="AR831" s="160"/>
    </row>
    <row r="832">
      <c r="A832" s="160"/>
      <c r="B832" s="160"/>
      <c r="C832" s="160"/>
      <c r="D832" s="160"/>
      <c r="E832" s="160"/>
      <c r="F832" s="160"/>
      <c r="G832" s="160"/>
      <c r="H832" s="160"/>
      <c r="I832" s="160"/>
      <c r="J832" s="160"/>
      <c r="K832" s="160"/>
      <c r="L832" s="160"/>
      <c r="M832" s="160"/>
      <c r="N832" s="160"/>
      <c r="O832" s="160"/>
      <c r="P832" s="160"/>
      <c r="Q832" s="160"/>
      <c r="R832" s="160"/>
      <c r="S832" s="160"/>
      <c r="T832" s="160"/>
      <c r="U832" s="160"/>
      <c r="V832" s="160"/>
      <c r="W832" s="160"/>
      <c r="X832" s="160"/>
      <c r="Y832" s="160"/>
      <c r="Z832" s="160"/>
      <c r="AA832" s="160"/>
      <c r="AB832" s="160"/>
      <c r="AC832" s="160"/>
      <c r="AD832" s="160"/>
      <c r="AE832" s="160"/>
      <c r="AF832" s="160"/>
      <c r="AG832" s="160"/>
      <c r="AH832" s="160"/>
      <c r="AI832" s="160"/>
      <c r="AJ832" s="160"/>
      <c r="AK832" s="160"/>
      <c r="AL832" s="160"/>
      <c r="AM832" s="160"/>
      <c r="AN832" s="160"/>
      <c r="AO832" s="160"/>
      <c r="AP832" s="160"/>
      <c r="AQ832" s="160"/>
      <c r="AR832" s="160"/>
    </row>
    <row r="833">
      <c r="A833" s="160"/>
      <c r="B833" s="160"/>
      <c r="C833" s="160"/>
      <c r="D833" s="160"/>
      <c r="E833" s="160"/>
      <c r="F833" s="160"/>
      <c r="G833" s="160"/>
      <c r="H833" s="160"/>
      <c r="I833" s="160"/>
      <c r="J833" s="160"/>
      <c r="K833" s="160"/>
      <c r="L833" s="160"/>
      <c r="M833" s="160"/>
      <c r="N833" s="160"/>
      <c r="O833" s="160"/>
      <c r="P833" s="160"/>
      <c r="Q833" s="160"/>
      <c r="R833" s="160"/>
      <c r="S833" s="160"/>
      <c r="T833" s="160"/>
      <c r="U833" s="160"/>
      <c r="V833" s="160"/>
      <c r="W833" s="160"/>
      <c r="X833" s="160"/>
      <c r="Y833" s="160"/>
      <c r="Z833" s="160"/>
      <c r="AA833" s="160"/>
      <c r="AB833" s="160"/>
      <c r="AC833" s="160"/>
      <c r="AD833" s="160"/>
      <c r="AE833" s="160"/>
      <c r="AF833" s="160"/>
      <c r="AG833" s="160"/>
      <c r="AH833" s="160"/>
      <c r="AI833" s="160"/>
      <c r="AJ833" s="160"/>
      <c r="AK833" s="160"/>
      <c r="AL833" s="160"/>
      <c r="AM833" s="160"/>
      <c r="AN833" s="160"/>
      <c r="AO833" s="160"/>
      <c r="AP833" s="160"/>
      <c r="AQ833" s="160"/>
      <c r="AR833" s="160"/>
    </row>
    <row r="834">
      <c r="A834" s="160"/>
      <c r="B834" s="160"/>
      <c r="C834" s="160"/>
      <c r="D834" s="160"/>
      <c r="E834" s="160"/>
      <c r="F834" s="160"/>
      <c r="G834" s="160"/>
      <c r="H834" s="160"/>
      <c r="I834" s="160"/>
      <c r="J834" s="160"/>
      <c r="K834" s="160"/>
      <c r="L834" s="160"/>
      <c r="M834" s="160"/>
      <c r="N834" s="160"/>
      <c r="O834" s="160"/>
      <c r="P834" s="160"/>
      <c r="Q834" s="160"/>
      <c r="R834" s="160"/>
      <c r="S834" s="160"/>
      <c r="T834" s="160"/>
      <c r="U834" s="160"/>
      <c r="V834" s="160"/>
      <c r="W834" s="160"/>
      <c r="X834" s="160"/>
      <c r="Y834" s="160"/>
      <c r="Z834" s="160"/>
      <c r="AA834" s="160"/>
      <c r="AB834" s="160"/>
      <c r="AC834" s="160"/>
      <c r="AD834" s="160"/>
      <c r="AE834" s="160"/>
      <c r="AF834" s="160"/>
      <c r="AG834" s="160"/>
      <c r="AH834" s="160"/>
      <c r="AI834" s="160"/>
      <c r="AJ834" s="160"/>
      <c r="AK834" s="160"/>
      <c r="AL834" s="160"/>
      <c r="AM834" s="160"/>
      <c r="AN834" s="160"/>
      <c r="AO834" s="160"/>
      <c r="AP834" s="160"/>
      <c r="AQ834" s="160"/>
      <c r="AR834" s="160"/>
    </row>
    <row r="835">
      <c r="A835" s="160"/>
      <c r="B835" s="160"/>
      <c r="C835" s="160"/>
      <c r="D835" s="160"/>
      <c r="E835" s="160"/>
      <c r="F835" s="160"/>
      <c r="G835" s="160"/>
      <c r="H835" s="160"/>
      <c r="I835" s="160"/>
      <c r="J835" s="160"/>
      <c r="K835" s="160"/>
      <c r="L835" s="160"/>
      <c r="M835" s="160"/>
      <c r="N835" s="160"/>
      <c r="O835" s="160"/>
      <c r="P835" s="160"/>
      <c r="Q835" s="160"/>
      <c r="R835" s="160"/>
      <c r="S835" s="160"/>
      <c r="T835" s="160"/>
      <c r="U835" s="160"/>
      <c r="V835" s="160"/>
      <c r="W835" s="160"/>
      <c r="X835" s="160"/>
      <c r="Y835" s="160"/>
      <c r="Z835" s="160"/>
      <c r="AA835" s="160"/>
      <c r="AB835" s="160"/>
      <c r="AC835" s="160"/>
      <c r="AD835" s="160"/>
      <c r="AE835" s="160"/>
      <c r="AF835" s="160"/>
      <c r="AG835" s="160"/>
      <c r="AH835" s="160"/>
      <c r="AI835" s="160"/>
      <c r="AJ835" s="160"/>
      <c r="AK835" s="160"/>
      <c r="AL835" s="160"/>
      <c r="AM835" s="160"/>
      <c r="AN835" s="160"/>
      <c r="AO835" s="160"/>
      <c r="AP835" s="160"/>
      <c r="AQ835" s="160"/>
      <c r="AR835" s="160"/>
    </row>
    <row r="836">
      <c r="A836" s="160"/>
      <c r="B836" s="160"/>
      <c r="C836" s="160"/>
      <c r="D836" s="160"/>
      <c r="E836" s="160"/>
      <c r="F836" s="160"/>
      <c r="G836" s="160"/>
      <c r="H836" s="160"/>
      <c r="I836" s="160"/>
      <c r="J836" s="160"/>
      <c r="K836" s="160"/>
      <c r="L836" s="160"/>
      <c r="M836" s="160"/>
      <c r="N836" s="160"/>
      <c r="O836" s="160"/>
      <c r="P836" s="160"/>
      <c r="Q836" s="160"/>
      <c r="R836" s="160"/>
      <c r="S836" s="160"/>
      <c r="T836" s="160"/>
      <c r="U836" s="160"/>
      <c r="V836" s="160"/>
      <c r="W836" s="160"/>
      <c r="X836" s="160"/>
      <c r="Y836" s="160"/>
      <c r="Z836" s="160"/>
      <c r="AA836" s="160"/>
      <c r="AB836" s="160"/>
      <c r="AC836" s="160"/>
      <c r="AD836" s="160"/>
      <c r="AE836" s="160"/>
      <c r="AF836" s="160"/>
      <c r="AG836" s="160"/>
      <c r="AH836" s="160"/>
      <c r="AI836" s="160"/>
      <c r="AJ836" s="160"/>
      <c r="AK836" s="160"/>
      <c r="AL836" s="160"/>
      <c r="AM836" s="160"/>
      <c r="AN836" s="160"/>
      <c r="AO836" s="160"/>
      <c r="AP836" s="160"/>
      <c r="AQ836" s="160"/>
      <c r="AR836" s="160"/>
    </row>
    <row r="837">
      <c r="A837" s="160"/>
      <c r="B837" s="160"/>
      <c r="C837" s="160"/>
      <c r="D837" s="160"/>
      <c r="E837" s="160"/>
      <c r="F837" s="160"/>
      <c r="G837" s="160"/>
      <c r="H837" s="160"/>
      <c r="I837" s="160"/>
      <c r="J837" s="160"/>
      <c r="K837" s="160"/>
      <c r="L837" s="160"/>
      <c r="M837" s="160"/>
      <c r="N837" s="160"/>
      <c r="O837" s="160"/>
      <c r="P837" s="160"/>
      <c r="Q837" s="160"/>
      <c r="R837" s="160"/>
      <c r="S837" s="160"/>
      <c r="T837" s="160"/>
      <c r="U837" s="160"/>
      <c r="V837" s="160"/>
      <c r="W837" s="160"/>
      <c r="X837" s="160"/>
      <c r="Y837" s="160"/>
      <c r="Z837" s="160"/>
      <c r="AA837" s="160"/>
      <c r="AB837" s="160"/>
      <c r="AC837" s="160"/>
      <c r="AD837" s="160"/>
      <c r="AE837" s="160"/>
      <c r="AF837" s="160"/>
      <c r="AG837" s="160"/>
      <c r="AH837" s="160"/>
      <c r="AI837" s="160"/>
      <c r="AJ837" s="160"/>
      <c r="AK837" s="160"/>
      <c r="AL837" s="160"/>
      <c r="AM837" s="160"/>
      <c r="AN837" s="160"/>
      <c r="AO837" s="160"/>
      <c r="AP837" s="160"/>
      <c r="AQ837" s="160"/>
      <c r="AR837" s="160"/>
    </row>
    <row r="838">
      <c r="A838" s="160"/>
      <c r="B838" s="160"/>
      <c r="C838" s="160"/>
      <c r="D838" s="160"/>
      <c r="E838" s="160"/>
      <c r="F838" s="160"/>
      <c r="G838" s="160"/>
      <c r="H838" s="160"/>
      <c r="I838" s="160"/>
      <c r="J838" s="160"/>
      <c r="K838" s="160"/>
      <c r="L838" s="160"/>
      <c r="M838" s="160"/>
      <c r="N838" s="160"/>
      <c r="O838" s="160"/>
      <c r="P838" s="160"/>
      <c r="Q838" s="160"/>
      <c r="R838" s="160"/>
      <c r="S838" s="160"/>
      <c r="T838" s="160"/>
      <c r="U838" s="160"/>
      <c r="V838" s="160"/>
      <c r="W838" s="160"/>
      <c r="X838" s="160"/>
      <c r="Y838" s="160"/>
      <c r="Z838" s="160"/>
      <c r="AA838" s="160"/>
      <c r="AB838" s="160"/>
      <c r="AC838" s="160"/>
      <c r="AD838" s="160"/>
      <c r="AE838" s="160"/>
      <c r="AF838" s="160"/>
      <c r="AG838" s="160"/>
      <c r="AH838" s="160"/>
      <c r="AI838" s="160"/>
      <c r="AJ838" s="160"/>
      <c r="AK838" s="160"/>
      <c r="AL838" s="160"/>
      <c r="AM838" s="160"/>
      <c r="AN838" s="160"/>
      <c r="AO838" s="160"/>
      <c r="AP838" s="160"/>
      <c r="AQ838" s="160"/>
      <c r="AR838" s="160"/>
    </row>
    <row r="839">
      <c r="A839" s="160"/>
      <c r="B839" s="160"/>
      <c r="C839" s="160"/>
      <c r="D839" s="160"/>
      <c r="E839" s="160"/>
      <c r="F839" s="160"/>
      <c r="G839" s="160"/>
      <c r="H839" s="160"/>
      <c r="I839" s="160"/>
      <c r="J839" s="160"/>
      <c r="K839" s="160"/>
      <c r="L839" s="160"/>
      <c r="M839" s="160"/>
      <c r="N839" s="160"/>
      <c r="O839" s="160"/>
      <c r="P839" s="160"/>
      <c r="Q839" s="160"/>
      <c r="R839" s="160"/>
      <c r="S839" s="160"/>
      <c r="T839" s="160"/>
      <c r="U839" s="160"/>
      <c r="V839" s="160"/>
      <c r="W839" s="160"/>
      <c r="X839" s="160"/>
      <c r="Y839" s="160"/>
      <c r="Z839" s="160"/>
      <c r="AA839" s="160"/>
      <c r="AB839" s="160"/>
      <c r="AC839" s="160"/>
      <c r="AD839" s="160"/>
      <c r="AE839" s="160"/>
      <c r="AF839" s="160"/>
      <c r="AG839" s="160"/>
      <c r="AH839" s="160"/>
      <c r="AI839" s="160"/>
      <c r="AJ839" s="160"/>
      <c r="AK839" s="160"/>
      <c r="AL839" s="160"/>
      <c r="AM839" s="160"/>
      <c r="AN839" s="160"/>
      <c r="AO839" s="160"/>
      <c r="AP839" s="160"/>
      <c r="AQ839" s="160"/>
      <c r="AR839" s="160"/>
    </row>
    <row r="840">
      <c r="A840" s="160"/>
      <c r="B840" s="160"/>
      <c r="C840" s="160"/>
      <c r="D840" s="160"/>
      <c r="E840" s="160"/>
      <c r="F840" s="160"/>
      <c r="G840" s="160"/>
      <c r="H840" s="160"/>
      <c r="I840" s="160"/>
      <c r="J840" s="160"/>
      <c r="K840" s="160"/>
      <c r="L840" s="160"/>
      <c r="M840" s="160"/>
      <c r="N840" s="160"/>
      <c r="O840" s="160"/>
      <c r="P840" s="160"/>
      <c r="Q840" s="160"/>
      <c r="R840" s="160"/>
      <c r="S840" s="160"/>
      <c r="T840" s="160"/>
      <c r="U840" s="160"/>
      <c r="V840" s="160"/>
      <c r="W840" s="160"/>
      <c r="X840" s="160"/>
      <c r="Y840" s="160"/>
      <c r="Z840" s="160"/>
      <c r="AA840" s="160"/>
      <c r="AB840" s="160"/>
      <c r="AC840" s="160"/>
      <c r="AD840" s="160"/>
      <c r="AE840" s="160"/>
      <c r="AF840" s="160"/>
      <c r="AG840" s="160"/>
      <c r="AH840" s="160"/>
      <c r="AI840" s="160"/>
      <c r="AJ840" s="160"/>
      <c r="AK840" s="160"/>
      <c r="AL840" s="160"/>
      <c r="AM840" s="160"/>
      <c r="AN840" s="160"/>
      <c r="AO840" s="160"/>
      <c r="AP840" s="160"/>
      <c r="AQ840" s="160"/>
      <c r="AR840" s="160"/>
    </row>
    <row r="841">
      <c r="A841" s="160"/>
      <c r="B841" s="160"/>
      <c r="C841" s="160"/>
      <c r="D841" s="160"/>
      <c r="E841" s="160"/>
      <c r="F841" s="160"/>
      <c r="G841" s="160"/>
      <c r="H841" s="160"/>
      <c r="I841" s="160"/>
      <c r="J841" s="160"/>
      <c r="K841" s="160"/>
      <c r="L841" s="160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60"/>
      <c r="Z841" s="160"/>
      <c r="AA841" s="160"/>
      <c r="AB841" s="160"/>
      <c r="AC841" s="160"/>
      <c r="AD841" s="160"/>
      <c r="AE841" s="160"/>
      <c r="AF841" s="160"/>
      <c r="AG841" s="160"/>
      <c r="AH841" s="160"/>
      <c r="AI841" s="160"/>
      <c r="AJ841" s="160"/>
      <c r="AK841" s="160"/>
      <c r="AL841" s="160"/>
      <c r="AM841" s="160"/>
      <c r="AN841" s="160"/>
      <c r="AO841" s="160"/>
      <c r="AP841" s="160"/>
      <c r="AQ841" s="160"/>
      <c r="AR841" s="160"/>
    </row>
    <row r="842">
      <c r="A842" s="160"/>
      <c r="B842" s="160"/>
      <c r="C842" s="160"/>
      <c r="D842" s="160"/>
      <c r="E842" s="160"/>
      <c r="F842" s="160"/>
      <c r="G842" s="160"/>
      <c r="H842" s="160"/>
      <c r="I842" s="160"/>
      <c r="J842" s="160"/>
      <c r="K842" s="160"/>
      <c r="L842" s="160"/>
      <c r="M842" s="160"/>
      <c r="N842" s="160"/>
      <c r="O842" s="160"/>
      <c r="P842" s="160"/>
      <c r="Q842" s="160"/>
      <c r="R842" s="160"/>
      <c r="S842" s="160"/>
      <c r="T842" s="160"/>
      <c r="U842" s="160"/>
      <c r="V842" s="160"/>
      <c r="W842" s="160"/>
      <c r="X842" s="160"/>
      <c r="Y842" s="160"/>
      <c r="Z842" s="160"/>
      <c r="AA842" s="160"/>
      <c r="AB842" s="160"/>
      <c r="AC842" s="160"/>
      <c r="AD842" s="160"/>
      <c r="AE842" s="160"/>
      <c r="AF842" s="160"/>
      <c r="AG842" s="160"/>
      <c r="AH842" s="160"/>
      <c r="AI842" s="160"/>
      <c r="AJ842" s="160"/>
      <c r="AK842" s="160"/>
      <c r="AL842" s="160"/>
      <c r="AM842" s="160"/>
      <c r="AN842" s="160"/>
      <c r="AO842" s="160"/>
      <c r="AP842" s="160"/>
      <c r="AQ842" s="160"/>
      <c r="AR842" s="160"/>
    </row>
    <row r="843">
      <c r="A843" s="160"/>
      <c r="B843" s="160"/>
      <c r="C843" s="160"/>
      <c r="D843" s="160"/>
      <c r="E843" s="160"/>
      <c r="F843" s="160"/>
      <c r="G843" s="160"/>
      <c r="H843" s="160"/>
      <c r="I843" s="160"/>
      <c r="J843" s="160"/>
      <c r="K843" s="160"/>
      <c r="L843" s="160"/>
      <c r="M843" s="160"/>
      <c r="N843" s="160"/>
      <c r="O843" s="160"/>
      <c r="P843" s="160"/>
      <c r="Q843" s="160"/>
      <c r="R843" s="160"/>
      <c r="S843" s="160"/>
      <c r="T843" s="160"/>
      <c r="U843" s="160"/>
      <c r="V843" s="160"/>
      <c r="W843" s="160"/>
      <c r="X843" s="160"/>
      <c r="Y843" s="160"/>
      <c r="Z843" s="160"/>
      <c r="AA843" s="160"/>
      <c r="AB843" s="160"/>
      <c r="AC843" s="160"/>
      <c r="AD843" s="160"/>
      <c r="AE843" s="160"/>
      <c r="AF843" s="160"/>
      <c r="AG843" s="160"/>
      <c r="AH843" s="160"/>
      <c r="AI843" s="160"/>
      <c r="AJ843" s="160"/>
      <c r="AK843" s="160"/>
      <c r="AL843" s="160"/>
      <c r="AM843" s="160"/>
      <c r="AN843" s="160"/>
      <c r="AO843" s="160"/>
      <c r="AP843" s="160"/>
      <c r="AQ843" s="160"/>
      <c r="AR843" s="160"/>
    </row>
    <row r="844">
      <c r="A844" s="160"/>
      <c r="B844" s="160"/>
      <c r="C844" s="160"/>
      <c r="D844" s="160"/>
      <c r="E844" s="160"/>
      <c r="F844" s="160"/>
      <c r="G844" s="160"/>
      <c r="H844" s="160"/>
      <c r="I844" s="160"/>
      <c r="J844" s="160"/>
      <c r="K844" s="160"/>
      <c r="L844" s="160"/>
      <c r="M844" s="160"/>
      <c r="N844" s="160"/>
      <c r="O844" s="160"/>
      <c r="P844" s="160"/>
      <c r="Q844" s="160"/>
      <c r="R844" s="160"/>
      <c r="S844" s="160"/>
      <c r="T844" s="160"/>
      <c r="U844" s="160"/>
      <c r="V844" s="160"/>
      <c r="W844" s="160"/>
      <c r="X844" s="160"/>
      <c r="Y844" s="160"/>
      <c r="Z844" s="160"/>
      <c r="AA844" s="160"/>
      <c r="AB844" s="160"/>
      <c r="AC844" s="160"/>
      <c r="AD844" s="160"/>
      <c r="AE844" s="160"/>
      <c r="AF844" s="160"/>
      <c r="AG844" s="160"/>
      <c r="AH844" s="160"/>
      <c r="AI844" s="160"/>
      <c r="AJ844" s="160"/>
      <c r="AK844" s="160"/>
      <c r="AL844" s="160"/>
      <c r="AM844" s="160"/>
      <c r="AN844" s="160"/>
      <c r="AO844" s="160"/>
      <c r="AP844" s="160"/>
      <c r="AQ844" s="160"/>
      <c r="AR844" s="160"/>
    </row>
    <row r="845">
      <c r="A845" s="160"/>
      <c r="B845" s="160"/>
      <c r="C845" s="160"/>
      <c r="D845" s="160"/>
      <c r="E845" s="160"/>
      <c r="F845" s="160"/>
      <c r="G845" s="160"/>
      <c r="H845" s="160"/>
      <c r="I845" s="160"/>
      <c r="J845" s="160"/>
      <c r="K845" s="160"/>
      <c r="L845" s="160"/>
      <c r="M845" s="160"/>
      <c r="N845" s="160"/>
      <c r="O845" s="160"/>
      <c r="P845" s="160"/>
      <c r="Q845" s="160"/>
      <c r="R845" s="160"/>
      <c r="S845" s="160"/>
      <c r="T845" s="160"/>
      <c r="U845" s="160"/>
      <c r="V845" s="160"/>
      <c r="W845" s="160"/>
      <c r="X845" s="160"/>
      <c r="Y845" s="160"/>
      <c r="Z845" s="160"/>
      <c r="AA845" s="160"/>
      <c r="AB845" s="160"/>
      <c r="AC845" s="160"/>
      <c r="AD845" s="160"/>
      <c r="AE845" s="160"/>
      <c r="AF845" s="160"/>
      <c r="AG845" s="160"/>
      <c r="AH845" s="160"/>
      <c r="AI845" s="160"/>
      <c r="AJ845" s="160"/>
      <c r="AK845" s="160"/>
      <c r="AL845" s="160"/>
      <c r="AM845" s="160"/>
      <c r="AN845" s="160"/>
      <c r="AO845" s="160"/>
      <c r="AP845" s="160"/>
      <c r="AQ845" s="160"/>
      <c r="AR845" s="160"/>
    </row>
    <row r="846">
      <c r="A846" s="160"/>
      <c r="B846" s="160"/>
      <c r="C846" s="160"/>
      <c r="D846" s="160"/>
      <c r="E846" s="160"/>
      <c r="F846" s="160"/>
      <c r="G846" s="160"/>
      <c r="H846" s="160"/>
      <c r="I846" s="160"/>
      <c r="J846" s="160"/>
      <c r="K846" s="160"/>
      <c r="L846" s="160"/>
      <c r="M846" s="160"/>
      <c r="N846" s="160"/>
      <c r="O846" s="160"/>
      <c r="P846" s="160"/>
      <c r="Q846" s="160"/>
      <c r="R846" s="160"/>
      <c r="S846" s="160"/>
      <c r="T846" s="160"/>
      <c r="U846" s="160"/>
      <c r="V846" s="160"/>
      <c r="W846" s="160"/>
      <c r="X846" s="160"/>
      <c r="Y846" s="160"/>
      <c r="Z846" s="160"/>
      <c r="AA846" s="160"/>
      <c r="AB846" s="160"/>
      <c r="AC846" s="160"/>
      <c r="AD846" s="160"/>
      <c r="AE846" s="160"/>
      <c r="AF846" s="160"/>
      <c r="AG846" s="160"/>
      <c r="AH846" s="160"/>
      <c r="AI846" s="160"/>
      <c r="AJ846" s="160"/>
      <c r="AK846" s="160"/>
      <c r="AL846" s="160"/>
      <c r="AM846" s="160"/>
      <c r="AN846" s="160"/>
      <c r="AO846" s="160"/>
      <c r="AP846" s="160"/>
      <c r="AQ846" s="160"/>
      <c r="AR846" s="160"/>
    </row>
    <row r="847">
      <c r="A847" s="160"/>
      <c r="B847" s="160"/>
      <c r="C847" s="160"/>
      <c r="D847" s="160"/>
      <c r="E847" s="160"/>
      <c r="F847" s="160"/>
      <c r="G847" s="160"/>
      <c r="H847" s="160"/>
      <c r="I847" s="160"/>
      <c r="J847" s="160"/>
      <c r="K847" s="160"/>
      <c r="L847" s="160"/>
      <c r="M847" s="160"/>
      <c r="N847" s="160"/>
      <c r="O847" s="160"/>
      <c r="P847" s="160"/>
      <c r="Q847" s="160"/>
      <c r="R847" s="160"/>
      <c r="S847" s="160"/>
      <c r="T847" s="160"/>
      <c r="U847" s="160"/>
      <c r="V847" s="160"/>
      <c r="W847" s="160"/>
      <c r="X847" s="160"/>
      <c r="Y847" s="160"/>
      <c r="Z847" s="160"/>
      <c r="AA847" s="160"/>
      <c r="AB847" s="160"/>
      <c r="AC847" s="160"/>
      <c r="AD847" s="160"/>
      <c r="AE847" s="160"/>
      <c r="AF847" s="160"/>
      <c r="AG847" s="160"/>
      <c r="AH847" s="160"/>
      <c r="AI847" s="160"/>
      <c r="AJ847" s="160"/>
      <c r="AK847" s="160"/>
      <c r="AL847" s="160"/>
      <c r="AM847" s="160"/>
      <c r="AN847" s="160"/>
      <c r="AO847" s="160"/>
      <c r="AP847" s="160"/>
      <c r="AQ847" s="160"/>
      <c r="AR847" s="160"/>
    </row>
    <row r="848">
      <c r="A848" s="160"/>
      <c r="B848" s="160"/>
      <c r="C848" s="160"/>
      <c r="D848" s="160"/>
      <c r="E848" s="160"/>
      <c r="F848" s="160"/>
      <c r="G848" s="160"/>
      <c r="H848" s="160"/>
      <c r="I848" s="160"/>
      <c r="J848" s="160"/>
      <c r="K848" s="160"/>
      <c r="L848" s="160"/>
      <c r="M848" s="160"/>
      <c r="N848" s="160"/>
      <c r="O848" s="160"/>
      <c r="P848" s="160"/>
      <c r="Q848" s="160"/>
      <c r="R848" s="160"/>
      <c r="S848" s="160"/>
      <c r="T848" s="160"/>
      <c r="U848" s="160"/>
      <c r="V848" s="160"/>
      <c r="W848" s="160"/>
      <c r="X848" s="160"/>
      <c r="Y848" s="160"/>
      <c r="Z848" s="160"/>
      <c r="AA848" s="160"/>
      <c r="AB848" s="160"/>
      <c r="AC848" s="160"/>
      <c r="AD848" s="160"/>
      <c r="AE848" s="160"/>
      <c r="AF848" s="160"/>
      <c r="AG848" s="160"/>
      <c r="AH848" s="160"/>
      <c r="AI848" s="160"/>
      <c r="AJ848" s="160"/>
      <c r="AK848" s="160"/>
      <c r="AL848" s="160"/>
      <c r="AM848" s="160"/>
      <c r="AN848" s="160"/>
      <c r="AO848" s="160"/>
      <c r="AP848" s="160"/>
      <c r="AQ848" s="160"/>
      <c r="AR848" s="160"/>
    </row>
    <row r="849">
      <c r="A849" s="160"/>
      <c r="B849" s="160"/>
      <c r="C849" s="160"/>
      <c r="D849" s="160"/>
      <c r="E849" s="160"/>
      <c r="F849" s="160"/>
      <c r="G849" s="160"/>
      <c r="H849" s="160"/>
      <c r="I849" s="160"/>
      <c r="J849" s="160"/>
      <c r="K849" s="160"/>
      <c r="L849" s="160"/>
      <c r="M849" s="160"/>
      <c r="N849" s="160"/>
      <c r="O849" s="160"/>
      <c r="P849" s="160"/>
      <c r="Q849" s="160"/>
      <c r="R849" s="160"/>
      <c r="S849" s="160"/>
      <c r="T849" s="160"/>
      <c r="U849" s="160"/>
      <c r="V849" s="160"/>
      <c r="W849" s="160"/>
      <c r="X849" s="160"/>
      <c r="Y849" s="160"/>
      <c r="Z849" s="160"/>
      <c r="AA849" s="160"/>
      <c r="AB849" s="160"/>
      <c r="AC849" s="160"/>
      <c r="AD849" s="160"/>
      <c r="AE849" s="160"/>
      <c r="AF849" s="160"/>
      <c r="AG849" s="160"/>
      <c r="AH849" s="160"/>
      <c r="AI849" s="160"/>
      <c r="AJ849" s="160"/>
      <c r="AK849" s="160"/>
      <c r="AL849" s="160"/>
      <c r="AM849" s="160"/>
      <c r="AN849" s="160"/>
      <c r="AO849" s="160"/>
      <c r="AP849" s="160"/>
      <c r="AQ849" s="160"/>
      <c r="AR849" s="160"/>
    </row>
    <row r="850">
      <c r="A850" s="160"/>
      <c r="B850" s="160"/>
      <c r="C850" s="160"/>
      <c r="D850" s="160"/>
      <c r="E850" s="160"/>
      <c r="F850" s="160"/>
      <c r="G850" s="160"/>
      <c r="H850" s="160"/>
      <c r="I850" s="160"/>
      <c r="J850" s="160"/>
      <c r="K850" s="160"/>
      <c r="L850" s="160"/>
      <c r="M850" s="160"/>
      <c r="N850" s="160"/>
      <c r="O850" s="160"/>
      <c r="P850" s="160"/>
      <c r="Q850" s="160"/>
      <c r="R850" s="160"/>
      <c r="S850" s="160"/>
      <c r="T850" s="160"/>
      <c r="U850" s="160"/>
      <c r="V850" s="160"/>
      <c r="W850" s="160"/>
      <c r="X850" s="160"/>
      <c r="Y850" s="160"/>
      <c r="Z850" s="160"/>
      <c r="AA850" s="160"/>
      <c r="AB850" s="160"/>
      <c r="AC850" s="160"/>
      <c r="AD850" s="160"/>
      <c r="AE850" s="160"/>
      <c r="AF850" s="160"/>
      <c r="AG850" s="160"/>
      <c r="AH850" s="160"/>
      <c r="AI850" s="160"/>
      <c r="AJ850" s="160"/>
      <c r="AK850" s="160"/>
      <c r="AL850" s="160"/>
      <c r="AM850" s="160"/>
      <c r="AN850" s="160"/>
      <c r="AO850" s="160"/>
      <c r="AP850" s="160"/>
      <c r="AQ850" s="160"/>
      <c r="AR850" s="160"/>
    </row>
    <row r="851">
      <c r="A851" s="160"/>
      <c r="B851" s="160"/>
      <c r="C851" s="160"/>
      <c r="D851" s="160"/>
      <c r="E851" s="160"/>
      <c r="F851" s="160"/>
      <c r="G851" s="160"/>
      <c r="H851" s="160"/>
      <c r="I851" s="160"/>
      <c r="J851" s="160"/>
      <c r="K851" s="160"/>
      <c r="L851" s="160"/>
      <c r="M851" s="160"/>
      <c r="N851" s="160"/>
      <c r="O851" s="160"/>
      <c r="P851" s="160"/>
      <c r="Q851" s="160"/>
      <c r="R851" s="160"/>
      <c r="S851" s="160"/>
      <c r="T851" s="160"/>
      <c r="U851" s="160"/>
      <c r="V851" s="160"/>
      <c r="W851" s="160"/>
      <c r="X851" s="160"/>
      <c r="Y851" s="160"/>
      <c r="Z851" s="160"/>
      <c r="AA851" s="160"/>
      <c r="AB851" s="160"/>
      <c r="AC851" s="160"/>
      <c r="AD851" s="160"/>
      <c r="AE851" s="160"/>
      <c r="AF851" s="160"/>
      <c r="AG851" s="160"/>
      <c r="AH851" s="160"/>
      <c r="AI851" s="160"/>
      <c r="AJ851" s="160"/>
      <c r="AK851" s="160"/>
      <c r="AL851" s="160"/>
      <c r="AM851" s="160"/>
      <c r="AN851" s="160"/>
      <c r="AO851" s="160"/>
      <c r="AP851" s="160"/>
      <c r="AQ851" s="160"/>
      <c r="AR851" s="160"/>
    </row>
    <row r="852">
      <c r="A852" s="160"/>
      <c r="B852" s="160"/>
      <c r="C852" s="160"/>
      <c r="D852" s="160"/>
      <c r="E852" s="160"/>
      <c r="F852" s="160"/>
      <c r="G852" s="160"/>
      <c r="H852" s="160"/>
      <c r="I852" s="160"/>
      <c r="J852" s="160"/>
      <c r="K852" s="160"/>
      <c r="L852" s="160"/>
      <c r="M852" s="160"/>
      <c r="N852" s="160"/>
      <c r="O852" s="160"/>
      <c r="P852" s="160"/>
      <c r="Q852" s="160"/>
      <c r="R852" s="160"/>
      <c r="S852" s="160"/>
      <c r="T852" s="160"/>
      <c r="U852" s="160"/>
      <c r="V852" s="160"/>
      <c r="W852" s="160"/>
      <c r="X852" s="160"/>
      <c r="Y852" s="160"/>
      <c r="Z852" s="160"/>
      <c r="AA852" s="160"/>
      <c r="AB852" s="160"/>
      <c r="AC852" s="160"/>
      <c r="AD852" s="160"/>
      <c r="AE852" s="160"/>
      <c r="AF852" s="160"/>
      <c r="AG852" s="160"/>
      <c r="AH852" s="160"/>
      <c r="AI852" s="160"/>
      <c r="AJ852" s="160"/>
      <c r="AK852" s="160"/>
      <c r="AL852" s="160"/>
      <c r="AM852" s="160"/>
      <c r="AN852" s="160"/>
      <c r="AO852" s="160"/>
      <c r="AP852" s="160"/>
      <c r="AQ852" s="160"/>
      <c r="AR852" s="160"/>
    </row>
    <row r="853">
      <c r="A853" s="160"/>
      <c r="B853" s="160"/>
      <c r="C853" s="160"/>
      <c r="D853" s="160"/>
      <c r="E853" s="160"/>
      <c r="F853" s="160"/>
      <c r="G853" s="160"/>
      <c r="H853" s="160"/>
      <c r="I853" s="160"/>
      <c r="J853" s="160"/>
      <c r="K853" s="160"/>
      <c r="L853" s="160"/>
      <c r="M853" s="160"/>
      <c r="N853" s="160"/>
      <c r="O853" s="160"/>
      <c r="P853" s="160"/>
      <c r="Q853" s="160"/>
      <c r="R853" s="160"/>
      <c r="S853" s="160"/>
      <c r="T853" s="160"/>
      <c r="U853" s="160"/>
      <c r="V853" s="160"/>
      <c r="W853" s="160"/>
      <c r="X853" s="160"/>
      <c r="Y853" s="160"/>
      <c r="Z853" s="160"/>
      <c r="AA853" s="160"/>
      <c r="AB853" s="160"/>
      <c r="AC853" s="160"/>
      <c r="AD853" s="160"/>
      <c r="AE853" s="160"/>
      <c r="AF853" s="160"/>
      <c r="AG853" s="160"/>
      <c r="AH853" s="160"/>
      <c r="AI853" s="160"/>
      <c r="AJ853" s="160"/>
      <c r="AK853" s="160"/>
      <c r="AL853" s="160"/>
      <c r="AM853" s="160"/>
      <c r="AN853" s="160"/>
      <c r="AO853" s="160"/>
      <c r="AP853" s="160"/>
      <c r="AQ853" s="160"/>
      <c r="AR853" s="160"/>
    </row>
    <row r="854">
      <c r="A854" s="160"/>
      <c r="B854" s="160"/>
      <c r="C854" s="160"/>
      <c r="D854" s="160"/>
      <c r="E854" s="160"/>
      <c r="F854" s="160"/>
      <c r="G854" s="160"/>
      <c r="H854" s="160"/>
      <c r="I854" s="160"/>
      <c r="J854" s="160"/>
      <c r="K854" s="160"/>
      <c r="L854" s="160"/>
      <c r="M854" s="160"/>
      <c r="N854" s="160"/>
      <c r="O854" s="160"/>
      <c r="P854" s="160"/>
      <c r="Q854" s="160"/>
      <c r="R854" s="160"/>
      <c r="S854" s="160"/>
      <c r="T854" s="160"/>
      <c r="U854" s="160"/>
      <c r="V854" s="160"/>
      <c r="W854" s="160"/>
      <c r="X854" s="160"/>
      <c r="Y854" s="160"/>
      <c r="Z854" s="160"/>
      <c r="AA854" s="160"/>
      <c r="AB854" s="160"/>
      <c r="AC854" s="160"/>
      <c r="AD854" s="160"/>
      <c r="AE854" s="160"/>
      <c r="AF854" s="160"/>
      <c r="AG854" s="160"/>
      <c r="AH854" s="160"/>
      <c r="AI854" s="160"/>
      <c r="AJ854" s="160"/>
      <c r="AK854" s="160"/>
      <c r="AL854" s="160"/>
      <c r="AM854" s="160"/>
      <c r="AN854" s="160"/>
      <c r="AO854" s="160"/>
      <c r="AP854" s="160"/>
      <c r="AQ854" s="160"/>
      <c r="AR854" s="160"/>
    </row>
    <row r="855">
      <c r="A855" s="160"/>
      <c r="B855" s="160"/>
      <c r="C855" s="160"/>
      <c r="D855" s="160"/>
      <c r="E855" s="160"/>
      <c r="F855" s="160"/>
      <c r="G855" s="160"/>
      <c r="H855" s="160"/>
      <c r="I855" s="160"/>
      <c r="J855" s="160"/>
      <c r="K855" s="160"/>
      <c r="L855" s="160"/>
      <c r="M855" s="160"/>
      <c r="N855" s="160"/>
      <c r="O855" s="160"/>
      <c r="P855" s="160"/>
      <c r="Q855" s="160"/>
      <c r="R855" s="160"/>
      <c r="S855" s="160"/>
      <c r="T855" s="160"/>
      <c r="U855" s="160"/>
      <c r="V855" s="160"/>
      <c r="W855" s="160"/>
      <c r="X855" s="160"/>
      <c r="Y855" s="160"/>
      <c r="Z855" s="160"/>
      <c r="AA855" s="160"/>
      <c r="AB855" s="160"/>
      <c r="AC855" s="160"/>
      <c r="AD855" s="160"/>
      <c r="AE855" s="160"/>
      <c r="AF855" s="160"/>
      <c r="AG855" s="160"/>
      <c r="AH855" s="160"/>
      <c r="AI855" s="160"/>
      <c r="AJ855" s="160"/>
      <c r="AK855" s="160"/>
      <c r="AL855" s="160"/>
      <c r="AM855" s="160"/>
      <c r="AN855" s="160"/>
      <c r="AO855" s="160"/>
      <c r="AP855" s="160"/>
      <c r="AQ855" s="160"/>
      <c r="AR855" s="160"/>
    </row>
    <row r="856">
      <c r="A856" s="160"/>
      <c r="B856" s="160"/>
      <c r="C856" s="160"/>
      <c r="D856" s="160"/>
      <c r="E856" s="160"/>
      <c r="F856" s="160"/>
      <c r="G856" s="160"/>
      <c r="H856" s="160"/>
      <c r="I856" s="160"/>
      <c r="J856" s="160"/>
      <c r="K856" s="160"/>
      <c r="L856" s="160"/>
      <c r="M856" s="160"/>
      <c r="N856" s="160"/>
      <c r="O856" s="160"/>
      <c r="P856" s="160"/>
      <c r="Q856" s="160"/>
      <c r="R856" s="160"/>
      <c r="S856" s="160"/>
      <c r="T856" s="160"/>
      <c r="U856" s="160"/>
      <c r="V856" s="160"/>
      <c r="W856" s="160"/>
      <c r="X856" s="160"/>
      <c r="Y856" s="160"/>
      <c r="Z856" s="160"/>
      <c r="AA856" s="160"/>
      <c r="AB856" s="160"/>
      <c r="AC856" s="160"/>
      <c r="AD856" s="160"/>
      <c r="AE856" s="160"/>
      <c r="AF856" s="160"/>
      <c r="AG856" s="160"/>
      <c r="AH856" s="160"/>
      <c r="AI856" s="160"/>
      <c r="AJ856" s="160"/>
      <c r="AK856" s="160"/>
      <c r="AL856" s="160"/>
      <c r="AM856" s="160"/>
      <c r="AN856" s="160"/>
      <c r="AO856" s="160"/>
      <c r="AP856" s="160"/>
      <c r="AQ856" s="160"/>
      <c r="AR856" s="160"/>
    </row>
    <row r="857">
      <c r="A857" s="160"/>
      <c r="B857" s="160"/>
      <c r="C857" s="160"/>
      <c r="D857" s="160"/>
      <c r="E857" s="160"/>
      <c r="F857" s="160"/>
      <c r="G857" s="160"/>
      <c r="H857" s="160"/>
      <c r="I857" s="160"/>
      <c r="J857" s="160"/>
      <c r="K857" s="160"/>
      <c r="L857" s="160"/>
      <c r="M857" s="160"/>
      <c r="N857" s="160"/>
      <c r="O857" s="160"/>
      <c r="P857" s="160"/>
      <c r="Q857" s="160"/>
      <c r="R857" s="160"/>
      <c r="S857" s="160"/>
      <c r="T857" s="160"/>
      <c r="U857" s="160"/>
      <c r="V857" s="160"/>
      <c r="W857" s="160"/>
      <c r="X857" s="160"/>
      <c r="Y857" s="160"/>
      <c r="Z857" s="160"/>
      <c r="AA857" s="160"/>
      <c r="AB857" s="160"/>
      <c r="AC857" s="160"/>
      <c r="AD857" s="160"/>
      <c r="AE857" s="160"/>
      <c r="AF857" s="160"/>
      <c r="AG857" s="160"/>
      <c r="AH857" s="160"/>
      <c r="AI857" s="160"/>
      <c r="AJ857" s="160"/>
      <c r="AK857" s="160"/>
      <c r="AL857" s="160"/>
      <c r="AM857" s="160"/>
      <c r="AN857" s="160"/>
      <c r="AO857" s="160"/>
      <c r="AP857" s="160"/>
      <c r="AQ857" s="160"/>
      <c r="AR857" s="160"/>
    </row>
    <row r="858">
      <c r="A858" s="160"/>
      <c r="B858" s="160"/>
      <c r="C858" s="160"/>
      <c r="D858" s="160"/>
      <c r="E858" s="160"/>
      <c r="F858" s="160"/>
      <c r="G858" s="160"/>
      <c r="H858" s="160"/>
      <c r="I858" s="160"/>
      <c r="J858" s="160"/>
      <c r="K858" s="160"/>
      <c r="L858" s="160"/>
      <c r="M858" s="160"/>
      <c r="N858" s="160"/>
      <c r="O858" s="160"/>
      <c r="P858" s="160"/>
      <c r="Q858" s="160"/>
      <c r="R858" s="160"/>
      <c r="S858" s="160"/>
      <c r="T858" s="160"/>
      <c r="U858" s="160"/>
      <c r="V858" s="160"/>
      <c r="W858" s="160"/>
      <c r="X858" s="160"/>
      <c r="Y858" s="160"/>
      <c r="Z858" s="160"/>
      <c r="AA858" s="160"/>
      <c r="AB858" s="160"/>
      <c r="AC858" s="160"/>
      <c r="AD858" s="160"/>
      <c r="AE858" s="160"/>
      <c r="AF858" s="160"/>
      <c r="AG858" s="160"/>
      <c r="AH858" s="160"/>
      <c r="AI858" s="160"/>
      <c r="AJ858" s="160"/>
      <c r="AK858" s="160"/>
      <c r="AL858" s="160"/>
      <c r="AM858" s="160"/>
      <c r="AN858" s="160"/>
      <c r="AO858" s="160"/>
      <c r="AP858" s="160"/>
      <c r="AQ858" s="160"/>
      <c r="AR858" s="160"/>
    </row>
    <row r="859">
      <c r="A859" s="160"/>
      <c r="B859" s="160"/>
      <c r="C859" s="160"/>
      <c r="D859" s="160"/>
      <c r="E859" s="160"/>
      <c r="F859" s="160"/>
      <c r="G859" s="160"/>
      <c r="H859" s="160"/>
      <c r="I859" s="160"/>
      <c r="J859" s="160"/>
      <c r="K859" s="160"/>
      <c r="L859" s="160"/>
      <c r="M859" s="160"/>
      <c r="N859" s="160"/>
      <c r="O859" s="160"/>
      <c r="P859" s="160"/>
      <c r="Q859" s="160"/>
      <c r="R859" s="160"/>
      <c r="S859" s="160"/>
      <c r="T859" s="160"/>
      <c r="U859" s="160"/>
      <c r="V859" s="160"/>
      <c r="W859" s="160"/>
      <c r="X859" s="160"/>
      <c r="Y859" s="160"/>
      <c r="Z859" s="160"/>
      <c r="AA859" s="160"/>
      <c r="AB859" s="160"/>
      <c r="AC859" s="160"/>
      <c r="AD859" s="160"/>
      <c r="AE859" s="160"/>
      <c r="AF859" s="160"/>
      <c r="AG859" s="160"/>
      <c r="AH859" s="160"/>
      <c r="AI859" s="160"/>
      <c r="AJ859" s="160"/>
      <c r="AK859" s="160"/>
      <c r="AL859" s="160"/>
      <c r="AM859" s="160"/>
      <c r="AN859" s="160"/>
      <c r="AO859" s="160"/>
      <c r="AP859" s="160"/>
      <c r="AQ859" s="160"/>
      <c r="AR859" s="160"/>
    </row>
    <row r="860">
      <c r="A860" s="160"/>
      <c r="B860" s="160"/>
      <c r="C860" s="160"/>
      <c r="D860" s="160"/>
      <c r="E860" s="160"/>
      <c r="F860" s="160"/>
      <c r="G860" s="160"/>
      <c r="H860" s="160"/>
      <c r="I860" s="160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60"/>
      <c r="Z860" s="160"/>
      <c r="AA860" s="160"/>
      <c r="AB860" s="160"/>
      <c r="AC860" s="160"/>
      <c r="AD860" s="160"/>
      <c r="AE860" s="160"/>
      <c r="AF860" s="160"/>
      <c r="AG860" s="160"/>
      <c r="AH860" s="160"/>
      <c r="AI860" s="160"/>
      <c r="AJ860" s="160"/>
      <c r="AK860" s="160"/>
      <c r="AL860" s="160"/>
      <c r="AM860" s="160"/>
      <c r="AN860" s="160"/>
      <c r="AO860" s="160"/>
      <c r="AP860" s="160"/>
      <c r="AQ860" s="160"/>
      <c r="AR860" s="160"/>
    </row>
    <row r="861">
      <c r="A861" s="160"/>
      <c r="B861" s="160"/>
      <c r="C861" s="160"/>
      <c r="D861" s="160"/>
      <c r="E861" s="160"/>
      <c r="F861" s="160"/>
      <c r="G861" s="160"/>
      <c r="H861" s="160"/>
      <c r="I861" s="160"/>
      <c r="J861" s="160"/>
      <c r="K861" s="160"/>
      <c r="L861" s="160"/>
      <c r="M861" s="160"/>
      <c r="N861" s="160"/>
      <c r="O861" s="160"/>
      <c r="P861" s="160"/>
      <c r="Q861" s="160"/>
      <c r="R861" s="160"/>
      <c r="S861" s="160"/>
      <c r="T861" s="160"/>
      <c r="U861" s="160"/>
      <c r="V861" s="160"/>
      <c r="W861" s="160"/>
      <c r="X861" s="160"/>
      <c r="Y861" s="160"/>
      <c r="Z861" s="160"/>
      <c r="AA861" s="160"/>
      <c r="AB861" s="160"/>
      <c r="AC861" s="160"/>
      <c r="AD861" s="160"/>
      <c r="AE861" s="160"/>
      <c r="AF861" s="160"/>
      <c r="AG861" s="160"/>
      <c r="AH861" s="160"/>
      <c r="AI861" s="160"/>
      <c r="AJ861" s="160"/>
      <c r="AK861" s="160"/>
      <c r="AL861" s="160"/>
      <c r="AM861" s="160"/>
      <c r="AN861" s="160"/>
      <c r="AO861" s="160"/>
      <c r="AP861" s="160"/>
      <c r="AQ861" s="160"/>
      <c r="AR861" s="160"/>
    </row>
    <row r="862">
      <c r="A862" s="160"/>
      <c r="B862" s="160"/>
      <c r="C862" s="160"/>
      <c r="D862" s="160"/>
      <c r="E862" s="160"/>
      <c r="F862" s="160"/>
      <c r="G862" s="160"/>
      <c r="H862" s="160"/>
      <c r="I862" s="160"/>
      <c r="J862" s="160"/>
      <c r="K862" s="160"/>
      <c r="L862" s="160"/>
      <c r="M862" s="160"/>
      <c r="N862" s="160"/>
      <c r="O862" s="160"/>
      <c r="P862" s="160"/>
      <c r="Q862" s="160"/>
      <c r="R862" s="160"/>
      <c r="S862" s="160"/>
      <c r="T862" s="160"/>
      <c r="U862" s="160"/>
      <c r="V862" s="160"/>
      <c r="W862" s="160"/>
      <c r="X862" s="160"/>
      <c r="Y862" s="160"/>
      <c r="Z862" s="160"/>
      <c r="AA862" s="160"/>
      <c r="AB862" s="160"/>
      <c r="AC862" s="160"/>
      <c r="AD862" s="160"/>
      <c r="AE862" s="160"/>
      <c r="AF862" s="160"/>
      <c r="AG862" s="160"/>
      <c r="AH862" s="160"/>
      <c r="AI862" s="160"/>
      <c r="AJ862" s="160"/>
      <c r="AK862" s="160"/>
      <c r="AL862" s="160"/>
      <c r="AM862" s="160"/>
      <c r="AN862" s="160"/>
      <c r="AO862" s="160"/>
      <c r="AP862" s="160"/>
      <c r="AQ862" s="160"/>
      <c r="AR862" s="160"/>
    </row>
    <row r="863">
      <c r="A863" s="160"/>
      <c r="B863" s="160"/>
      <c r="C863" s="160"/>
      <c r="D863" s="160"/>
      <c r="E863" s="160"/>
      <c r="F863" s="160"/>
      <c r="G863" s="160"/>
      <c r="H863" s="160"/>
      <c r="I863" s="160"/>
      <c r="J863" s="160"/>
      <c r="K863" s="160"/>
      <c r="L863" s="160"/>
      <c r="M863" s="160"/>
      <c r="N863" s="160"/>
      <c r="O863" s="160"/>
      <c r="P863" s="160"/>
      <c r="Q863" s="160"/>
      <c r="R863" s="160"/>
      <c r="S863" s="160"/>
      <c r="T863" s="160"/>
      <c r="U863" s="160"/>
      <c r="V863" s="160"/>
      <c r="W863" s="160"/>
      <c r="X863" s="160"/>
      <c r="Y863" s="160"/>
      <c r="Z863" s="160"/>
      <c r="AA863" s="160"/>
      <c r="AB863" s="160"/>
      <c r="AC863" s="160"/>
      <c r="AD863" s="160"/>
      <c r="AE863" s="160"/>
      <c r="AF863" s="160"/>
      <c r="AG863" s="160"/>
      <c r="AH863" s="160"/>
      <c r="AI863" s="160"/>
      <c r="AJ863" s="160"/>
      <c r="AK863" s="160"/>
      <c r="AL863" s="160"/>
      <c r="AM863" s="160"/>
      <c r="AN863" s="160"/>
      <c r="AO863" s="160"/>
      <c r="AP863" s="160"/>
      <c r="AQ863" s="160"/>
      <c r="AR863" s="160"/>
    </row>
    <row r="864">
      <c r="A864" s="160"/>
      <c r="B864" s="160"/>
      <c r="C864" s="160"/>
      <c r="D864" s="160"/>
      <c r="E864" s="160"/>
      <c r="F864" s="160"/>
      <c r="G864" s="160"/>
      <c r="H864" s="160"/>
      <c r="I864" s="160"/>
      <c r="J864" s="160"/>
      <c r="K864" s="160"/>
      <c r="L864" s="160"/>
      <c r="M864" s="160"/>
      <c r="N864" s="160"/>
      <c r="O864" s="160"/>
      <c r="P864" s="160"/>
      <c r="Q864" s="160"/>
      <c r="R864" s="160"/>
      <c r="S864" s="160"/>
      <c r="T864" s="160"/>
      <c r="U864" s="160"/>
      <c r="V864" s="160"/>
      <c r="W864" s="160"/>
      <c r="X864" s="160"/>
      <c r="Y864" s="160"/>
      <c r="Z864" s="160"/>
      <c r="AA864" s="160"/>
      <c r="AB864" s="160"/>
      <c r="AC864" s="160"/>
      <c r="AD864" s="160"/>
      <c r="AE864" s="160"/>
      <c r="AF864" s="160"/>
      <c r="AG864" s="160"/>
      <c r="AH864" s="160"/>
      <c r="AI864" s="160"/>
      <c r="AJ864" s="160"/>
      <c r="AK864" s="160"/>
      <c r="AL864" s="160"/>
      <c r="AM864" s="160"/>
      <c r="AN864" s="160"/>
      <c r="AO864" s="160"/>
      <c r="AP864" s="160"/>
      <c r="AQ864" s="160"/>
      <c r="AR864" s="160"/>
    </row>
    <row r="865">
      <c r="A865" s="160"/>
      <c r="B865" s="160"/>
      <c r="C865" s="160"/>
      <c r="D865" s="160"/>
      <c r="E865" s="160"/>
      <c r="F865" s="160"/>
      <c r="G865" s="160"/>
      <c r="H865" s="160"/>
      <c r="I865" s="160"/>
      <c r="J865" s="160"/>
      <c r="K865" s="160"/>
      <c r="L865" s="160"/>
      <c r="M865" s="160"/>
      <c r="N865" s="160"/>
      <c r="O865" s="160"/>
      <c r="P865" s="160"/>
      <c r="Q865" s="160"/>
      <c r="R865" s="160"/>
      <c r="S865" s="160"/>
      <c r="T865" s="160"/>
      <c r="U865" s="160"/>
      <c r="V865" s="160"/>
      <c r="W865" s="160"/>
      <c r="X865" s="160"/>
      <c r="Y865" s="160"/>
      <c r="Z865" s="160"/>
      <c r="AA865" s="160"/>
      <c r="AB865" s="160"/>
      <c r="AC865" s="160"/>
      <c r="AD865" s="160"/>
      <c r="AE865" s="160"/>
      <c r="AF865" s="160"/>
      <c r="AG865" s="160"/>
      <c r="AH865" s="160"/>
      <c r="AI865" s="160"/>
      <c r="AJ865" s="160"/>
      <c r="AK865" s="160"/>
      <c r="AL865" s="160"/>
      <c r="AM865" s="160"/>
      <c r="AN865" s="160"/>
      <c r="AO865" s="160"/>
      <c r="AP865" s="160"/>
      <c r="AQ865" s="160"/>
      <c r="AR865" s="160"/>
    </row>
    <row r="866">
      <c r="A866" s="160"/>
      <c r="B866" s="160"/>
      <c r="C866" s="160"/>
      <c r="D866" s="160"/>
      <c r="E866" s="160"/>
      <c r="F866" s="160"/>
      <c r="G866" s="160"/>
      <c r="H866" s="16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60"/>
      <c r="Z866" s="160"/>
      <c r="AA866" s="160"/>
      <c r="AB866" s="160"/>
      <c r="AC866" s="160"/>
      <c r="AD866" s="160"/>
      <c r="AE866" s="160"/>
      <c r="AF866" s="160"/>
      <c r="AG866" s="160"/>
      <c r="AH866" s="160"/>
      <c r="AI866" s="160"/>
      <c r="AJ866" s="160"/>
      <c r="AK866" s="160"/>
      <c r="AL866" s="160"/>
      <c r="AM866" s="160"/>
      <c r="AN866" s="160"/>
      <c r="AO866" s="160"/>
      <c r="AP866" s="160"/>
      <c r="AQ866" s="160"/>
      <c r="AR866" s="160"/>
    </row>
    <row r="867">
      <c r="A867" s="160"/>
      <c r="B867" s="160"/>
      <c r="C867" s="160"/>
      <c r="D867" s="160"/>
      <c r="E867" s="160"/>
      <c r="F867" s="160"/>
      <c r="G867" s="160"/>
      <c r="H867" s="160"/>
      <c r="I867" s="160"/>
      <c r="J867" s="160"/>
      <c r="K867" s="160"/>
      <c r="L867" s="160"/>
      <c r="M867" s="160"/>
      <c r="N867" s="160"/>
      <c r="O867" s="160"/>
      <c r="P867" s="160"/>
      <c r="Q867" s="160"/>
      <c r="R867" s="160"/>
      <c r="S867" s="160"/>
      <c r="T867" s="160"/>
      <c r="U867" s="160"/>
      <c r="V867" s="160"/>
      <c r="W867" s="160"/>
      <c r="X867" s="160"/>
      <c r="Y867" s="160"/>
      <c r="Z867" s="160"/>
      <c r="AA867" s="160"/>
      <c r="AB867" s="160"/>
      <c r="AC867" s="160"/>
      <c r="AD867" s="160"/>
      <c r="AE867" s="160"/>
      <c r="AF867" s="160"/>
      <c r="AG867" s="160"/>
      <c r="AH867" s="160"/>
      <c r="AI867" s="160"/>
      <c r="AJ867" s="160"/>
      <c r="AK867" s="160"/>
      <c r="AL867" s="160"/>
      <c r="AM867" s="160"/>
      <c r="AN867" s="160"/>
      <c r="AO867" s="160"/>
      <c r="AP867" s="160"/>
      <c r="AQ867" s="160"/>
      <c r="AR867" s="160"/>
    </row>
    <row r="868">
      <c r="A868" s="160"/>
      <c r="B868" s="160"/>
      <c r="C868" s="160"/>
      <c r="D868" s="160"/>
      <c r="E868" s="160"/>
      <c r="F868" s="160"/>
      <c r="G868" s="160"/>
      <c r="H868" s="160"/>
      <c r="I868" s="160"/>
      <c r="J868" s="160"/>
      <c r="K868" s="160"/>
      <c r="L868" s="160"/>
      <c r="M868" s="160"/>
      <c r="N868" s="160"/>
      <c r="O868" s="160"/>
      <c r="P868" s="160"/>
      <c r="Q868" s="160"/>
      <c r="R868" s="160"/>
      <c r="S868" s="160"/>
      <c r="T868" s="160"/>
      <c r="U868" s="160"/>
      <c r="V868" s="160"/>
      <c r="W868" s="160"/>
      <c r="X868" s="160"/>
      <c r="Y868" s="160"/>
      <c r="Z868" s="160"/>
      <c r="AA868" s="160"/>
      <c r="AB868" s="160"/>
      <c r="AC868" s="160"/>
      <c r="AD868" s="160"/>
      <c r="AE868" s="160"/>
      <c r="AF868" s="160"/>
      <c r="AG868" s="160"/>
      <c r="AH868" s="160"/>
      <c r="AI868" s="160"/>
      <c r="AJ868" s="160"/>
      <c r="AK868" s="160"/>
      <c r="AL868" s="160"/>
      <c r="AM868" s="160"/>
      <c r="AN868" s="160"/>
      <c r="AO868" s="160"/>
      <c r="AP868" s="160"/>
      <c r="AQ868" s="160"/>
      <c r="AR868" s="160"/>
    </row>
    <row r="869">
      <c r="A869" s="160"/>
      <c r="B869" s="160"/>
      <c r="C869" s="160"/>
      <c r="D869" s="160"/>
      <c r="E869" s="160"/>
      <c r="F869" s="160"/>
      <c r="G869" s="160"/>
      <c r="H869" s="160"/>
      <c r="I869" s="160"/>
      <c r="J869" s="160"/>
      <c r="K869" s="160"/>
      <c r="L869" s="160"/>
      <c r="M869" s="160"/>
      <c r="N869" s="160"/>
      <c r="O869" s="160"/>
      <c r="P869" s="160"/>
      <c r="Q869" s="160"/>
      <c r="R869" s="160"/>
      <c r="S869" s="160"/>
      <c r="T869" s="160"/>
      <c r="U869" s="160"/>
      <c r="V869" s="160"/>
      <c r="W869" s="160"/>
      <c r="X869" s="160"/>
      <c r="Y869" s="160"/>
      <c r="Z869" s="160"/>
      <c r="AA869" s="160"/>
      <c r="AB869" s="160"/>
      <c r="AC869" s="160"/>
      <c r="AD869" s="160"/>
      <c r="AE869" s="160"/>
      <c r="AF869" s="160"/>
      <c r="AG869" s="160"/>
      <c r="AH869" s="160"/>
      <c r="AI869" s="160"/>
      <c r="AJ869" s="160"/>
      <c r="AK869" s="160"/>
      <c r="AL869" s="160"/>
      <c r="AM869" s="160"/>
      <c r="AN869" s="160"/>
      <c r="AO869" s="160"/>
      <c r="AP869" s="160"/>
      <c r="AQ869" s="160"/>
      <c r="AR869" s="160"/>
    </row>
    <row r="870">
      <c r="A870" s="160"/>
      <c r="B870" s="160"/>
      <c r="C870" s="160"/>
      <c r="D870" s="160"/>
      <c r="E870" s="160"/>
      <c r="F870" s="160"/>
      <c r="G870" s="160"/>
      <c r="H870" s="160"/>
      <c r="I870" s="160"/>
      <c r="J870" s="160"/>
      <c r="K870" s="160"/>
      <c r="L870" s="160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60"/>
      <c r="Z870" s="160"/>
      <c r="AA870" s="160"/>
      <c r="AB870" s="160"/>
      <c r="AC870" s="160"/>
      <c r="AD870" s="160"/>
      <c r="AE870" s="160"/>
      <c r="AF870" s="160"/>
      <c r="AG870" s="160"/>
      <c r="AH870" s="160"/>
      <c r="AI870" s="160"/>
      <c r="AJ870" s="160"/>
      <c r="AK870" s="160"/>
      <c r="AL870" s="160"/>
      <c r="AM870" s="160"/>
      <c r="AN870" s="160"/>
      <c r="AO870" s="160"/>
      <c r="AP870" s="160"/>
      <c r="AQ870" s="160"/>
      <c r="AR870" s="160"/>
    </row>
    <row r="871">
      <c r="A871" s="160"/>
      <c r="B871" s="160"/>
      <c r="C871" s="160"/>
      <c r="D871" s="160"/>
      <c r="E871" s="160"/>
      <c r="F871" s="160"/>
      <c r="G871" s="160"/>
      <c r="H871" s="160"/>
      <c r="I871" s="160"/>
      <c r="J871" s="160"/>
      <c r="K871" s="160"/>
      <c r="L871" s="160"/>
      <c r="M871" s="160"/>
      <c r="N871" s="160"/>
      <c r="O871" s="160"/>
      <c r="P871" s="160"/>
      <c r="Q871" s="160"/>
      <c r="R871" s="160"/>
      <c r="S871" s="160"/>
      <c r="T871" s="160"/>
      <c r="U871" s="160"/>
      <c r="V871" s="160"/>
      <c r="W871" s="160"/>
      <c r="X871" s="160"/>
      <c r="Y871" s="160"/>
      <c r="Z871" s="160"/>
      <c r="AA871" s="160"/>
      <c r="AB871" s="160"/>
      <c r="AC871" s="160"/>
      <c r="AD871" s="160"/>
      <c r="AE871" s="160"/>
      <c r="AF871" s="160"/>
      <c r="AG871" s="160"/>
      <c r="AH871" s="160"/>
      <c r="AI871" s="160"/>
      <c r="AJ871" s="160"/>
      <c r="AK871" s="160"/>
      <c r="AL871" s="160"/>
      <c r="AM871" s="160"/>
      <c r="AN871" s="160"/>
      <c r="AO871" s="160"/>
      <c r="AP871" s="160"/>
      <c r="AQ871" s="160"/>
      <c r="AR871" s="160"/>
    </row>
    <row r="872">
      <c r="A872" s="160"/>
      <c r="B872" s="160"/>
      <c r="C872" s="160"/>
      <c r="D872" s="160"/>
      <c r="E872" s="160"/>
      <c r="F872" s="160"/>
      <c r="G872" s="160"/>
      <c r="H872" s="160"/>
      <c r="I872" s="160"/>
      <c r="J872" s="160"/>
      <c r="K872" s="160"/>
      <c r="L872" s="160"/>
      <c r="M872" s="160"/>
      <c r="N872" s="160"/>
      <c r="O872" s="160"/>
      <c r="P872" s="160"/>
      <c r="Q872" s="160"/>
      <c r="R872" s="160"/>
      <c r="S872" s="160"/>
      <c r="T872" s="160"/>
      <c r="U872" s="160"/>
      <c r="V872" s="160"/>
      <c r="W872" s="160"/>
      <c r="X872" s="160"/>
      <c r="Y872" s="160"/>
      <c r="Z872" s="160"/>
      <c r="AA872" s="160"/>
      <c r="AB872" s="160"/>
      <c r="AC872" s="160"/>
      <c r="AD872" s="160"/>
      <c r="AE872" s="160"/>
      <c r="AF872" s="160"/>
      <c r="AG872" s="160"/>
      <c r="AH872" s="160"/>
      <c r="AI872" s="160"/>
      <c r="AJ872" s="160"/>
      <c r="AK872" s="160"/>
      <c r="AL872" s="160"/>
      <c r="AM872" s="160"/>
      <c r="AN872" s="160"/>
      <c r="AO872" s="160"/>
      <c r="AP872" s="160"/>
      <c r="AQ872" s="160"/>
      <c r="AR872" s="160"/>
    </row>
    <row r="873">
      <c r="A873" s="160"/>
      <c r="B873" s="160"/>
      <c r="C873" s="160"/>
      <c r="D873" s="160"/>
      <c r="E873" s="160"/>
      <c r="F873" s="160"/>
      <c r="G873" s="160"/>
      <c r="H873" s="160"/>
      <c r="I873" s="160"/>
      <c r="J873" s="160"/>
      <c r="K873" s="160"/>
      <c r="L873" s="160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60"/>
      <c r="Z873" s="160"/>
      <c r="AA873" s="160"/>
      <c r="AB873" s="160"/>
      <c r="AC873" s="160"/>
      <c r="AD873" s="160"/>
      <c r="AE873" s="160"/>
      <c r="AF873" s="160"/>
      <c r="AG873" s="160"/>
      <c r="AH873" s="160"/>
      <c r="AI873" s="160"/>
      <c r="AJ873" s="160"/>
      <c r="AK873" s="160"/>
      <c r="AL873" s="160"/>
      <c r="AM873" s="160"/>
      <c r="AN873" s="160"/>
      <c r="AO873" s="160"/>
      <c r="AP873" s="160"/>
      <c r="AQ873" s="160"/>
      <c r="AR873" s="160"/>
    </row>
    <row r="874">
      <c r="A874" s="160"/>
      <c r="B874" s="160"/>
      <c r="C874" s="160"/>
      <c r="D874" s="160"/>
      <c r="E874" s="160"/>
      <c r="F874" s="160"/>
      <c r="G874" s="160"/>
      <c r="H874" s="160"/>
      <c r="I874" s="160"/>
      <c r="J874" s="160"/>
      <c r="K874" s="160"/>
      <c r="L874" s="160"/>
      <c r="M874" s="160"/>
      <c r="N874" s="160"/>
      <c r="O874" s="160"/>
      <c r="P874" s="160"/>
      <c r="Q874" s="160"/>
      <c r="R874" s="160"/>
      <c r="S874" s="160"/>
      <c r="T874" s="160"/>
      <c r="U874" s="160"/>
      <c r="V874" s="160"/>
      <c r="W874" s="160"/>
      <c r="X874" s="160"/>
      <c r="Y874" s="160"/>
      <c r="Z874" s="160"/>
      <c r="AA874" s="160"/>
      <c r="AB874" s="160"/>
      <c r="AC874" s="160"/>
      <c r="AD874" s="160"/>
      <c r="AE874" s="160"/>
      <c r="AF874" s="160"/>
      <c r="AG874" s="160"/>
      <c r="AH874" s="160"/>
      <c r="AI874" s="160"/>
      <c r="AJ874" s="160"/>
      <c r="AK874" s="160"/>
      <c r="AL874" s="160"/>
      <c r="AM874" s="160"/>
      <c r="AN874" s="160"/>
      <c r="AO874" s="160"/>
      <c r="AP874" s="160"/>
      <c r="AQ874" s="160"/>
      <c r="AR874" s="160"/>
    </row>
    <row r="875">
      <c r="A875" s="160"/>
      <c r="B875" s="160"/>
      <c r="C875" s="160"/>
      <c r="D875" s="160"/>
      <c r="E875" s="160"/>
      <c r="F875" s="160"/>
      <c r="G875" s="160"/>
      <c r="H875" s="160"/>
      <c r="I875" s="160"/>
      <c r="J875" s="160"/>
      <c r="K875" s="160"/>
      <c r="L875" s="160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60"/>
      <c r="Z875" s="160"/>
      <c r="AA875" s="160"/>
      <c r="AB875" s="160"/>
      <c r="AC875" s="160"/>
      <c r="AD875" s="160"/>
      <c r="AE875" s="160"/>
      <c r="AF875" s="160"/>
      <c r="AG875" s="160"/>
      <c r="AH875" s="160"/>
      <c r="AI875" s="160"/>
      <c r="AJ875" s="160"/>
      <c r="AK875" s="160"/>
      <c r="AL875" s="160"/>
      <c r="AM875" s="160"/>
      <c r="AN875" s="160"/>
      <c r="AO875" s="160"/>
      <c r="AP875" s="160"/>
      <c r="AQ875" s="160"/>
      <c r="AR875" s="160"/>
    </row>
    <row r="876">
      <c r="A876" s="160"/>
      <c r="B876" s="160"/>
      <c r="C876" s="160"/>
      <c r="D876" s="160"/>
      <c r="E876" s="160"/>
      <c r="F876" s="160"/>
      <c r="G876" s="160"/>
      <c r="H876" s="160"/>
      <c r="I876" s="160"/>
      <c r="J876" s="160"/>
      <c r="K876" s="160"/>
      <c r="L876" s="160"/>
      <c r="M876" s="160"/>
      <c r="N876" s="160"/>
      <c r="O876" s="160"/>
      <c r="P876" s="160"/>
      <c r="Q876" s="160"/>
      <c r="R876" s="160"/>
      <c r="S876" s="160"/>
      <c r="T876" s="160"/>
      <c r="U876" s="160"/>
      <c r="V876" s="160"/>
      <c r="W876" s="160"/>
      <c r="X876" s="160"/>
      <c r="Y876" s="160"/>
      <c r="Z876" s="160"/>
      <c r="AA876" s="160"/>
      <c r="AB876" s="160"/>
      <c r="AC876" s="160"/>
      <c r="AD876" s="160"/>
      <c r="AE876" s="160"/>
      <c r="AF876" s="160"/>
      <c r="AG876" s="160"/>
      <c r="AH876" s="160"/>
      <c r="AI876" s="160"/>
      <c r="AJ876" s="160"/>
      <c r="AK876" s="160"/>
      <c r="AL876" s="160"/>
      <c r="AM876" s="160"/>
      <c r="AN876" s="160"/>
      <c r="AO876" s="160"/>
      <c r="AP876" s="160"/>
      <c r="AQ876" s="160"/>
      <c r="AR876" s="160"/>
    </row>
    <row r="877">
      <c r="A877" s="160"/>
      <c r="B877" s="160"/>
      <c r="C877" s="160"/>
      <c r="D877" s="160"/>
      <c r="E877" s="160"/>
      <c r="F877" s="160"/>
      <c r="G877" s="160"/>
      <c r="H877" s="160"/>
      <c r="I877" s="160"/>
      <c r="J877" s="160"/>
      <c r="K877" s="160"/>
      <c r="L877" s="160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60"/>
      <c r="Z877" s="160"/>
      <c r="AA877" s="160"/>
      <c r="AB877" s="160"/>
      <c r="AC877" s="160"/>
      <c r="AD877" s="160"/>
      <c r="AE877" s="160"/>
      <c r="AF877" s="160"/>
      <c r="AG877" s="160"/>
      <c r="AH877" s="160"/>
      <c r="AI877" s="160"/>
      <c r="AJ877" s="160"/>
      <c r="AK877" s="160"/>
      <c r="AL877" s="160"/>
      <c r="AM877" s="160"/>
      <c r="AN877" s="160"/>
      <c r="AO877" s="160"/>
      <c r="AP877" s="160"/>
      <c r="AQ877" s="160"/>
      <c r="AR877" s="160"/>
    </row>
    <row r="878">
      <c r="A878" s="160"/>
      <c r="B878" s="160"/>
      <c r="C878" s="160"/>
      <c r="D878" s="160"/>
      <c r="E878" s="160"/>
      <c r="F878" s="160"/>
      <c r="G878" s="160"/>
      <c r="H878" s="160"/>
      <c r="I878" s="160"/>
      <c r="J878" s="160"/>
      <c r="K878" s="160"/>
      <c r="L878" s="160"/>
      <c r="M878" s="160"/>
      <c r="N878" s="160"/>
      <c r="O878" s="160"/>
      <c r="P878" s="160"/>
      <c r="Q878" s="160"/>
      <c r="R878" s="160"/>
      <c r="S878" s="160"/>
      <c r="T878" s="160"/>
      <c r="U878" s="160"/>
      <c r="V878" s="160"/>
      <c r="W878" s="160"/>
      <c r="X878" s="160"/>
      <c r="Y878" s="160"/>
      <c r="Z878" s="160"/>
      <c r="AA878" s="160"/>
      <c r="AB878" s="160"/>
      <c r="AC878" s="160"/>
      <c r="AD878" s="160"/>
      <c r="AE878" s="160"/>
      <c r="AF878" s="160"/>
      <c r="AG878" s="160"/>
      <c r="AH878" s="160"/>
      <c r="AI878" s="160"/>
      <c r="AJ878" s="160"/>
      <c r="AK878" s="160"/>
      <c r="AL878" s="160"/>
      <c r="AM878" s="160"/>
      <c r="AN878" s="160"/>
      <c r="AO878" s="160"/>
      <c r="AP878" s="160"/>
      <c r="AQ878" s="160"/>
      <c r="AR878" s="160"/>
    </row>
    <row r="879">
      <c r="A879" s="160"/>
      <c r="B879" s="160"/>
      <c r="C879" s="160"/>
      <c r="D879" s="160"/>
      <c r="E879" s="160"/>
      <c r="F879" s="160"/>
      <c r="G879" s="160"/>
      <c r="H879" s="160"/>
      <c r="I879" s="160"/>
      <c r="J879" s="160"/>
      <c r="K879" s="160"/>
      <c r="L879" s="160"/>
      <c r="M879" s="160"/>
      <c r="N879" s="160"/>
      <c r="O879" s="160"/>
      <c r="P879" s="160"/>
      <c r="Q879" s="160"/>
      <c r="R879" s="160"/>
      <c r="S879" s="160"/>
      <c r="T879" s="160"/>
      <c r="U879" s="160"/>
      <c r="V879" s="160"/>
      <c r="W879" s="160"/>
      <c r="X879" s="160"/>
      <c r="Y879" s="160"/>
      <c r="Z879" s="160"/>
      <c r="AA879" s="160"/>
      <c r="AB879" s="160"/>
      <c r="AC879" s="160"/>
      <c r="AD879" s="160"/>
      <c r="AE879" s="160"/>
      <c r="AF879" s="160"/>
      <c r="AG879" s="160"/>
      <c r="AH879" s="160"/>
      <c r="AI879" s="160"/>
      <c r="AJ879" s="160"/>
      <c r="AK879" s="160"/>
      <c r="AL879" s="160"/>
      <c r="AM879" s="160"/>
      <c r="AN879" s="160"/>
      <c r="AO879" s="160"/>
      <c r="AP879" s="160"/>
      <c r="AQ879" s="160"/>
      <c r="AR879" s="160"/>
    </row>
    <row r="880">
      <c r="A880" s="160"/>
      <c r="B880" s="160"/>
      <c r="C880" s="160"/>
      <c r="D880" s="160"/>
      <c r="E880" s="160"/>
      <c r="F880" s="160"/>
      <c r="G880" s="160"/>
      <c r="H880" s="160"/>
      <c r="I880" s="160"/>
      <c r="J880" s="160"/>
      <c r="K880" s="160"/>
      <c r="L880" s="160"/>
      <c r="M880" s="160"/>
      <c r="N880" s="160"/>
      <c r="O880" s="160"/>
      <c r="P880" s="160"/>
      <c r="Q880" s="160"/>
      <c r="R880" s="160"/>
      <c r="S880" s="160"/>
      <c r="T880" s="160"/>
      <c r="U880" s="160"/>
      <c r="V880" s="160"/>
      <c r="W880" s="160"/>
      <c r="X880" s="160"/>
      <c r="Y880" s="160"/>
      <c r="Z880" s="160"/>
      <c r="AA880" s="160"/>
      <c r="AB880" s="160"/>
      <c r="AC880" s="160"/>
      <c r="AD880" s="160"/>
      <c r="AE880" s="160"/>
      <c r="AF880" s="160"/>
      <c r="AG880" s="160"/>
      <c r="AH880" s="160"/>
      <c r="AI880" s="160"/>
      <c r="AJ880" s="160"/>
      <c r="AK880" s="160"/>
      <c r="AL880" s="160"/>
      <c r="AM880" s="160"/>
      <c r="AN880" s="160"/>
      <c r="AO880" s="160"/>
      <c r="AP880" s="160"/>
      <c r="AQ880" s="160"/>
      <c r="AR880" s="160"/>
    </row>
    <row r="881">
      <c r="A881" s="160"/>
      <c r="B881" s="160"/>
      <c r="C881" s="160"/>
      <c r="D881" s="160"/>
      <c r="E881" s="160"/>
      <c r="F881" s="160"/>
      <c r="G881" s="160"/>
      <c r="H881" s="160"/>
      <c r="I881" s="160"/>
      <c r="J881" s="160"/>
      <c r="K881" s="160"/>
      <c r="L881" s="160"/>
      <c r="M881" s="160"/>
      <c r="N881" s="160"/>
      <c r="O881" s="160"/>
      <c r="P881" s="160"/>
      <c r="Q881" s="160"/>
      <c r="R881" s="160"/>
      <c r="S881" s="160"/>
      <c r="T881" s="160"/>
      <c r="U881" s="160"/>
      <c r="V881" s="160"/>
      <c r="W881" s="160"/>
      <c r="X881" s="160"/>
      <c r="Y881" s="160"/>
      <c r="Z881" s="160"/>
      <c r="AA881" s="160"/>
      <c r="AB881" s="160"/>
      <c r="AC881" s="160"/>
      <c r="AD881" s="160"/>
      <c r="AE881" s="160"/>
      <c r="AF881" s="160"/>
      <c r="AG881" s="160"/>
      <c r="AH881" s="160"/>
      <c r="AI881" s="160"/>
      <c r="AJ881" s="160"/>
      <c r="AK881" s="160"/>
      <c r="AL881" s="160"/>
      <c r="AM881" s="160"/>
      <c r="AN881" s="160"/>
      <c r="AO881" s="160"/>
      <c r="AP881" s="160"/>
      <c r="AQ881" s="160"/>
      <c r="AR881" s="160"/>
    </row>
    <row r="882">
      <c r="A882" s="160"/>
      <c r="B882" s="160"/>
      <c r="C882" s="160"/>
      <c r="D882" s="160"/>
      <c r="E882" s="160"/>
      <c r="F882" s="160"/>
      <c r="G882" s="160"/>
      <c r="H882" s="160"/>
      <c r="I882" s="160"/>
      <c r="J882" s="160"/>
      <c r="K882" s="160"/>
      <c r="L882" s="160"/>
      <c r="M882" s="160"/>
      <c r="N882" s="160"/>
      <c r="O882" s="160"/>
      <c r="P882" s="160"/>
      <c r="Q882" s="160"/>
      <c r="R882" s="160"/>
      <c r="S882" s="160"/>
      <c r="T882" s="160"/>
      <c r="U882" s="160"/>
      <c r="V882" s="160"/>
      <c r="W882" s="160"/>
      <c r="X882" s="160"/>
      <c r="Y882" s="160"/>
      <c r="Z882" s="160"/>
      <c r="AA882" s="160"/>
      <c r="AB882" s="160"/>
      <c r="AC882" s="160"/>
      <c r="AD882" s="160"/>
      <c r="AE882" s="160"/>
      <c r="AF882" s="160"/>
      <c r="AG882" s="160"/>
      <c r="AH882" s="160"/>
      <c r="AI882" s="160"/>
      <c r="AJ882" s="160"/>
      <c r="AK882" s="160"/>
      <c r="AL882" s="160"/>
      <c r="AM882" s="160"/>
      <c r="AN882" s="160"/>
      <c r="AO882" s="160"/>
      <c r="AP882" s="160"/>
      <c r="AQ882" s="160"/>
      <c r="AR882" s="160"/>
    </row>
    <row r="883">
      <c r="A883" s="160"/>
      <c r="B883" s="160"/>
      <c r="C883" s="160"/>
      <c r="D883" s="160"/>
      <c r="E883" s="160"/>
      <c r="F883" s="160"/>
      <c r="G883" s="160"/>
      <c r="H883" s="160"/>
      <c r="I883" s="160"/>
      <c r="J883" s="160"/>
      <c r="K883" s="160"/>
      <c r="L883" s="160"/>
      <c r="M883" s="160"/>
      <c r="N883" s="160"/>
      <c r="O883" s="160"/>
      <c r="P883" s="160"/>
      <c r="Q883" s="160"/>
      <c r="R883" s="160"/>
      <c r="S883" s="160"/>
      <c r="T883" s="160"/>
      <c r="U883" s="160"/>
      <c r="V883" s="160"/>
      <c r="W883" s="160"/>
      <c r="X883" s="160"/>
      <c r="Y883" s="160"/>
      <c r="Z883" s="160"/>
      <c r="AA883" s="160"/>
      <c r="AB883" s="160"/>
      <c r="AC883" s="160"/>
      <c r="AD883" s="160"/>
      <c r="AE883" s="160"/>
      <c r="AF883" s="160"/>
      <c r="AG883" s="160"/>
      <c r="AH883" s="160"/>
      <c r="AI883" s="160"/>
      <c r="AJ883" s="160"/>
      <c r="AK883" s="160"/>
      <c r="AL883" s="160"/>
      <c r="AM883" s="160"/>
      <c r="AN883" s="160"/>
      <c r="AO883" s="160"/>
      <c r="AP883" s="160"/>
      <c r="AQ883" s="160"/>
      <c r="AR883" s="160"/>
    </row>
    <row r="884">
      <c r="A884" s="160"/>
      <c r="B884" s="160"/>
      <c r="C884" s="160"/>
      <c r="D884" s="160"/>
      <c r="E884" s="160"/>
      <c r="F884" s="160"/>
      <c r="G884" s="160"/>
      <c r="H884" s="160"/>
      <c r="I884" s="160"/>
      <c r="J884" s="160"/>
      <c r="K884" s="160"/>
      <c r="L884" s="160"/>
      <c r="M884" s="160"/>
      <c r="N884" s="160"/>
      <c r="O884" s="160"/>
      <c r="P884" s="160"/>
      <c r="Q884" s="160"/>
      <c r="R884" s="160"/>
      <c r="S884" s="160"/>
      <c r="T884" s="160"/>
      <c r="U884" s="160"/>
      <c r="V884" s="160"/>
      <c r="W884" s="160"/>
      <c r="X884" s="160"/>
      <c r="Y884" s="160"/>
      <c r="Z884" s="160"/>
      <c r="AA884" s="160"/>
      <c r="AB884" s="160"/>
      <c r="AC884" s="160"/>
      <c r="AD884" s="160"/>
      <c r="AE884" s="160"/>
      <c r="AF884" s="160"/>
      <c r="AG884" s="160"/>
      <c r="AH884" s="160"/>
      <c r="AI884" s="160"/>
      <c r="AJ884" s="160"/>
      <c r="AK884" s="160"/>
      <c r="AL884" s="160"/>
      <c r="AM884" s="160"/>
      <c r="AN884" s="160"/>
      <c r="AO884" s="160"/>
      <c r="AP884" s="160"/>
      <c r="AQ884" s="160"/>
      <c r="AR884" s="160"/>
    </row>
    <row r="885">
      <c r="A885" s="160"/>
      <c r="B885" s="160"/>
      <c r="C885" s="160"/>
      <c r="D885" s="160"/>
      <c r="E885" s="160"/>
      <c r="F885" s="160"/>
      <c r="G885" s="160"/>
      <c r="H885" s="160"/>
      <c r="I885" s="160"/>
      <c r="J885" s="160"/>
      <c r="K885" s="160"/>
      <c r="L885" s="160"/>
      <c r="M885" s="160"/>
      <c r="N885" s="160"/>
      <c r="O885" s="160"/>
      <c r="P885" s="160"/>
      <c r="Q885" s="160"/>
      <c r="R885" s="160"/>
      <c r="S885" s="160"/>
      <c r="T885" s="160"/>
      <c r="U885" s="160"/>
      <c r="V885" s="160"/>
      <c r="W885" s="160"/>
      <c r="X885" s="160"/>
      <c r="Y885" s="160"/>
      <c r="Z885" s="160"/>
      <c r="AA885" s="160"/>
      <c r="AB885" s="160"/>
      <c r="AC885" s="160"/>
      <c r="AD885" s="160"/>
      <c r="AE885" s="160"/>
      <c r="AF885" s="160"/>
      <c r="AG885" s="160"/>
      <c r="AH885" s="160"/>
      <c r="AI885" s="160"/>
      <c r="AJ885" s="160"/>
      <c r="AK885" s="160"/>
      <c r="AL885" s="160"/>
      <c r="AM885" s="160"/>
      <c r="AN885" s="160"/>
      <c r="AO885" s="160"/>
      <c r="AP885" s="160"/>
      <c r="AQ885" s="160"/>
      <c r="AR885" s="160"/>
    </row>
    <row r="886">
      <c r="A886" s="160"/>
      <c r="B886" s="160"/>
      <c r="C886" s="160"/>
      <c r="D886" s="160"/>
      <c r="E886" s="160"/>
      <c r="F886" s="160"/>
      <c r="G886" s="160"/>
      <c r="H886" s="160"/>
      <c r="I886" s="160"/>
      <c r="J886" s="160"/>
      <c r="K886" s="160"/>
      <c r="L886" s="160"/>
      <c r="M886" s="160"/>
      <c r="N886" s="160"/>
      <c r="O886" s="160"/>
      <c r="P886" s="160"/>
      <c r="Q886" s="160"/>
      <c r="R886" s="160"/>
      <c r="S886" s="160"/>
      <c r="T886" s="160"/>
      <c r="U886" s="160"/>
      <c r="V886" s="160"/>
      <c r="W886" s="160"/>
      <c r="X886" s="160"/>
      <c r="Y886" s="160"/>
      <c r="Z886" s="160"/>
      <c r="AA886" s="160"/>
      <c r="AB886" s="160"/>
      <c r="AC886" s="160"/>
      <c r="AD886" s="160"/>
      <c r="AE886" s="160"/>
      <c r="AF886" s="160"/>
      <c r="AG886" s="160"/>
      <c r="AH886" s="160"/>
      <c r="AI886" s="160"/>
      <c r="AJ886" s="160"/>
      <c r="AK886" s="160"/>
      <c r="AL886" s="160"/>
      <c r="AM886" s="160"/>
      <c r="AN886" s="160"/>
      <c r="AO886" s="160"/>
      <c r="AP886" s="160"/>
      <c r="AQ886" s="160"/>
      <c r="AR886" s="160"/>
    </row>
    <row r="887">
      <c r="A887" s="160"/>
      <c r="B887" s="160"/>
      <c r="C887" s="160"/>
      <c r="D887" s="160"/>
      <c r="E887" s="160"/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  <c r="AA887" s="160"/>
      <c r="AB887" s="160"/>
      <c r="AC887" s="160"/>
      <c r="AD887" s="160"/>
      <c r="AE887" s="160"/>
      <c r="AF887" s="160"/>
      <c r="AG887" s="160"/>
      <c r="AH887" s="160"/>
      <c r="AI887" s="160"/>
      <c r="AJ887" s="160"/>
      <c r="AK887" s="160"/>
      <c r="AL887" s="160"/>
      <c r="AM887" s="160"/>
      <c r="AN887" s="160"/>
      <c r="AO887" s="160"/>
      <c r="AP887" s="160"/>
      <c r="AQ887" s="160"/>
      <c r="AR887" s="160"/>
    </row>
    <row r="888">
      <c r="A888" s="160"/>
      <c r="B888" s="160"/>
      <c r="C888" s="160"/>
      <c r="D888" s="160"/>
      <c r="E888" s="160"/>
      <c r="F888" s="160"/>
      <c r="G888" s="160"/>
      <c r="H888" s="160"/>
      <c r="I888" s="160"/>
      <c r="J888" s="160"/>
      <c r="K888" s="160"/>
      <c r="L888" s="160"/>
      <c r="M888" s="160"/>
      <c r="N888" s="160"/>
      <c r="O888" s="160"/>
      <c r="P888" s="160"/>
      <c r="Q888" s="160"/>
      <c r="R888" s="160"/>
      <c r="S888" s="160"/>
      <c r="T888" s="160"/>
      <c r="U888" s="160"/>
      <c r="V888" s="160"/>
      <c r="W888" s="160"/>
      <c r="X888" s="160"/>
      <c r="Y888" s="160"/>
      <c r="Z888" s="160"/>
      <c r="AA888" s="160"/>
      <c r="AB888" s="160"/>
      <c r="AC888" s="160"/>
      <c r="AD888" s="160"/>
      <c r="AE888" s="160"/>
      <c r="AF888" s="160"/>
      <c r="AG888" s="160"/>
      <c r="AH888" s="160"/>
      <c r="AI888" s="160"/>
      <c r="AJ888" s="160"/>
      <c r="AK888" s="160"/>
      <c r="AL888" s="160"/>
      <c r="AM888" s="160"/>
      <c r="AN888" s="160"/>
      <c r="AO888" s="160"/>
      <c r="AP888" s="160"/>
      <c r="AQ888" s="160"/>
      <c r="AR888" s="160"/>
    </row>
    <row r="889">
      <c r="A889" s="160"/>
      <c r="B889" s="160"/>
      <c r="C889" s="160"/>
      <c r="D889" s="160"/>
      <c r="E889" s="160"/>
      <c r="F889" s="160"/>
      <c r="G889" s="160"/>
      <c r="H889" s="160"/>
      <c r="I889" s="160"/>
      <c r="J889" s="160"/>
      <c r="K889" s="160"/>
      <c r="L889" s="160"/>
      <c r="M889" s="160"/>
      <c r="N889" s="160"/>
      <c r="O889" s="160"/>
      <c r="P889" s="160"/>
      <c r="Q889" s="160"/>
      <c r="R889" s="160"/>
      <c r="S889" s="160"/>
      <c r="T889" s="160"/>
      <c r="U889" s="160"/>
      <c r="V889" s="160"/>
      <c r="W889" s="160"/>
      <c r="X889" s="160"/>
      <c r="Y889" s="160"/>
      <c r="Z889" s="160"/>
      <c r="AA889" s="160"/>
      <c r="AB889" s="160"/>
      <c r="AC889" s="160"/>
      <c r="AD889" s="160"/>
      <c r="AE889" s="160"/>
      <c r="AF889" s="160"/>
      <c r="AG889" s="160"/>
      <c r="AH889" s="160"/>
      <c r="AI889" s="160"/>
      <c r="AJ889" s="160"/>
      <c r="AK889" s="160"/>
      <c r="AL889" s="160"/>
      <c r="AM889" s="160"/>
      <c r="AN889" s="160"/>
      <c r="AO889" s="160"/>
      <c r="AP889" s="160"/>
      <c r="AQ889" s="160"/>
      <c r="AR889" s="160"/>
    </row>
    <row r="890">
      <c r="A890" s="160"/>
      <c r="B890" s="160"/>
      <c r="C890" s="160"/>
      <c r="D890" s="160"/>
      <c r="E890" s="160"/>
      <c r="F890" s="160"/>
      <c r="G890" s="160"/>
      <c r="H890" s="160"/>
      <c r="I890" s="160"/>
      <c r="J890" s="160"/>
      <c r="K890" s="160"/>
      <c r="L890" s="160"/>
      <c r="M890" s="160"/>
      <c r="N890" s="160"/>
      <c r="O890" s="160"/>
      <c r="P890" s="160"/>
      <c r="Q890" s="160"/>
      <c r="R890" s="160"/>
      <c r="S890" s="160"/>
      <c r="T890" s="160"/>
      <c r="U890" s="160"/>
      <c r="V890" s="160"/>
      <c r="W890" s="160"/>
      <c r="X890" s="160"/>
      <c r="Y890" s="160"/>
      <c r="Z890" s="160"/>
      <c r="AA890" s="160"/>
      <c r="AB890" s="160"/>
      <c r="AC890" s="160"/>
      <c r="AD890" s="160"/>
      <c r="AE890" s="160"/>
      <c r="AF890" s="160"/>
      <c r="AG890" s="160"/>
      <c r="AH890" s="160"/>
      <c r="AI890" s="160"/>
      <c r="AJ890" s="160"/>
      <c r="AK890" s="160"/>
      <c r="AL890" s="160"/>
      <c r="AM890" s="160"/>
      <c r="AN890" s="160"/>
      <c r="AO890" s="160"/>
      <c r="AP890" s="160"/>
      <c r="AQ890" s="160"/>
      <c r="AR890" s="160"/>
    </row>
    <row r="891">
      <c r="A891" s="160"/>
      <c r="B891" s="160"/>
      <c r="C891" s="160"/>
      <c r="D891" s="160"/>
      <c r="E891" s="160"/>
      <c r="F891" s="160"/>
      <c r="G891" s="160"/>
      <c r="H891" s="160"/>
      <c r="I891" s="160"/>
      <c r="J891" s="160"/>
      <c r="K891" s="160"/>
      <c r="L891" s="160"/>
      <c r="M891" s="160"/>
      <c r="N891" s="160"/>
      <c r="O891" s="160"/>
      <c r="P891" s="160"/>
      <c r="Q891" s="160"/>
      <c r="R891" s="160"/>
      <c r="S891" s="160"/>
      <c r="T891" s="160"/>
      <c r="U891" s="160"/>
      <c r="V891" s="160"/>
      <c r="W891" s="160"/>
      <c r="X891" s="160"/>
      <c r="Y891" s="160"/>
      <c r="Z891" s="160"/>
      <c r="AA891" s="160"/>
      <c r="AB891" s="160"/>
      <c r="AC891" s="160"/>
      <c r="AD891" s="160"/>
      <c r="AE891" s="160"/>
      <c r="AF891" s="160"/>
      <c r="AG891" s="160"/>
      <c r="AH891" s="160"/>
      <c r="AI891" s="160"/>
      <c r="AJ891" s="160"/>
      <c r="AK891" s="160"/>
      <c r="AL891" s="160"/>
      <c r="AM891" s="160"/>
      <c r="AN891" s="160"/>
      <c r="AO891" s="160"/>
      <c r="AP891" s="160"/>
      <c r="AQ891" s="160"/>
      <c r="AR891" s="160"/>
    </row>
    <row r="892">
      <c r="A892" s="160"/>
      <c r="B892" s="160"/>
      <c r="C892" s="160"/>
      <c r="D892" s="160"/>
      <c r="E892" s="160"/>
      <c r="F892" s="160"/>
      <c r="G892" s="160"/>
      <c r="H892" s="160"/>
      <c r="I892" s="160"/>
      <c r="J892" s="160"/>
      <c r="K892" s="160"/>
      <c r="L892" s="160"/>
      <c r="M892" s="160"/>
      <c r="N892" s="160"/>
      <c r="O892" s="160"/>
      <c r="P892" s="160"/>
      <c r="Q892" s="160"/>
      <c r="R892" s="160"/>
      <c r="S892" s="160"/>
      <c r="T892" s="160"/>
      <c r="U892" s="160"/>
      <c r="V892" s="160"/>
      <c r="W892" s="160"/>
      <c r="X892" s="160"/>
      <c r="Y892" s="160"/>
      <c r="Z892" s="160"/>
      <c r="AA892" s="160"/>
      <c r="AB892" s="160"/>
      <c r="AC892" s="160"/>
      <c r="AD892" s="160"/>
      <c r="AE892" s="160"/>
      <c r="AF892" s="160"/>
      <c r="AG892" s="160"/>
      <c r="AH892" s="160"/>
      <c r="AI892" s="160"/>
      <c r="AJ892" s="160"/>
      <c r="AK892" s="160"/>
      <c r="AL892" s="160"/>
      <c r="AM892" s="160"/>
      <c r="AN892" s="160"/>
      <c r="AO892" s="160"/>
      <c r="AP892" s="160"/>
      <c r="AQ892" s="160"/>
      <c r="AR892" s="160"/>
    </row>
    <row r="893">
      <c r="A893" s="160"/>
      <c r="B893" s="160"/>
      <c r="C893" s="160"/>
      <c r="D893" s="160"/>
      <c r="E893" s="160"/>
      <c r="F893" s="160"/>
      <c r="G893" s="160"/>
      <c r="H893" s="160"/>
      <c r="I893" s="160"/>
      <c r="J893" s="160"/>
      <c r="K893" s="160"/>
      <c r="L893" s="160"/>
      <c r="M893" s="160"/>
      <c r="N893" s="160"/>
      <c r="O893" s="160"/>
      <c r="P893" s="160"/>
      <c r="Q893" s="160"/>
      <c r="R893" s="160"/>
      <c r="S893" s="160"/>
      <c r="T893" s="160"/>
      <c r="U893" s="160"/>
      <c r="V893" s="160"/>
      <c r="W893" s="160"/>
      <c r="X893" s="160"/>
      <c r="Y893" s="160"/>
      <c r="Z893" s="160"/>
      <c r="AA893" s="160"/>
      <c r="AB893" s="160"/>
      <c r="AC893" s="160"/>
      <c r="AD893" s="160"/>
      <c r="AE893" s="160"/>
      <c r="AF893" s="160"/>
      <c r="AG893" s="160"/>
      <c r="AH893" s="160"/>
      <c r="AI893" s="160"/>
      <c r="AJ893" s="160"/>
      <c r="AK893" s="160"/>
      <c r="AL893" s="160"/>
      <c r="AM893" s="160"/>
      <c r="AN893" s="160"/>
      <c r="AO893" s="160"/>
      <c r="AP893" s="160"/>
      <c r="AQ893" s="160"/>
      <c r="AR893" s="160"/>
    </row>
    <row r="894">
      <c r="A894" s="160"/>
      <c r="B894" s="160"/>
      <c r="C894" s="160"/>
      <c r="D894" s="160"/>
      <c r="E894" s="160"/>
      <c r="F894" s="160"/>
      <c r="G894" s="160"/>
      <c r="H894" s="160"/>
      <c r="I894" s="160"/>
      <c r="J894" s="160"/>
      <c r="K894" s="160"/>
      <c r="L894" s="160"/>
      <c r="M894" s="160"/>
      <c r="N894" s="160"/>
      <c r="O894" s="160"/>
      <c r="P894" s="160"/>
      <c r="Q894" s="160"/>
      <c r="R894" s="160"/>
      <c r="S894" s="160"/>
      <c r="T894" s="160"/>
      <c r="U894" s="160"/>
      <c r="V894" s="160"/>
      <c r="W894" s="160"/>
      <c r="X894" s="160"/>
      <c r="Y894" s="160"/>
      <c r="Z894" s="160"/>
      <c r="AA894" s="160"/>
      <c r="AB894" s="160"/>
      <c r="AC894" s="160"/>
      <c r="AD894" s="160"/>
      <c r="AE894" s="160"/>
      <c r="AF894" s="160"/>
      <c r="AG894" s="160"/>
      <c r="AH894" s="160"/>
      <c r="AI894" s="160"/>
      <c r="AJ894" s="160"/>
      <c r="AK894" s="160"/>
      <c r="AL894" s="160"/>
      <c r="AM894" s="160"/>
      <c r="AN894" s="160"/>
      <c r="AO894" s="160"/>
      <c r="AP894" s="160"/>
      <c r="AQ894" s="160"/>
      <c r="AR894" s="160"/>
    </row>
    <row r="895">
      <c r="A895" s="160"/>
      <c r="B895" s="160"/>
      <c r="C895" s="160"/>
      <c r="D895" s="160"/>
      <c r="E895" s="160"/>
      <c r="F895" s="160"/>
      <c r="G895" s="160"/>
      <c r="H895" s="160"/>
      <c r="I895" s="160"/>
      <c r="J895" s="160"/>
      <c r="K895" s="160"/>
      <c r="L895" s="160"/>
      <c r="M895" s="160"/>
      <c r="N895" s="160"/>
      <c r="O895" s="160"/>
      <c r="P895" s="160"/>
      <c r="Q895" s="160"/>
      <c r="R895" s="160"/>
      <c r="S895" s="160"/>
      <c r="T895" s="160"/>
      <c r="U895" s="160"/>
      <c r="V895" s="160"/>
      <c r="W895" s="160"/>
      <c r="X895" s="160"/>
      <c r="Y895" s="160"/>
      <c r="Z895" s="160"/>
      <c r="AA895" s="160"/>
      <c r="AB895" s="160"/>
      <c r="AC895" s="160"/>
      <c r="AD895" s="160"/>
      <c r="AE895" s="160"/>
      <c r="AF895" s="160"/>
      <c r="AG895" s="160"/>
      <c r="AH895" s="160"/>
      <c r="AI895" s="160"/>
      <c r="AJ895" s="160"/>
      <c r="AK895" s="160"/>
      <c r="AL895" s="160"/>
      <c r="AM895" s="160"/>
      <c r="AN895" s="160"/>
      <c r="AO895" s="160"/>
      <c r="AP895" s="160"/>
      <c r="AQ895" s="160"/>
      <c r="AR895" s="160"/>
    </row>
    <row r="896">
      <c r="A896" s="160"/>
      <c r="B896" s="160"/>
      <c r="C896" s="160"/>
      <c r="D896" s="160"/>
      <c r="E896" s="160"/>
      <c r="F896" s="160"/>
      <c r="G896" s="160"/>
      <c r="H896" s="160"/>
      <c r="I896" s="160"/>
      <c r="J896" s="160"/>
      <c r="K896" s="160"/>
      <c r="L896" s="160"/>
      <c r="M896" s="160"/>
      <c r="N896" s="160"/>
      <c r="O896" s="160"/>
      <c r="P896" s="160"/>
      <c r="Q896" s="160"/>
      <c r="R896" s="160"/>
      <c r="S896" s="160"/>
      <c r="T896" s="160"/>
      <c r="U896" s="160"/>
      <c r="V896" s="160"/>
      <c r="W896" s="160"/>
      <c r="X896" s="160"/>
      <c r="Y896" s="160"/>
      <c r="Z896" s="160"/>
      <c r="AA896" s="160"/>
      <c r="AB896" s="160"/>
      <c r="AC896" s="160"/>
      <c r="AD896" s="160"/>
      <c r="AE896" s="160"/>
      <c r="AF896" s="160"/>
      <c r="AG896" s="160"/>
      <c r="AH896" s="160"/>
      <c r="AI896" s="160"/>
      <c r="AJ896" s="160"/>
      <c r="AK896" s="160"/>
      <c r="AL896" s="160"/>
      <c r="AM896" s="160"/>
      <c r="AN896" s="160"/>
      <c r="AO896" s="160"/>
      <c r="AP896" s="160"/>
      <c r="AQ896" s="160"/>
      <c r="AR896" s="160"/>
    </row>
    <row r="897">
      <c r="A897" s="160"/>
      <c r="B897" s="160"/>
      <c r="C897" s="160"/>
      <c r="D897" s="160"/>
      <c r="E897" s="160"/>
      <c r="F897" s="160"/>
      <c r="G897" s="160"/>
      <c r="H897" s="160"/>
      <c r="I897" s="160"/>
      <c r="J897" s="160"/>
      <c r="K897" s="160"/>
      <c r="L897" s="160"/>
      <c r="M897" s="160"/>
      <c r="N897" s="160"/>
      <c r="O897" s="160"/>
      <c r="P897" s="160"/>
      <c r="Q897" s="160"/>
      <c r="R897" s="160"/>
      <c r="S897" s="160"/>
      <c r="T897" s="160"/>
      <c r="U897" s="160"/>
      <c r="V897" s="160"/>
      <c r="W897" s="160"/>
      <c r="X897" s="160"/>
      <c r="Y897" s="160"/>
      <c r="Z897" s="160"/>
      <c r="AA897" s="160"/>
      <c r="AB897" s="160"/>
      <c r="AC897" s="160"/>
      <c r="AD897" s="160"/>
      <c r="AE897" s="160"/>
      <c r="AF897" s="160"/>
      <c r="AG897" s="160"/>
      <c r="AH897" s="160"/>
      <c r="AI897" s="160"/>
      <c r="AJ897" s="160"/>
      <c r="AK897" s="160"/>
      <c r="AL897" s="160"/>
      <c r="AM897" s="160"/>
      <c r="AN897" s="160"/>
      <c r="AO897" s="160"/>
      <c r="AP897" s="160"/>
      <c r="AQ897" s="160"/>
      <c r="AR897" s="160"/>
    </row>
    <row r="898">
      <c r="A898" s="160"/>
      <c r="B898" s="160"/>
      <c r="C898" s="160"/>
      <c r="D898" s="160"/>
      <c r="E898" s="160"/>
      <c r="F898" s="160"/>
      <c r="G898" s="160"/>
      <c r="H898" s="160"/>
      <c r="I898" s="160"/>
      <c r="J898" s="160"/>
      <c r="K898" s="160"/>
      <c r="L898" s="160"/>
      <c r="M898" s="160"/>
      <c r="N898" s="160"/>
      <c r="O898" s="160"/>
      <c r="P898" s="160"/>
      <c r="Q898" s="160"/>
      <c r="R898" s="160"/>
      <c r="S898" s="160"/>
      <c r="T898" s="160"/>
      <c r="U898" s="160"/>
      <c r="V898" s="160"/>
      <c r="W898" s="160"/>
      <c r="X898" s="160"/>
      <c r="Y898" s="160"/>
      <c r="Z898" s="160"/>
      <c r="AA898" s="160"/>
      <c r="AB898" s="160"/>
      <c r="AC898" s="160"/>
      <c r="AD898" s="160"/>
      <c r="AE898" s="160"/>
      <c r="AF898" s="160"/>
      <c r="AG898" s="160"/>
      <c r="AH898" s="160"/>
      <c r="AI898" s="160"/>
      <c r="AJ898" s="160"/>
      <c r="AK898" s="160"/>
      <c r="AL898" s="160"/>
      <c r="AM898" s="160"/>
      <c r="AN898" s="160"/>
      <c r="AO898" s="160"/>
      <c r="AP898" s="160"/>
      <c r="AQ898" s="160"/>
      <c r="AR898" s="160"/>
    </row>
    <row r="899">
      <c r="A899" s="160"/>
      <c r="B899" s="160"/>
      <c r="C899" s="160"/>
      <c r="D899" s="160"/>
      <c r="E899" s="160"/>
      <c r="F899" s="160"/>
      <c r="G899" s="160"/>
      <c r="H899" s="160"/>
      <c r="I899" s="160"/>
      <c r="J899" s="160"/>
      <c r="K899" s="160"/>
      <c r="L899" s="160"/>
      <c r="M899" s="160"/>
      <c r="N899" s="160"/>
      <c r="O899" s="160"/>
      <c r="P899" s="160"/>
      <c r="Q899" s="160"/>
      <c r="R899" s="160"/>
      <c r="S899" s="160"/>
      <c r="T899" s="160"/>
      <c r="U899" s="160"/>
      <c r="V899" s="160"/>
      <c r="W899" s="160"/>
      <c r="X899" s="160"/>
      <c r="Y899" s="160"/>
      <c r="Z899" s="160"/>
      <c r="AA899" s="160"/>
      <c r="AB899" s="160"/>
      <c r="AC899" s="160"/>
      <c r="AD899" s="160"/>
      <c r="AE899" s="160"/>
      <c r="AF899" s="160"/>
      <c r="AG899" s="160"/>
      <c r="AH899" s="160"/>
      <c r="AI899" s="160"/>
      <c r="AJ899" s="160"/>
      <c r="AK899" s="160"/>
      <c r="AL899" s="160"/>
      <c r="AM899" s="160"/>
      <c r="AN899" s="160"/>
      <c r="AO899" s="160"/>
      <c r="AP899" s="160"/>
      <c r="AQ899" s="160"/>
      <c r="AR899" s="160"/>
    </row>
    <row r="900">
      <c r="A900" s="160"/>
      <c r="B900" s="160"/>
      <c r="C900" s="160"/>
      <c r="D900" s="160"/>
      <c r="E900" s="160"/>
      <c r="F900" s="160"/>
      <c r="G900" s="160"/>
      <c r="H900" s="160"/>
      <c r="I900" s="160"/>
      <c r="J900" s="160"/>
      <c r="K900" s="160"/>
      <c r="L900" s="160"/>
      <c r="M900" s="160"/>
      <c r="N900" s="160"/>
      <c r="O900" s="160"/>
      <c r="P900" s="160"/>
      <c r="Q900" s="160"/>
      <c r="R900" s="160"/>
      <c r="S900" s="160"/>
      <c r="T900" s="160"/>
      <c r="U900" s="160"/>
      <c r="V900" s="160"/>
      <c r="W900" s="160"/>
      <c r="X900" s="160"/>
      <c r="Y900" s="160"/>
      <c r="Z900" s="160"/>
      <c r="AA900" s="160"/>
      <c r="AB900" s="160"/>
      <c r="AC900" s="160"/>
      <c r="AD900" s="160"/>
      <c r="AE900" s="160"/>
      <c r="AF900" s="160"/>
      <c r="AG900" s="160"/>
      <c r="AH900" s="160"/>
      <c r="AI900" s="160"/>
      <c r="AJ900" s="160"/>
      <c r="AK900" s="160"/>
      <c r="AL900" s="160"/>
      <c r="AM900" s="160"/>
      <c r="AN900" s="160"/>
      <c r="AO900" s="160"/>
      <c r="AP900" s="160"/>
      <c r="AQ900" s="160"/>
      <c r="AR900" s="160"/>
    </row>
    <row r="901">
      <c r="A901" s="160"/>
      <c r="B901" s="160"/>
      <c r="C901" s="160"/>
      <c r="D901" s="160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Q901" s="160"/>
      <c r="R901" s="160"/>
      <c r="S901" s="160"/>
      <c r="T901" s="160"/>
      <c r="U901" s="160"/>
      <c r="V901" s="160"/>
      <c r="W901" s="160"/>
      <c r="X901" s="160"/>
      <c r="Y901" s="160"/>
      <c r="Z901" s="160"/>
      <c r="AA901" s="160"/>
      <c r="AB901" s="160"/>
      <c r="AC901" s="160"/>
      <c r="AD901" s="160"/>
      <c r="AE901" s="160"/>
      <c r="AF901" s="160"/>
      <c r="AG901" s="160"/>
      <c r="AH901" s="160"/>
      <c r="AI901" s="160"/>
      <c r="AJ901" s="160"/>
      <c r="AK901" s="160"/>
      <c r="AL901" s="160"/>
      <c r="AM901" s="160"/>
      <c r="AN901" s="160"/>
      <c r="AO901" s="160"/>
      <c r="AP901" s="160"/>
      <c r="AQ901" s="160"/>
      <c r="AR901" s="160"/>
    </row>
    <row r="902">
      <c r="A902" s="160"/>
      <c r="B902" s="160"/>
      <c r="C902" s="160"/>
      <c r="D902" s="160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Q902" s="160"/>
      <c r="R902" s="160"/>
      <c r="S902" s="160"/>
      <c r="T902" s="160"/>
      <c r="U902" s="160"/>
      <c r="V902" s="160"/>
      <c r="W902" s="160"/>
      <c r="X902" s="160"/>
      <c r="Y902" s="160"/>
      <c r="Z902" s="160"/>
      <c r="AA902" s="160"/>
      <c r="AB902" s="160"/>
      <c r="AC902" s="160"/>
      <c r="AD902" s="160"/>
      <c r="AE902" s="160"/>
      <c r="AF902" s="160"/>
      <c r="AG902" s="160"/>
      <c r="AH902" s="160"/>
      <c r="AI902" s="160"/>
      <c r="AJ902" s="160"/>
      <c r="AK902" s="160"/>
      <c r="AL902" s="160"/>
      <c r="AM902" s="160"/>
      <c r="AN902" s="160"/>
      <c r="AO902" s="160"/>
      <c r="AP902" s="160"/>
      <c r="AQ902" s="160"/>
      <c r="AR902" s="160"/>
    </row>
    <row r="903">
      <c r="A903" s="160"/>
      <c r="B903" s="160"/>
      <c r="C903" s="160"/>
      <c r="D903" s="160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Q903" s="160"/>
      <c r="R903" s="160"/>
      <c r="S903" s="160"/>
      <c r="T903" s="160"/>
      <c r="U903" s="160"/>
      <c r="V903" s="160"/>
      <c r="W903" s="160"/>
      <c r="X903" s="160"/>
      <c r="Y903" s="160"/>
      <c r="Z903" s="160"/>
      <c r="AA903" s="160"/>
      <c r="AB903" s="160"/>
      <c r="AC903" s="160"/>
      <c r="AD903" s="160"/>
      <c r="AE903" s="160"/>
      <c r="AF903" s="160"/>
      <c r="AG903" s="160"/>
      <c r="AH903" s="160"/>
      <c r="AI903" s="160"/>
      <c r="AJ903" s="160"/>
      <c r="AK903" s="160"/>
      <c r="AL903" s="160"/>
      <c r="AM903" s="160"/>
      <c r="AN903" s="160"/>
      <c r="AO903" s="160"/>
      <c r="AP903" s="160"/>
      <c r="AQ903" s="160"/>
      <c r="AR903" s="160"/>
    </row>
    <row r="904">
      <c r="A904" s="160"/>
      <c r="B904" s="160"/>
      <c r="C904" s="160"/>
      <c r="D904" s="160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Q904" s="160"/>
      <c r="R904" s="160"/>
      <c r="S904" s="160"/>
      <c r="T904" s="160"/>
      <c r="U904" s="160"/>
      <c r="V904" s="160"/>
      <c r="W904" s="160"/>
      <c r="X904" s="160"/>
      <c r="Y904" s="160"/>
      <c r="Z904" s="160"/>
      <c r="AA904" s="160"/>
      <c r="AB904" s="160"/>
      <c r="AC904" s="160"/>
      <c r="AD904" s="160"/>
      <c r="AE904" s="160"/>
      <c r="AF904" s="160"/>
      <c r="AG904" s="160"/>
      <c r="AH904" s="160"/>
      <c r="AI904" s="160"/>
      <c r="AJ904" s="160"/>
      <c r="AK904" s="160"/>
      <c r="AL904" s="160"/>
      <c r="AM904" s="160"/>
      <c r="AN904" s="160"/>
      <c r="AO904" s="160"/>
      <c r="AP904" s="160"/>
      <c r="AQ904" s="160"/>
      <c r="AR904" s="160"/>
    </row>
    <row r="905">
      <c r="A905" s="160"/>
      <c r="B905" s="160"/>
      <c r="C905" s="160"/>
      <c r="D905" s="160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Q905" s="160"/>
      <c r="R905" s="160"/>
      <c r="S905" s="160"/>
      <c r="T905" s="160"/>
      <c r="U905" s="160"/>
      <c r="V905" s="160"/>
      <c r="W905" s="160"/>
      <c r="X905" s="160"/>
      <c r="Y905" s="160"/>
      <c r="Z905" s="160"/>
      <c r="AA905" s="160"/>
      <c r="AB905" s="160"/>
      <c r="AC905" s="160"/>
      <c r="AD905" s="160"/>
      <c r="AE905" s="160"/>
      <c r="AF905" s="160"/>
      <c r="AG905" s="160"/>
      <c r="AH905" s="160"/>
      <c r="AI905" s="160"/>
      <c r="AJ905" s="160"/>
      <c r="AK905" s="160"/>
      <c r="AL905" s="160"/>
      <c r="AM905" s="160"/>
      <c r="AN905" s="160"/>
      <c r="AO905" s="160"/>
      <c r="AP905" s="160"/>
      <c r="AQ905" s="160"/>
      <c r="AR905" s="160"/>
    </row>
    <row r="906">
      <c r="A906" s="160"/>
      <c r="B906" s="160"/>
      <c r="C906" s="160"/>
      <c r="D906" s="160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60"/>
      <c r="Z906" s="160"/>
      <c r="AA906" s="160"/>
      <c r="AB906" s="160"/>
      <c r="AC906" s="160"/>
      <c r="AD906" s="160"/>
      <c r="AE906" s="160"/>
      <c r="AF906" s="160"/>
      <c r="AG906" s="160"/>
      <c r="AH906" s="160"/>
      <c r="AI906" s="160"/>
      <c r="AJ906" s="160"/>
      <c r="AK906" s="160"/>
      <c r="AL906" s="160"/>
      <c r="AM906" s="160"/>
      <c r="AN906" s="160"/>
      <c r="AO906" s="160"/>
      <c r="AP906" s="160"/>
      <c r="AQ906" s="160"/>
      <c r="AR906" s="160"/>
    </row>
    <row r="907">
      <c r="A907" s="160"/>
      <c r="B907" s="160"/>
      <c r="C907" s="160"/>
      <c r="D907" s="160"/>
      <c r="E907" s="160"/>
      <c r="F907" s="160"/>
      <c r="G907" s="160"/>
      <c r="H907" s="160"/>
      <c r="I907" s="160"/>
      <c r="J907" s="160"/>
      <c r="K907" s="160"/>
      <c r="L907" s="160"/>
      <c r="M907" s="160"/>
      <c r="N907" s="160"/>
      <c r="O907" s="160"/>
      <c r="P907" s="160"/>
      <c r="Q907" s="160"/>
      <c r="R907" s="160"/>
      <c r="S907" s="160"/>
      <c r="T907" s="160"/>
      <c r="U907" s="160"/>
      <c r="V907" s="160"/>
      <c r="W907" s="160"/>
      <c r="X907" s="160"/>
      <c r="Y907" s="160"/>
      <c r="Z907" s="160"/>
      <c r="AA907" s="160"/>
      <c r="AB907" s="160"/>
      <c r="AC907" s="160"/>
      <c r="AD907" s="160"/>
      <c r="AE907" s="160"/>
      <c r="AF907" s="160"/>
      <c r="AG907" s="160"/>
      <c r="AH907" s="160"/>
      <c r="AI907" s="160"/>
      <c r="AJ907" s="160"/>
      <c r="AK907" s="160"/>
      <c r="AL907" s="160"/>
      <c r="AM907" s="160"/>
      <c r="AN907" s="160"/>
      <c r="AO907" s="160"/>
      <c r="AP907" s="160"/>
      <c r="AQ907" s="160"/>
      <c r="AR907" s="160"/>
    </row>
    <row r="908">
      <c r="A908" s="160"/>
      <c r="B908" s="160"/>
      <c r="C908" s="160"/>
      <c r="D908" s="160"/>
      <c r="E908" s="160"/>
      <c r="F908" s="160"/>
      <c r="G908" s="160"/>
      <c r="H908" s="160"/>
      <c r="I908" s="160"/>
      <c r="J908" s="160"/>
      <c r="K908" s="160"/>
      <c r="L908" s="160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60"/>
      <c r="Z908" s="160"/>
      <c r="AA908" s="160"/>
      <c r="AB908" s="160"/>
      <c r="AC908" s="160"/>
      <c r="AD908" s="160"/>
      <c r="AE908" s="160"/>
      <c r="AF908" s="160"/>
      <c r="AG908" s="160"/>
      <c r="AH908" s="160"/>
      <c r="AI908" s="160"/>
      <c r="AJ908" s="160"/>
      <c r="AK908" s="160"/>
      <c r="AL908" s="160"/>
      <c r="AM908" s="160"/>
      <c r="AN908" s="160"/>
      <c r="AO908" s="160"/>
      <c r="AP908" s="160"/>
      <c r="AQ908" s="160"/>
      <c r="AR908" s="160"/>
    </row>
    <row r="909">
      <c r="A909" s="160"/>
      <c r="B909" s="160"/>
      <c r="C909" s="160"/>
      <c r="D909" s="160"/>
      <c r="E909" s="160"/>
      <c r="F909" s="160"/>
      <c r="G909" s="160"/>
      <c r="H909" s="160"/>
      <c r="I909" s="160"/>
      <c r="J909" s="160"/>
      <c r="K909" s="160"/>
      <c r="L909" s="160"/>
      <c r="M909" s="160"/>
      <c r="N909" s="160"/>
      <c r="O909" s="160"/>
      <c r="P909" s="160"/>
      <c r="Q909" s="160"/>
      <c r="R909" s="160"/>
      <c r="S909" s="160"/>
      <c r="T909" s="160"/>
      <c r="U909" s="160"/>
      <c r="V909" s="160"/>
      <c r="W909" s="160"/>
      <c r="X909" s="160"/>
      <c r="Y909" s="160"/>
      <c r="Z909" s="160"/>
      <c r="AA909" s="160"/>
      <c r="AB909" s="160"/>
      <c r="AC909" s="160"/>
      <c r="AD909" s="160"/>
      <c r="AE909" s="160"/>
      <c r="AF909" s="160"/>
      <c r="AG909" s="160"/>
      <c r="AH909" s="160"/>
      <c r="AI909" s="160"/>
      <c r="AJ909" s="160"/>
      <c r="AK909" s="160"/>
      <c r="AL909" s="160"/>
      <c r="AM909" s="160"/>
      <c r="AN909" s="160"/>
      <c r="AO909" s="160"/>
      <c r="AP909" s="160"/>
      <c r="AQ909" s="160"/>
      <c r="AR909" s="160"/>
    </row>
    <row r="910">
      <c r="A910" s="160"/>
      <c r="B910" s="160"/>
      <c r="C910" s="160"/>
      <c r="D910" s="160"/>
      <c r="E910" s="160"/>
      <c r="F910" s="160"/>
      <c r="G910" s="160"/>
      <c r="H910" s="160"/>
      <c r="I910" s="160"/>
      <c r="J910" s="160"/>
      <c r="K910" s="160"/>
      <c r="L910" s="160"/>
      <c r="M910" s="160"/>
      <c r="N910" s="160"/>
      <c r="O910" s="160"/>
      <c r="P910" s="160"/>
      <c r="Q910" s="160"/>
      <c r="R910" s="160"/>
      <c r="S910" s="160"/>
      <c r="T910" s="160"/>
      <c r="U910" s="160"/>
      <c r="V910" s="160"/>
      <c r="W910" s="160"/>
      <c r="X910" s="160"/>
      <c r="Y910" s="160"/>
      <c r="Z910" s="160"/>
      <c r="AA910" s="160"/>
      <c r="AB910" s="160"/>
      <c r="AC910" s="160"/>
      <c r="AD910" s="160"/>
      <c r="AE910" s="160"/>
      <c r="AF910" s="160"/>
      <c r="AG910" s="160"/>
      <c r="AH910" s="160"/>
      <c r="AI910" s="160"/>
      <c r="AJ910" s="160"/>
      <c r="AK910" s="160"/>
      <c r="AL910" s="160"/>
      <c r="AM910" s="160"/>
      <c r="AN910" s="160"/>
      <c r="AO910" s="160"/>
      <c r="AP910" s="160"/>
      <c r="AQ910" s="160"/>
      <c r="AR910" s="160"/>
    </row>
    <row r="911">
      <c r="A911" s="160"/>
      <c r="B911" s="160"/>
      <c r="C911" s="160"/>
      <c r="D911" s="160"/>
      <c r="E911" s="160"/>
      <c r="F911" s="160"/>
      <c r="G911" s="160"/>
      <c r="H911" s="160"/>
      <c r="I911" s="160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  <c r="AA911" s="160"/>
      <c r="AB911" s="160"/>
      <c r="AC911" s="160"/>
      <c r="AD911" s="160"/>
      <c r="AE911" s="160"/>
      <c r="AF911" s="160"/>
      <c r="AG911" s="160"/>
      <c r="AH911" s="160"/>
      <c r="AI911" s="160"/>
      <c r="AJ911" s="160"/>
      <c r="AK911" s="160"/>
      <c r="AL911" s="160"/>
      <c r="AM911" s="160"/>
      <c r="AN911" s="160"/>
      <c r="AO911" s="160"/>
      <c r="AP911" s="160"/>
      <c r="AQ911" s="160"/>
      <c r="AR911" s="160"/>
    </row>
    <row r="912">
      <c r="A912" s="160"/>
      <c r="B912" s="160"/>
      <c r="C912" s="160"/>
      <c r="D912" s="160"/>
      <c r="E912" s="160"/>
      <c r="F912" s="160"/>
      <c r="G912" s="160"/>
      <c r="H912" s="160"/>
      <c r="I912" s="160"/>
      <c r="J912" s="160"/>
      <c r="K912" s="160"/>
      <c r="L912" s="160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60"/>
      <c r="Z912" s="160"/>
      <c r="AA912" s="160"/>
      <c r="AB912" s="160"/>
      <c r="AC912" s="160"/>
      <c r="AD912" s="160"/>
      <c r="AE912" s="160"/>
      <c r="AF912" s="160"/>
      <c r="AG912" s="160"/>
      <c r="AH912" s="160"/>
      <c r="AI912" s="160"/>
      <c r="AJ912" s="160"/>
      <c r="AK912" s="160"/>
      <c r="AL912" s="160"/>
      <c r="AM912" s="160"/>
      <c r="AN912" s="160"/>
      <c r="AO912" s="160"/>
      <c r="AP912" s="160"/>
      <c r="AQ912" s="160"/>
      <c r="AR912" s="160"/>
    </row>
    <row r="913">
      <c r="A913" s="160"/>
      <c r="B913" s="160"/>
      <c r="C913" s="160"/>
      <c r="D913" s="160"/>
      <c r="E913" s="160"/>
      <c r="F913" s="160"/>
      <c r="G913" s="160"/>
      <c r="H913" s="160"/>
      <c r="I913" s="160"/>
      <c r="J913" s="160"/>
      <c r="K913" s="160"/>
      <c r="L913" s="160"/>
      <c r="M913" s="160"/>
      <c r="N913" s="160"/>
      <c r="O913" s="160"/>
      <c r="P913" s="160"/>
      <c r="Q913" s="160"/>
      <c r="R913" s="160"/>
      <c r="S913" s="160"/>
      <c r="T913" s="160"/>
      <c r="U913" s="160"/>
      <c r="V913" s="160"/>
      <c r="W913" s="160"/>
      <c r="X913" s="160"/>
      <c r="Y913" s="160"/>
      <c r="Z913" s="160"/>
      <c r="AA913" s="160"/>
      <c r="AB913" s="160"/>
      <c r="AC913" s="160"/>
      <c r="AD913" s="160"/>
      <c r="AE913" s="160"/>
      <c r="AF913" s="160"/>
      <c r="AG913" s="160"/>
      <c r="AH913" s="160"/>
      <c r="AI913" s="160"/>
      <c r="AJ913" s="160"/>
      <c r="AK913" s="160"/>
      <c r="AL913" s="160"/>
      <c r="AM913" s="160"/>
      <c r="AN913" s="160"/>
      <c r="AO913" s="160"/>
      <c r="AP913" s="160"/>
      <c r="AQ913" s="160"/>
      <c r="AR913" s="160"/>
    </row>
    <row r="914">
      <c r="A914" s="160"/>
      <c r="B914" s="160"/>
      <c r="C914" s="160"/>
      <c r="D914" s="160"/>
      <c r="E914" s="160"/>
      <c r="F914" s="160"/>
      <c r="G914" s="160"/>
      <c r="H914" s="160"/>
      <c r="I914" s="160"/>
      <c r="J914" s="160"/>
      <c r="K914" s="160"/>
      <c r="L914" s="160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/>
      <c r="W914" s="160"/>
      <c r="X914" s="160"/>
      <c r="Y914" s="160"/>
      <c r="Z914" s="160"/>
      <c r="AA914" s="160"/>
      <c r="AB914" s="160"/>
      <c r="AC914" s="160"/>
      <c r="AD914" s="160"/>
      <c r="AE914" s="160"/>
      <c r="AF914" s="160"/>
      <c r="AG914" s="160"/>
      <c r="AH914" s="160"/>
      <c r="AI914" s="160"/>
      <c r="AJ914" s="160"/>
      <c r="AK914" s="160"/>
      <c r="AL914" s="160"/>
      <c r="AM914" s="160"/>
      <c r="AN914" s="160"/>
      <c r="AO914" s="160"/>
      <c r="AP914" s="160"/>
      <c r="AQ914" s="160"/>
      <c r="AR914" s="160"/>
    </row>
    <row r="915">
      <c r="A915" s="160"/>
      <c r="B915" s="160"/>
      <c r="C915" s="160"/>
      <c r="D915" s="160"/>
      <c r="E915" s="160"/>
      <c r="F915" s="160"/>
      <c r="G915" s="160"/>
      <c r="H915" s="160"/>
      <c r="I915" s="160"/>
      <c r="J915" s="160"/>
      <c r="K915" s="160"/>
      <c r="L915" s="160"/>
      <c r="M915" s="160"/>
      <c r="N915" s="160"/>
      <c r="O915" s="160"/>
      <c r="P915" s="160"/>
      <c r="Q915" s="160"/>
      <c r="R915" s="160"/>
      <c r="S915" s="160"/>
      <c r="T915" s="160"/>
      <c r="U915" s="160"/>
      <c r="V915" s="160"/>
      <c r="W915" s="160"/>
      <c r="X915" s="160"/>
      <c r="Y915" s="160"/>
      <c r="Z915" s="160"/>
      <c r="AA915" s="160"/>
      <c r="AB915" s="160"/>
      <c r="AC915" s="160"/>
      <c r="AD915" s="160"/>
      <c r="AE915" s="160"/>
      <c r="AF915" s="160"/>
      <c r="AG915" s="160"/>
      <c r="AH915" s="160"/>
      <c r="AI915" s="160"/>
      <c r="AJ915" s="160"/>
      <c r="AK915" s="160"/>
      <c r="AL915" s="160"/>
      <c r="AM915" s="160"/>
      <c r="AN915" s="160"/>
      <c r="AO915" s="160"/>
      <c r="AP915" s="160"/>
      <c r="AQ915" s="160"/>
      <c r="AR915" s="160"/>
    </row>
    <row r="916">
      <c r="A916" s="160"/>
      <c r="B916" s="160"/>
      <c r="C916" s="160"/>
      <c r="D916" s="160"/>
      <c r="E916" s="160"/>
      <c r="F916" s="160"/>
      <c r="G916" s="160"/>
      <c r="H916" s="160"/>
      <c r="I916" s="160"/>
      <c r="J916" s="160"/>
      <c r="K916" s="160"/>
      <c r="L916" s="160"/>
      <c r="M916" s="160"/>
      <c r="N916" s="160"/>
      <c r="O916" s="160"/>
      <c r="P916" s="160"/>
      <c r="Q916" s="160"/>
      <c r="R916" s="160"/>
      <c r="S916" s="160"/>
      <c r="T916" s="160"/>
      <c r="U916" s="160"/>
      <c r="V916" s="160"/>
      <c r="W916" s="160"/>
      <c r="X916" s="160"/>
      <c r="Y916" s="160"/>
      <c r="Z916" s="160"/>
      <c r="AA916" s="160"/>
      <c r="AB916" s="160"/>
      <c r="AC916" s="160"/>
      <c r="AD916" s="160"/>
      <c r="AE916" s="160"/>
      <c r="AF916" s="160"/>
      <c r="AG916" s="160"/>
      <c r="AH916" s="160"/>
      <c r="AI916" s="160"/>
      <c r="AJ916" s="160"/>
      <c r="AK916" s="160"/>
      <c r="AL916" s="160"/>
      <c r="AM916" s="160"/>
      <c r="AN916" s="160"/>
      <c r="AO916" s="160"/>
      <c r="AP916" s="160"/>
      <c r="AQ916" s="160"/>
      <c r="AR916" s="160"/>
    </row>
    <row r="917">
      <c r="A917" s="160"/>
      <c r="B917" s="160"/>
      <c r="C917" s="160"/>
      <c r="D917" s="160"/>
      <c r="E917" s="160"/>
      <c r="F917" s="160"/>
      <c r="G917" s="160"/>
      <c r="H917" s="160"/>
      <c r="I917" s="160"/>
      <c r="J917" s="160"/>
      <c r="K917" s="160"/>
      <c r="L917" s="160"/>
      <c r="M917" s="160"/>
      <c r="N917" s="160"/>
      <c r="O917" s="160"/>
      <c r="P917" s="160"/>
      <c r="Q917" s="160"/>
      <c r="R917" s="160"/>
      <c r="S917" s="160"/>
      <c r="T917" s="160"/>
      <c r="U917" s="160"/>
      <c r="V917" s="160"/>
      <c r="W917" s="160"/>
      <c r="X917" s="160"/>
      <c r="Y917" s="160"/>
      <c r="Z917" s="160"/>
      <c r="AA917" s="160"/>
      <c r="AB917" s="160"/>
      <c r="AC917" s="160"/>
      <c r="AD917" s="160"/>
      <c r="AE917" s="160"/>
      <c r="AF917" s="160"/>
      <c r="AG917" s="160"/>
      <c r="AH917" s="160"/>
      <c r="AI917" s="160"/>
      <c r="AJ917" s="160"/>
      <c r="AK917" s="160"/>
      <c r="AL917" s="160"/>
      <c r="AM917" s="160"/>
      <c r="AN917" s="160"/>
      <c r="AO917" s="160"/>
      <c r="AP917" s="160"/>
      <c r="AQ917" s="160"/>
      <c r="AR917" s="160"/>
    </row>
    <row r="918">
      <c r="A918" s="160"/>
      <c r="B918" s="160"/>
      <c r="C918" s="160"/>
      <c r="D918" s="160"/>
      <c r="E918" s="160"/>
      <c r="F918" s="160"/>
      <c r="G918" s="160"/>
      <c r="H918" s="160"/>
      <c r="I918" s="160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60"/>
      <c r="V918" s="160"/>
      <c r="W918" s="160"/>
      <c r="X918" s="160"/>
      <c r="Y918" s="160"/>
      <c r="Z918" s="160"/>
      <c r="AA918" s="160"/>
      <c r="AB918" s="160"/>
      <c r="AC918" s="160"/>
      <c r="AD918" s="160"/>
      <c r="AE918" s="160"/>
      <c r="AF918" s="160"/>
      <c r="AG918" s="160"/>
      <c r="AH918" s="160"/>
      <c r="AI918" s="160"/>
      <c r="AJ918" s="160"/>
      <c r="AK918" s="160"/>
      <c r="AL918" s="160"/>
      <c r="AM918" s="160"/>
      <c r="AN918" s="160"/>
      <c r="AO918" s="160"/>
      <c r="AP918" s="160"/>
      <c r="AQ918" s="160"/>
      <c r="AR918" s="160"/>
    </row>
    <row r="919">
      <c r="A919" s="160"/>
      <c r="B919" s="160"/>
      <c r="C919" s="160"/>
      <c r="D919" s="160"/>
      <c r="E919" s="160"/>
      <c r="F919" s="160"/>
      <c r="G919" s="160"/>
      <c r="H919" s="160"/>
      <c r="I919" s="160"/>
      <c r="J919" s="160"/>
      <c r="K919" s="160"/>
      <c r="L919" s="160"/>
      <c r="M919" s="160"/>
      <c r="N919" s="160"/>
      <c r="O919" s="160"/>
      <c r="P919" s="160"/>
      <c r="Q919" s="160"/>
      <c r="R919" s="160"/>
      <c r="S919" s="160"/>
      <c r="T919" s="160"/>
      <c r="U919" s="160"/>
      <c r="V919" s="160"/>
      <c r="W919" s="160"/>
      <c r="X919" s="160"/>
      <c r="Y919" s="160"/>
      <c r="Z919" s="160"/>
      <c r="AA919" s="160"/>
      <c r="AB919" s="160"/>
      <c r="AC919" s="160"/>
      <c r="AD919" s="160"/>
      <c r="AE919" s="160"/>
      <c r="AF919" s="160"/>
      <c r="AG919" s="160"/>
      <c r="AH919" s="160"/>
      <c r="AI919" s="160"/>
      <c r="AJ919" s="160"/>
      <c r="AK919" s="160"/>
      <c r="AL919" s="160"/>
      <c r="AM919" s="160"/>
      <c r="AN919" s="160"/>
      <c r="AO919" s="160"/>
      <c r="AP919" s="160"/>
      <c r="AQ919" s="160"/>
      <c r="AR919" s="160"/>
    </row>
    <row r="920">
      <c r="A920" s="160"/>
      <c r="B920" s="160"/>
      <c r="C920" s="160"/>
      <c r="D920" s="160"/>
      <c r="E920" s="160"/>
      <c r="F920" s="160"/>
      <c r="G920" s="160"/>
      <c r="H920" s="160"/>
      <c r="I920" s="160"/>
      <c r="J920" s="160"/>
      <c r="K920" s="160"/>
      <c r="L920" s="160"/>
      <c r="M920" s="160"/>
      <c r="N920" s="160"/>
      <c r="O920" s="160"/>
      <c r="P920" s="160"/>
      <c r="Q920" s="160"/>
      <c r="R920" s="160"/>
      <c r="S920" s="160"/>
      <c r="T920" s="160"/>
      <c r="U920" s="160"/>
      <c r="V920" s="160"/>
      <c r="W920" s="160"/>
      <c r="X920" s="160"/>
      <c r="Y920" s="160"/>
      <c r="Z920" s="160"/>
      <c r="AA920" s="160"/>
      <c r="AB920" s="160"/>
      <c r="AC920" s="160"/>
      <c r="AD920" s="160"/>
      <c r="AE920" s="160"/>
      <c r="AF920" s="160"/>
      <c r="AG920" s="160"/>
      <c r="AH920" s="160"/>
      <c r="AI920" s="160"/>
      <c r="AJ920" s="160"/>
      <c r="AK920" s="160"/>
      <c r="AL920" s="160"/>
      <c r="AM920" s="160"/>
      <c r="AN920" s="160"/>
      <c r="AO920" s="160"/>
      <c r="AP920" s="160"/>
      <c r="AQ920" s="160"/>
      <c r="AR920" s="160"/>
    </row>
    <row r="921">
      <c r="A921" s="160"/>
      <c r="B921" s="160"/>
      <c r="C921" s="160"/>
      <c r="D921" s="160"/>
      <c r="E921" s="160"/>
      <c r="F921" s="160"/>
      <c r="G921" s="160"/>
      <c r="H921" s="160"/>
      <c r="I921" s="160"/>
      <c r="J921" s="160"/>
      <c r="K921" s="160"/>
      <c r="L921" s="160"/>
      <c r="M921" s="160"/>
      <c r="N921" s="160"/>
      <c r="O921" s="160"/>
      <c r="P921" s="160"/>
      <c r="Q921" s="160"/>
      <c r="R921" s="160"/>
      <c r="S921" s="160"/>
      <c r="T921" s="160"/>
      <c r="U921" s="160"/>
      <c r="V921" s="160"/>
      <c r="W921" s="160"/>
      <c r="X921" s="160"/>
      <c r="Y921" s="160"/>
      <c r="Z921" s="160"/>
      <c r="AA921" s="160"/>
      <c r="AB921" s="160"/>
      <c r="AC921" s="160"/>
      <c r="AD921" s="160"/>
      <c r="AE921" s="160"/>
      <c r="AF921" s="160"/>
      <c r="AG921" s="160"/>
      <c r="AH921" s="160"/>
      <c r="AI921" s="160"/>
      <c r="AJ921" s="160"/>
      <c r="AK921" s="160"/>
      <c r="AL921" s="160"/>
      <c r="AM921" s="160"/>
      <c r="AN921" s="160"/>
      <c r="AO921" s="160"/>
      <c r="AP921" s="160"/>
      <c r="AQ921" s="160"/>
      <c r="AR921" s="160"/>
    </row>
    <row r="922">
      <c r="A922" s="160"/>
      <c r="B922" s="160"/>
      <c r="C922" s="160"/>
      <c r="D922" s="160"/>
      <c r="E922" s="160"/>
      <c r="F922" s="160"/>
      <c r="G922" s="160"/>
      <c r="H922" s="160"/>
      <c r="I922" s="160"/>
      <c r="J922" s="160"/>
      <c r="K922" s="160"/>
      <c r="L922" s="160"/>
      <c r="M922" s="160"/>
      <c r="N922" s="160"/>
      <c r="O922" s="160"/>
      <c r="P922" s="160"/>
      <c r="Q922" s="160"/>
      <c r="R922" s="160"/>
      <c r="S922" s="160"/>
      <c r="T922" s="160"/>
      <c r="U922" s="160"/>
      <c r="V922" s="160"/>
      <c r="W922" s="160"/>
      <c r="X922" s="160"/>
      <c r="Y922" s="160"/>
      <c r="Z922" s="160"/>
      <c r="AA922" s="160"/>
      <c r="AB922" s="160"/>
      <c r="AC922" s="160"/>
      <c r="AD922" s="160"/>
      <c r="AE922" s="160"/>
      <c r="AF922" s="160"/>
      <c r="AG922" s="160"/>
      <c r="AH922" s="160"/>
      <c r="AI922" s="160"/>
      <c r="AJ922" s="160"/>
      <c r="AK922" s="160"/>
      <c r="AL922" s="160"/>
      <c r="AM922" s="160"/>
      <c r="AN922" s="160"/>
      <c r="AO922" s="160"/>
      <c r="AP922" s="160"/>
      <c r="AQ922" s="160"/>
      <c r="AR922" s="160"/>
    </row>
    <row r="923">
      <c r="A923" s="160"/>
      <c r="B923" s="160"/>
      <c r="C923" s="160"/>
      <c r="D923" s="160"/>
      <c r="E923" s="160"/>
      <c r="F923" s="160"/>
      <c r="G923" s="160"/>
      <c r="H923" s="160"/>
      <c r="I923" s="160"/>
      <c r="J923" s="160"/>
      <c r="K923" s="160"/>
      <c r="L923" s="160"/>
      <c r="M923" s="160"/>
      <c r="N923" s="160"/>
      <c r="O923" s="160"/>
      <c r="P923" s="160"/>
      <c r="Q923" s="160"/>
      <c r="R923" s="160"/>
      <c r="S923" s="160"/>
      <c r="T923" s="160"/>
      <c r="U923" s="160"/>
      <c r="V923" s="160"/>
      <c r="W923" s="160"/>
      <c r="X923" s="160"/>
      <c r="Y923" s="160"/>
      <c r="Z923" s="160"/>
      <c r="AA923" s="160"/>
      <c r="AB923" s="160"/>
      <c r="AC923" s="160"/>
      <c r="AD923" s="160"/>
      <c r="AE923" s="160"/>
      <c r="AF923" s="160"/>
      <c r="AG923" s="160"/>
      <c r="AH923" s="160"/>
      <c r="AI923" s="160"/>
      <c r="AJ923" s="160"/>
      <c r="AK923" s="160"/>
      <c r="AL923" s="160"/>
      <c r="AM923" s="160"/>
      <c r="AN923" s="160"/>
      <c r="AO923" s="160"/>
      <c r="AP923" s="160"/>
      <c r="AQ923" s="160"/>
      <c r="AR923" s="160"/>
    </row>
    <row r="924">
      <c r="A924" s="160"/>
      <c r="B924" s="160"/>
      <c r="C924" s="160"/>
      <c r="D924" s="160"/>
      <c r="E924" s="160"/>
      <c r="F924" s="160"/>
      <c r="G924" s="160"/>
      <c r="H924" s="160"/>
      <c r="I924" s="160"/>
      <c r="J924" s="160"/>
      <c r="K924" s="160"/>
      <c r="L924" s="160"/>
      <c r="M924" s="160"/>
      <c r="N924" s="160"/>
      <c r="O924" s="160"/>
      <c r="P924" s="160"/>
      <c r="Q924" s="160"/>
      <c r="R924" s="160"/>
      <c r="S924" s="160"/>
      <c r="T924" s="160"/>
      <c r="U924" s="160"/>
      <c r="V924" s="160"/>
      <c r="W924" s="160"/>
      <c r="X924" s="160"/>
      <c r="Y924" s="160"/>
      <c r="Z924" s="160"/>
      <c r="AA924" s="160"/>
      <c r="AB924" s="160"/>
      <c r="AC924" s="160"/>
      <c r="AD924" s="160"/>
      <c r="AE924" s="160"/>
      <c r="AF924" s="160"/>
      <c r="AG924" s="160"/>
      <c r="AH924" s="160"/>
      <c r="AI924" s="160"/>
      <c r="AJ924" s="160"/>
      <c r="AK924" s="160"/>
      <c r="AL924" s="160"/>
      <c r="AM924" s="160"/>
      <c r="AN924" s="160"/>
      <c r="AO924" s="160"/>
      <c r="AP924" s="160"/>
      <c r="AQ924" s="160"/>
      <c r="AR924" s="160"/>
    </row>
    <row r="925">
      <c r="A925" s="160"/>
      <c r="B925" s="160"/>
      <c r="C925" s="160"/>
      <c r="D925" s="160"/>
      <c r="E925" s="160"/>
      <c r="F925" s="160"/>
      <c r="G925" s="160"/>
      <c r="H925" s="160"/>
      <c r="I925" s="160"/>
      <c r="J925" s="160"/>
      <c r="K925" s="160"/>
      <c r="L925" s="160"/>
      <c r="M925" s="160"/>
      <c r="N925" s="160"/>
      <c r="O925" s="160"/>
      <c r="P925" s="160"/>
      <c r="Q925" s="160"/>
      <c r="R925" s="160"/>
      <c r="S925" s="160"/>
      <c r="T925" s="160"/>
      <c r="U925" s="160"/>
      <c r="V925" s="160"/>
      <c r="W925" s="160"/>
      <c r="X925" s="160"/>
      <c r="Y925" s="160"/>
      <c r="Z925" s="160"/>
      <c r="AA925" s="160"/>
      <c r="AB925" s="160"/>
      <c r="AC925" s="160"/>
      <c r="AD925" s="160"/>
      <c r="AE925" s="160"/>
      <c r="AF925" s="160"/>
      <c r="AG925" s="160"/>
      <c r="AH925" s="160"/>
      <c r="AI925" s="160"/>
      <c r="AJ925" s="160"/>
      <c r="AK925" s="160"/>
      <c r="AL925" s="160"/>
      <c r="AM925" s="160"/>
      <c r="AN925" s="160"/>
      <c r="AO925" s="160"/>
      <c r="AP925" s="160"/>
      <c r="AQ925" s="160"/>
      <c r="AR925" s="160"/>
    </row>
    <row r="926">
      <c r="A926" s="160"/>
      <c r="B926" s="160"/>
      <c r="C926" s="160"/>
      <c r="D926" s="160"/>
      <c r="E926" s="160"/>
      <c r="F926" s="160"/>
      <c r="G926" s="160"/>
      <c r="H926" s="160"/>
      <c r="I926" s="160"/>
      <c r="J926" s="160"/>
      <c r="K926" s="160"/>
      <c r="L926" s="160"/>
      <c r="M926" s="160"/>
      <c r="N926" s="160"/>
      <c r="O926" s="160"/>
      <c r="P926" s="160"/>
      <c r="Q926" s="160"/>
      <c r="R926" s="160"/>
      <c r="S926" s="160"/>
      <c r="T926" s="160"/>
      <c r="U926" s="160"/>
      <c r="V926" s="160"/>
      <c r="W926" s="160"/>
      <c r="X926" s="160"/>
      <c r="Y926" s="160"/>
      <c r="Z926" s="160"/>
      <c r="AA926" s="160"/>
      <c r="AB926" s="160"/>
      <c r="AC926" s="160"/>
      <c r="AD926" s="160"/>
      <c r="AE926" s="160"/>
      <c r="AF926" s="160"/>
      <c r="AG926" s="160"/>
      <c r="AH926" s="160"/>
      <c r="AI926" s="160"/>
      <c r="AJ926" s="160"/>
      <c r="AK926" s="160"/>
      <c r="AL926" s="160"/>
      <c r="AM926" s="160"/>
      <c r="AN926" s="160"/>
      <c r="AO926" s="160"/>
      <c r="AP926" s="160"/>
      <c r="AQ926" s="160"/>
      <c r="AR926" s="160"/>
    </row>
    <row r="927">
      <c r="A927" s="160"/>
      <c r="B927" s="160"/>
      <c r="C927" s="160"/>
      <c r="D927" s="160"/>
      <c r="E927" s="160"/>
      <c r="F927" s="160"/>
      <c r="G927" s="160"/>
      <c r="H927" s="160"/>
      <c r="I927" s="160"/>
      <c r="J927" s="160"/>
      <c r="K927" s="160"/>
      <c r="L927" s="160"/>
      <c r="M927" s="160"/>
      <c r="N927" s="160"/>
      <c r="O927" s="160"/>
      <c r="P927" s="160"/>
      <c r="Q927" s="160"/>
      <c r="R927" s="160"/>
      <c r="S927" s="160"/>
      <c r="T927" s="160"/>
      <c r="U927" s="160"/>
      <c r="V927" s="160"/>
      <c r="W927" s="160"/>
      <c r="X927" s="160"/>
      <c r="Y927" s="160"/>
      <c r="Z927" s="160"/>
      <c r="AA927" s="160"/>
      <c r="AB927" s="160"/>
      <c r="AC927" s="160"/>
      <c r="AD927" s="160"/>
      <c r="AE927" s="160"/>
      <c r="AF927" s="160"/>
      <c r="AG927" s="160"/>
      <c r="AH927" s="160"/>
      <c r="AI927" s="160"/>
      <c r="AJ927" s="160"/>
      <c r="AK927" s="160"/>
      <c r="AL927" s="160"/>
      <c r="AM927" s="160"/>
      <c r="AN927" s="160"/>
      <c r="AO927" s="160"/>
      <c r="AP927" s="160"/>
      <c r="AQ927" s="160"/>
      <c r="AR927" s="160"/>
    </row>
    <row r="928">
      <c r="A928" s="160"/>
      <c r="B928" s="160"/>
      <c r="C928" s="160"/>
      <c r="D928" s="160"/>
      <c r="E928" s="160"/>
      <c r="F928" s="160"/>
      <c r="G928" s="160"/>
      <c r="H928" s="160"/>
      <c r="I928" s="160"/>
      <c r="J928" s="160"/>
      <c r="K928" s="160"/>
      <c r="L928" s="160"/>
      <c r="M928" s="160"/>
      <c r="N928" s="160"/>
      <c r="O928" s="160"/>
      <c r="P928" s="160"/>
      <c r="Q928" s="160"/>
      <c r="R928" s="160"/>
      <c r="S928" s="160"/>
      <c r="T928" s="160"/>
      <c r="U928" s="160"/>
      <c r="V928" s="160"/>
      <c r="W928" s="160"/>
      <c r="X928" s="160"/>
      <c r="Y928" s="160"/>
      <c r="Z928" s="160"/>
      <c r="AA928" s="160"/>
      <c r="AB928" s="160"/>
      <c r="AC928" s="160"/>
      <c r="AD928" s="160"/>
      <c r="AE928" s="160"/>
      <c r="AF928" s="160"/>
      <c r="AG928" s="160"/>
      <c r="AH928" s="160"/>
      <c r="AI928" s="160"/>
      <c r="AJ928" s="160"/>
      <c r="AK928" s="160"/>
      <c r="AL928" s="160"/>
      <c r="AM928" s="160"/>
      <c r="AN928" s="160"/>
      <c r="AO928" s="160"/>
      <c r="AP928" s="160"/>
      <c r="AQ928" s="160"/>
      <c r="AR928" s="160"/>
    </row>
    <row r="929">
      <c r="A929" s="160"/>
      <c r="B929" s="160"/>
      <c r="C929" s="160"/>
      <c r="D929" s="160"/>
      <c r="E929" s="160"/>
      <c r="F929" s="160"/>
      <c r="G929" s="160"/>
      <c r="H929" s="160"/>
      <c r="I929" s="160"/>
      <c r="J929" s="160"/>
      <c r="K929" s="160"/>
      <c r="L929" s="160"/>
      <c r="M929" s="160"/>
      <c r="N929" s="160"/>
      <c r="O929" s="160"/>
      <c r="P929" s="160"/>
      <c r="Q929" s="160"/>
      <c r="R929" s="160"/>
      <c r="S929" s="160"/>
      <c r="T929" s="160"/>
      <c r="U929" s="160"/>
      <c r="V929" s="160"/>
      <c r="W929" s="160"/>
      <c r="X929" s="160"/>
      <c r="Y929" s="160"/>
      <c r="Z929" s="160"/>
      <c r="AA929" s="160"/>
      <c r="AB929" s="160"/>
      <c r="AC929" s="160"/>
      <c r="AD929" s="160"/>
      <c r="AE929" s="160"/>
      <c r="AF929" s="160"/>
      <c r="AG929" s="160"/>
      <c r="AH929" s="160"/>
      <c r="AI929" s="160"/>
      <c r="AJ929" s="160"/>
      <c r="AK929" s="160"/>
      <c r="AL929" s="160"/>
      <c r="AM929" s="160"/>
      <c r="AN929" s="160"/>
      <c r="AO929" s="160"/>
      <c r="AP929" s="160"/>
      <c r="AQ929" s="160"/>
      <c r="AR929" s="160"/>
    </row>
    <row r="930">
      <c r="A930" s="160"/>
      <c r="B930" s="160"/>
      <c r="C930" s="160"/>
      <c r="D930" s="160"/>
      <c r="E930" s="160"/>
      <c r="F930" s="160"/>
      <c r="G930" s="160"/>
      <c r="H930" s="160"/>
      <c r="I930" s="160"/>
      <c r="J930" s="160"/>
      <c r="K930" s="160"/>
      <c r="L930" s="160"/>
      <c r="M930" s="160"/>
      <c r="N930" s="160"/>
      <c r="O930" s="160"/>
      <c r="P930" s="160"/>
      <c r="Q930" s="160"/>
      <c r="R930" s="160"/>
      <c r="S930" s="160"/>
      <c r="T930" s="160"/>
      <c r="U930" s="160"/>
      <c r="V930" s="160"/>
      <c r="W930" s="160"/>
      <c r="X930" s="160"/>
      <c r="Y930" s="160"/>
      <c r="Z930" s="160"/>
      <c r="AA930" s="160"/>
      <c r="AB930" s="160"/>
      <c r="AC930" s="160"/>
      <c r="AD930" s="160"/>
      <c r="AE930" s="160"/>
      <c r="AF930" s="160"/>
      <c r="AG930" s="160"/>
      <c r="AH930" s="160"/>
      <c r="AI930" s="160"/>
      <c r="AJ930" s="160"/>
      <c r="AK930" s="160"/>
      <c r="AL930" s="160"/>
      <c r="AM930" s="160"/>
      <c r="AN930" s="160"/>
      <c r="AO930" s="160"/>
      <c r="AP930" s="160"/>
      <c r="AQ930" s="160"/>
      <c r="AR930" s="160"/>
    </row>
    <row r="931">
      <c r="A931" s="160"/>
      <c r="B931" s="160"/>
      <c r="C931" s="160"/>
      <c r="D931" s="160"/>
      <c r="E931" s="160"/>
      <c r="F931" s="160"/>
      <c r="G931" s="160"/>
      <c r="H931" s="160"/>
      <c r="I931" s="160"/>
      <c r="J931" s="160"/>
      <c r="K931" s="160"/>
      <c r="L931" s="160"/>
      <c r="M931" s="160"/>
      <c r="N931" s="160"/>
      <c r="O931" s="160"/>
      <c r="P931" s="160"/>
      <c r="Q931" s="160"/>
      <c r="R931" s="160"/>
      <c r="S931" s="160"/>
      <c r="T931" s="160"/>
      <c r="U931" s="160"/>
      <c r="V931" s="160"/>
      <c r="W931" s="160"/>
      <c r="X931" s="160"/>
      <c r="Y931" s="160"/>
      <c r="Z931" s="160"/>
      <c r="AA931" s="160"/>
      <c r="AB931" s="160"/>
      <c r="AC931" s="160"/>
      <c r="AD931" s="160"/>
      <c r="AE931" s="160"/>
      <c r="AF931" s="160"/>
      <c r="AG931" s="160"/>
      <c r="AH931" s="160"/>
      <c r="AI931" s="160"/>
      <c r="AJ931" s="160"/>
      <c r="AK931" s="160"/>
      <c r="AL931" s="160"/>
      <c r="AM931" s="160"/>
      <c r="AN931" s="160"/>
      <c r="AO931" s="160"/>
      <c r="AP931" s="160"/>
      <c r="AQ931" s="160"/>
      <c r="AR931" s="160"/>
    </row>
    <row r="932">
      <c r="A932" s="160"/>
      <c r="B932" s="160"/>
      <c r="C932" s="160"/>
      <c r="D932" s="160"/>
      <c r="E932" s="160"/>
      <c r="F932" s="160"/>
      <c r="G932" s="160"/>
      <c r="H932" s="160"/>
      <c r="I932" s="160"/>
      <c r="J932" s="160"/>
      <c r="K932" s="160"/>
      <c r="L932" s="160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60"/>
      <c r="Z932" s="160"/>
      <c r="AA932" s="160"/>
      <c r="AB932" s="160"/>
      <c r="AC932" s="160"/>
      <c r="AD932" s="160"/>
      <c r="AE932" s="160"/>
      <c r="AF932" s="160"/>
      <c r="AG932" s="160"/>
      <c r="AH932" s="160"/>
      <c r="AI932" s="160"/>
      <c r="AJ932" s="160"/>
      <c r="AK932" s="160"/>
      <c r="AL932" s="160"/>
      <c r="AM932" s="160"/>
      <c r="AN932" s="160"/>
      <c r="AO932" s="160"/>
      <c r="AP932" s="160"/>
      <c r="AQ932" s="160"/>
      <c r="AR932" s="160"/>
    </row>
    <row r="933">
      <c r="A933" s="160"/>
      <c r="B933" s="160"/>
      <c r="C933" s="160"/>
      <c r="D933" s="160"/>
      <c r="E933" s="160"/>
      <c r="F933" s="160"/>
      <c r="G933" s="160"/>
      <c r="H933" s="160"/>
      <c r="I933" s="160"/>
      <c r="J933" s="160"/>
      <c r="K933" s="160"/>
      <c r="L933" s="160"/>
      <c r="M933" s="160"/>
      <c r="N933" s="160"/>
      <c r="O933" s="160"/>
      <c r="P933" s="160"/>
      <c r="Q933" s="160"/>
      <c r="R933" s="160"/>
      <c r="S933" s="160"/>
      <c r="T933" s="160"/>
      <c r="U933" s="160"/>
      <c r="V933" s="160"/>
      <c r="W933" s="160"/>
      <c r="X933" s="160"/>
      <c r="Y933" s="160"/>
      <c r="Z933" s="160"/>
      <c r="AA933" s="160"/>
      <c r="AB933" s="160"/>
      <c r="AC933" s="160"/>
      <c r="AD933" s="160"/>
      <c r="AE933" s="160"/>
      <c r="AF933" s="160"/>
      <c r="AG933" s="160"/>
      <c r="AH933" s="160"/>
      <c r="AI933" s="160"/>
      <c r="AJ933" s="160"/>
      <c r="AK933" s="160"/>
      <c r="AL933" s="160"/>
      <c r="AM933" s="160"/>
      <c r="AN933" s="160"/>
      <c r="AO933" s="160"/>
      <c r="AP933" s="160"/>
      <c r="AQ933" s="160"/>
      <c r="AR933" s="160"/>
    </row>
    <row r="934">
      <c r="A934" s="160"/>
      <c r="B934" s="160"/>
      <c r="C934" s="160"/>
      <c r="D934" s="160"/>
      <c r="E934" s="160"/>
      <c r="F934" s="160"/>
      <c r="G934" s="160"/>
      <c r="H934" s="160"/>
      <c r="I934" s="160"/>
      <c r="J934" s="160"/>
      <c r="K934" s="160"/>
      <c r="L934" s="160"/>
      <c r="M934" s="160"/>
      <c r="N934" s="160"/>
      <c r="O934" s="160"/>
      <c r="P934" s="160"/>
      <c r="Q934" s="160"/>
      <c r="R934" s="160"/>
      <c r="S934" s="160"/>
      <c r="T934" s="160"/>
      <c r="U934" s="160"/>
      <c r="V934" s="160"/>
      <c r="W934" s="160"/>
      <c r="X934" s="160"/>
      <c r="Y934" s="160"/>
      <c r="Z934" s="160"/>
      <c r="AA934" s="160"/>
      <c r="AB934" s="160"/>
      <c r="AC934" s="160"/>
      <c r="AD934" s="160"/>
      <c r="AE934" s="160"/>
      <c r="AF934" s="160"/>
      <c r="AG934" s="160"/>
      <c r="AH934" s="160"/>
      <c r="AI934" s="160"/>
      <c r="AJ934" s="160"/>
      <c r="AK934" s="160"/>
      <c r="AL934" s="160"/>
      <c r="AM934" s="160"/>
      <c r="AN934" s="160"/>
      <c r="AO934" s="160"/>
      <c r="AP934" s="160"/>
      <c r="AQ934" s="160"/>
      <c r="AR934" s="160"/>
    </row>
    <row r="935">
      <c r="A935" s="160"/>
      <c r="B935" s="160"/>
      <c r="C935" s="160"/>
      <c r="D935" s="160"/>
      <c r="E935" s="160"/>
      <c r="F935" s="160"/>
      <c r="G935" s="160"/>
      <c r="H935" s="160"/>
      <c r="I935" s="160"/>
      <c r="J935" s="160"/>
      <c r="K935" s="160"/>
      <c r="L935" s="160"/>
      <c r="M935" s="160"/>
      <c r="N935" s="160"/>
      <c r="O935" s="160"/>
      <c r="P935" s="160"/>
      <c r="Q935" s="160"/>
      <c r="R935" s="160"/>
      <c r="S935" s="160"/>
      <c r="T935" s="160"/>
      <c r="U935" s="160"/>
      <c r="V935" s="160"/>
      <c r="W935" s="160"/>
      <c r="X935" s="160"/>
      <c r="Y935" s="160"/>
      <c r="Z935" s="160"/>
      <c r="AA935" s="160"/>
      <c r="AB935" s="160"/>
      <c r="AC935" s="160"/>
      <c r="AD935" s="160"/>
      <c r="AE935" s="160"/>
      <c r="AF935" s="160"/>
      <c r="AG935" s="160"/>
      <c r="AH935" s="160"/>
      <c r="AI935" s="160"/>
      <c r="AJ935" s="160"/>
      <c r="AK935" s="160"/>
      <c r="AL935" s="160"/>
      <c r="AM935" s="160"/>
      <c r="AN935" s="160"/>
      <c r="AO935" s="160"/>
      <c r="AP935" s="160"/>
      <c r="AQ935" s="160"/>
      <c r="AR935" s="160"/>
    </row>
    <row r="936">
      <c r="A936" s="160"/>
      <c r="B936" s="160"/>
      <c r="C936" s="160"/>
      <c r="D936" s="160"/>
      <c r="E936" s="160"/>
      <c r="F936" s="160"/>
      <c r="G936" s="160"/>
      <c r="H936" s="160"/>
      <c r="I936" s="160"/>
      <c r="J936" s="160"/>
      <c r="K936" s="160"/>
      <c r="L936" s="160"/>
      <c r="M936" s="160"/>
      <c r="N936" s="160"/>
      <c r="O936" s="160"/>
      <c r="P936" s="160"/>
      <c r="Q936" s="160"/>
      <c r="R936" s="160"/>
      <c r="S936" s="160"/>
      <c r="T936" s="160"/>
      <c r="U936" s="160"/>
      <c r="V936" s="160"/>
      <c r="W936" s="160"/>
      <c r="X936" s="160"/>
      <c r="Y936" s="160"/>
      <c r="Z936" s="160"/>
      <c r="AA936" s="160"/>
      <c r="AB936" s="160"/>
      <c r="AC936" s="160"/>
      <c r="AD936" s="160"/>
      <c r="AE936" s="160"/>
      <c r="AF936" s="160"/>
      <c r="AG936" s="160"/>
      <c r="AH936" s="160"/>
      <c r="AI936" s="160"/>
      <c r="AJ936" s="160"/>
      <c r="AK936" s="160"/>
      <c r="AL936" s="160"/>
      <c r="AM936" s="160"/>
      <c r="AN936" s="160"/>
      <c r="AO936" s="160"/>
      <c r="AP936" s="160"/>
      <c r="AQ936" s="160"/>
      <c r="AR936" s="160"/>
    </row>
    <row r="937">
      <c r="A937" s="160"/>
      <c r="B937" s="160"/>
      <c r="C937" s="160"/>
      <c r="D937" s="160"/>
      <c r="E937" s="160"/>
      <c r="F937" s="160"/>
      <c r="G937" s="160"/>
      <c r="H937" s="160"/>
      <c r="I937" s="160"/>
      <c r="J937" s="160"/>
      <c r="K937" s="160"/>
      <c r="L937" s="160"/>
      <c r="M937" s="160"/>
      <c r="N937" s="160"/>
      <c r="O937" s="160"/>
      <c r="P937" s="160"/>
      <c r="Q937" s="160"/>
      <c r="R937" s="160"/>
      <c r="S937" s="160"/>
      <c r="T937" s="160"/>
      <c r="U937" s="160"/>
      <c r="V937" s="160"/>
      <c r="W937" s="160"/>
      <c r="X937" s="160"/>
      <c r="Y937" s="160"/>
      <c r="Z937" s="160"/>
      <c r="AA937" s="160"/>
      <c r="AB937" s="160"/>
      <c r="AC937" s="160"/>
      <c r="AD937" s="160"/>
      <c r="AE937" s="160"/>
      <c r="AF937" s="160"/>
      <c r="AG937" s="160"/>
      <c r="AH937" s="160"/>
      <c r="AI937" s="160"/>
      <c r="AJ937" s="160"/>
      <c r="AK937" s="160"/>
      <c r="AL937" s="160"/>
      <c r="AM937" s="160"/>
      <c r="AN937" s="160"/>
      <c r="AO937" s="160"/>
      <c r="AP937" s="160"/>
      <c r="AQ937" s="160"/>
      <c r="AR937" s="160"/>
    </row>
    <row r="938">
      <c r="A938" s="160"/>
      <c r="B938" s="160"/>
      <c r="C938" s="160"/>
      <c r="D938" s="160"/>
      <c r="E938" s="160"/>
      <c r="F938" s="160"/>
      <c r="G938" s="160"/>
      <c r="H938" s="160"/>
      <c r="I938" s="160"/>
      <c r="J938" s="160"/>
      <c r="K938" s="160"/>
      <c r="L938" s="160"/>
      <c r="M938" s="160"/>
      <c r="N938" s="160"/>
      <c r="O938" s="160"/>
      <c r="P938" s="160"/>
      <c r="Q938" s="160"/>
      <c r="R938" s="160"/>
      <c r="S938" s="160"/>
      <c r="T938" s="160"/>
      <c r="U938" s="160"/>
      <c r="V938" s="160"/>
      <c r="W938" s="160"/>
      <c r="X938" s="160"/>
      <c r="Y938" s="160"/>
      <c r="Z938" s="160"/>
      <c r="AA938" s="160"/>
      <c r="AB938" s="160"/>
      <c r="AC938" s="160"/>
      <c r="AD938" s="160"/>
      <c r="AE938" s="160"/>
      <c r="AF938" s="160"/>
      <c r="AG938" s="160"/>
      <c r="AH938" s="160"/>
      <c r="AI938" s="160"/>
      <c r="AJ938" s="160"/>
      <c r="AK938" s="160"/>
      <c r="AL938" s="160"/>
      <c r="AM938" s="160"/>
      <c r="AN938" s="160"/>
      <c r="AO938" s="160"/>
      <c r="AP938" s="160"/>
      <c r="AQ938" s="160"/>
      <c r="AR938" s="160"/>
    </row>
    <row r="939">
      <c r="A939" s="160"/>
      <c r="B939" s="160"/>
      <c r="C939" s="160"/>
      <c r="D939" s="160"/>
      <c r="E939" s="160"/>
      <c r="F939" s="160"/>
      <c r="G939" s="160"/>
      <c r="H939" s="160"/>
      <c r="I939" s="160"/>
      <c r="J939" s="160"/>
      <c r="K939" s="160"/>
      <c r="L939" s="160"/>
      <c r="M939" s="160"/>
      <c r="N939" s="160"/>
      <c r="O939" s="160"/>
      <c r="P939" s="160"/>
      <c r="Q939" s="160"/>
      <c r="R939" s="160"/>
      <c r="S939" s="160"/>
      <c r="T939" s="160"/>
      <c r="U939" s="160"/>
      <c r="V939" s="160"/>
      <c r="W939" s="160"/>
      <c r="X939" s="160"/>
      <c r="Y939" s="160"/>
      <c r="Z939" s="160"/>
      <c r="AA939" s="160"/>
      <c r="AB939" s="160"/>
      <c r="AC939" s="160"/>
      <c r="AD939" s="160"/>
      <c r="AE939" s="160"/>
      <c r="AF939" s="160"/>
      <c r="AG939" s="160"/>
      <c r="AH939" s="160"/>
      <c r="AI939" s="160"/>
      <c r="AJ939" s="160"/>
      <c r="AK939" s="160"/>
      <c r="AL939" s="160"/>
      <c r="AM939" s="160"/>
      <c r="AN939" s="160"/>
      <c r="AO939" s="160"/>
      <c r="AP939" s="160"/>
      <c r="AQ939" s="160"/>
      <c r="AR939" s="160"/>
    </row>
    <row r="940">
      <c r="A940" s="160"/>
      <c r="B940" s="160"/>
      <c r="C940" s="160"/>
      <c r="D940" s="160"/>
      <c r="E940" s="160"/>
      <c r="F940" s="160"/>
      <c r="G940" s="160"/>
      <c r="H940" s="160"/>
      <c r="I940" s="160"/>
      <c r="J940" s="160"/>
      <c r="K940" s="160"/>
      <c r="L940" s="160"/>
      <c r="M940" s="160"/>
      <c r="N940" s="160"/>
      <c r="O940" s="160"/>
      <c r="P940" s="160"/>
      <c r="Q940" s="160"/>
      <c r="R940" s="160"/>
      <c r="S940" s="160"/>
      <c r="T940" s="160"/>
      <c r="U940" s="160"/>
      <c r="V940" s="160"/>
      <c r="W940" s="160"/>
      <c r="X940" s="160"/>
      <c r="Y940" s="160"/>
      <c r="Z940" s="160"/>
      <c r="AA940" s="160"/>
      <c r="AB940" s="160"/>
      <c r="AC940" s="160"/>
      <c r="AD940" s="160"/>
      <c r="AE940" s="160"/>
      <c r="AF940" s="160"/>
      <c r="AG940" s="160"/>
      <c r="AH940" s="160"/>
      <c r="AI940" s="160"/>
      <c r="AJ940" s="160"/>
      <c r="AK940" s="160"/>
      <c r="AL940" s="160"/>
      <c r="AM940" s="160"/>
      <c r="AN940" s="160"/>
      <c r="AO940" s="160"/>
      <c r="AP940" s="160"/>
      <c r="AQ940" s="160"/>
      <c r="AR940" s="160"/>
    </row>
    <row r="941">
      <c r="A941" s="160"/>
      <c r="B941" s="160"/>
      <c r="C941" s="160"/>
      <c r="D941" s="160"/>
      <c r="E941" s="160"/>
      <c r="F941" s="160"/>
      <c r="G941" s="160"/>
      <c r="H941" s="160"/>
      <c r="I941" s="160"/>
      <c r="J941" s="160"/>
      <c r="K941" s="160"/>
      <c r="L941" s="160"/>
      <c r="M941" s="160"/>
      <c r="N941" s="160"/>
      <c r="O941" s="160"/>
      <c r="P941" s="160"/>
      <c r="Q941" s="160"/>
      <c r="R941" s="160"/>
      <c r="S941" s="160"/>
      <c r="T941" s="160"/>
      <c r="U941" s="160"/>
      <c r="V941" s="160"/>
      <c r="W941" s="160"/>
      <c r="X941" s="160"/>
      <c r="Y941" s="160"/>
      <c r="Z941" s="160"/>
      <c r="AA941" s="160"/>
      <c r="AB941" s="160"/>
      <c r="AC941" s="160"/>
      <c r="AD941" s="160"/>
      <c r="AE941" s="160"/>
      <c r="AF941" s="160"/>
      <c r="AG941" s="160"/>
      <c r="AH941" s="160"/>
      <c r="AI941" s="160"/>
      <c r="AJ941" s="160"/>
      <c r="AK941" s="160"/>
      <c r="AL941" s="160"/>
      <c r="AM941" s="160"/>
      <c r="AN941" s="160"/>
      <c r="AO941" s="160"/>
      <c r="AP941" s="160"/>
      <c r="AQ941" s="160"/>
      <c r="AR941" s="160"/>
    </row>
    <row r="942">
      <c r="A942" s="160"/>
      <c r="B942" s="160"/>
      <c r="C942" s="160"/>
      <c r="D942" s="160"/>
      <c r="E942" s="160"/>
      <c r="F942" s="160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60"/>
      <c r="Z942" s="160"/>
      <c r="AA942" s="160"/>
      <c r="AB942" s="160"/>
      <c r="AC942" s="160"/>
      <c r="AD942" s="160"/>
      <c r="AE942" s="160"/>
      <c r="AF942" s="160"/>
      <c r="AG942" s="160"/>
      <c r="AH942" s="160"/>
      <c r="AI942" s="160"/>
      <c r="AJ942" s="160"/>
      <c r="AK942" s="160"/>
      <c r="AL942" s="160"/>
      <c r="AM942" s="160"/>
      <c r="AN942" s="160"/>
      <c r="AO942" s="160"/>
      <c r="AP942" s="160"/>
      <c r="AQ942" s="160"/>
      <c r="AR942" s="160"/>
    </row>
    <row r="943">
      <c r="A943" s="160"/>
      <c r="B943" s="160"/>
      <c r="C943" s="160"/>
      <c r="D943" s="160"/>
      <c r="E943" s="160"/>
      <c r="F943" s="160"/>
      <c r="G943" s="160"/>
      <c r="H943" s="160"/>
      <c r="I943" s="160"/>
      <c r="J943" s="160"/>
      <c r="K943" s="160"/>
      <c r="L943" s="160"/>
      <c r="M943" s="160"/>
      <c r="N943" s="160"/>
      <c r="O943" s="160"/>
      <c r="P943" s="160"/>
      <c r="Q943" s="160"/>
      <c r="R943" s="160"/>
      <c r="S943" s="160"/>
      <c r="T943" s="160"/>
      <c r="U943" s="160"/>
      <c r="V943" s="160"/>
      <c r="W943" s="160"/>
      <c r="X943" s="160"/>
      <c r="Y943" s="160"/>
      <c r="Z943" s="160"/>
      <c r="AA943" s="160"/>
      <c r="AB943" s="160"/>
      <c r="AC943" s="160"/>
      <c r="AD943" s="160"/>
      <c r="AE943" s="160"/>
      <c r="AF943" s="160"/>
      <c r="AG943" s="160"/>
      <c r="AH943" s="160"/>
      <c r="AI943" s="160"/>
      <c r="AJ943" s="160"/>
      <c r="AK943" s="160"/>
      <c r="AL943" s="160"/>
      <c r="AM943" s="160"/>
      <c r="AN943" s="160"/>
      <c r="AO943" s="160"/>
      <c r="AP943" s="160"/>
      <c r="AQ943" s="160"/>
      <c r="AR943" s="160"/>
    </row>
    <row r="944">
      <c r="A944" s="160"/>
      <c r="B944" s="160"/>
      <c r="C944" s="160"/>
      <c r="D944" s="160"/>
      <c r="E944" s="160"/>
      <c r="F944" s="160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60"/>
      <c r="Z944" s="160"/>
      <c r="AA944" s="160"/>
      <c r="AB944" s="160"/>
      <c r="AC944" s="160"/>
      <c r="AD944" s="160"/>
      <c r="AE944" s="160"/>
      <c r="AF944" s="160"/>
      <c r="AG944" s="160"/>
      <c r="AH944" s="160"/>
      <c r="AI944" s="160"/>
      <c r="AJ944" s="160"/>
      <c r="AK944" s="160"/>
      <c r="AL944" s="160"/>
      <c r="AM944" s="160"/>
      <c r="AN944" s="160"/>
      <c r="AO944" s="160"/>
      <c r="AP944" s="160"/>
      <c r="AQ944" s="160"/>
      <c r="AR944" s="160"/>
    </row>
    <row r="945">
      <c r="A945" s="160"/>
      <c r="B945" s="160"/>
      <c r="C945" s="160"/>
      <c r="D945" s="160"/>
      <c r="E945" s="160"/>
      <c r="F945" s="160"/>
      <c r="G945" s="160"/>
      <c r="H945" s="160"/>
      <c r="I945" s="160"/>
      <c r="J945" s="160"/>
      <c r="K945" s="160"/>
      <c r="L945" s="160"/>
      <c r="M945" s="160"/>
      <c r="N945" s="160"/>
      <c r="O945" s="160"/>
      <c r="P945" s="160"/>
      <c r="Q945" s="160"/>
      <c r="R945" s="160"/>
      <c r="S945" s="160"/>
      <c r="T945" s="160"/>
      <c r="U945" s="160"/>
      <c r="V945" s="160"/>
      <c r="W945" s="160"/>
      <c r="X945" s="160"/>
      <c r="Y945" s="160"/>
      <c r="Z945" s="160"/>
      <c r="AA945" s="160"/>
      <c r="AB945" s="160"/>
      <c r="AC945" s="160"/>
      <c r="AD945" s="160"/>
      <c r="AE945" s="160"/>
      <c r="AF945" s="160"/>
      <c r="AG945" s="160"/>
      <c r="AH945" s="160"/>
      <c r="AI945" s="160"/>
      <c r="AJ945" s="160"/>
      <c r="AK945" s="160"/>
      <c r="AL945" s="160"/>
      <c r="AM945" s="160"/>
      <c r="AN945" s="160"/>
      <c r="AO945" s="160"/>
      <c r="AP945" s="160"/>
      <c r="AQ945" s="160"/>
      <c r="AR945" s="160"/>
    </row>
    <row r="946">
      <c r="A946" s="160"/>
      <c r="B946" s="160"/>
      <c r="C946" s="160"/>
      <c r="D946" s="160"/>
      <c r="E946" s="160"/>
      <c r="F946" s="160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60"/>
      <c r="Z946" s="160"/>
      <c r="AA946" s="160"/>
      <c r="AB946" s="160"/>
      <c r="AC946" s="160"/>
      <c r="AD946" s="160"/>
      <c r="AE946" s="160"/>
      <c r="AF946" s="160"/>
      <c r="AG946" s="160"/>
      <c r="AH946" s="160"/>
      <c r="AI946" s="160"/>
      <c r="AJ946" s="160"/>
      <c r="AK946" s="160"/>
      <c r="AL946" s="160"/>
      <c r="AM946" s="160"/>
      <c r="AN946" s="160"/>
      <c r="AO946" s="160"/>
      <c r="AP946" s="160"/>
      <c r="AQ946" s="160"/>
      <c r="AR946" s="160"/>
    </row>
    <row r="947">
      <c r="A947" s="160"/>
      <c r="B947" s="160"/>
      <c r="C947" s="160"/>
      <c r="D947" s="160"/>
      <c r="E947" s="160"/>
      <c r="F947" s="160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60"/>
      <c r="Z947" s="160"/>
      <c r="AA947" s="160"/>
      <c r="AB947" s="160"/>
      <c r="AC947" s="160"/>
      <c r="AD947" s="160"/>
      <c r="AE947" s="160"/>
      <c r="AF947" s="160"/>
      <c r="AG947" s="160"/>
      <c r="AH947" s="160"/>
      <c r="AI947" s="160"/>
      <c r="AJ947" s="160"/>
      <c r="AK947" s="160"/>
      <c r="AL947" s="160"/>
      <c r="AM947" s="160"/>
      <c r="AN947" s="160"/>
      <c r="AO947" s="160"/>
      <c r="AP947" s="160"/>
      <c r="AQ947" s="160"/>
      <c r="AR947" s="160"/>
    </row>
    <row r="948">
      <c r="A948" s="160"/>
      <c r="B948" s="160"/>
      <c r="C948" s="160"/>
      <c r="D948" s="160"/>
      <c r="E948" s="160"/>
      <c r="F948" s="160"/>
      <c r="G948" s="160"/>
      <c r="H948" s="160"/>
      <c r="I948" s="160"/>
      <c r="J948" s="160"/>
      <c r="K948" s="160"/>
      <c r="L948" s="160"/>
      <c r="M948" s="160"/>
      <c r="N948" s="160"/>
      <c r="O948" s="160"/>
      <c r="P948" s="160"/>
      <c r="Q948" s="160"/>
      <c r="R948" s="160"/>
      <c r="S948" s="160"/>
      <c r="T948" s="160"/>
      <c r="U948" s="160"/>
      <c r="V948" s="160"/>
      <c r="W948" s="160"/>
      <c r="X948" s="160"/>
      <c r="Y948" s="160"/>
      <c r="Z948" s="160"/>
      <c r="AA948" s="160"/>
      <c r="AB948" s="160"/>
      <c r="AC948" s="160"/>
      <c r="AD948" s="160"/>
      <c r="AE948" s="160"/>
      <c r="AF948" s="160"/>
      <c r="AG948" s="160"/>
      <c r="AH948" s="160"/>
      <c r="AI948" s="160"/>
      <c r="AJ948" s="160"/>
      <c r="AK948" s="160"/>
      <c r="AL948" s="160"/>
      <c r="AM948" s="160"/>
      <c r="AN948" s="160"/>
      <c r="AO948" s="160"/>
      <c r="AP948" s="160"/>
      <c r="AQ948" s="160"/>
      <c r="AR948" s="160"/>
    </row>
    <row r="949">
      <c r="A949" s="160"/>
      <c r="B949" s="160"/>
      <c r="C949" s="160"/>
      <c r="D949" s="160"/>
      <c r="E949" s="160"/>
      <c r="F949" s="160"/>
      <c r="G949" s="160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60"/>
      <c r="Z949" s="160"/>
      <c r="AA949" s="160"/>
      <c r="AB949" s="160"/>
      <c r="AC949" s="160"/>
      <c r="AD949" s="160"/>
      <c r="AE949" s="160"/>
      <c r="AF949" s="160"/>
      <c r="AG949" s="160"/>
      <c r="AH949" s="160"/>
      <c r="AI949" s="160"/>
      <c r="AJ949" s="160"/>
      <c r="AK949" s="160"/>
      <c r="AL949" s="160"/>
      <c r="AM949" s="160"/>
      <c r="AN949" s="160"/>
      <c r="AO949" s="160"/>
      <c r="AP949" s="160"/>
      <c r="AQ949" s="160"/>
      <c r="AR949" s="160"/>
    </row>
    <row r="950">
      <c r="A950" s="160"/>
      <c r="B950" s="160"/>
      <c r="C950" s="160"/>
      <c r="D950" s="160"/>
      <c r="E950" s="160"/>
      <c r="F950" s="160"/>
      <c r="G950" s="160"/>
      <c r="H950" s="160"/>
      <c r="I950" s="160"/>
      <c r="J950" s="160"/>
      <c r="K950" s="160"/>
      <c r="L950" s="160"/>
      <c r="M950" s="160"/>
      <c r="N950" s="160"/>
      <c r="O950" s="160"/>
      <c r="P950" s="160"/>
      <c r="Q950" s="160"/>
      <c r="R950" s="160"/>
      <c r="S950" s="160"/>
      <c r="T950" s="160"/>
      <c r="U950" s="160"/>
      <c r="V950" s="160"/>
      <c r="W950" s="160"/>
      <c r="X950" s="160"/>
      <c r="Y950" s="160"/>
      <c r="Z950" s="160"/>
      <c r="AA950" s="160"/>
      <c r="AB950" s="160"/>
      <c r="AC950" s="160"/>
      <c r="AD950" s="160"/>
      <c r="AE950" s="160"/>
      <c r="AF950" s="160"/>
      <c r="AG950" s="160"/>
      <c r="AH950" s="160"/>
      <c r="AI950" s="160"/>
      <c r="AJ950" s="160"/>
      <c r="AK950" s="160"/>
      <c r="AL950" s="160"/>
      <c r="AM950" s="160"/>
      <c r="AN950" s="160"/>
      <c r="AO950" s="160"/>
      <c r="AP950" s="160"/>
      <c r="AQ950" s="160"/>
      <c r="AR950" s="160"/>
    </row>
    <row r="951">
      <c r="A951" s="160"/>
      <c r="B951" s="160"/>
      <c r="C951" s="160"/>
      <c r="D951" s="160"/>
      <c r="E951" s="160"/>
      <c r="F951" s="160"/>
      <c r="G951" s="160"/>
      <c r="H951" s="160"/>
      <c r="I951" s="160"/>
      <c r="J951" s="160"/>
      <c r="K951" s="160"/>
      <c r="L951" s="160"/>
      <c r="M951" s="160"/>
      <c r="N951" s="160"/>
      <c r="O951" s="160"/>
      <c r="P951" s="160"/>
      <c r="Q951" s="160"/>
      <c r="R951" s="160"/>
      <c r="S951" s="160"/>
      <c r="T951" s="160"/>
      <c r="U951" s="160"/>
      <c r="V951" s="160"/>
      <c r="W951" s="160"/>
      <c r="X951" s="160"/>
      <c r="Y951" s="160"/>
      <c r="Z951" s="160"/>
      <c r="AA951" s="160"/>
      <c r="AB951" s="160"/>
      <c r="AC951" s="160"/>
      <c r="AD951" s="160"/>
      <c r="AE951" s="160"/>
      <c r="AF951" s="160"/>
      <c r="AG951" s="160"/>
      <c r="AH951" s="160"/>
      <c r="AI951" s="160"/>
      <c r="AJ951" s="160"/>
      <c r="AK951" s="160"/>
      <c r="AL951" s="160"/>
      <c r="AM951" s="160"/>
      <c r="AN951" s="160"/>
      <c r="AO951" s="160"/>
      <c r="AP951" s="160"/>
      <c r="AQ951" s="160"/>
      <c r="AR951" s="160"/>
    </row>
    <row r="952">
      <c r="A952" s="160"/>
      <c r="B952" s="160"/>
      <c r="C952" s="160"/>
      <c r="D952" s="160"/>
      <c r="E952" s="160"/>
      <c r="F952" s="160"/>
      <c r="G952" s="160"/>
      <c r="H952" s="160"/>
      <c r="I952" s="160"/>
      <c r="J952" s="160"/>
      <c r="K952" s="160"/>
      <c r="L952" s="160"/>
      <c r="M952" s="160"/>
      <c r="N952" s="160"/>
      <c r="O952" s="160"/>
      <c r="P952" s="160"/>
      <c r="Q952" s="160"/>
      <c r="R952" s="160"/>
      <c r="S952" s="160"/>
      <c r="T952" s="160"/>
      <c r="U952" s="160"/>
      <c r="V952" s="160"/>
      <c r="W952" s="160"/>
      <c r="X952" s="160"/>
      <c r="Y952" s="160"/>
      <c r="Z952" s="160"/>
      <c r="AA952" s="160"/>
      <c r="AB952" s="160"/>
      <c r="AC952" s="160"/>
      <c r="AD952" s="160"/>
      <c r="AE952" s="160"/>
      <c r="AF952" s="160"/>
      <c r="AG952" s="160"/>
      <c r="AH952" s="160"/>
      <c r="AI952" s="160"/>
      <c r="AJ952" s="160"/>
      <c r="AK952" s="160"/>
      <c r="AL952" s="160"/>
      <c r="AM952" s="160"/>
      <c r="AN952" s="160"/>
      <c r="AO952" s="160"/>
      <c r="AP952" s="160"/>
      <c r="AQ952" s="160"/>
      <c r="AR952" s="160"/>
    </row>
    <row r="953">
      <c r="A953" s="160"/>
      <c r="B953" s="160"/>
      <c r="C953" s="160"/>
      <c r="D953" s="160"/>
      <c r="E953" s="160"/>
      <c r="F953" s="160"/>
      <c r="G953" s="160"/>
      <c r="H953" s="160"/>
      <c r="I953" s="160"/>
      <c r="J953" s="160"/>
      <c r="K953" s="160"/>
      <c r="L953" s="160"/>
      <c r="M953" s="160"/>
      <c r="N953" s="160"/>
      <c r="O953" s="160"/>
      <c r="P953" s="160"/>
      <c r="Q953" s="160"/>
      <c r="R953" s="160"/>
      <c r="S953" s="160"/>
      <c r="T953" s="160"/>
      <c r="U953" s="160"/>
      <c r="V953" s="160"/>
      <c r="W953" s="160"/>
      <c r="X953" s="160"/>
      <c r="Y953" s="160"/>
      <c r="Z953" s="160"/>
      <c r="AA953" s="160"/>
      <c r="AB953" s="160"/>
      <c r="AC953" s="160"/>
      <c r="AD953" s="160"/>
      <c r="AE953" s="160"/>
      <c r="AF953" s="160"/>
      <c r="AG953" s="160"/>
      <c r="AH953" s="160"/>
      <c r="AI953" s="160"/>
      <c r="AJ953" s="160"/>
      <c r="AK953" s="160"/>
      <c r="AL953" s="160"/>
      <c r="AM953" s="160"/>
      <c r="AN953" s="160"/>
      <c r="AO953" s="160"/>
      <c r="AP953" s="160"/>
      <c r="AQ953" s="160"/>
      <c r="AR953" s="160"/>
    </row>
    <row r="954">
      <c r="A954" s="160"/>
      <c r="B954" s="160"/>
      <c r="C954" s="160"/>
      <c r="D954" s="160"/>
      <c r="E954" s="160"/>
      <c r="F954" s="160"/>
      <c r="G954" s="160"/>
      <c r="H954" s="160"/>
      <c r="I954" s="160"/>
      <c r="J954" s="160"/>
      <c r="K954" s="160"/>
      <c r="L954" s="160"/>
      <c r="M954" s="160"/>
      <c r="N954" s="160"/>
      <c r="O954" s="160"/>
      <c r="P954" s="160"/>
      <c r="Q954" s="160"/>
      <c r="R954" s="160"/>
      <c r="S954" s="160"/>
      <c r="T954" s="160"/>
      <c r="U954" s="160"/>
      <c r="V954" s="160"/>
      <c r="W954" s="160"/>
      <c r="X954" s="160"/>
      <c r="Y954" s="160"/>
      <c r="Z954" s="160"/>
      <c r="AA954" s="160"/>
      <c r="AB954" s="160"/>
      <c r="AC954" s="160"/>
      <c r="AD954" s="160"/>
      <c r="AE954" s="160"/>
      <c r="AF954" s="160"/>
      <c r="AG954" s="160"/>
      <c r="AH954" s="160"/>
      <c r="AI954" s="160"/>
      <c r="AJ954" s="160"/>
      <c r="AK954" s="160"/>
      <c r="AL954" s="160"/>
      <c r="AM954" s="160"/>
      <c r="AN954" s="160"/>
      <c r="AO954" s="160"/>
      <c r="AP954" s="160"/>
      <c r="AQ954" s="160"/>
      <c r="AR954" s="160"/>
    </row>
    <row r="955">
      <c r="A955" s="160"/>
      <c r="B955" s="160"/>
      <c r="C955" s="160"/>
      <c r="D955" s="160"/>
      <c r="E955" s="160"/>
      <c r="F955" s="160"/>
      <c r="G955" s="160"/>
      <c r="H955" s="160"/>
      <c r="I955" s="160"/>
      <c r="J955" s="160"/>
      <c r="K955" s="160"/>
      <c r="L955" s="160"/>
      <c r="M955" s="160"/>
      <c r="N955" s="160"/>
      <c r="O955" s="160"/>
      <c r="P955" s="160"/>
      <c r="Q955" s="160"/>
      <c r="R955" s="160"/>
      <c r="S955" s="160"/>
      <c r="T955" s="160"/>
      <c r="U955" s="160"/>
      <c r="V955" s="160"/>
      <c r="W955" s="160"/>
      <c r="X955" s="160"/>
      <c r="Y955" s="160"/>
      <c r="Z955" s="160"/>
      <c r="AA955" s="160"/>
      <c r="AB955" s="160"/>
      <c r="AC955" s="160"/>
      <c r="AD955" s="160"/>
      <c r="AE955" s="160"/>
      <c r="AF955" s="160"/>
      <c r="AG955" s="160"/>
      <c r="AH955" s="160"/>
      <c r="AI955" s="160"/>
      <c r="AJ955" s="160"/>
      <c r="AK955" s="160"/>
      <c r="AL955" s="160"/>
      <c r="AM955" s="160"/>
      <c r="AN955" s="160"/>
      <c r="AO955" s="160"/>
      <c r="AP955" s="160"/>
      <c r="AQ955" s="160"/>
      <c r="AR955" s="160"/>
    </row>
    <row r="956">
      <c r="A956" s="160"/>
      <c r="B956" s="160"/>
      <c r="C956" s="160"/>
      <c r="D956" s="160"/>
      <c r="E956" s="160"/>
      <c r="F956" s="160"/>
      <c r="G956" s="160"/>
      <c r="H956" s="160"/>
      <c r="I956" s="160"/>
      <c r="J956" s="160"/>
      <c r="K956" s="160"/>
      <c r="L956" s="160"/>
      <c r="M956" s="160"/>
      <c r="N956" s="160"/>
      <c r="O956" s="160"/>
      <c r="P956" s="160"/>
      <c r="Q956" s="160"/>
      <c r="R956" s="160"/>
      <c r="S956" s="160"/>
      <c r="T956" s="160"/>
      <c r="U956" s="160"/>
      <c r="V956" s="160"/>
      <c r="W956" s="160"/>
      <c r="X956" s="160"/>
      <c r="Y956" s="160"/>
      <c r="Z956" s="160"/>
      <c r="AA956" s="160"/>
      <c r="AB956" s="160"/>
      <c r="AC956" s="160"/>
      <c r="AD956" s="160"/>
      <c r="AE956" s="160"/>
      <c r="AF956" s="160"/>
      <c r="AG956" s="160"/>
      <c r="AH956" s="160"/>
      <c r="AI956" s="160"/>
      <c r="AJ956" s="160"/>
      <c r="AK956" s="160"/>
      <c r="AL956" s="160"/>
      <c r="AM956" s="160"/>
      <c r="AN956" s="160"/>
      <c r="AO956" s="160"/>
      <c r="AP956" s="160"/>
      <c r="AQ956" s="160"/>
      <c r="AR956" s="160"/>
    </row>
    <row r="957">
      <c r="A957" s="160"/>
      <c r="B957" s="160"/>
      <c r="C957" s="160"/>
      <c r="D957" s="160"/>
      <c r="E957" s="160"/>
      <c r="F957" s="160"/>
      <c r="G957" s="160"/>
      <c r="H957" s="160"/>
      <c r="I957" s="160"/>
      <c r="J957" s="160"/>
      <c r="K957" s="160"/>
      <c r="L957" s="160"/>
      <c r="M957" s="160"/>
      <c r="N957" s="160"/>
      <c r="O957" s="160"/>
      <c r="P957" s="160"/>
      <c r="Q957" s="160"/>
      <c r="R957" s="160"/>
      <c r="S957" s="160"/>
      <c r="T957" s="160"/>
      <c r="U957" s="160"/>
      <c r="V957" s="160"/>
      <c r="W957" s="160"/>
      <c r="X957" s="160"/>
      <c r="Y957" s="160"/>
      <c r="Z957" s="160"/>
      <c r="AA957" s="160"/>
      <c r="AB957" s="160"/>
      <c r="AC957" s="160"/>
      <c r="AD957" s="160"/>
      <c r="AE957" s="160"/>
      <c r="AF957" s="160"/>
      <c r="AG957" s="160"/>
      <c r="AH957" s="160"/>
      <c r="AI957" s="160"/>
      <c r="AJ957" s="160"/>
      <c r="AK957" s="160"/>
      <c r="AL957" s="160"/>
      <c r="AM957" s="160"/>
      <c r="AN957" s="160"/>
      <c r="AO957" s="160"/>
      <c r="AP957" s="160"/>
      <c r="AQ957" s="160"/>
      <c r="AR957" s="160"/>
    </row>
    <row r="958">
      <c r="A958" s="160"/>
      <c r="B958" s="160"/>
      <c r="C958" s="160"/>
      <c r="D958" s="160"/>
      <c r="E958" s="160"/>
      <c r="F958" s="160"/>
      <c r="G958" s="160"/>
      <c r="H958" s="160"/>
      <c r="I958" s="160"/>
      <c r="J958" s="160"/>
      <c r="K958" s="160"/>
      <c r="L958" s="160"/>
      <c r="M958" s="160"/>
      <c r="N958" s="160"/>
      <c r="O958" s="160"/>
      <c r="P958" s="160"/>
      <c r="Q958" s="160"/>
      <c r="R958" s="160"/>
      <c r="S958" s="160"/>
      <c r="T958" s="160"/>
      <c r="U958" s="160"/>
      <c r="V958" s="160"/>
      <c r="W958" s="160"/>
      <c r="X958" s="160"/>
      <c r="Y958" s="160"/>
      <c r="Z958" s="160"/>
      <c r="AA958" s="160"/>
      <c r="AB958" s="160"/>
      <c r="AC958" s="160"/>
      <c r="AD958" s="160"/>
      <c r="AE958" s="160"/>
      <c r="AF958" s="160"/>
      <c r="AG958" s="160"/>
      <c r="AH958" s="160"/>
      <c r="AI958" s="160"/>
      <c r="AJ958" s="160"/>
      <c r="AK958" s="160"/>
      <c r="AL958" s="160"/>
      <c r="AM958" s="160"/>
      <c r="AN958" s="160"/>
      <c r="AO958" s="160"/>
      <c r="AP958" s="160"/>
      <c r="AQ958" s="160"/>
      <c r="AR958" s="160"/>
    </row>
    <row r="959">
      <c r="A959" s="160"/>
      <c r="B959" s="160"/>
      <c r="C959" s="160"/>
      <c r="D959" s="160"/>
      <c r="E959" s="160"/>
      <c r="F959" s="160"/>
      <c r="G959" s="160"/>
      <c r="H959" s="160"/>
      <c r="I959" s="160"/>
      <c r="J959" s="160"/>
      <c r="K959" s="160"/>
      <c r="L959" s="160"/>
      <c r="M959" s="160"/>
      <c r="N959" s="160"/>
      <c r="O959" s="160"/>
      <c r="P959" s="160"/>
      <c r="Q959" s="160"/>
      <c r="R959" s="160"/>
      <c r="S959" s="160"/>
      <c r="T959" s="160"/>
      <c r="U959" s="160"/>
      <c r="V959" s="160"/>
      <c r="W959" s="160"/>
      <c r="X959" s="160"/>
      <c r="Y959" s="160"/>
      <c r="Z959" s="160"/>
      <c r="AA959" s="160"/>
      <c r="AB959" s="160"/>
      <c r="AC959" s="160"/>
      <c r="AD959" s="160"/>
      <c r="AE959" s="160"/>
      <c r="AF959" s="160"/>
      <c r="AG959" s="160"/>
      <c r="AH959" s="160"/>
      <c r="AI959" s="160"/>
      <c r="AJ959" s="160"/>
      <c r="AK959" s="160"/>
      <c r="AL959" s="160"/>
      <c r="AM959" s="160"/>
      <c r="AN959" s="160"/>
      <c r="AO959" s="160"/>
      <c r="AP959" s="160"/>
      <c r="AQ959" s="160"/>
      <c r="AR959" s="160"/>
    </row>
    <row r="960">
      <c r="A960" s="160"/>
      <c r="B960" s="160"/>
      <c r="C960" s="160"/>
      <c r="D960" s="160"/>
      <c r="E960" s="160"/>
      <c r="F960" s="160"/>
      <c r="G960" s="160"/>
      <c r="H960" s="160"/>
      <c r="I960" s="160"/>
      <c r="J960" s="160"/>
      <c r="K960" s="160"/>
      <c r="L960" s="160"/>
      <c r="M960" s="160"/>
      <c r="N960" s="160"/>
      <c r="O960" s="160"/>
      <c r="P960" s="160"/>
      <c r="Q960" s="160"/>
      <c r="R960" s="160"/>
      <c r="S960" s="160"/>
      <c r="T960" s="160"/>
      <c r="U960" s="160"/>
      <c r="V960" s="160"/>
      <c r="W960" s="160"/>
      <c r="X960" s="160"/>
      <c r="Y960" s="160"/>
      <c r="Z960" s="160"/>
      <c r="AA960" s="160"/>
      <c r="AB960" s="160"/>
      <c r="AC960" s="160"/>
      <c r="AD960" s="160"/>
      <c r="AE960" s="160"/>
      <c r="AF960" s="160"/>
      <c r="AG960" s="160"/>
      <c r="AH960" s="160"/>
      <c r="AI960" s="160"/>
      <c r="AJ960" s="160"/>
      <c r="AK960" s="160"/>
      <c r="AL960" s="160"/>
      <c r="AM960" s="160"/>
      <c r="AN960" s="160"/>
      <c r="AO960" s="160"/>
      <c r="AP960" s="160"/>
      <c r="AQ960" s="160"/>
      <c r="AR960" s="160"/>
    </row>
    <row r="961">
      <c r="A961" s="160"/>
      <c r="B961" s="160"/>
      <c r="C961" s="160"/>
      <c r="D961" s="160"/>
      <c r="E961" s="160"/>
      <c r="F961" s="160"/>
      <c r="G961" s="160"/>
      <c r="H961" s="16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60"/>
      <c r="V961" s="160"/>
      <c r="W961" s="160"/>
      <c r="X961" s="160"/>
      <c r="Y961" s="160"/>
      <c r="Z961" s="160"/>
      <c r="AA961" s="160"/>
      <c r="AB961" s="160"/>
      <c r="AC961" s="160"/>
      <c r="AD961" s="160"/>
      <c r="AE961" s="160"/>
      <c r="AF961" s="160"/>
      <c r="AG961" s="160"/>
      <c r="AH961" s="160"/>
      <c r="AI961" s="160"/>
      <c r="AJ961" s="160"/>
      <c r="AK961" s="160"/>
      <c r="AL961" s="160"/>
      <c r="AM961" s="160"/>
      <c r="AN961" s="160"/>
      <c r="AO961" s="160"/>
      <c r="AP961" s="160"/>
      <c r="AQ961" s="160"/>
      <c r="AR961" s="160"/>
    </row>
    <row r="962">
      <c r="A962" s="160"/>
      <c r="B962" s="160"/>
      <c r="C962" s="160"/>
      <c r="D962" s="160"/>
      <c r="E962" s="160"/>
      <c r="F962" s="160"/>
      <c r="G962" s="160"/>
      <c r="H962" s="160"/>
      <c r="I962" s="160"/>
      <c r="J962" s="160"/>
      <c r="K962" s="160"/>
      <c r="L962" s="160"/>
      <c r="M962" s="160"/>
      <c r="N962" s="160"/>
      <c r="O962" s="160"/>
      <c r="P962" s="160"/>
      <c r="Q962" s="160"/>
      <c r="R962" s="160"/>
      <c r="S962" s="160"/>
      <c r="T962" s="160"/>
      <c r="U962" s="160"/>
      <c r="V962" s="160"/>
      <c r="W962" s="160"/>
      <c r="X962" s="160"/>
      <c r="Y962" s="160"/>
      <c r="Z962" s="160"/>
      <c r="AA962" s="160"/>
      <c r="AB962" s="160"/>
      <c r="AC962" s="160"/>
      <c r="AD962" s="160"/>
      <c r="AE962" s="160"/>
      <c r="AF962" s="160"/>
      <c r="AG962" s="160"/>
      <c r="AH962" s="160"/>
      <c r="AI962" s="160"/>
      <c r="AJ962" s="160"/>
      <c r="AK962" s="160"/>
      <c r="AL962" s="160"/>
      <c r="AM962" s="160"/>
      <c r="AN962" s="160"/>
      <c r="AO962" s="160"/>
      <c r="AP962" s="160"/>
      <c r="AQ962" s="160"/>
      <c r="AR962" s="160"/>
    </row>
    <row r="963">
      <c r="A963" s="160"/>
      <c r="B963" s="160"/>
      <c r="C963" s="160"/>
      <c r="D963" s="160"/>
      <c r="E963" s="160"/>
      <c r="F963" s="160"/>
      <c r="G963" s="160"/>
      <c r="H963" s="160"/>
      <c r="I963" s="160"/>
      <c r="J963" s="160"/>
      <c r="K963" s="160"/>
      <c r="L963" s="160"/>
      <c r="M963" s="160"/>
      <c r="N963" s="160"/>
      <c r="O963" s="160"/>
      <c r="P963" s="160"/>
      <c r="Q963" s="160"/>
      <c r="R963" s="160"/>
      <c r="S963" s="160"/>
      <c r="T963" s="160"/>
      <c r="U963" s="160"/>
      <c r="V963" s="160"/>
      <c r="W963" s="160"/>
      <c r="X963" s="160"/>
      <c r="Y963" s="160"/>
      <c r="Z963" s="160"/>
      <c r="AA963" s="160"/>
      <c r="AB963" s="160"/>
      <c r="AC963" s="160"/>
      <c r="AD963" s="160"/>
      <c r="AE963" s="160"/>
      <c r="AF963" s="160"/>
      <c r="AG963" s="160"/>
      <c r="AH963" s="160"/>
      <c r="AI963" s="160"/>
      <c r="AJ963" s="160"/>
      <c r="AK963" s="160"/>
      <c r="AL963" s="160"/>
      <c r="AM963" s="160"/>
      <c r="AN963" s="160"/>
      <c r="AO963" s="160"/>
      <c r="AP963" s="160"/>
      <c r="AQ963" s="160"/>
      <c r="AR963" s="160"/>
    </row>
    <row r="964">
      <c r="A964" s="160"/>
      <c r="B964" s="160"/>
      <c r="C964" s="160"/>
      <c r="D964" s="160"/>
      <c r="E964" s="160"/>
      <c r="F964" s="160"/>
      <c r="G964" s="160"/>
      <c r="H964" s="160"/>
      <c r="I964" s="160"/>
      <c r="J964" s="160"/>
      <c r="K964" s="160"/>
      <c r="L964" s="160"/>
      <c r="M964" s="160"/>
      <c r="N964" s="160"/>
      <c r="O964" s="160"/>
      <c r="P964" s="160"/>
      <c r="Q964" s="160"/>
      <c r="R964" s="160"/>
      <c r="S964" s="160"/>
      <c r="T964" s="160"/>
      <c r="U964" s="160"/>
      <c r="V964" s="160"/>
      <c r="W964" s="160"/>
      <c r="X964" s="160"/>
      <c r="Y964" s="160"/>
      <c r="Z964" s="160"/>
      <c r="AA964" s="160"/>
      <c r="AB964" s="160"/>
      <c r="AC964" s="160"/>
      <c r="AD964" s="160"/>
      <c r="AE964" s="160"/>
      <c r="AF964" s="160"/>
      <c r="AG964" s="160"/>
      <c r="AH964" s="160"/>
      <c r="AI964" s="160"/>
      <c r="AJ964" s="160"/>
      <c r="AK964" s="160"/>
      <c r="AL964" s="160"/>
      <c r="AM964" s="160"/>
      <c r="AN964" s="160"/>
      <c r="AO964" s="160"/>
      <c r="AP964" s="160"/>
      <c r="AQ964" s="160"/>
      <c r="AR964" s="160"/>
    </row>
    <row r="965">
      <c r="A965" s="160"/>
      <c r="B965" s="160"/>
      <c r="C965" s="160"/>
      <c r="D965" s="160"/>
      <c r="E965" s="160"/>
      <c r="F965" s="160"/>
      <c r="G965" s="160"/>
      <c r="H965" s="160"/>
      <c r="I965" s="160"/>
      <c r="J965" s="160"/>
      <c r="K965" s="160"/>
      <c r="L965" s="160"/>
      <c r="M965" s="160"/>
      <c r="N965" s="160"/>
      <c r="O965" s="160"/>
      <c r="P965" s="160"/>
      <c r="Q965" s="160"/>
      <c r="R965" s="160"/>
      <c r="S965" s="160"/>
      <c r="T965" s="160"/>
      <c r="U965" s="160"/>
      <c r="V965" s="160"/>
      <c r="W965" s="160"/>
      <c r="X965" s="160"/>
      <c r="Y965" s="160"/>
      <c r="Z965" s="160"/>
      <c r="AA965" s="160"/>
      <c r="AB965" s="160"/>
      <c r="AC965" s="160"/>
      <c r="AD965" s="160"/>
      <c r="AE965" s="160"/>
      <c r="AF965" s="160"/>
      <c r="AG965" s="160"/>
      <c r="AH965" s="160"/>
      <c r="AI965" s="160"/>
      <c r="AJ965" s="160"/>
      <c r="AK965" s="160"/>
      <c r="AL965" s="160"/>
      <c r="AM965" s="160"/>
      <c r="AN965" s="160"/>
      <c r="AO965" s="160"/>
      <c r="AP965" s="160"/>
      <c r="AQ965" s="160"/>
      <c r="AR965" s="160"/>
    </row>
    <row r="966">
      <c r="A966" s="160"/>
      <c r="B966" s="160"/>
      <c r="C966" s="160"/>
      <c r="D966" s="160"/>
      <c r="E966" s="160"/>
      <c r="F966" s="160"/>
      <c r="G966" s="160"/>
      <c r="H966" s="160"/>
      <c r="I966" s="160"/>
      <c r="J966" s="160"/>
      <c r="K966" s="160"/>
      <c r="L966" s="160"/>
      <c r="M966" s="160"/>
      <c r="N966" s="160"/>
      <c r="O966" s="160"/>
      <c r="P966" s="160"/>
      <c r="Q966" s="160"/>
      <c r="R966" s="160"/>
      <c r="S966" s="160"/>
      <c r="T966" s="160"/>
      <c r="U966" s="160"/>
      <c r="V966" s="160"/>
      <c r="W966" s="160"/>
      <c r="X966" s="160"/>
      <c r="Y966" s="160"/>
      <c r="Z966" s="160"/>
      <c r="AA966" s="160"/>
      <c r="AB966" s="160"/>
      <c r="AC966" s="160"/>
      <c r="AD966" s="160"/>
      <c r="AE966" s="160"/>
      <c r="AF966" s="160"/>
      <c r="AG966" s="160"/>
      <c r="AH966" s="160"/>
      <c r="AI966" s="160"/>
      <c r="AJ966" s="160"/>
      <c r="AK966" s="160"/>
      <c r="AL966" s="160"/>
      <c r="AM966" s="160"/>
      <c r="AN966" s="160"/>
      <c r="AO966" s="160"/>
      <c r="AP966" s="160"/>
      <c r="AQ966" s="160"/>
      <c r="AR966" s="160"/>
    </row>
    <row r="967">
      <c r="A967" s="160"/>
      <c r="B967" s="160"/>
      <c r="C967" s="160"/>
      <c r="D967" s="160"/>
      <c r="E967" s="160"/>
      <c r="F967" s="160"/>
      <c r="G967" s="160"/>
      <c r="H967" s="160"/>
      <c r="I967" s="160"/>
      <c r="J967" s="160"/>
      <c r="K967" s="160"/>
      <c r="L967" s="160"/>
      <c r="M967" s="160"/>
      <c r="N967" s="160"/>
      <c r="O967" s="160"/>
      <c r="P967" s="160"/>
      <c r="Q967" s="160"/>
      <c r="R967" s="160"/>
      <c r="S967" s="160"/>
      <c r="T967" s="160"/>
      <c r="U967" s="160"/>
      <c r="V967" s="160"/>
      <c r="W967" s="160"/>
      <c r="X967" s="160"/>
      <c r="Y967" s="160"/>
      <c r="Z967" s="160"/>
      <c r="AA967" s="160"/>
      <c r="AB967" s="160"/>
      <c r="AC967" s="160"/>
      <c r="AD967" s="160"/>
      <c r="AE967" s="160"/>
      <c r="AF967" s="160"/>
      <c r="AG967" s="160"/>
      <c r="AH967" s="160"/>
      <c r="AI967" s="160"/>
      <c r="AJ967" s="160"/>
      <c r="AK967" s="160"/>
      <c r="AL967" s="160"/>
      <c r="AM967" s="160"/>
      <c r="AN967" s="160"/>
      <c r="AO967" s="160"/>
      <c r="AP967" s="160"/>
      <c r="AQ967" s="160"/>
      <c r="AR967" s="160"/>
    </row>
    <row r="968">
      <c r="A968" s="160"/>
      <c r="B968" s="160"/>
      <c r="C968" s="160"/>
      <c r="D968" s="160"/>
      <c r="E968" s="160"/>
      <c r="F968" s="160"/>
      <c r="G968" s="160"/>
      <c r="H968" s="160"/>
      <c r="I968" s="160"/>
      <c r="J968" s="160"/>
      <c r="K968" s="160"/>
      <c r="L968" s="160"/>
      <c r="M968" s="160"/>
      <c r="N968" s="160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60"/>
      <c r="Z968" s="160"/>
      <c r="AA968" s="160"/>
      <c r="AB968" s="160"/>
      <c r="AC968" s="160"/>
      <c r="AD968" s="160"/>
      <c r="AE968" s="160"/>
      <c r="AF968" s="160"/>
      <c r="AG968" s="160"/>
      <c r="AH968" s="160"/>
      <c r="AI968" s="160"/>
      <c r="AJ968" s="160"/>
      <c r="AK968" s="160"/>
      <c r="AL968" s="160"/>
      <c r="AM968" s="160"/>
      <c r="AN968" s="160"/>
      <c r="AO968" s="160"/>
      <c r="AP968" s="160"/>
      <c r="AQ968" s="160"/>
      <c r="AR968" s="160"/>
    </row>
    <row r="969">
      <c r="A969" s="160"/>
      <c r="B969" s="160"/>
      <c r="C969" s="160"/>
      <c r="D969" s="160"/>
      <c r="E969" s="160"/>
      <c r="F969" s="160"/>
      <c r="G969" s="160"/>
      <c r="H969" s="160"/>
      <c r="I969" s="160"/>
      <c r="J969" s="160"/>
      <c r="K969" s="160"/>
      <c r="L969" s="160"/>
      <c r="M969" s="160"/>
      <c r="N969" s="160"/>
      <c r="O969" s="160"/>
      <c r="P969" s="160"/>
      <c r="Q969" s="160"/>
      <c r="R969" s="160"/>
      <c r="S969" s="160"/>
      <c r="T969" s="160"/>
      <c r="U969" s="160"/>
      <c r="V969" s="160"/>
      <c r="W969" s="160"/>
      <c r="X969" s="160"/>
      <c r="Y969" s="160"/>
      <c r="Z969" s="160"/>
      <c r="AA969" s="160"/>
      <c r="AB969" s="160"/>
      <c r="AC969" s="160"/>
      <c r="AD969" s="160"/>
      <c r="AE969" s="160"/>
      <c r="AF969" s="160"/>
      <c r="AG969" s="160"/>
      <c r="AH969" s="160"/>
      <c r="AI969" s="160"/>
      <c r="AJ969" s="160"/>
      <c r="AK969" s="160"/>
      <c r="AL969" s="160"/>
      <c r="AM969" s="160"/>
      <c r="AN969" s="160"/>
      <c r="AO969" s="160"/>
      <c r="AP969" s="160"/>
      <c r="AQ969" s="160"/>
      <c r="AR969" s="160"/>
    </row>
    <row r="970">
      <c r="A970" s="160"/>
      <c r="B970" s="160"/>
      <c r="C970" s="160"/>
      <c r="D970" s="160"/>
      <c r="E970" s="160"/>
      <c r="F970" s="160"/>
      <c r="G970" s="160"/>
      <c r="H970" s="160"/>
      <c r="I970" s="160"/>
      <c r="J970" s="160"/>
      <c r="K970" s="160"/>
      <c r="L970" s="160"/>
      <c r="M970" s="160"/>
      <c r="N970" s="160"/>
      <c r="O970" s="160"/>
      <c r="P970" s="160"/>
      <c r="Q970" s="160"/>
      <c r="R970" s="160"/>
      <c r="S970" s="160"/>
      <c r="T970" s="160"/>
      <c r="U970" s="160"/>
      <c r="V970" s="160"/>
      <c r="W970" s="160"/>
      <c r="X970" s="160"/>
      <c r="Y970" s="160"/>
      <c r="Z970" s="160"/>
      <c r="AA970" s="160"/>
      <c r="AB970" s="160"/>
      <c r="AC970" s="160"/>
      <c r="AD970" s="160"/>
      <c r="AE970" s="160"/>
      <c r="AF970" s="160"/>
      <c r="AG970" s="160"/>
      <c r="AH970" s="160"/>
      <c r="AI970" s="160"/>
      <c r="AJ970" s="160"/>
      <c r="AK970" s="160"/>
      <c r="AL970" s="160"/>
      <c r="AM970" s="160"/>
      <c r="AN970" s="160"/>
      <c r="AO970" s="160"/>
      <c r="AP970" s="160"/>
      <c r="AQ970" s="160"/>
      <c r="AR970" s="160"/>
    </row>
    <row r="971">
      <c r="A971" s="160"/>
      <c r="B971" s="160"/>
      <c r="C971" s="160"/>
      <c r="D971" s="160"/>
      <c r="E971" s="160"/>
      <c r="F971" s="160"/>
      <c r="G971" s="160"/>
      <c r="H971" s="160"/>
      <c r="I971" s="160"/>
      <c r="J971" s="160"/>
      <c r="K971" s="160"/>
      <c r="L971" s="160"/>
      <c r="M971" s="160"/>
      <c r="N971" s="160"/>
      <c r="O971" s="160"/>
      <c r="P971" s="160"/>
      <c r="Q971" s="160"/>
      <c r="R971" s="160"/>
      <c r="S971" s="160"/>
      <c r="T971" s="160"/>
      <c r="U971" s="160"/>
      <c r="V971" s="160"/>
      <c r="W971" s="160"/>
      <c r="X971" s="160"/>
      <c r="Y971" s="160"/>
      <c r="Z971" s="160"/>
      <c r="AA971" s="160"/>
      <c r="AB971" s="160"/>
      <c r="AC971" s="160"/>
      <c r="AD971" s="160"/>
      <c r="AE971" s="160"/>
      <c r="AF971" s="160"/>
      <c r="AG971" s="160"/>
      <c r="AH971" s="160"/>
      <c r="AI971" s="160"/>
      <c r="AJ971" s="160"/>
      <c r="AK971" s="160"/>
      <c r="AL971" s="160"/>
      <c r="AM971" s="160"/>
      <c r="AN971" s="160"/>
      <c r="AO971" s="160"/>
      <c r="AP971" s="160"/>
      <c r="AQ971" s="160"/>
      <c r="AR971" s="160"/>
    </row>
    <row r="972">
      <c r="A972" s="160"/>
      <c r="B972" s="160"/>
      <c r="C972" s="160"/>
      <c r="D972" s="160"/>
      <c r="E972" s="160"/>
      <c r="F972" s="160"/>
      <c r="G972" s="160"/>
      <c r="H972" s="160"/>
      <c r="I972" s="160"/>
      <c r="J972" s="160"/>
      <c r="K972" s="160"/>
      <c r="L972" s="160"/>
      <c r="M972" s="160"/>
      <c r="N972" s="160"/>
      <c r="O972" s="160"/>
      <c r="P972" s="160"/>
      <c r="Q972" s="160"/>
      <c r="R972" s="160"/>
      <c r="S972" s="160"/>
      <c r="T972" s="160"/>
      <c r="U972" s="160"/>
      <c r="V972" s="160"/>
      <c r="W972" s="160"/>
      <c r="X972" s="160"/>
      <c r="Y972" s="160"/>
      <c r="Z972" s="160"/>
      <c r="AA972" s="160"/>
      <c r="AB972" s="160"/>
      <c r="AC972" s="160"/>
      <c r="AD972" s="160"/>
      <c r="AE972" s="160"/>
      <c r="AF972" s="160"/>
      <c r="AG972" s="160"/>
      <c r="AH972" s="160"/>
      <c r="AI972" s="160"/>
      <c r="AJ972" s="160"/>
      <c r="AK972" s="160"/>
      <c r="AL972" s="160"/>
      <c r="AM972" s="160"/>
      <c r="AN972" s="160"/>
      <c r="AO972" s="160"/>
      <c r="AP972" s="160"/>
      <c r="AQ972" s="160"/>
      <c r="AR972" s="160"/>
    </row>
    <row r="973">
      <c r="A973" s="160"/>
      <c r="B973" s="160"/>
      <c r="C973" s="160"/>
      <c r="D973" s="160"/>
      <c r="E973" s="160"/>
      <c r="F973" s="160"/>
      <c r="G973" s="160"/>
      <c r="H973" s="160"/>
      <c r="I973" s="160"/>
      <c r="J973" s="160"/>
      <c r="K973" s="160"/>
      <c r="L973" s="160"/>
      <c r="M973" s="160"/>
      <c r="N973" s="160"/>
      <c r="O973" s="160"/>
      <c r="P973" s="160"/>
      <c r="Q973" s="160"/>
      <c r="R973" s="160"/>
      <c r="S973" s="160"/>
      <c r="T973" s="160"/>
      <c r="U973" s="160"/>
      <c r="V973" s="160"/>
      <c r="W973" s="160"/>
      <c r="X973" s="160"/>
      <c r="Y973" s="160"/>
      <c r="Z973" s="160"/>
      <c r="AA973" s="160"/>
      <c r="AB973" s="160"/>
      <c r="AC973" s="160"/>
      <c r="AD973" s="160"/>
      <c r="AE973" s="160"/>
      <c r="AF973" s="160"/>
      <c r="AG973" s="160"/>
      <c r="AH973" s="160"/>
      <c r="AI973" s="160"/>
      <c r="AJ973" s="160"/>
      <c r="AK973" s="160"/>
      <c r="AL973" s="160"/>
      <c r="AM973" s="160"/>
      <c r="AN973" s="160"/>
      <c r="AO973" s="160"/>
      <c r="AP973" s="160"/>
      <c r="AQ973" s="160"/>
      <c r="AR973" s="160"/>
    </row>
    <row r="974">
      <c r="A974" s="160"/>
      <c r="B974" s="160"/>
      <c r="C974" s="160"/>
      <c r="D974" s="160"/>
      <c r="E974" s="160"/>
      <c r="F974" s="160"/>
      <c r="G974" s="160"/>
      <c r="H974" s="160"/>
      <c r="I974" s="160"/>
      <c r="J974" s="160"/>
      <c r="K974" s="160"/>
      <c r="L974" s="160"/>
      <c r="M974" s="160"/>
      <c r="N974" s="160"/>
      <c r="O974" s="160"/>
      <c r="P974" s="160"/>
      <c r="Q974" s="160"/>
      <c r="R974" s="160"/>
      <c r="S974" s="160"/>
      <c r="T974" s="160"/>
      <c r="U974" s="160"/>
      <c r="V974" s="160"/>
      <c r="W974" s="160"/>
      <c r="X974" s="160"/>
      <c r="Y974" s="160"/>
      <c r="Z974" s="160"/>
      <c r="AA974" s="160"/>
      <c r="AB974" s="160"/>
      <c r="AC974" s="160"/>
      <c r="AD974" s="160"/>
      <c r="AE974" s="160"/>
      <c r="AF974" s="160"/>
      <c r="AG974" s="160"/>
      <c r="AH974" s="160"/>
      <c r="AI974" s="160"/>
      <c r="AJ974" s="160"/>
      <c r="AK974" s="160"/>
      <c r="AL974" s="160"/>
      <c r="AM974" s="160"/>
      <c r="AN974" s="160"/>
      <c r="AO974" s="160"/>
      <c r="AP974" s="160"/>
      <c r="AQ974" s="160"/>
      <c r="AR974" s="160"/>
    </row>
    <row r="975">
      <c r="A975" s="160"/>
      <c r="B975" s="160"/>
      <c r="C975" s="160"/>
      <c r="D975" s="160"/>
      <c r="E975" s="160"/>
      <c r="F975" s="160"/>
      <c r="G975" s="160"/>
      <c r="H975" s="160"/>
      <c r="I975" s="160"/>
      <c r="J975" s="160"/>
      <c r="K975" s="160"/>
      <c r="L975" s="160"/>
      <c r="M975" s="160"/>
      <c r="N975" s="160"/>
      <c r="O975" s="160"/>
      <c r="P975" s="160"/>
      <c r="Q975" s="160"/>
      <c r="R975" s="160"/>
      <c r="S975" s="160"/>
      <c r="T975" s="160"/>
      <c r="U975" s="160"/>
      <c r="V975" s="160"/>
      <c r="W975" s="160"/>
      <c r="X975" s="160"/>
      <c r="Y975" s="160"/>
      <c r="Z975" s="160"/>
      <c r="AA975" s="160"/>
      <c r="AB975" s="160"/>
      <c r="AC975" s="160"/>
      <c r="AD975" s="160"/>
      <c r="AE975" s="160"/>
      <c r="AF975" s="160"/>
      <c r="AG975" s="160"/>
      <c r="AH975" s="160"/>
      <c r="AI975" s="160"/>
      <c r="AJ975" s="160"/>
      <c r="AK975" s="160"/>
      <c r="AL975" s="160"/>
      <c r="AM975" s="160"/>
      <c r="AN975" s="160"/>
      <c r="AO975" s="160"/>
      <c r="AP975" s="160"/>
      <c r="AQ975" s="160"/>
      <c r="AR975" s="160"/>
    </row>
    <row r="976">
      <c r="A976" s="160"/>
      <c r="B976" s="160"/>
      <c r="C976" s="160"/>
      <c r="D976" s="160"/>
      <c r="E976" s="160"/>
      <c r="F976" s="160"/>
      <c r="G976" s="160"/>
      <c r="H976" s="160"/>
      <c r="I976" s="160"/>
      <c r="J976" s="160"/>
      <c r="K976" s="160"/>
      <c r="L976" s="160"/>
      <c r="M976" s="160"/>
      <c r="N976" s="160"/>
      <c r="O976" s="160"/>
      <c r="P976" s="160"/>
      <c r="Q976" s="160"/>
      <c r="R976" s="160"/>
      <c r="S976" s="160"/>
      <c r="T976" s="160"/>
      <c r="U976" s="160"/>
      <c r="V976" s="160"/>
      <c r="W976" s="160"/>
      <c r="X976" s="160"/>
      <c r="Y976" s="160"/>
      <c r="Z976" s="160"/>
      <c r="AA976" s="160"/>
      <c r="AB976" s="160"/>
      <c r="AC976" s="160"/>
      <c r="AD976" s="160"/>
      <c r="AE976" s="160"/>
      <c r="AF976" s="160"/>
      <c r="AG976" s="160"/>
      <c r="AH976" s="160"/>
      <c r="AI976" s="160"/>
      <c r="AJ976" s="160"/>
      <c r="AK976" s="160"/>
      <c r="AL976" s="160"/>
      <c r="AM976" s="160"/>
      <c r="AN976" s="160"/>
      <c r="AO976" s="160"/>
      <c r="AP976" s="160"/>
      <c r="AQ976" s="160"/>
      <c r="AR976" s="160"/>
    </row>
    <row r="977">
      <c r="A977" s="160"/>
      <c r="B977" s="160"/>
      <c r="C977" s="160"/>
      <c r="D977" s="160"/>
      <c r="E977" s="160"/>
      <c r="F977" s="160"/>
      <c r="G977" s="160"/>
      <c r="H977" s="160"/>
      <c r="I977" s="160"/>
      <c r="J977" s="160"/>
      <c r="K977" s="160"/>
      <c r="L977" s="160"/>
      <c r="M977" s="160"/>
      <c r="N977" s="160"/>
      <c r="O977" s="160"/>
      <c r="P977" s="160"/>
      <c r="Q977" s="160"/>
      <c r="R977" s="160"/>
      <c r="S977" s="160"/>
      <c r="T977" s="160"/>
      <c r="U977" s="160"/>
      <c r="V977" s="160"/>
      <c r="W977" s="160"/>
      <c r="X977" s="160"/>
      <c r="Y977" s="160"/>
      <c r="Z977" s="160"/>
      <c r="AA977" s="160"/>
      <c r="AB977" s="160"/>
      <c r="AC977" s="160"/>
      <c r="AD977" s="160"/>
      <c r="AE977" s="160"/>
      <c r="AF977" s="160"/>
      <c r="AG977" s="160"/>
      <c r="AH977" s="160"/>
      <c r="AI977" s="160"/>
      <c r="AJ977" s="160"/>
      <c r="AK977" s="160"/>
      <c r="AL977" s="160"/>
      <c r="AM977" s="160"/>
      <c r="AN977" s="160"/>
      <c r="AO977" s="160"/>
      <c r="AP977" s="160"/>
      <c r="AQ977" s="160"/>
      <c r="AR977" s="160"/>
    </row>
    <row r="978">
      <c r="A978" s="160"/>
      <c r="B978" s="160"/>
      <c r="C978" s="160"/>
      <c r="D978" s="160"/>
      <c r="E978" s="160"/>
      <c r="F978" s="160"/>
      <c r="G978" s="160"/>
      <c r="H978" s="160"/>
      <c r="I978" s="160"/>
      <c r="J978" s="160"/>
      <c r="K978" s="160"/>
      <c r="L978" s="160"/>
      <c r="M978" s="160"/>
      <c r="N978" s="160"/>
      <c r="O978" s="160"/>
      <c r="P978" s="160"/>
      <c r="Q978" s="160"/>
      <c r="R978" s="160"/>
      <c r="S978" s="160"/>
      <c r="T978" s="160"/>
      <c r="U978" s="160"/>
      <c r="V978" s="160"/>
      <c r="W978" s="160"/>
      <c r="X978" s="160"/>
      <c r="Y978" s="160"/>
      <c r="Z978" s="160"/>
      <c r="AA978" s="160"/>
      <c r="AB978" s="160"/>
      <c r="AC978" s="160"/>
      <c r="AD978" s="160"/>
      <c r="AE978" s="160"/>
      <c r="AF978" s="160"/>
      <c r="AG978" s="160"/>
      <c r="AH978" s="160"/>
      <c r="AI978" s="160"/>
      <c r="AJ978" s="160"/>
      <c r="AK978" s="160"/>
      <c r="AL978" s="160"/>
      <c r="AM978" s="160"/>
      <c r="AN978" s="160"/>
      <c r="AO978" s="160"/>
      <c r="AP978" s="160"/>
      <c r="AQ978" s="160"/>
      <c r="AR978" s="160"/>
    </row>
    <row r="979">
      <c r="A979" s="160"/>
      <c r="B979" s="160"/>
      <c r="C979" s="160"/>
      <c r="D979" s="160"/>
      <c r="E979" s="160"/>
      <c r="F979" s="160"/>
      <c r="G979" s="160"/>
      <c r="H979" s="160"/>
      <c r="I979" s="160"/>
      <c r="J979" s="160"/>
      <c r="K979" s="160"/>
      <c r="L979" s="160"/>
      <c r="M979" s="160"/>
      <c r="N979" s="160"/>
      <c r="O979" s="160"/>
      <c r="P979" s="160"/>
      <c r="Q979" s="160"/>
      <c r="R979" s="160"/>
      <c r="S979" s="160"/>
      <c r="T979" s="160"/>
      <c r="U979" s="160"/>
      <c r="V979" s="160"/>
      <c r="W979" s="160"/>
      <c r="X979" s="160"/>
      <c r="Y979" s="160"/>
      <c r="Z979" s="160"/>
      <c r="AA979" s="160"/>
      <c r="AB979" s="160"/>
      <c r="AC979" s="160"/>
      <c r="AD979" s="160"/>
      <c r="AE979" s="160"/>
      <c r="AF979" s="160"/>
      <c r="AG979" s="160"/>
      <c r="AH979" s="160"/>
      <c r="AI979" s="160"/>
      <c r="AJ979" s="160"/>
      <c r="AK979" s="160"/>
      <c r="AL979" s="160"/>
      <c r="AM979" s="160"/>
      <c r="AN979" s="160"/>
      <c r="AO979" s="160"/>
      <c r="AP979" s="160"/>
      <c r="AQ979" s="160"/>
      <c r="AR979" s="160"/>
    </row>
    <row r="980">
      <c r="A980" s="160"/>
      <c r="B980" s="160"/>
      <c r="C980" s="160"/>
      <c r="D980" s="160"/>
      <c r="E980" s="160"/>
      <c r="F980" s="160"/>
      <c r="G980" s="160"/>
      <c r="H980" s="160"/>
      <c r="I980" s="160"/>
      <c r="J980" s="160"/>
      <c r="K980" s="160"/>
      <c r="L980" s="160"/>
      <c r="M980" s="160"/>
      <c r="N980" s="160"/>
      <c r="O980" s="160"/>
      <c r="P980" s="160"/>
      <c r="Q980" s="160"/>
      <c r="R980" s="160"/>
      <c r="S980" s="160"/>
      <c r="T980" s="160"/>
      <c r="U980" s="160"/>
      <c r="V980" s="160"/>
      <c r="W980" s="160"/>
      <c r="X980" s="160"/>
      <c r="Y980" s="160"/>
      <c r="Z980" s="160"/>
      <c r="AA980" s="160"/>
      <c r="AB980" s="160"/>
      <c r="AC980" s="160"/>
      <c r="AD980" s="160"/>
      <c r="AE980" s="160"/>
      <c r="AF980" s="160"/>
      <c r="AG980" s="160"/>
      <c r="AH980" s="160"/>
      <c r="AI980" s="160"/>
      <c r="AJ980" s="160"/>
      <c r="AK980" s="160"/>
      <c r="AL980" s="160"/>
      <c r="AM980" s="160"/>
      <c r="AN980" s="160"/>
      <c r="AO980" s="160"/>
      <c r="AP980" s="160"/>
      <c r="AQ980" s="160"/>
      <c r="AR980" s="160"/>
    </row>
    <row r="981">
      <c r="A981" s="160"/>
      <c r="B981" s="160"/>
      <c r="C981" s="160"/>
      <c r="D981" s="160"/>
      <c r="E981" s="160"/>
      <c r="F981" s="160"/>
      <c r="G981" s="160"/>
      <c r="H981" s="160"/>
      <c r="I981" s="160"/>
      <c r="J981" s="160"/>
      <c r="K981" s="160"/>
      <c r="L981" s="160"/>
      <c r="M981" s="160"/>
      <c r="N981" s="160"/>
      <c r="O981" s="160"/>
      <c r="P981" s="160"/>
      <c r="Q981" s="160"/>
      <c r="R981" s="160"/>
      <c r="S981" s="160"/>
      <c r="T981" s="160"/>
      <c r="U981" s="160"/>
      <c r="V981" s="160"/>
      <c r="W981" s="160"/>
      <c r="X981" s="160"/>
      <c r="Y981" s="160"/>
      <c r="Z981" s="160"/>
      <c r="AA981" s="160"/>
      <c r="AB981" s="160"/>
      <c r="AC981" s="160"/>
      <c r="AD981" s="160"/>
      <c r="AE981" s="160"/>
      <c r="AF981" s="160"/>
      <c r="AG981" s="160"/>
      <c r="AH981" s="160"/>
      <c r="AI981" s="160"/>
      <c r="AJ981" s="160"/>
      <c r="AK981" s="160"/>
      <c r="AL981" s="160"/>
      <c r="AM981" s="160"/>
      <c r="AN981" s="160"/>
      <c r="AO981" s="160"/>
      <c r="AP981" s="160"/>
      <c r="AQ981" s="160"/>
      <c r="AR981" s="160"/>
    </row>
    <row r="982">
      <c r="A982" s="160"/>
      <c r="B982" s="160"/>
      <c r="C982" s="160"/>
      <c r="D982" s="160"/>
      <c r="E982" s="160"/>
      <c r="F982" s="160"/>
      <c r="G982" s="160"/>
      <c r="H982" s="160"/>
      <c r="I982" s="160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60"/>
      <c r="Z982" s="160"/>
      <c r="AA982" s="160"/>
      <c r="AB982" s="160"/>
      <c r="AC982" s="160"/>
      <c r="AD982" s="160"/>
      <c r="AE982" s="160"/>
      <c r="AF982" s="160"/>
      <c r="AG982" s="160"/>
      <c r="AH982" s="160"/>
      <c r="AI982" s="160"/>
      <c r="AJ982" s="160"/>
      <c r="AK982" s="160"/>
      <c r="AL982" s="160"/>
      <c r="AM982" s="160"/>
      <c r="AN982" s="160"/>
      <c r="AO982" s="160"/>
      <c r="AP982" s="160"/>
      <c r="AQ982" s="160"/>
      <c r="AR982" s="160"/>
    </row>
    <row r="983">
      <c r="A983" s="160"/>
      <c r="B983" s="160"/>
      <c r="C983" s="160"/>
      <c r="D983" s="160"/>
      <c r="E983" s="160"/>
      <c r="F983" s="160"/>
      <c r="G983" s="160"/>
      <c r="H983" s="160"/>
      <c r="I983" s="160"/>
      <c r="J983" s="160"/>
      <c r="K983" s="160"/>
      <c r="L983" s="160"/>
      <c r="M983" s="160"/>
      <c r="N983" s="160"/>
      <c r="O983" s="160"/>
      <c r="P983" s="160"/>
      <c r="Q983" s="160"/>
      <c r="R983" s="160"/>
      <c r="S983" s="160"/>
      <c r="T983" s="160"/>
      <c r="U983" s="160"/>
      <c r="V983" s="160"/>
      <c r="W983" s="160"/>
      <c r="X983" s="160"/>
      <c r="Y983" s="160"/>
      <c r="Z983" s="160"/>
      <c r="AA983" s="160"/>
      <c r="AB983" s="160"/>
      <c r="AC983" s="160"/>
      <c r="AD983" s="160"/>
      <c r="AE983" s="160"/>
      <c r="AF983" s="160"/>
      <c r="AG983" s="160"/>
      <c r="AH983" s="160"/>
      <c r="AI983" s="160"/>
      <c r="AJ983" s="160"/>
      <c r="AK983" s="160"/>
      <c r="AL983" s="160"/>
      <c r="AM983" s="160"/>
      <c r="AN983" s="160"/>
      <c r="AO983" s="160"/>
      <c r="AP983" s="160"/>
      <c r="AQ983" s="160"/>
      <c r="AR983" s="160"/>
    </row>
    <row r="984">
      <c r="A984" s="160"/>
      <c r="B984" s="160"/>
      <c r="C984" s="160"/>
      <c r="D984" s="160"/>
      <c r="E984" s="160"/>
      <c r="F984" s="160"/>
      <c r="G984" s="160"/>
      <c r="H984" s="160"/>
      <c r="I984" s="160"/>
      <c r="J984" s="160"/>
      <c r="K984" s="160"/>
      <c r="L984" s="160"/>
      <c r="M984" s="160"/>
      <c r="N984" s="160"/>
      <c r="O984" s="160"/>
      <c r="P984" s="160"/>
      <c r="Q984" s="160"/>
      <c r="R984" s="160"/>
      <c r="S984" s="160"/>
      <c r="T984" s="160"/>
      <c r="U984" s="160"/>
      <c r="V984" s="160"/>
      <c r="W984" s="160"/>
      <c r="X984" s="160"/>
      <c r="Y984" s="160"/>
      <c r="Z984" s="160"/>
      <c r="AA984" s="160"/>
      <c r="AB984" s="160"/>
      <c r="AC984" s="160"/>
      <c r="AD984" s="160"/>
      <c r="AE984" s="160"/>
      <c r="AF984" s="160"/>
      <c r="AG984" s="160"/>
      <c r="AH984" s="160"/>
      <c r="AI984" s="160"/>
      <c r="AJ984" s="160"/>
      <c r="AK984" s="160"/>
      <c r="AL984" s="160"/>
      <c r="AM984" s="160"/>
      <c r="AN984" s="160"/>
      <c r="AO984" s="160"/>
      <c r="AP984" s="160"/>
      <c r="AQ984" s="160"/>
      <c r="AR984" s="160"/>
    </row>
    <row r="985">
      <c r="A985" s="160"/>
      <c r="B985" s="160"/>
      <c r="C985" s="160"/>
      <c r="D985" s="160"/>
      <c r="E985" s="160"/>
      <c r="F985" s="160"/>
      <c r="G985" s="160"/>
      <c r="H985" s="160"/>
      <c r="I985" s="160"/>
      <c r="J985" s="160"/>
      <c r="K985" s="160"/>
      <c r="L985" s="160"/>
      <c r="M985" s="160"/>
      <c r="N985" s="160"/>
      <c r="O985" s="160"/>
      <c r="P985" s="160"/>
      <c r="Q985" s="160"/>
      <c r="R985" s="160"/>
      <c r="S985" s="160"/>
      <c r="T985" s="160"/>
      <c r="U985" s="160"/>
      <c r="V985" s="160"/>
      <c r="W985" s="160"/>
      <c r="X985" s="160"/>
      <c r="Y985" s="160"/>
      <c r="Z985" s="160"/>
      <c r="AA985" s="160"/>
      <c r="AB985" s="160"/>
      <c r="AC985" s="160"/>
      <c r="AD985" s="160"/>
      <c r="AE985" s="160"/>
      <c r="AF985" s="160"/>
      <c r="AG985" s="160"/>
      <c r="AH985" s="160"/>
      <c r="AI985" s="160"/>
      <c r="AJ985" s="160"/>
      <c r="AK985" s="160"/>
      <c r="AL985" s="160"/>
      <c r="AM985" s="160"/>
      <c r="AN985" s="160"/>
      <c r="AO985" s="160"/>
      <c r="AP985" s="160"/>
      <c r="AQ985" s="160"/>
      <c r="AR985" s="160"/>
    </row>
    <row r="986">
      <c r="A986" s="160"/>
      <c r="B986" s="160"/>
      <c r="C986" s="160"/>
      <c r="D986" s="160"/>
      <c r="E986" s="160"/>
      <c r="F986" s="160"/>
      <c r="G986" s="160"/>
      <c r="H986" s="160"/>
      <c r="I986" s="160"/>
      <c r="J986" s="160"/>
      <c r="K986" s="160"/>
      <c r="L986" s="160"/>
      <c r="M986" s="160"/>
      <c r="N986" s="160"/>
      <c r="O986" s="160"/>
      <c r="P986" s="160"/>
      <c r="Q986" s="160"/>
      <c r="R986" s="160"/>
      <c r="S986" s="160"/>
      <c r="T986" s="160"/>
      <c r="U986" s="160"/>
      <c r="V986" s="160"/>
      <c r="W986" s="160"/>
      <c r="X986" s="160"/>
      <c r="Y986" s="160"/>
      <c r="Z986" s="160"/>
      <c r="AA986" s="160"/>
      <c r="AB986" s="160"/>
      <c r="AC986" s="160"/>
      <c r="AD986" s="160"/>
      <c r="AE986" s="160"/>
      <c r="AF986" s="160"/>
      <c r="AG986" s="160"/>
      <c r="AH986" s="160"/>
      <c r="AI986" s="160"/>
      <c r="AJ986" s="160"/>
      <c r="AK986" s="160"/>
      <c r="AL986" s="160"/>
      <c r="AM986" s="160"/>
      <c r="AN986" s="160"/>
      <c r="AO986" s="160"/>
      <c r="AP986" s="160"/>
      <c r="AQ986" s="160"/>
      <c r="AR986" s="160"/>
    </row>
    <row r="987">
      <c r="A987" s="160"/>
      <c r="B987" s="160"/>
      <c r="C987" s="160"/>
      <c r="D987" s="160"/>
      <c r="E987" s="160"/>
      <c r="F987" s="160"/>
      <c r="G987" s="160"/>
      <c r="H987" s="160"/>
      <c r="I987" s="160"/>
      <c r="J987" s="160"/>
      <c r="K987" s="160"/>
      <c r="L987" s="160"/>
      <c r="M987" s="160"/>
      <c r="N987" s="160"/>
      <c r="O987" s="160"/>
      <c r="P987" s="160"/>
      <c r="Q987" s="160"/>
      <c r="R987" s="160"/>
      <c r="S987" s="160"/>
      <c r="T987" s="160"/>
      <c r="U987" s="160"/>
      <c r="V987" s="160"/>
      <c r="W987" s="160"/>
      <c r="X987" s="160"/>
      <c r="Y987" s="160"/>
      <c r="Z987" s="160"/>
      <c r="AA987" s="160"/>
      <c r="AB987" s="160"/>
      <c r="AC987" s="160"/>
      <c r="AD987" s="160"/>
      <c r="AE987" s="160"/>
      <c r="AF987" s="160"/>
      <c r="AG987" s="160"/>
      <c r="AH987" s="160"/>
      <c r="AI987" s="160"/>
      <c r="AJ987" s="160"/>
      <c r="AK987" s="160"/>
      <c r="AL987" s="160"/>
      <c r="AM987" s="160"/>
      <c r="AN987" s="160"/>
      <c r="AO987" s="160"/>
      <c r="AP987" s="160"/>
      <c r="AQ987" s="160"/>
      <c r="AR987" s="160"/>
    </row>
    <row r="988">
      <c r="A988" s="160"/>
      <c r="B988" s="160"/>
      <c r="C988" s="160"/>
      <c r="D988" s="160"/>
      <c r="E988" s="160"/>
      <c r="F988" s="160"/>
      <c r="G988" s="160"/>
      <c r="H988" s="160"/>
      <c r="I988" s="160"/>
      <c r="J988" s="160"/>
      <c r="K988" s="160"/>
      <c r="L988" s="160"/>
      <c r="M988" s="160"/>
      <c r="N988" s="160"/>
      <c r="O988" s="160"/>
      <c r="P988" s="160"/>
      <c r="Q988" s="160"/>
      <c r="R988" s="160"/>
      <c r="S988" s="160"/>
      <c r="T988" s="160"/>
      <c r="U988" s="160"/>
      <c r="V988" s="160"/>
      <c r="W988" s="160"/>
      <c r="X988" s="160"/>
      <c r="Y988" s="160"/>
      <c r="Z988" s="160"/>
      <c r="AA988" s="160"/>
      <c r="AB988" s="160"/>
      <c r="AC988" s="160"/>
      <c r="AD988" s="160"/>
      <c r="AE988" s="160"/>
      <c r="AF988" s="160"/>
      <c r="AG988" s="160"/>
      <c r="AH988" s="160"/>
      <c r="AI988" s="160"/>
      <c r="AJ988" s="160"/>
      <c r="AK988" s="160"/>
      <c r="AL988" s="160"/>
      <c r="AM988" s="160"/>
      <c r="AN988" s="160"/>
      <c r="AO988" s="160"/>
      <c r="AP988" s="160"/>
      <c r="AQ988" s="160"/>
      <c r="AR988" s="160"/>
    </row>
    <row r="989">
      <c r="A989" s="160"/>
      <c r="B989" s="160"/>
      <c r="C989" s="160"/>
      <c r="D989" s="160"/>
      <c r="E989" s="160"/>
      <c r="F989" s="160"/>
      <c r="G989" s="160"/>
      <c r="H989" s="160"/>
      <c r="I989" s="160"/>
      <c r="J989" s="160"/>
      <c r="K989" s="160"/>
      <c r="L989" s="160"/>
      <c r="M989" s="160"/>
      <c r="N989" s="160"/>
      <c r="O989" s="160"/>
      <c r="P989" s="160"/>
      <c r="Q989" s="160"/>
      <c r="R989" s="160"/>
      <c r="S989" s="160"/>
      <c r="T989" s="160"/>
      <c r="U989" s="160"/>
      <c r="V989" s="160"/>
      <c r="W989" s="160"/>
      <c r="X989" s="160"/>
      <c r="Y989" s="160"/>
      <c r="Z989" s="160"/>
      <c r="AA989" s="160"/>
      <c r="AB989" s="160"/>
      <c r="AC989" s="160"/>
      <c r="AD989" s="160"/>
      <c r="AE989" s="160"/>
      <c r="AF989" s="160"/>
      <c r="AG989" s="160"/>
      <c r="AH989" s="160"/>
      <c r="AI989" s="160"/>
      <c r="AJ989" s="160"/>
      <c r="AK989" s="160"/>
      <c r="AL989" s="160"/>
      <c r="AM989" s="160"/>
      <c r="AN989" s="160"/>
      <c r="AO989" s="160"/>
      <c r="AP989" s="160"/>
      <c r="AQ989" s="160"/>
      <c r="AR989" s="160"/>
    </row>
    <row r="990">
      <c r="A990" s="160"/>
      <c r="B990" s="160"/>
      <c r="C990" s="160"/>
      <c r="D990" s="160"/>
      <c r="E990" s="160"/>
      <c r="F990" s="160"/>
      <c r="G990" s="160"/>
      <c r="H990" s="160"/>
      <c r="I990" s="160"/>
      <c r="J990" s="160"/>
      <c r="K990" s="160"/>
      <c r="L990" s="160"/>
      <c r="M990" s="160"/>
      <c r="N990" s="160"/>
      <c r="O990" s="160"/>
      <c r="P990" s="160"/>
      <c r="Q990" s="160"/>
      <c r="R990" s="160"/>
      <c r="S990" s="160"/>
      <c r="T990" s="160"/>
      <c r="U990" s="160"/>
      <c r="V990" s="160"/>
      <c r="W990" s="160"/>
      <c r="X990" s="160"/>
      <c r="Y990" s="160"/>
      <c r="Z990" s="160"/>
      <c r="AA990" s="160"/>
      <c r="AB990" s="160"/>
      <c r="AC990" s="160"/>
      <c r="AD990" s="160"/>
      <c r="AE990" s="160"/>
      <c r="AF990" s="160"/>
      <c r="AG990" s="160"/>
      <c r="AH990" s="160"/>
      <c r="AI990" s="160"/>
      <c r="AJ990" s="160"/>
      <c r="AK990" s="160"/>
      <c r="AL990" s="160"/>
      <c r="AM990" s="160"/>
      <c r="AN990" s="160"/>
      <c r="AO990" s="160"/>
      <c r="AP990" s="160"/>
      <c r="AQ990" s="160"/>
      <c r="AR990" s="160"/>
    </row>
    <row r="991">
      <c r="A991" s="160"/>
      <c r="B991" s="160"/>
      <c r="C991" s="160"/>
      <c r="D991" s="160"/>
      <c r="E991" s="160"/>
      <c r="F991" s="160"/>
      <c r="G991" s="160"/>
      <c r="H991" s="160"/>
      <c r="I991" s="160"/>
      <c r="J991" s="160"/>
      <c r="K991" s="160"/>
      <c r="L991" s="160"/>
      <c r="M991" s="160"/>
      <c r="N991" s="160"/>
      <c r="O991" s="160"/>
      <c r="P991" s="160"/>
      <c r="Q991" s="160"/>
      <c r="R991" s="160"/>
      <c r="S991" s="160"/>
      <c r="T991" s="160"/>
      <c r="U991" s="160"/>
      <c r="V991" s="160"/>
      <c r="W991" s="160"/>
      <c r="X991" s="160"/>
      <c r="Y991" s="160"/>
      <c r="Z991" s="160"/>
      <c r="AA991" s="160"/>
      <c r="AB991" s="160"/>
      <c r="AC991" s="160"/>
      <c r="AD991" s="160"/>
      <c r="AE991" s="160"/>
      <c r="AF991" s="160"/>
      <c r="AG991" s="160"/>
      <c r="AH991" s="160"/>
      <c r="AI991" s="160"/>
      <c r="AJ991" s="160"/>
      <c r="AK991" s="160"/>
      <c r="AL991" s="160"/>
      <c r="AM991" s="160"/>
      <c r="AN991" s="160"/>
      <c r="AO991" s="160"/>
      <c r="AP991" s="160"/>
      <c r="AQ991" s="160"/>
      <c r="AR991" s="160"/>
    </row>
    <row r="992">
      <c r="A992" s="160"/>
      <c r="B992" s="160"/>
      <c r="C992" s="160"/>
      <c r="D992" s="160"/>
      <c r="E992" s="160"/>
      <c r="F992" s="160"/>
      <c r="G992" s="160"/>
      <c r="H992" s="160"/>
      <c r="I992" s="160"/>
      <c r="J992" s="160"/>
      <c r="K992" s="160"/>
      <c r="L992" s="160"/>
      <c r="M992" s="160"/>
      <c r="N992" s="160"/>
      <c r="O992" s="160"/>
      <c r="P992" s="160"/>
      <c r="Q992" s="160"/>
      <c r="R992" s="160"/>
      <c r="S992" s="160"/>
      <c r="T992" s="160"/>
      <c r="U992" s="160"/>
      <c r="V992" s="160"/>
      <c r="W992" s="160"/>
      <c r="X992" s="160"/>
      <c r="Y992" s="160"/>
      <c r="Z992" s="160"/>
      <c r="AA992" s="160"/>
      <c r="AB992" s="160"/>
      <c r="AC992" s="160"/>
      <c r="AD992" s="160"/>
      <c r="AE992" s="160"/>
      <c r="AF992" s="160"/>
      <c r="AG992" s="160"/>
      <c r="AH992" s="160"/>
      <c r="AI992" s="160"/>
      <c r="AJ992" s="160"/>
      <c r="AK992" s="160"/>
      <c r="AL992" s="160"/>
      <c r="AM992" s="160"/>
      <c r="AN992" s="160"/>
      <c r="AO992" s="160"/>
      <c r="AP992" s="160"/>
      <c r="AQ992" s="160"/>
      <c r="AR992" s="160"/>
    </row>
    <row r="993">
      <c r="A993" s="160"/>
      <c r="B993" s="160"/>
      <c r="C993" s="160"/>
      <c r="D993" s="160"/>
      <c r="E993" s="160"/>
      <c r="F993" s="160"/>
      <c r="G993" s="160"/>
      <c r="H993" s="160"/>
      <c r="I993" s="160"/>
      <c r="J993" s="160"/>
      <c r="K993" s="160"/>
      <c r="L993" s="160"/>
      <c r="M993" s="160"/>
      <c r="N993" s="160"/>
      <c r="O993" s="160"/>
      <c r="P993" s="160"/>
      <c r="Q993" s="160"/>
      <c r="R993" s="160"/>
      <c r="S993" s="160"/>
      <c r="T993" s="160"/>
      <c r="U993" s="160"/>
      <c r="V993" s="160"/>
      <c r="W993" s="160"/>
      <c r="X993" s="160"/>
      <c r="Y993" s="160"/>
      <c r="Z993" s="160"/>
      <c r="AA993" s="160"/>
      <c r="AB993" s="160"/>
      <c r="AC993" s="160"/>
      <c r="AD993" s="160"/>
      <c r="AE993" s="160"/>
      <c r="AF993" s="160"/>
      <c r="AG993" s="160"/>
      <c r="AH993" s="160"/>
      <c r="AI993" s="160"/>
      <c r="AJ993" s="160"/>
      <c r="AK993" s="160"/>
      <c r="AL993" s="160"/>
      <c r="AM993" s="160"/>
      <c r="AN993" s="160"/>
      <c r="AO993" s="160"/>
      <c r="AP993" s="160"/>
      <c r="AQ993" s="160"/>
      <c r="AR993" s="160"/>
    </row>
    <row r="994">
      <c r="A994" s="160"/>
      <c r="B994" s="160"/>
      <c r="C994" s="160"/>
      <c r="D994" s="160"/>
      <c r="E994" s="160"/>
      <c r="F994" s="160"/>
      <c r="G994" s="160"/>
      <c r="H994" s="160"/>
      <c r="I994" s="160"/>
      <c r="J994" s="160"/>
      <c r="K994" s="160"/>
      <c r="L994" s="160"/>
      <c r="M994" s="160"/>
      <c r="N994" s="160"/>
      <c r="O994" s="160"/>
      <c r="P994" s="160"/>
      <c r="Q994" s="160"/>
      <c r="R994" s="160"/>
      <c r="S994" s="160"/>
      <c r="T994" s="160"/>
      <c r="U994" s="160"/>
      <c r="V994" s="160"/>
      <c r="W994" s="160"/>
      <c r="X994" s="160"/>
      <c r="Y994" s="160"/>
      <c r="Z994" s="160"/>
      <c r="AA994" s="160"/>
      <c r="AB994" s="160"/>
      <c r="AC994" s="160"/>
      <c r="AD994" s="160"/>
      <c r="AE994" s="160"/>
      <c r="AF994" s="160"/>
      <c r="AG994" s="160"/>
      <c r="AH994" s="160"/>
      <c r="AI994" s="160"/>
      <c r="AJ994" s="160"/>
      <c r="AK994" s="160"/>
      <c r="AL994" s="160"/>
      <c r="AM994" s="160"/>
      <c r="AN994" s="160"/>
      <c r="AO994" s="160"/>
      <c r="AP994" s="160"/>
      <c r="AQ994" s="160"/>
      <c r="AR994" s="160"/>
    </row>
    <row r="995">
      <c r="A995" s="160"/>
      <c r="B995" s="160"/>
      <c r="C995" s="160"/>
      <c r="D995" s="160"/>
      <c r="E995" s="160"/>
      <c r="F995" s="160"/>
      <c r="G995" s="160"/>
      <c r="H995" s="160"/>
      <c r="I995" s="160"/>
      <c r="J995" s="160"/>
      <c r="K995" s="160"/>
      <c r="L995" s="160"/>
      <c r="M995" s="160"/>
      <c r="N995" s="160"/>
      <c r="O995" s="160"/>
      <c r="P995" s="160"/>
      <c r="Q995" s="160"/>
      <c r="R995" s="160"/>
      <c r="S995" s="160"/>
      <c r="T995" s="160"/>
      <c r="U995" s="160"/>
      <c r="V995" s="160"/>
      <c r="W995" s="160"/>
      <c r="X995" s="160"/>
      <c r="Y995" s="160"/>
      <c r="Z995" s="160"/>
      <c r="AA995" s="160"/>
      <c r="AB995" s="160"/>
      <c r="AC995" s="160"/>
      <c r="AD995" s="160"/>
      <c r="AE995" s="160"/>
      <c r="AF995" s="160"/>
      <c r="AG995" s="160"/>
      <c r="AH995" s="160"/>
      <c r="AI995" s="160"/>
      <c r="AJ995" s="160"/>
      <c r="AK995" s="160"/>
      <c r="AL995" s="160"/>
      <c r="AM995" s="160"/>
      <c r="AN995" s="160"/>
      <c r="AO995" s="160"/>
      <c r="AP995" s="160"/>
      <c r="AQ995" s="160"/>
      <c r="AR995" s="160"/>
    </row>
    <row r="996">
      <c r="A996" s="160"/>
      <c r="B996" s="160"/>
      <c r="C996" s="160"/>
      <c r="D996" s="160"/>
      <c r="E996" s="160"/>
      <c r="F996" s="160"/>
      <c r="G996" s="160"/>
      <c r="H996" s="160"/>
      <c r="I996" s="160"/>
      <c r="J996" s="160"/>
      <c r="K996" s="160"/>
      <c r="L996" s="160"/>
      <c r="M996" s="160"/>
      <c r="N996" s="160"/>
      <c r="O996" s="160"/>
      <c r="P996" s="160"/>
      <c r="Q996" s="160"/>
      <c r="R996" s="160"/>
      <c r="S996" s="160"/>
      <c r="T996" s="160"/>
      <c r="U996" s="160"/>
      <c r="V996" s="160"/>
      <c r="W996" s="160"/>
      <c r="X996" s="160"/>
      <c r="Y996" s="160"/>
      <c r="Z996" s="160"/>
      <c r="AA996" s="160"/>
      <c r="AB996" s="160"/>
      <c r="AC996" s="160"/>
      <c r="AD996" s="160"/>
      <c r="AE996" s="160"/>
      <c r="AF996" s="160"/>
      <c r="AG996" s="160"/>
      <c r="AH996" s="160"/>
      <c r="AI996" s="160"/>
      <c r="AJ996" s="160"/>
      <c r="AK996" s="160"/>
      <c r="AL996" s="160"/>
      <c r="AM996" s="160"/>
      <c r="AN996" s="160"/>
      <c r="AO996" s="160"/>
      <c r="AP996" s="160"/>
      <c r="AQ996" s="160"/>
      <c r="AR996" s="160"/>
    </row>
    <row r="997">
      <c r="A997" s="160"/>
      <c r="B997" s="160"/>
      <c r="C997" s="160"/>
      <c r="D997" s="160"/>
      <c r="E997" s="160"/>
      <c r="F997" s="160"/>
      <c r="G997" s="160"/>
      <c r="H997" s="160"/>
      <c r="I997" s="160"/>
      <c r="J997" s="160"/>
      <c r="K997" s="160"/>
      <c r="L997" s="160"/>
      <c r="M997" s="160"/>
      <c r="N997" s="160"/>
      <c r="O997" s="160"/>
      <c r="P997" s="160"/>
      <c r="Q997" s="160"/>
      <c r="R997" s="160"/>
      <c r="S997" s="160"/>
      <c r="T997" s="160"/>
      <c r="U997" s="160"/>
      <c r="V997" s="160"/>
      <c r="W997" s="160"/>
      <c r="X997" s="160"/>
      <c r="Y997" s="160"/>
      <c r="Z997" s="160"/>
      <c r="AA997" s="160"/>
      <c r="AB997" s="160"/>
      <c r="AC997" s="160"/>
      <c r="AD997" s="160"/>
      <c r="AE997" s="160"/>
      <c r="AF997" s="160"/>
      <c r="AG997" s="160"/>
      <c r="AH997" s="160"/>
      <c r="AI997" s="160"/>
      <c r="AJ997" s="160"/>
      <c r="AK997" s="160"/>
      <c r="AL997" s="160"/>
      <c r="AM997" s="160"/>
      <c r="AN997" s="160"/>
      <c r="AO997" s="160"/>
      <c r="AP997" s="160"/>
      <c r="AQ997" s="160"/>
      <c r="AR997" s="160"/>
    </row>
    <row r="998">
      <c r="A998" s="160"/>
      <c r="B998" s="160"/>
      <c r="C998" s="160"/>
      <c r="D998" s="160"/>
      <c r="E998" s="160"/>
      <c r="F998" s="160"/>
      <c r="G998" s="160"/>
      <c r="H998" s="160"/>
      <c r="I998" s="160"/>
      <c r="J998" s="160"/>
      <c r="K998" s="160"/>
      <c r="L998" s="160"/>
      <c r="M998" s="160"/>
      <c r="N998" s="160"/>
      <c r="O998" s="160"/>
      <c r="P998" s="160"/>
      <c r="Q998" s="160"/>
      <c r="R998" s="160"/>
      <c r="S998" s="160"/>
      <c r="T998" s="160"/>
      <c r="U998" s="160"/>
      <c r="V998" s="160"/>
      <c r="W998" s="160"/>
      <c r="X998" s="160"/>
      <c r="Y998" s="160"/>
      <c r="Z998" s="160"/>
      <c r="AA998" s="160"/>
      <c r="AB998" s="160"/>
      <c r="AC998" s="160"/>
      <c r="AD998" s="160"/>
      <c r="AE998" s="160"/>
      <c r="AF998" s="160"/>
      <c r="AG998" s="160"/>
      <c r="AH998" s="160"/>
      <c r="AI998" s="160"/>
      <c r="AJ998" s="160"/>
      <c r="AK998" s="160"/>
      <c r="AL998" s="160"/>
      <c r="AM998" s="160"/>
      <c r="AN998" s="160"/>
      <c r="AO998" s="160"/>
      <c r="AP998" s="160"/>
      <c r="AQ998" s="160"/>
      <c r="AR998" s="160"/>
    </row>
    <row r="999">
      <c r="A999" s="160"/>
      <c r="B999" s="160"/>
      <c r="C999" s="160"/>
      <c r="D999" s="160"/>
      <c r="E999" s="160"/>
      <c r="F999" s="160"/>
      <c r="G999" s="160"/>
      <c r="H999" s="160"/>
      <c r="I999" s="160"/>
      <c r="J999" s="160"/>
      <c r="K999" s="160"/>
      <c r="L999" s="160"/>
      <c r="M999" s="160"/>
      <c r="N999" s="160"/>
      <c r="O999" s="160"/>
      <c r="P999" s="160"/>
      <c r="Q999" s="160"/>
      <c r="R999" s="160"/>
      <c r="S999" s="160"/>
      <c r="T999" s="160"/>
      <c r="U999" s="160"/>
      <c r="V999" s="160"/>
      <c r="W999" s="160"/>
      <c r="X999" s="160"/>
      <c r="Y999" s="160"/>
      <c r="Z999" s="160"/>
      <c r="AA999" s="160"/>
      <c r="AB999" s="160"/>
      <c r="AC999" s="160"/>
      <c r="AD999" s="160"/>
      <c r="AE999" s="160"/>
      <c r="AF999" s="160"/>
      <c r="AG999" s="160"/>
      <c r="AH999" s="160"/>
      <c r="AI999" s="160"/>
      <c r="AJ999" s="160"/>
      <c r="AK999" s="160"/>
      <c r="AL999" s="160"/>
      <c r="AM999" s="160"/>
      <c r="AN999" s="160"/>
      <c r="AO999" s="160"/>
      <c r="AP999" s="160"/>
      <c r="AQ999" s="160"/>
      <c r="AR999" s="160"/>
    </row>
    <row r="1000">
      <c r="A1000" s="160"/>
      <c r="B1000" s="160"/>
      <c r="C1000" s="160"/>
      <c r="D1000" s="160"/>
      <c r="E1000" s="160"/>
      <c r="F1000" s="160"/>
      <c r="G1000" s="160"/>
      <c r="H1000" s="160"/>
      <c r="I1000" s="160"/>
      <c r="J1000" s="160"/>
      <c r="K1000" s="160"/>
      <c r="L1000" s="160"/>
      <c r="M1000" s="160"/>
      <c r="N1000" s="160"/>
      <c r="O1000" s="160"/>
      <c r="P1000" s="160"/>
      <c r="Q1000" s="160"/>
      <c r="R1000" s="160"/>
      <c r="S1000" s="160"/>
      <c r="T1000" s="160"/>
      <c r="U1000" s="160"/>
      <c r="V1000" s="160"/>
      <c r="W1000" s="160"/>
      <c r="X1000" s="160"/>
      <c r="Y1000" s="160"/>
      <c r="Z1000" s="160"/>
      <c r="AA1000" s="160"/>
      <c r="AB1000" s="160"/>
      <c r="AC1000" s="160"/>
      <c r="AD1000" s="160"/>
      <c r="AE1000" s="160"/>
      <c r="AF1000" s="160"/>
      <c r="AG1000" s="160"/>
      <c r="AH1000" s="160"/>
      <c r="AI1000" s="160"/>
      <c r="AJ1000" s="160"/>
      <c r="AK1000" s="160"/>
      <c r="AL1000" s="160"/>
      <c r="AM1000" s="160"/>
      <c r="AN1000" s="160"/>
      <c r="AO1000" s="160"/>
      <c r="AP1000" s="160"/>
      <c r="AQ1000" s="160"/>
      <c r="AR1000" s="160"/>
    </row>
  </sheetData>
  <conditionalFormatting sqref="AL9:AM54">
    <cfRule type="cellIs" dxfId="2" priority="1" operator="greaterThan">
      <formula>0</formula>
    </cfRule>
  </conditionalFormatting>
  <conditionalFormatting sqref="AL9:AM54">
    <cfRule type="cellIs" dxfId="9" priority="2" operator="lessThan">
      <formula>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6.29"/>
    <col customWidth="1" min="3" max="3" width="11.86"/>
    <col customWidth="1" hidden="1" min="4" max="4" width="2.86"/>
    <col customWidth="1" min="5" max="5" width="2.14"/>
    <col customWidth="1" min="6" max="6" width="8.57"/>
    <col customWidth="1" hidden="1" min="7" max="7" width="2.86"/>
    <col customWidth="1" min="8" max="8" width="2.14"/>
    <col customWidth="1" min="9" max="9" width="7.71"/>
    <col customWidth="1" hidden="1" min="10" max="10" width="4.14"/>
    <col customWidth="1" min="11" max="11" width="2.14"/>
    <col customWidth="1" min="12" max="12" width="8.57"/>
    <col customWidth="1" hidden="1" min="13" max="13" width="3.14"/>
    <col customWidth="1" min="14" max="14" width="2.14"/>
    <col customWidth="1" min="15" max="15" width="8.57"/>
    <col customWidth="1" hidden="1" min="16" max="16" width="4.0"/>
    <col customWidth="1" min="17" max="17" width="2.14"/>
    <col customWidth="1" min="18" max="18" width="8.57"/>
    <col customWidth="1" hidden="1" min="19" max="19" width="4.43"/>
    <col customWidth="1" min="20" max="20" width="2.14"/>
    <col customWidth="1" min="21" max="21" width="8.57"/>
    <col customWidth="1" hidden="1" min="22" max="22" width="3.57"/>
    <col customWidth="1" min="23" max="23" width="2.14"/>
    <col customWidth="1" min="24" max="24" width="8.57"/>
    <col customWidth="1" hidden="1" min="25" max="25" width="4.43"/>
    <col customWidth="1" min="26" max="26" width="2.14"/>
    <col customWidth="1" min="27" max="27" width="8.57"/>
    <col customWidth="1" hidden="1" min="28" max="28" width="4.0"/>
    <col customWidth="1" min="29" max="29" width="2.14"/>
    <col customWidth="1" min="30" max="30" width="8.57"/>
    <col customWidth="1" hidden="1" min="31" max="31" width="4.0"/>
    <col customWidth="1" min="32" max="32" width="2.14"/>
    <col customWidth="1" min="33" max="33" width="8.57"/>
    <col customWidth="1" hidden="1" min="34" max="34" width="4.43"/>
    <col customWidth="1" min="35" max="35" width="2.14"/>
    <col customWidth="1" min="36" max="36" width="8.57"/>
    <col customWidth="1" hidden="1" min="37" max="37" width="3.57"/>
    <col customWidth="1" min="38" max="38" width="2.14"/>
    <col customWidth="1" min="39" max="39" width="10.14"/>
    <col customWidth="1" hidden="1" min="40" max="40" width="2.14"/>
    <col customWidth="1" hidden="1" min="41" max="41" width="9.57"/>
    <col customWidth="1" hidden="1" min="42" max="42" width="2.14"/>
    <col customWidth="1" hidden="1" min="43" max="43" width="9.57"/>
    <col customWidth="1" hidden="1" min="44" max="44" width="2.14"/>
    <col customWidth="1" hidden="1" min="45" max="45" width="9.57"/>
    <col customWidth="1" hidden="1" min="46" max="46" width="2.14"/>
    <col customWidth="1" hidden="1" min="47" max="47" width="9.57"/>
    <col customWidth="1" min="48" max="48" width="2.71"/>
    <col customWidth="1" min="49" max="49" width="13.57"/>
    <col customWidth="1" hidden="1" min="50" max="50" width="20.14"/>
  </cols>
  <sheetData>
    <row r="1">
      <c r="A1" s="8" t="s">
        <v>1</v>
      </c>
    </row>
    <row r="2">
      <c r="A2" s="11" t="s">
        <v>4</v>
      </c>
      <c r="B2" s="12"/>
      <c r="C2" s="12" t="str">
        <f>'C1'!J3</f>
        <v>BP SEMILLEROS EN ACCION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1" t="s">
        <v>6</v>
      </c>
      <c r="AG2" s="12"/>
      <c r="AH2" s="12"/>
      <c r="AI2" s="12"/>
      <c r="AJ2" s="12">
        <f>'C1'!C3</f>
        <v>2406</v>
      </c>
      <c r="AK2" s="12"/>
      <c r="AL2" s="12"/>
      <c r="AM2" s="12"/>
      <c r="AN2" s="11"/>
      <c r="AO2" s="11"/>
      <c r="AP2" s="11"/>
      <c r="AQ2" s="11"/>
      <c r="AR2" s="11"/>
      <c r="AS2" s="11"/>
      <c r="AT2" s="11"/>
      <c r="AU2" s="11"/>
      <c r="AV2" s="20" t="s">
        <v>9</v>
      </c>
      <c r="AW2" s="12"/>
      <c r="AX2" s="12">
        <f>'C1'!T3</f>
        <v>9</v>
      </c>
    </row>
    <row r="3">
      <c r="A3" s="14" t="s">
        <v>10</v>
      </c>
      <c r="B3" s="7"/>
      <c r="C3" s="10"/>
      <c r="D3" s="7"/>
      <c r="E3" s="24">
        <f>'C1'!J5</f>
        <v>43448</v>
      </c>
      <c r="F3" s="26"/>
      <c r="G3" s="7"/>
      <c r="H3" s="24">
        <f>'C1'!L5</f>
        <v>43455</v>
      </c>
      <c r="I3" s="26"/>
      <c r="J3" s="7"/>
      <c r="K3" s="24">
        <f>'C1'!N5</f>
        <v>43462</v>
      </c>
      <c r="L3" s="26"/>
      <c r="M3" s="7"/>
      <c r="N3" s="24">
        <f>'C1'!P5</f>
        <v>43469</v>
      </c>
      <c r="O3" s="26"/>
      <c r="P3" s="7"/>
      <c r="Q3" s="24">
        <f>'C1'!R5</f>
        <v>43476</v>
      </c>
      <c r="R3" s="26"/>
      <c r="S3" s="7"/>
      <c r="T3" s="24">
        <f>'C1'!T5</f>
        <v>43483</v>
      </c>
      <c r="U3" s="26"/>
      <c r="V3" s="7"/>
      <c r="W3" s="24">
        <f>'C1'!V5</f>
        <v>43490</v>
      </c>
      <c r="X3" s="26"/>
      <c r="Y3" s="7"/>
      <c r="Z3" s="24">
        <f>'C1'!X5</f>
        <v>43497</v>
      </c>
      <c r="AA3" s="26"/>
      <c r="AB3" s="7"/>
      <c r="AC3" s="24">
        <f>'C1'!Z5</f>
        <v>43504</v>
      </c>
      <c r="AD3" s="26"/>
      <c r="AE3" s="7"/>
      <c r="AF3" s="24">
        <f>'C1'!AB5</f>
        <v>43511</v>
      </c>
      <c r="AG3" s="26"/>
      <c r="AH3" s="7"/>
      <c r="AI3" s="24">
        <f>'C1'!AD5</f>
        <v>43518</v>
      </c>
      <c r="AJ3" s="26"/>
      <c r="AK3" s="7"/>
      <c r="AL3" s="24">
        <f>'C1'!AF5</f>
        <v>43525</v>
      </c>
      <c r="AM3" s="26"/>
      <c r="AN3" s="24" t="str">
        <f>'C1'!AH5</f>
        <v/>
      </c>
      <c r="AO3" s="23"/>
      <c r="AP3" s="24" t="str">
        <f>'C1'!AJ5</f>
        <v/>
      </c>
      <c r="AQ3" s="26"/>
      <c r="AR3" s="24" t="str">
        <f>'C1'!AL5</f>
        <v/>
      </c>
      <c r="AS3" s="26"/>
      <c r="AT3" s="7"/>
      <c r="AU3" s="24" t="str">
        <f>'C1'!AN5</f>
        <v/>
      </c>
      <c r="AV3" s="45"/>
      <c r="AW3" s="10"/>
      <c r="AX3" s="28"/>
    </row>
    <row r="4">
      <c r="A4" s="14" t="s">
        <v>25</v>
      </c>
      <c r="B4" s="7"/>
      <c r="C4" s="48">
        <f>'C1'!D8</f>
        <v>1176500</v>
      </c>
      <c r="D4" s="7"/>
      <c r="E4" s="2"/>
      <c r="F4" s="51">
        <v>1.0</v>
      </c>
      <c r="G4" s="53"/>
      <c r="H4" s="2"/>
      <c r="I4" s="51">
        <v>2.0</v>
      </c>
      <c r="J4" s="53"/>
      <c r="K4" s="2"/>
      <c r="L4" s="51">
        <v>3.0</v>
      </c>
      <c r="M4" s="53"/>
      <c r="N4" s="2"/>
      <c r="O4" s="51">
        <v>4.0</v>
      </c>
      <c r="P4" s="53"/>
      <c r="Q4" s="2"/>
      <c r="R4" s="51">
        <v>5.0</v>
      </c>
      <c r="S4" s="53"/>
      <c r="T4" s="2"/>
      <c r="U4" s="51">
        <v>6.0</v>
      </c>
      <c r="V4" s="53"/>
      <c r="W4" s="2"/>
      <c r="X4" s="51">
        <v>7.0</v>
      </c>
      <c r="Y4" s="53"/>
      <c r="Z4" s="2"/>
      <c r="AA4" s="51">
        <v>8.0</v>
      </c>
      <c r="AB4" s="53"/>
      <c r="AC4" s="2"/>
      <c r="AD4" s="51">
        <v>9.0</v>
      </c>
      <c r="AE4" s="53"/>
      <c r="AF4" s="2"/>
      <c r="AG4" s="51">
        <v>10.0</v>
      </c>
      <c r="AH4" s="53"/>
      <c r="AI4" s="2"/>
      <c r="AJ4" s="51">
        <v>11.0</v>
      </c>
      <c r="AK4" s="53"/>
      <c r="AL4" s="2"/>
      <c r="AM4" s="51">
        <v>12.0</v>
      </c>
      <c r="AN4" s="7"/>
      <c r="AO4" s="53">
        <v>13.0</v>
      </c>
      <c r="AP4" s="54"/>
      <c r="AQ4" s="53">
        <v>14.0</v>
      </c>
      <c r="AR4" s="54"/>
      <c r="AS4" s="51">
        <v>15.0</v>
      </c>
      <c r="AT4" s="54"/>
      <c r="AU4" s="51">
        <v>16.0</v>
      </c>
      <c r="AV4" s="45" t="s">
        <v>31</v>
      </c>
      <c r="AW4" s="51"/>
      <c r="AX4" s="55" t="s">
        <v>32</v>
      </c>
    </row>
    <row r="5">
      <c r="A5" s="55" t="s">
        <v>34</v>
      </c>
      <c r="B5" s="55" t="s">
        <v>35</v>
      </c>
      <c r="C5" s="55" t="s">
        <v>36</v>
      </c>
      <c r="D5" s="55"/>
      <c r="E5" s="33" t="s">
        <v>37</v>
      </c>
      <c r="F5" s="55" t="s">
        <v>38</v>
      </c>
      <c r="G5" s="55"/>
      <c r="H5" s="33" t="s">
        <v>37</v>
      </c>
      <c r="I5" s="55" t="s">
        <v>38</v>
      </c>
      <c r="J5" s="55"/>
      <c r="K5" s="33" t="s">
        <v>37</v>
      </c>
      <c r="L5" s="55" t="s">
        <v>38</v>
      </c>
      <c r="M5" s="55"/>
      <c r="N5" s="33" t="s">
        <v>37</v>
      </c>
      <c r="O5" s="55" t="s">
        <v>38</v>
      </c>
      <c r="P5" s="55"/>
      <c r="Q5" s="33" t="s">
        <v>37</v>
      </c>
      <c r="R5" s="55" t="s">
        <v>38</v>
      </c>
      <c r="S5" s="55"/>
      <c r="T5" s="33" t="s">
        <v>37</v>
      </c>
      <c r="U5" s="55" t="s">
        <v>38</v>
      </c>
      <c r="V5" s="55"/>
      <c r="W5" s="33" t="s">
        <v>37</v>
      </c>
      <c r="X5" s="55" t="s">
        <v>38</v>
      </c>
      <c r="Y5" s="55"/>
      <c r="Z5" s="33" t="s">
        <v>37</v>
      </c>
      <c r="AA5" s="55" t="s">
        <v>38</v>
      </c>
      <c r="AB5" s="55"/>
      <c r="AC5" s="33" t="s">
        <v>37</v>
      </c>
      <c r="AD5" s="55" t="s">
        <v>38</v>
      </c>
      <c r="AE5" s="55"/>
      <c r="AF5" s="33" t="s">
        <v>37</v>
      </c>
      <c r="AG5" s="55" t="s">
        <v>38</v>
      </c>
      <c r="AH5" s="55"/>
      <c r="AI5" s="33" t="s">
        <v>37</v>
      </c>
      <c r="AJ5" s="55" t="s">
        <v>38</v>
      </c>
      <c r="AK5" s="55"/>
      <c r="AL5" s="33" t="s">
        <v>37</v>
      </c>
      <c r="AM5" s="55" t="s">
        <v>38</v>
      </c>
      <c r="AN5" s="33" t="s">
        <v>37</v>
      </c>
      <c r="AO5" s="55" t="s">
        <v>38</v>
      </c>
      <c r="AP5" s="55" t="s">
        <v>37</v>
      </c>
      <c r="AQ5" s="55"/>
      <c r="AR5" s="58" t="s">
        <v>37</v>
      </c>
      <c r="AS5" s="58"/>
      <c r="AT5" s="55" t="s">
        <v>37</v>
      </c>
      <c r="AU5" s="55"/>
      <c r="AV5" s="59" t="s">
        <v>37</v>
      </c>
      <c r="AW5" s="55"/>
      <c r="AX5" s="28"/>
    </row>
    <row r="6">
      <c r="A6" s="63">
        <f>'C1'!A9</f>
        <v>1</v>
      </c>
      <c r="B6" s="28" t="str">
        <f>'C1'!C9</f>
        <v>ARBELAEZ PEREZ PIEDAD DE JESUS</v>
      </c>
      <c r="C6" s="43">
        <f>'C1'!D9</f>
        <v>71000</v>
      </c>
      <c r="D6" s="67" t="str">
        <f>'C1'!I9</f>
        <v>a</v>
      </c>
      <c r="E6" s="28" t="str">
        <f>IFERROR(VLOOKUP(D6,Datos!$A$2:$B$1000,2,FALSE))</f>
        <v>A</v>
      </c>
      <c r="F6" s="43">
        <f>'C1'!J9</f>
        <v>71000</v>
      </c>
      <c r="G6" s="43" t="str">
        <f>'C1'!K9</f>
        <v>a</v>
      </c>
      <c r="H6" s="28" t="str">
        <f>IFERROR(VLOOKUP(G6,Datos!$A$2:$B$1000,2,FALSE))</f>
        <v>A</v>
      </c>
      <c r="I6" s="43">
        <f>'C1'!L9</f>
        <v>71000</v>
      </c>
      <c r="J6" s="43" t="str">
        <f>'C1'!M9</f>
        <v>t</v>
      </c>
      <c r="K6" s="28" t="str">
        <f>IFERROR(VLOOKUP(J6,Datos!$A$2:$B$1000,2,FALSE))</f>
        <v>T</v>
      </c>
      <c r="L6" s="43">
        <f>'C1'!N9</f>
        <v>71000</v>
      </c>
      <c r="M6" s="43" t="str">
        <f>'C1'!O9</f>
        <v>n</v>
      </c>
      <c r="N6" s="28" t="str">
        <f>IFERROR(VLOOKUP(M6,Datos!$A$2:$B$1000,2,FALSE))</f>
        <v>N</v>
      </c>
      <c r="O6" s="43">
        <f>'C1'!P9</f>
        <v>71000</v>
      </c>
      <c r="P6" s="67" t="str">
        <f>'C1'!Q9</f>
        <v>n</v>
      </c>
      <c r="Q6" s="28" t="str">
        <f>IFERROR(VLOOKUP(P6,Datos!$A$2:$B$1000,2,FALSE))</f>
        <v>N</v>
      </c>
      <c r="R6" s="43">
        <f>'C1'!R9</f>
        <v>71000</v>
      </c>
      <c r="S6" s="43" t="str">
        <f>'C1'!S9</f>
        <v>a</v>
      </c>
      <c r="T6" s="28" t="str">
        <f>IFERROR(VLOOKUP(S6,Datos!$A$2:$B$1000,2,FALSE))</f>
        <v>A</v>
      </c>
      <c r="U6" s="43">
        <f>'C1'!T9</f>
        <v>71000</v>
      </c>
      <c r="V6" s="67" t="str">
        <f>'C1'!U9</f>
        <v>a</v>
      </c>
      <c r="W6" s="28" t="str">
        <f>IFERROR(VLOOKUP(V6,Datos!$A$2:$B$1000,2,FALSE))</f>
        <v>A</v>
      </c>
      <c r="X6" s="43">
        <f>'C1'!V9</f>
        <v>71000</v>
      </c>
      <c r="Y6" s="67" t="str">
        <f>'C1'!W9</f>
        <v>a</v>
      </c>
      <c r="Z6" s="28" t="str">
        <f>IFERROR(VLOOKUP(Y6,Datos!$A$2:$B$1000,2,FALSE))</f>
        <v>A</v>
      </c>
      <c r="AA6" s="43">
        <f>'C1'!X9</f>
        <v>71000</v>
      </c>
      <c r="AB6" s="67" t="str">
        <f>'C1'!Y9</f>
        <v>a</v>
      </c>
      <c r="AC6" s="28" t="str">
        <f>IFERROR(VLOOKUP(AB6,Datos!$A$2:$B$1000,2,FALSE))</f>
        <v>A</v>
      </c>
      <c r="AD6" s="43">
        <f>'C1'!Z9</f>
        <v>71000</v>
      </c>
      <c r="AE6" s="43" t="str">
        <f>'C1'!AA9</f>
        <v>a</v>
      </c>
      <c r="AF6" s="28" t="str">
        <f>IFERROR(VLOOKUP(AE6,Datos!$A$2:$B$1000,2,FALSE))</f>
        <v>A</v>
      </c>
      <c r="AG6" s="43">
        <f>'C1'!AB9</f>
        <v>71000</v>
      </c>
      <c r="AH6" s="67" t="str">
        <f>'C1'!AC9</f>
        <v>a</v>
      </c>
      <c r="AI6" s="28" t="str">
        <f>IFERROR(VLOOKUP(AH6,Datos!$A$2:$B$1000,2,FALSE))</f>
        <v>A</v>
      </c>
      <c r="AJ6" s="43">
        <f>'C1'!AD9</f>
        <v>70000</v>
      </c>
      <c r="AK6" s="67" t="str">
        <f>'C1'!AE9</f>
        <v>a</v>
      </c>
      <c r="AL6" s="28" t="str">
        <f>IFERROR(VLOOKUP(AK6,Datos!$A$2:$B$1000,2,FALSE))</f>
        <v>A</v>
      </c>
      <c r="AM6" s="43">
        <f>'C1'!AF9</f>
        <v>72000</v>
      </c>
      <c r="AN6" s="43" t="str">
        <f>'C1'!AG9</f>
        <v/>
      </c>
      <c r="AO6" s="43" t="str">
        <f>'C1'!AH9</f>
        <v/>
      </c>
      <c r="AP6" s="43" t="str">
        <f>'C1'!AI9</f>
        <v/>
      </c>
      <c r="AQ6" s="43" t="str">
        <f>'C1'!AJ9</f>
        <v/>
      </c>
      <c r="AR6" s="43" t="str">
        <f>'C1'!AK9</f>
        <v/>
      </c>
      <c r="AS6" s="43" t="str">
        <f>'C1'!AL9</f>
        <v/>
      </c>
      <c r="AT6" s="43" t="str">
        <f>'C1'!AM9</f>
        <v/>
      </c>
      <c r="AU6" s="43" t="str">
        <f>'C1'!AN9</f>
        <v/>
      </c>
      <c r="AV6" s="32">
        <f>'C1'!BD9</f>
        <v>0</v>
      </c>
      <c r="AW6" s="43">
        <f>'C1'!AP9</f>
        <v>852000</v>
      </c>
      <c r="AX6" s="28"/>
    </row>
    <row r="7">
      <c r="A7" s="63">
        <f>'C1'!A10</f>
        <v>2</v>
      </c>
      <c r="B7" s="28" t="str">
        <f>'C1'!C10</f>
        <v>LOPERA CASTRO RUBEN DARIO</v>
      </c>
      <c r="C7" s="43">
        <f>'C1'!D10</f>
        <v>34000</v>
      </c>
      <c r="D7" s="43" t="str">
        <f>'C1'!I10</f>
        <v>n</v>
      </c>
      <c r="E7" s="28" t="str">
        <f>IFERROR(VLOOKUP(D7,Datos!$A$2:$B$1000,2,FALSE))</f>
        <v>N</v>
      </c>
      <c r="F7" s="43" t="str">
        <f>'C1'!J10</f>
        <v/>
      </c>
      <c r="G7" s="43" t="str">
        <f>'C1'!K10</f>
        <v>a</v>
      </c>
      <c r="H7" s="28" t="str">
        <f>IFERROR(VLOOKUP(G7,Datos!$A$2:$B$1000,2,FALSE))</f>
        <v>A</v>
      </c>
      <c r="I7" s="43">
        <f>'C1'!L10</f>
        <v>35000</v>
      </c>
      <c r="J7" s="43" t="str">
        <f>'C1'!M10</f>
        <v>n</v>
      </c>
      <c r="K7" s="28" t="str">
        <f>IFERROR(VLOOKUP(J7,Datos!$A$2:$B$1000,2,FALSE))</f>
        <v>N</v>
      </c>
      <c r="L7" s="43" t="str">
        <f>'C1'!N10</f>
        <v/>
      </c>
      <c r="M7" s="43" t="str">
        <f>'C1'!O10</f>
        <v>a</v>
      </c>
      <c r="N7" s="28" t="str">
        <f>IFERROR(VLOOKUP(M7,Datos!$A$2:$B$1000,2,FALSE))</f>
        <v>A</v>
      </c>
      <c r="O7" s="43">
        <f>'C1'!P10</f>
        <v>100000</v>
      </c>
      <c r="P7" s="67" t="str">
        <f>'C1'!Q10</f>
        <v>n</v>
      </c>
      <c r="Q7" s="28" t="str">
        <f>IFERROR(VLOOKUP(P7,Datos!$A$2:$B$1000,2,FALSE))</f>
        <v>N</v>
      </c>
      <c r="R7" s="43">
        <f>'C1'!R10</f>
        <v>36000</v>
      </c>
      <c r="S7" s="43" t="str">
        <f>'C1'!S10</f>
        <v>a</v>
      </c>
      <c r="T7" s="28" t="str">
        <f>IFERROR(VLOOKUP(S7,Datos!$A$2:$B$1000,2,FALSE))</f>
        <v>A</v>
      </c>
      <c r="U7" s="43">
        <f>'C1'!T10</f>
        <v>40000</v>
      </c>
      <c r="V7" s="67" t="str">
        <f>'C1'!U10</f>
        <v>t</v>
      </c>
      <c r="W7" s="28" t="str">
        <f>IFERROR(VLOOKUP(V7,Datos!$A$2:$B$1000,2,FALSE))</f>
        <v>T</v>
      </c>
      <c r="X7" s="43">
        <f>'C1'!V10</f>
        <v>30000</v>
      </c>
      <c r="Y7" s="67" t="str">
        <f>'C1'!W10</f>
        <v>a</v>
      </c>
      <c r="Z7" s="28" t="str">
        <f>IFERROR(VLOOKUP(Y7,Datos!$A$2:$B$1000,2,FALSE))</f>
        <v>A</v>
      </c>
      <c r="AA7" s="43">
        <f>'C1'!X10</f>
        <v>40000</v>
      </c>
      <c r="AB7" s="67" t="str">
        <f>'C1'!Y10</f>
        <v>a</v>
      </c>
      <c r="AC7" s="28" t="str">
        <f>IFERROR(VLOOKUP(AB7,Datos!$A$2:$B$1000,2,FALSE))</f>
        <v>A</v>
      </c>
      <c r="AD7" s="43">
        <f>'C1'!Z10</f>
        <v>65000</v>
      </c>
      <c r="AE7" s="43" t="str">
        <f>'C1'!AA10</f>
        <v>a</v>
      </c>
      <c r="AF7" s="28" t="str">
        <f>IFERROR(VLOOKUP(AE7,Datos!$A$2:$B$1000,2,FALSE))</f>
        <v>A</v>
      </c>
      <c r="AG7" s="43">
        <f>'C1'!AB10</f>
        <v>62000</v>
      </c>
      <c r="AH7" s="67" t="str">
        <f>'C1'!AC10</f>
        <v>a</v>
      </c>
      <c r="AI7" s="28" t="str">
        <f>IFERROR(VLOOKUP(AH7,Datos!$A$2:$B$1000,2,FALSE))</f>
        <v>A</v>
      </c>
      <c r="AJ7" s="43">
        <f>'C1'!AD10</f>
        <v>20000</v>
      </c>
      <c r="AK7" s="67" t="str">
        <f>'C1'!AE10</f>
        <v>a</v>
      </c>
      <c r="AL7" s="28" t="str">
        <f>IFERROR(VLOOKUP(AK7,Datos!$A$2:$B$1000,2,FALSE))</f>
        <v>A</v>
      </c>
      <c r="AM7" s="43">
        <f>'C1'!AF10</f>
        <v>10000</v>
      </c>
      <c r="AN7" s="43" t="str">
        <f>'C1'!AG10</f>
        <v/>
      </c>
      <c r="AO7" s="43" t="str">
        <f>'C1'!AH10</f>
        <v/>
      </c>
      <c r="AP7" s="43" t="str">
        <f>'C1'!AI10</f>
        <v/>
      </c>
      <c r="AQ7" s="43" t="str">
        <f>'C1'!AJ10</f>
        <v/>
      </c>
      <c r="AR7" s="43" t="str">
        <f>'C1'!AK10</f>
        <v/>
      </c>
      <c r="AS7" s="43" t="str">
        <f>'C1'!AL10</f>
        <v/>
      </c>
      <c r="AT7" s="43" t="str">
        <f>'C1'!AM10</f>
        <v/>
      </c>
      <c r="AU7" s="43" t="str">
        <f>'C1'!AN10</f>
        <v/>
      </c>
      <c r="AV7" s="32">
        <f>'C1'!BD10</f>
        <v>2</v>
      </c>
      <c r="AW7" s="43">
        <f>'C1'!AP10</f>
        <v>438000</v>
      </c>
      <c r="AX7" s="28"/>
    </row>
    <row r="8">
      <c r="A8" s="63">
        <f>'C1'!A11</f>
        <v>3</v>
      </c>
      <c r="B8" s="28" t="str">
        <f>'C1'!C11</f>
        <v>ZAPATA PIEDRAHITA RUBIELA</v>
      </c>
      <c r="C8" s="43">
        <f>'C1'!D11</f>
        <v>57000</v>
      </c>
      <c r="D8" s="43" t="str">
        <f>'C1'!I11</f>
        <v>a</v>
      </c>
      <c r="E8" s="28" t="str">
        <f>IFERROR(VLOOKUP(D8,Datos!$A$2:$B$1000,2,FALSE))</f>
        <v>A</v>
      </c>
      <c r="F8" s="43">
        <f>'C1'!J11</f>
        <v>60000</v>
      </c>
      <c r="G8" s="43" t="str">
        <f>'C1'!K11</f>
        <v>a</v>
      </c>
      <c r="H8" s="28" t="str">
        <f>IFERROR(VLOOKUP(G8,Datos!$A$2:$B$1000,2,FALSE))</f>
        <v>A</v>
      </c>
      <c r="I8" s="43">
        <f>'C1'!L11</f>
        <v>30000</v>
      </c>
      <c r="J8" s="43" t="str">
        <f>'C1'!M11</f>
        <v>a</v>
      </c>
      <c r="K8" s="28" t="str">
        <f>IFERROR(VLOOKUP(J8,Datos!$A$2:$B$1000,2,FALSE))</f>
        <v>A</v>
      </c>
      <c r="L8" s="43">
        <f>'C1'!N11</f>
        <v>10000</v>
      </c>
      <c r="M8" s="43" t="str">
        <f>'C1'!O11</f>
        <v>a</v>
      </c>
      <c r="N8" s="28" t="str">
        <f>IFERROR(VLOOKUP(M8,Datos!$A$2:$B$1000,2,FALSE))</f>
        <v>A</v>
      </c>
      <c r="O8" s="43">
        <f>'C1'!P11</f>
        <v>60000</v>
      </c>
      <c r="P8" s="67" t="str">
        <f>'C1'!Q11</f>
        <v>a</v>
      </c>
      <c r="Q8" s="28" t="str">
        <f>IFERROR(VLOOKUP(P8,Datos!$A$2:$B$1000,2,FALSE))</f>
        <v>A</v>
      </c>
      <c r="R8" s="43">
        <f>'C1'!R11</f>
        <v>26000</v>
      </c>
      <c r="S8" s="43" t="str">
        <f>'C1'!S11</f>
        <v>n</v>
      </c>
      <c r="T8" s="28" t="str">
        <f>IFERROR(VLOOKUP(S8,Datos!$A$2:$B$1000,2,FALSE))</f>
        <v>N</v>
      </c>
      <c r="U8" s="43">
        <f>'C1'!T11</f>
        <v>60000</v>
      </c>
      <c r="V8" s="67" t="str">
        <f>'C1'!U11</f>
        <v>a</v>
      </c>
      <c r="W8" s="28" t="str">
        <f>IFERROR(VLOOKUP(V8,Datos!$A$2:$B$1000,2,FALSE))</f>
        <v>A</v>
      </c>
      <c r="X8" s="43">
        <f>'C1'!V11</f>
        <v>30000</v>
      </c>
      <c r="Y8" s="67" t="str">
        <f>'C1'!W11</f>
        <v>a</v>
      </c>
      <c r="Z8" s="28" t="str">
        <f>IFERROR(VLOOKUP(Y8,Datos!$A$2:$B$1000,2,FALSE))</f>
        <v>A</v>
      </c>
      <c r="AA8" s="43">
        <f>'C1'!X11</f>
        <v>60000</v>
      </c>
      <c r="AB8" s="67" t="str">
        <f>'C1'!Y11</f>
        <v>a</v>
      </c>
      <c r="AC8" s="28" t="str">
        <f>IFERROR(VLOOKUP(AB8,Datos!$A$2:$B$1000,2,FALSE))</f>
        <v>A</v>
      </c>
      <c r="AD8" s="43">
        <f>'C1'!Z11</f>
        <v>60000</v>
      </c>
      <c r="AE8" s="43" t="str">
        <f>'C1'!AA11</f>
        <v>a</v>
      </c>
      <c r="AF8" s="28" t="str">
        <f>IFERROR(VLOOKUP(AE8,Datos!$A$2:$B$1000,2,FALSE))</f>
        <v>A</v>
      </c>
      <c r="AG8" s="43">
        <f>'C1'!AB11</f>
        <v>60000</v>
      </c>
      <c r="AH8" s="67" t="str">
        <f>'C1'!AC11</f>
        <v>a</v>
      </c>
      <c r="AI8" s="28" t="str">
        <f>IFERROR(VLOOKUP(AH8,Datos!$A$2:$B$1000,2,FALSE))</f>
        <v>A</v>
      </c>
      <c r="AJ8" s="43">
        <f>'C1'!AD11</f>
        <v>40000</v>
      </c>
      <c r="AK8" s="67" t="str">
        <f>'C1'!AE11</f>
        <v>a</v>
      </c>
      <c r="AL8" s="28" t="str">
        <f>IFERROR(VLOOKUP(AK8,Datos!$A$2:$B$1000,2,FALSE))</f>
        <v>A</v>
      </c>
      <c r="AM8" s="43">
        <f>'C1'!AF11</f>
        <v>188000</v>
      </c>
      <c r="AN8" s="43" t="str">
        <f>'C1'!AG11</f>
        <v/>
      </c>
      <c r="AO8" s="43" t="str">
        <f>'C1'!AH11</f>
        <v/>
      </c>
      <c r="AP8" s="43" t="str">
        <f>'C1'!AI11</f>
        <v/>
      </c>
      <c r="AQ8" s="43" t="str">
        <f>'C1'!AJ11</f>
        <v/>
      </c>
      <c r="AR8" s="43" t="str">
        <f>'C1'!AK11</f>
        <v/>
      </c>
      <c r="AS8" s="43" t="str">
        <f>'C1'!AL11</f>
        <v/>
      </c>
      <c r="AT8" s="43" t="str">
        <f>'C1'!AM11</f>
        <v/>
      </c>
      <c r="AU8" s="43" t="str">
        <f>'C1'!AN11</f>
        <v/>
      </c>
      <c r="AV8" s="32">
        <f>'C1'!BD11</f>
        <v>0</v>
      </c>
      <c r="AW8" s="43">
        <f>'C1'!AP11</f>
        <v>684000</v>
      </c>
      <c r="AX8" s="28"/>
    </row>
    <row r="9">
      <c r="A9" s="63">
        <f>'C1'!A12</f>
        <v>4</v>
      </c>
      <c r="B9" s="28" t="str">
        <f>'C1'!C12</f>
        <v>CARDONA SANCHEZ LUZ MARINA</v>
      </c>
      <c r="C9" s="43">
        <f>'C1'!D12</f>
        <v>29000</v>
      </c>
      <c r="D9" s="43" t="str">
        <f>'C1'!I12</f>
        <v>n</v>
      </c>
      <c r="E9" s="28" t="str">
        <f>IFERROR(VLOOKUP(D9,Datos!$A$2:$B$1000,2,FALSE))</f>
        <v>N</v>
      </c>
      <c r="F9" s="43" t="str">
        <f>'C1'!J12</f>
        <v/>
      </c>
      <c r="G9" s="43" t="str">
        <f>'C1'!K12</f>
        <v>n</v>
      </c>
      <c r="H9" s="28" t="str">
        <f>IFERROR(VLOOKUP(G9,Datos!$A$2:$B$1000,2,FALSE))</f>
        <v>N</v>
      </c>
      <c r="I9" s="43" t="str">
        <f>'C1'!L12</f>
        <v/>
      </c>
      <c r="J9" s="43" t="str">
        <f>'C1'!M12</f>
        <v>n</v>
      </c>
      <c r="K9" s="28" t="str">
        <f>IFERROR(VLOOKUP(J9,Datos!$A$2:$B$1000,2,FALSE))</f>
        <v>N</v>
      </c>
      <c r="L9" s="43" t="str">
        <f>'C1'!N12</f>
        <v/>
      </c>
      <c r="M9" s="43" t="str">
        <f>'C1'!O12</f>
        <v>a</v>
      </c>
      <c r="N9" s="28" t="str">
        <f>IFERROR(VLOOKUP(M9,Datos!$A$2:$B$1000,2,FALSE))</f>
        <v>A</v>
      </c>
      <c r="O9" s="43">
        <f>'C1'!P12</f>
        <v>120000</v>
      </c>
      <c r="P9" s="67" t="str">
        <f>'C1'!Q12</f>
        <v>a</v>
      </c>
      <c r="Q9" s="28" t="str">
        <f>IFERROR(VLOOKUP(P9,Datos!$A$2:$B$1000,2,FALSE))</f>
        <v>A</v>
      </c>
      <c r="R9" s="43">
        <f>'C1'!R12</f>
        <v>30000</v>
      </c>
      <c r="S9" s="43" t="str">
        <f>'C1'!S12</f>
        <v>t</v>
      </c>
      <c r="T9" s="28" t="str">
        <f>IFERROR(VLOOKUP(S9,Datos!$A$2:$B$1000,2,FALSE))</f>
        <v>T</v>
      </c>
      <c r="U9" s="43">
        <f>'C1'!T12</f>
        <v>30000</v>
      </c>
      <c r="V9" s="67" t="str">
        <f>'C1'!U12</f>
        <v>e</v>
      </c>
      <c r="W9" s="28" t="str">
        <f>IFERROR(VLOOKUP(V9,Datos!$A$2:$B$1000,2,FALSE))</f>
        <v>E</v>
      </c>
      <c r="X9" s="43">
        <f>'C1'!V12</f>
        <v>10000</v>
      </c>
      <c r="Y9" s="67" t="str">
        <f>'C1'!W12</f>
        <v>e</v>
      </c>
      <c r="Z9" s="28" t="str">
        <f>IFERROR(VLOOKUP(Y9,Datos!$A$2:$B$1000,2,FALSE))</f>
        <v>E</v>
      </c>
      <c r="AA9" s="43">
        <f>'C1'!X12</f>
        <v>20000</v>
      </c>
      <c r="AB9" s="67" t="str">
        <f>'C1'!Y12</f>
        <v>e</v>
      </c>
      <c r="AC9" s="28" t="str">
        <f>IFERROR(VLOOKUP(AB9,Datos!$A$2:$B$1000,2,FALSE))</f>
        <v>E</v>
      </c>
      <c r="AD9" s="43" t="str">
        <f>'C1'!Z12</f>
        <v/>
      </c>
      <c r="AE9" s="43" t="str">
        <f>'C1'!AA12</f>
        <v>a</v>
      </c>
      <c r="AF9" s="28" t="str">
        <f>IFERROR(VLOOKUP(AE9,Datos!$A$2:$B$1000,2,FALSE))</f>
        <v>A</v>
      </c>
      <c r="AG9" s="43">
        <f>'C1'!AB12</f>
        <v>7000</v>
      </c>
      <c r="AH9" s="67" t="str">
        <f>'C1'!AC12</f>
        <v>n</v>
      </c>
      <c r="AI9" s="28" t="str">
        <f>IFERROR(VLOOKUP(AH9,Datos!$A$2:$B$1000,2,FALSE))</f>
        <v>N</v>
      </c>
      <c r="AJ9" s="43" t="str">
        <f>'C1'!AD12</f>
        <v/>
      </c>
      <c r="AK9" s="67" t="str">
        <f>'C1'!AE12</f>
        <v>n</v>
      </c>
      <c r="AL9" s="28" t="str">
        <f>IFERROR(VLOOKUP(AK9,Datos!$A$2:$B$1000,2,FALSE))</f>
        <v>N</v>
      </c>
      <c r="AM9" s="43">
        <f>'C1'!AF12</f>
        <v>131000</v>
      </c>
      <c r="AN9" s="43" t="str">
        <f>'C1'!AG12</f>
        <v/>
      </c>
      <c r="AO9" s="43" t="str">
        <f>'C1'!AH12</f>
        <v/>
      </c>
      <c r="AP9" s="43" t="str">
        <f>'C1'!AI12</f>
        <v/>
      </c>
      <c r="AQ9" s="43" t="str">
        <f>'C1'!AJ12</f>
        <v/>
      </c>
      <c r="AR9" s="43" t="str">
        <f>'C1'!AK12</f>
        <v/>
      </c>
      <c r="AS9" s="43" t="str">
        <f>'C1'!AL12</f>
        <v/>
      </c>
      <c r="AT9" s="43" t="str">
        <f>'C1'!AM12</f>
        <v/>
      </c>
      <c r="AU9" s="43" t="str">
        <f>'C1'!AN12</f>
        <v/>
      </c>
      <c r="AV9" s="32">
        <f>'C1'!BD12</f>
        <v>5</v>
      </c>
      <c r="AW9" s="43">
        <f>'C1'!AP12</f>
        <v>348000</v>
      </c>
      <c r="AX9" s="28"/>
    </row>
    <row r="10">
      <c r="A10" s="63">
        <f>'C1'!A13</f>
        <v>5</v>
      </c>
      <c r="B10" s="28" t="str">
        <f>'C1'!C13</f>
        <v>NARANJO FLOREZ LUZ AIDE</v>
      </c>
      <c r="C10" s="43">
        <f>'C1'!D13</f>
        <v>47500</v>
      </c>
      <c r="D10" s="43" t="str">
        <f>'C1'!I13</f>
        <v>n</v>
      </c>
      <c r="E10" s="28" t="str">
        <f>IFERROR(VLOOKUP(D10,Datos!$A$2:$B$1000,2,FALSE))</f>
        <v>N</v>
      </c>
      <c r="F10" s="43">
        <f>'C1'!J13</f>
        <v>50000</v>
      </c>
      <c r="G10" s="43" t="str">
        <f>'C1'!K13</f>
        <v>a</v>
      </c>
      <c r="H10" s="28" t="str">
        <f>IFERROR(VLOOKUP(G10,Datos!$A$2:$B$1000,2,FALSE))</f>
        <v>A</v>
      </c>
      <c r="I10" s="43">
        <f>'C1'!L13</f>
        <v>50000</v>
      </c>
      <c r="J10" s="43" t="str">
        <f>'C1'!M13</f>
        <v>a</v>
      </c>
      <c r="K10" s="28" t="str">
        <f>IFERROR(VLOOKUP(J10,Datos!$A$2:$B$1000,2,FALSE))</f>
        <v>A</v>
      </c>
      <c r="L10" s="43">
        <f>'C1'!N13</f>
        <v>50000</v>
      </c>
      <c r="M10" s="43" t="str">
        <f>'C1'!O13</f>
        <v>a</v>
      </c>
      <c r="N10" s="28" t="str">
        <f>IFERROR(VLOOKUP(M10,Datos!$A$2:$B$1000,2,FALSE))</f>
        <v>A</v>
      </c>
      <c r="O10" s="43">
        <f>'C1'!P13</f>
        <v>25000</v>
      </c>
      <c r="P10" s="67" t="str">
        <f>'C1'!Q13</f>
        <v>a</v>
      </c>
      <c r="Q10" s="28" t="str">
        <f>IFERROR(VLOOKUP(P10,Datos!$A$2:$B$1000,2,FALSE))</f>
        <v>A</v>
      </c>
      <c r="R10" s="43">
        <f>'C1'!R13</f>
        <v>50000</v>
      </c>
      <c r="S10" s="43" t="str">
        <f>'C1'!S13</f>
        <v>a</v>
      </c>
      <c r="T10" s="28" t="str">
        <f>IFERROR(VLOOKUP(S10,Datos!$A$2:$B$1000,2,FALSE))</f>
        <v>A</v>
      </c>
      <c r="U10" s="43">
        <f>'C1'!T13</f>
        <v>50000</v>
      </c>
      <c r="V10" s="67" t="str">
        <f>'C1'!U13</f>
        <v>a</v>
      </c>
      <c r="W10" s="28" t="str">
        <f>IFERROR(VLOOKUP(V10,Datos!$A$2:$B$1000,2,FALSE))</f>
        <v>A</v>
      </c>
      <c r="X10" s="43">
        <f>'C1'!V13</f>
        <v>55000</v>
      </c>
      <c r="Y10" s="67" t="str">
        <f>'C1'!W13</f>
        <v>a</v>
      </c>
      <c r="Z10" s="28" t="str">
        <f>IFERROR(VLOOKUP(Y10,Datos!$A$2:$B$1000,2,FALSE))</f>
        <v>A</v>
      </c>
      <c r="AA10" s="43">
        <f>'C1'!X13</f>
        <v>50000</v>
      </c>
      <c r="AB10" s="67" t="str">
        <f>'C1'!Y13</f>
        <v>a</v>
      </c>
      <c r="AC10" s="28" t="str">
        <f>IFERROR(VLOOKUP(AB10,Datos!$A$2:$B$1000,2,FALSE))</f>
        <v>A</v>
      </c>
      <c r="AD10" s="43">
        <f>'C1'!Z13</f>
        <v>30000</v>
      </c>
      <c r="AE10" s="43" t="str">
        <f>'C1'!AA13</f>
        <v>a</v>
      </c>
      <c r="AF10" s="28" t="str">
        <f>IFERROR(VLOOKUP(AE10,Datos!$A$2:$B$1000,2,FALSE))</f>
        <v>A</v>
      </c>
      <c r="AG10" s="43">
        <f>'C1'!AB13</f>
        <v>50000</v>
      </c>
      <c r="AH10" s="67" t="str">
        <f>'C1'!AC13</f>
        <v>a</v>
      </c>
      <c r="AI10" s="28" t="str">
        <f>IFERROR(VLOOKUP(AH10,Datos!$A$2:$B$1000,2,FALSE))</f>
        <v>A</v>
      </c>
      <c r="AJ10" s="43">
        <f>'C1'!AD13</f>
        <v>50000</v>
      </c>
      <c r="AK10" s="67" t="str">
        <f>'C1'!AE13</f>
        <v>a</v>
      </c>
      <c r="AL10" s="28" t="str">
        <f>IFERROR(VLOOKUP(AK10,Datos!$A$2:$B$1000,2,FALSE))</f>
        <v>A</v>
      </c>
      <c r="AM10" s="43">
        <f>'C1'!AF13</f>
        <v>60000</v>
      </c>
      <c r="AN10" s="43" t="str">
        <f>'C1'!AG13</f>
        <v/>
      </c>
      <c r="AO10" s="43" t="str">
        <f>'C1'!AH13</f>
        <v/>
      </c>
      <c r="AP10" s="43" t="str">
        <f>'C1'!AI13</f>
        <v/>
      </c>
      <c r="AQ10" s="43" t="str">
        <f>'C1'!AJ13</f>
        <v/>
      </c>
      <c r="AR10" s="43" t="str">
        <f>'C1'!AK13</f>
        <v/>
      </c>
      <c r="AS10" s="43" t="str">
        <f>'C1'!AL13</f>
        <v/>
      </c>
      <c r="AT10" s="43" t="str">
        <f>'C1'!AM13</f>
        <v/>
      </c>
      <c r="AU10" s="43" t="str">
        <f>'C1'!AN13</f>
        <v/>
      </c>
      <c r="AV10" s="32">
        <f>'C1'!BD13</f>
        <v>0</v>
      </c>
      <c r="AW10" s="43">
        <f>'C1'!AP13</f>
        <v>570000</v>
      </c>
      <c r="AX10" s="28"/>
    </row>
    <row r="11">
      <c r="A11" s="63">
        <f>'C1'!A14</f>
        <v>6</v>
      </c>
      <c r="B11" s="28" t="str">
        <f>'C1'!C14</f>
        <v/>
      </c>
      <c r="C11" s="43" t="str">
        <f>'C1'!D14</f>
        <v/>
      </c>
      <c r="D11" s="43" t="str">
        <f>'C1'!I14</f>
        <v/>
      </c>
      <c r="E11" s="28" t="str">
        <f>IFERROR(VLOOKUP(D11,Datos!$A$2:$B$1000,2,FALSE))</f>
        <v/>
      </c>
      <c r="F11" s="43" t="str">
        <f>'C1'!J14</f>
        <v/>
      </c>
      <c r="G11" s="43" t="str">
        <f>'C1'!K14</f>
        <v/>
      </c>
      <c r="H11" s="28" t="str">
        <f>IFERROR(VLOOKUP(G11,Datos!$A$2:$B$1000,2,FALSE))</f>
        <v/>
      </c>
      <c r="I11" s="43" t="str">
        <f>'C1'!L14</f>
        <v/>
      </c>
      <c r="J11" s="43" t="str">
        <f>'C1'!M14</f>
        <v/>
      </c>
      <c r="K11" s="28" t="str">
        <f>IFERROR(VLOOKUP(J11,Datos!$A$2:$B$1000,2,FALSE))</f>
        <v/>
      </c>
      <c r="L11" s="43" t="str">
        <f>'C1'!N14</f>
        <v/>
      </c>
      <c r="M11" s="43" t="str">
        <f>'C1'!O14</f>
        <v/>
      </c>
      <c r="N11" s="28" t="str">
        <f>IFERROR(VLOOKUP(M11,Datos!$A$2:$B$1000,2,FALSE))</f>
        <v/>
      </c>
      <c r="O11" s="43" t="str">
        <f>'C1'!P14</f>
        <v/>
      </c>
      <c r="P11" s="67" t="str">
        <f>'C1'!Q14</f>
        <v/>
      </c>
      <c r="Q11" s="28" t="str">
        <f>IFERROR(VLOOKUP(P11,Datos!$A$2:$B$1000,2,FALSE))</f>
        <v/>
      </c>
      <c r="R11" s="43" t="str">
        <f>'C1'!R14</f>
        <v/>
      </c>
      <c r="S11" s="43" t="str">
        <f>'C1'!S14</f>
        <v/>
      </c>
      <c r="T11" s="28" t="str">
        <f>IFERROR(VLOOKUP(S11,Datos!$A$2:$B$1000,2,FALSE))</f>
        <v/>
      </c>
      <c r="U11" s="43" t="str">
        <f>'C1'!T14</f>
        <v/>
      </c>
      <c r="V11" s="67" t="str">
        <f>'C1'!U14</f>
        <v/>
      </c>
      <c r="W11" s="28" t="str">
        <f>IFERROR(VLOOKUP(V11,Datos!$A$2:$B$1000,2,FALSE))</f>
        <v/>
      </c>
      <c r="X11" s="43" t="str">
        <f>'C1'!V14</f>
        <v/>
      </c>
      <c r="Y11" s="67" t="str">
        <f>'C1'!W14</f>
        <v/>
      </c>
      <c r="Z11" s="28" t="str">
        <f>IFERROR(VLOOKUP(Y11,Datos!$A$2:$B$1000,2,FALSE))</f>
        <v/>
      </c>
      <c r="AA11" s="43" t="str">
        <f>'C1'!X14</f>
        <v/>
      </c>
      <c r="AB11" s="67" t="str">
        <f>'C1'!Y14</f>
        <v/>
      </c>
      <c r="AC11" s="28" t="str">
        <f>IFERROR(VLOOKUP(AB11,Datos!$A$2:$B$1000,2,FALSE))</f>
        <v/>
      </c>
      <c r="AD11" s="43" t="str">
        <f>'C1'!Z14</f>
        <v/>
      </c>
      <c r="AE11" s="43" t="str">
        <f>'C1'!AA14</f>
        <v/>
      </c>
      <c r="AF11" s="28" t="str">
        <f>IFERROR(VLOOKUP(AE11,Datos!$A$2:$B$1000,2,FALSE))</f>
        <v/>
      </c>
      <c r="AG11" s="43" t="str">
        <f>'C1'!AB14</f>
        <v/>
      </c>
      <c r="AH11" s="67" t="str">
        <f>'C1'!AC14</f>
        <v/>
      </c>
      <c r="AI11" s="28" t="str">
        <f>IFERROR(VLOOKUP(AH11,Datos!$A$2:$B$1000,2,FALSE))</f>
        <v/>
      </c>
      <c r="AJ11" s="43" t="str">
        <f>'C1'!AD14</f>
        <v/>
      </c>
      <c r="AK11" s="67" t="str">
        <f>'C1'!AE14</f>
        <v/>
      </c>
      <c r="AL11" s="28" t="str">
        <f>IFERROR(VLOOKUP(AK11,Datos!$A$2:$B$1000,2,FALSE))</f>
        <v/>
      </c>
      <c r="AM11" s="43" t="str">
        <f>'C1'!AF14</f>
        <v/>
      </c>
      <c r="AN11" s="43" t="str">
        <f>'C1'!AG14</f>
        <v/>
      </c>
      <c r="AO11" s="43" t="str">
        <f>'C1'!AH14</f>
        <v/>
      </c>
      <c r="AP11" s="43" t="str">
        <f>'C1'!AI14</f>
        <v/>
      </c>
      <c r="AQ11" s="43" t="str">
        <f>'C1'!AJ14</f>
        <v/>
      </c>
      <c r="AR11" s="43" t="str">
        <f>'C1'!AK14</f>
        <v/>
      </c>
      <c r="AS11" s="43" t="str">
        <f>'C1'!AL14</f>
        <v/>
      </c>
      <c r="AT11" s="43" t="str">
        <f>'C1'!AM14</f>
        <v/>
      </c>
      <c r="AU11" s="43" t="str">
        <f>'C1'!AN14</f>
        <v/>
      </c>
      <c r="AV11" s="32">
        <f>'C1'!BD14</f>
        <v>12</v>
      </c>
      <c r="AW11" s="43">
        <f>'C1'!AP14</f>
        <v>0</v>
      </c>
      <c r="AX11" s="28"/>
    </row>
    <row r="12">
      <c r="A12" s="63">
        <f>'C1'!A15</f>
        <v>7</v>
      </c>
      <c r="B12" s="28" t="str">
        <f>'C1'!C15</f>
        <v/>
      </c>
      <c r="C12" s="43" t="str">
        <f>'C1'!D15</f>
        <v/>
      </c>
      <c r="D12" s="43" t="str">
        <f>'C1'!I15</f>
        <v/>
      </c>
      <c r="E12" s="28" t="str">
        <f>IFERROR(VLOOKUP(D12,Datos!$A$2:$B$1000,2,FALSE))</f>
        <v/>
      </c>
      <c r="F12" s="43" t="str">
        <f>'C1'!J15</f>
        <v/>
      </c>
      <c r="G12" s="43" t="str">
        <f>'C1'!K15</f>
        <v/>
      </c>
      <c r="H12" s="28" t="str">
        <f>IFERROR(VLOOKUP(G12,Datos!$A$2:$B$1000,2,FALSE))</f>
        <v/>
      </c>
      <c r="I12" s="43" t="str">
        <f>'C1'!L15</f>
        <v/>
      </c>
      <c r="J12" s="43" t="str">
        <f>'C1'!M15</f>
        <v/>
      </c>
      <c r="K12" s="28" t="str">
        <f>IFERROR(VLOOKUP(J12,Datos!$A$2:$B$1000,2,FALSE))</f>
        <v/>
      </c>
      <c r="L12" s="43" t="str">
        <f>'C1'!N15</f>
        <v/>
      </c>
      <c r="M12" s="43" t="str">
        <f>'C1'!O15</f>
        <v/>
      </c>
      <c r="N12" s="28" t="str">
        <f>IFERROR(VLOOKUP(M12,Datos!$A$2:$B$1000,2,FALSE))</f>
        <v/>
      </c>
      <c r="O12" s="43" t="str">
        <f>'C1'!P15</f>
        <v/>
      </c>
      <c r="P12" s="67" t="str">
        <f>'C1'!Q15</f>
        <v/>
      </c>
      <c r="Q12" s="28" t="str">
        <f>IFERROR(VLOOKUP(P12,Datos!$A$2:$B$1000,2,FALSE))</f>
        <v/>
      </c>
      <c r="R12" s="43" t="str">
        <f>'C1'!R15</f>
        <v/>
      </c>
      <c r="S12" s="43" t="str">
        <f>'C1'!S15</f>
        <v/>
      </c>
      <c r="T12" s="28" t="str">
        <f>IFERROR(VLOOKUP(S12,Datos!$A$2:$B$1000,2,FALSE))</f>
        <v/>
      </c>
      <c r="U12" s="43" t="str">
        <f>'C1'!T15</f>
        <v/>
      </c>
      <c r="V12" s="67" t="str">
        <f>'C1'!U15</f>
        <v/>
      </c>
      <c r="W12" s="28" t="str">
        <f>IFERROR(VLOOKUP(V12,Datos!$A$2:$B$1000,2,FALSE))</f>
        <v/>
      </c>
      <c r="X12" s="43" t="str">
        <f>'C1'!V15</f>
        <v/>
      </c>
      <c r="Y12" s="67" t="str">
        <f>'C1'!W15</f>
        <v/>
      </c>
      <c r="Z12" s="28" t="str">
        <f>IFERROR(VLOOKUP(Y12,Datos!$A$2:$B$1000,2,FALSE))</f>
        <v/>
      </c>
      <c r="AA12" s="43" t="str">
        <f>'C1'!X15</f>
        <v/>
      </c>
      <c r="AB12" s="67" t="str">
        <f>'C1'!Y15</f>
        <v/>
      </c>
      <c r="AC12" s="28" t="str">
        <f>IFERROR(VLOOKUP(AB12,Datos!$A$2:$B$1000,2,FALSE))</f>
        <v/>
      </c>
      <c r="AD12" s="43" t="str">
        <f>'C1'!Z15</f>
        <v/>
      </c>
      <c r="AE12" s="43" t="str">
        <f>'C1'!AA15</f>
        <v/>
      </c>
      <c r="AF12" s="28" t="str">
        <f>IFERROR(VLOOKUP(AE12,Datos!$A$2:$B$1000,2,FALSE))</f>
        <v/>
      </c>
      <c r="AG12" s="43" t="str">
        <f>'C1'!AB15</f>
        <v/>
      </c>
      <c r="AH12" s="67" t="str">
        <f>'C1'!AC15</f>
        <v/>
      </c>
      <c r="AI12" s="28" t="str">
        <f>IFERROR(VLOOKUP(AH12,Datos!$A$2:$B$1000,2,FALSE))</f>
        <v/>
      </c>
      <c r="AJ12" s="43" t="str">
        <f>'C1'!AD15</f>
        <v/>
      </c>
      <c r="AK12" s="67" t="str">
        <f>'C1'!AE15</f>
        <v/>
      </c>
      <c r="AL12" s="28" t="str">
        <f>IFERROR(VLOOKUP(AK12,Datos!$A$2:$B$1000,2,FALSE))</f>
        <v/>
      </c>
      <c r="AM12" s="43" t="str">
        <f>'C1'!AF15</f>
        <v/>
      </c>
      <c r="AN12" s="43" t="str">
        <f>'C1'!AG15</f>
        <v/>
      </c>
      <c r="AO12" s="43" t="str">
        <f>'C1'!AH15</f>
        <v/>
      </c>
      <c r="AP12" s="43" t="str">
        <f>'C1'!AI15</f>
        <v/>
      </c>
      <c r="AQ12" s="43" t="str">
        <f>'C1'!AJ15</f>
        <v/>
      </c>
      <c r="AR12" s="43" t="str">
        <f>'C1'!AK15</f>
        <v/>
      </c>
      <c r="AS12" s="43" t="str">
        <f>'C1'!AL15</f>
        <v/>
      </c>
      <c r="AT12" s="43" t="str">
        <f>'C1'!AM15</f>
        <v/>
      </c>
      <c r="AU12" s="43" t="str">
        <f>'C1'!AN15</f>
        <v/>
      </c>
      <c r="AV12" s="32">
        <f>'C1'!BD15</f>
        <v>12</v>
      </c>
      <c r="AW12" s="43">
        <f>'C1'!AP15</f>
        <v>0</v>
      </c>
      <c r="AX12" s="28"/>
    </row>
    <row r="13">
      <c r="A13" s="63">
        <f>'C1'!A16</f>
        <v>8</v>
      </c>
      <c r="B13" s="28" t="str">
        <f>'C1'!C16</f>
        <v/>
      </c>
      <c r="C13" s="43" t="str">
        <f>'C1'!D16</f>
        <v/>
      </c>
      <c r="D13" s="43" t="str">
        <f>'C1'!I16</f>
        <v/>
      </c>
      <c r="E13" s="28" t="str">
        <f>IFERROR(VLOOKUP(D13,Datos!$A$2:$B$1000,2,FALSE))</f>
        <v/>
      </c>
      <c r="F13" s="43" t="str">
        <f>'C1'!J16</f>
        <v/>
      </c>
      <c r="G13" s="43" t="str">
        <f>'C1'!K16</f>
        <v/>
      </c>
      <c r="H13" s="28" t="str">
        <f>IFERROR(VLOOKUP(G13,Datos!$A$2:$B$1000,2,FALSE))</f>
        <v/>
      </c>
      <c r="I13" s="43" t="str">
        <f>'C1'!L16</f>
        <v/>
      </c>
      <c r="J13" s="43" t="str">
        <f>'C1'!M16</f>
        <v/>
      </c>
      <c r="K13" s="28" t="str">
        <f>IFERROR(VLOOKUP(J13,Datos!$A$2:$B$1000,2,FALSE))</f>
        <v/>
      </c>
      <c r="L13" s="43" t="str">
        <f>'C1'!N16</f>
        <v/>
      </c>
      <c r="M13" s="43" t="str">
        <f>'C1'!O16</f>
        <v/>
      </c>
      <c r="N13" s="28" t="str">
        <f>IFERROR(VLOOKUP(M13,Datos!$A$2:$B$1000,2,FALSE))</f>
        <v/>
      </c>
      <c r="O13" s="43" t="str">
        <f>'C1'!P16</f>
        <v/>
      </c>
      <c r="P13" s="67" t="str">
        <f>'C1'!Q16</f>
        <v/>
      </c>
      <c r="Q13" s="28" t="str">
        <f>IFERROR(VLOOKUP(P13,Datos!$A$2:$B$1000,2,FALSE))</f>
        <v/>
      </c>
      <c r="R13" s="43" t="str">
        <f>'C1'!R16</f>
        <v/>
      </c>
      <c r="S13" s="43" t="str">
        <f>'C1'!S16</f>
        <v/>
      </c>
      <c r="T13" s="28" t="str">
        <f>IFERROR(VLOOKUP(S13,Datos!$A$2:$B$1000,2,FALSE))</f>
        <v/>
      </c>
      <c r="U13" s="43" t="str">
        <f>'C1'!T16</f>
        <v/>
      </c>
      <c r="V13" s="67" t="str">
        <f>'C1'!U16</f>
        <v/>
      </c>
      <c r="W13" s="28" t="str">
        <f>IFERROR(VLOOKUP(V13,Datos!$A$2:$B$1000,2,FALSE))</f>
        <v/>
      </c>
      <c r="X13" s="43" t="str">
        <f>'C1'!V16</f>
        <v/>
      </c>
      <c r="Y13" s="67" t="str">
        <f>'C1'!W16</f>
        <v/>
      </c>
      <c r="Z13" s="28" t="str">
        <f>IFERROR(VLOOKUP(Y13,Datos!$A$2:$B$1000,2,FALSE))</f>
        <v/>
      </c>
      <c r="AA13" s="43" t="str">
        <f>'C1'!X16</f>
        <v/>
      </c>
      <c r="AB13" s="67" t="str">
        <f>'C1'!Y16</f>
        <v/>
      </c>
      <c r="AC13" s="28" t="str">
        <f>IFERROR(VLOOKUP(AB13,Datos!$A$2:$B$1000,2,FALSE))</f>
        <v/>
      </c>
      <c r="AD13" s="43" t="str">
        <f>'C1'!Z16</f>
        <v/>
      </c>
      <c r="AE13" s="43" t="str">
        <f>'C1'!AA16</f>
        <v/>
      </c>
      <c r="AF13" s="28" t="str">
        <f>IFERROR(VLOOKUP(AE13,Datos!$A$2:$B$1000,2,FALSE))</f>
        <v/>
      </c>
      <c r="AG13" s="43" t="str">
        <f>'C1'!AB16</f>
        <v/>
      </c>
      <c r="AH13" s="67" t="str">
        <f>'C1'!AC16</f>
        <v/>
      </c>
      <c r="AI13" s="28" t="str">
        <f>IFERROR(VLOOKUP(AH13,Datos!$A$2:$B$1000,2,FALSE))</f>
        <v/>
      </c>
      <c r="AJ13" s="43" t="str">
        <f>'C1'!AD16</f>
        <v/>
      </c>
      <c r="AK13" s="67" t="str">
        <f>'C1'!AE16</f>
        <v/>
      </c>
      <c r="AL13" s="28" t="str">
        <f>IFERROR(VLOOKUP(AK13,Datos!$A$2:$B$1000,2,FALSE))</f>
        <v/>
      </c>
      <c r="AM13" s="43" t="str">
        <f>'C1'!AF16</f>
        <v/>
      </c>
      <c r="AN13" s="43" t="str">
        <f>'C1'!AG16</f>
        <v/>
      </c>
      <c r="AO13" s="43" t="str">
        <f>'C1'!AH16</f>
        <v/>
      </c>
      <c r="AP13" s="43" t="str">
        <f>'C1'!AI16</f>
        <v/>
      </c>
      <c r="AQ13" s="43" t="str">
        <f>'C1'!AJ16</f>
        <v/>
      </c>
      <c r="AR13" s="43" t="str">
        <f>'C1'!AK16</f>
        <v/>
      </c>
      <c r="AS13" s="43" t="str">
        <f>'C1'!AL16</f>
        <v/>
      </c>
      <c r="AT13" s="43" t="str">
        <f>'C1'!AM16</f>
        <v/>
      </c>
      <c r="AU13" s="43" t="str">
        <f>'C1'!AN16</f>
        <v/>
      </c>
      <c r="AV13" s="32">
        <f>'C1'!BD16</f>
        <v>12</v>
      </c>
      <c r="AW13" s="43">
        <f>'C1'!AP16</f>
        <v>0</v>
      </c>
      <c r="AX13" s="28"/>
    </row>
    <row r="14" ht="7.5" customHeight="1">
      <c r="A14" s="63">
        <f>'C1'!A17</f>
        <v>9</v>
      </c>
      <c r="B14" s="109" t="str">
        <f>'C1'!C17</f>
        <v/>
      </c>
      <c r="C14" s="43" t="str">
        <f>'C1'!D17</f>
        <v/>
      </c>
      <c r="D14" s="43" t="str">
        <f>'C1'!I17</f>
        <v/>
      </c>
      <c r="E14" s="28" t="str">
        <f>IFERROR(VLOOKUP(D14,Datos!$A$2:$B$1000,2,FALSE))</f>
        <v/>
      </c>
      <c r="F14" s="43" t="str">
        <f>'C1'!J17</f>
        <v/>
      </c>
      <c r="G14" s="43" t="str">
        <f>'C1'!K17</f>
        <v/>
      </c>
      <c r="H14" s="28" t="str">
        <f>IFERROR(VLOOKUP(G14,Datos!$A$2:$B$1000,2,FALSE))</f>
        <v/>
      </c>
      <c r="I14" s="43" t="str">
        <f>'C1'!L17</f>
        <v/>
      </c>
      <c r="J14" s="43" t="str">
        <f>'C1'!M17</f>
        <v/>
      </c>
      <c r="K14" s="28" t="str">
        <f>IFERROR(VLOOKUP(J14,Datos!$A$2:$B$1000,2,FALSE))</f>
        <v/>
      </c>
      <c r="L14" s="43" t="str">
        <f>'C1'!N17</f>
        <v/>
      </c>
      <c r="M14" s="43" t="str">
        <f>'C1'!O17</f>
        <v/>
      </c>
      <c r="N14" s="28" t="str">
        <f>IFERROR(VLOOKUP(M14,Datos!$A$2:$B$1000,2,FALSE))</f>
        <v/>
      </c>
      <c r="O14" s="43" t="str">
        <f>'C1'!P17</f>
        <v/>
      </c>
      <c r="P14" s="67" t="str">
        <f>'C1'!Q17</f>
        <v/>
      </c>
      <c r="Q14" s="28" t="str">
        <f>IFERROR(VLOOKUP(P14,Datos!$A$2:$B$1000,2,FALSE))</f>
        <v/>
      </c>
      <c r="R14" s="43" t="str">
        <f>'C1'!R17</f>
        <v/>
      </c>
      <c r="S14" s="43" t="str">
        <f>'C1'!S17</f>
        <v/>
      </c>
      <c r="T14" s="28" t="str">
        <f>IFERROR(VLOOKUP(S14,Datos!$A$2:$B$1000,2,FALSE))</f>
        <v/>
      </c>
      <c r="U14" s="43" t="str">
        <f>'C1'!T17</f>
        <v/>
      </c>
      <c r="V14" s="67" t="str">
        <f>'C1'!U17</f>
        <v/>
      </c>
      <c r="W14" s="28" t="str">
        <f>IFERROR(VLOOKUP(V14,Datos!$A$2:$B$1000,2,FALSE))</f>
        <v/>
      </c>
      <c r="X14" s="43" t="str">
        <f>'C1'!V17</f>
        <v/>
      </c>
      <c r="Y14" s="67" t="str">
        <f>'C1'!W17</f>
        <v/>
      </c>
      <c r="Z14" s="28" t="str">
        <f>IFERROR(VLOOKUP(Y14,Datos!$A$2:$B$1000,2,FALSE))</f>
        <v/>
      </c>
      <c r="AA14" s="43" t="str">
        <f>'C1'!X17</f>
        <v/>
      </c>
      <c r="AB14" s="67" t="str">
        <f>'C1'!Y17</f>
        <v/>
      </c>
      <c r="AC14" s="28" t="str">
        <f>IFERROR(VLOOKUP(AB14,Datos!$A$2:$B$1000,2,FALSE))</f>
        <v/>
      </c>
      <c r="AD14" s="43" t="str">
        <f>'C1'!Z17</f>
        <v/>
      </c>
      <c r="AE14" s="43" t="str">
        <f>'C1'!AA17</f>
        <v/>
      </c>
      <c r="AF14" s="28" t="str">
        <f>IFERROR(VLOOKUP(AE14,Datos!$A$2:$B$1000,2,FALSE))</f>
        <v/>
      </c>
      <c r="AG14" s="43" t="str">
        <f>'C1'!AB17</f>
        <v/>
      </c>
      <c r="AH14" s="67" t="str">
        <f>'C1'!AC17</f>
        <v/>
      </c>
      <c r="AI14" s="28" t="str">
        <f>IFERROR(VLOOKUP(AH14,Datos!$A$2:$B$1000,2,FALSE))</f>
        <v/>
      </c>
      <c r="AJ14" s="43" t="str">
        <f>'C1'!AD17</f>
        <v/>
      </c>
      <c r="AK14" s="67" t="str">
        <f>'C1'!AE17</f>
        <v/>
      </c>
      <c r="AL14" s="28" t="str">
        <f>IFERROR(VLOOKUP(AK14,Datos!$A$2:$B$1000,2,FALSE))</f>
        <v/>
      </c>
      <c r="AM14" s="43" t="str">
        <f>'C1'!AF17</f>
        <v/>
      </c>
      <c r="AN14" s="43" t="str">
        <f>'C1'!AG17</f>
        <v/>
      </c>
      <c r="AO14" s="43" t="str">
        <f>'C1'!AH17</f>
        <v/>
      </c>
      <c r="AP14" s="43" t="str">
        <f>'C1'!AI17</f>
        <v/>
      </c>
      <c r="AQ14" s="43" t="str">
        <f>'C1'!AJ17</f>
        <v/>
      </c>
      <c r="AR14" s="43" t="str">
        <f>'C1'!AK17</f>
        <v/>
      </c>
      <c r="AS14" s="43" t="str">
        <f>'C1'!AL17</f>
        <v/>
      </c>
      <c r="AT14" s="43" t="str">
        <f>'C1'!AM17</f>
        <v/>
      </c>
      <c r="AU14" s="43" t="str">
        <f>'C1'!AN17</f>
        <v/>
      </c>
      <c r="AV14" s="32">
        <f>'C1'!BD17</f>
        <v>12</v>
      </c>
      <c r="AW14" s="43">
        <f>'C1'!AP17</f>
        <v>0</v>
      </c>
      <c r="AX14" s="28"/>
    </row>
    <row r="15">
      <c r="A15" s="63" t="str">
        <f>'C1'!A18</f>
        <v/>
      </c>
      <c r="B15" s="14" t="s">
        <v>92</v>
      </c>
      <c r="C15" s="10"/>
      <c r="D15" s="10"/>
      <c r="E15" s="67" t="str">
        <f>'C1'!I18</f>
        <v/>
      </c>
      <c r="F15" s="43">
        <f>'C1'!J18</f>
        <v>181000</v>
      </c>
      <c r="G15" s="28"/>
      <c r="H15" s="67" t="str">
        <f>'C1'!K18</f>
        <v/>
      </c>
      <c r="I15" s="43">
        <f>'C1'!L18</f>
        <v>186000</v>
      </c>
      <c r="J15" s="28"/>
      <c r="K15" s="67" t="str">
        <f>'C1'!M18</f>
        <v/>
      </c>
      <c r="L15" s="43">
        <f>'C1'!N18</f>
        <v>131000</v>
      </c>
      <c r="M15" s="28"/>
      <c r="N15" s="67" t="str">
        <f>'C1'!O18</f>
        <v/>
      </c>
      <c r="O15" s="43">
        <f>'C1'!P18</f>
        <v>376000</v>
      </c>
      <c r="P15" s="67" t="str">
        <f>'C1'!Q18</f>
        <v/>
      </c>
      <c r="Q15" s="28" t="str">
        <f>IFERROR(VLOOKUP(P15,Datos!$A$2:$B$1000,2,FALSE))</f>
        <v/>
      </c>
      <c r="R15" s="43">
        <f>'C1'!R18</f>
        <v>213000</v>
      </c>
      <c r="S15" s="43" t="str">
        <f>'C1'!S18</f>
        <v/>
      </c>
      <c r="T15" s="28" t="str">
        <f>IFERROR(VLOOKUP(S15,Datos!$A$2:$B$1000,2,FALSE))</f>
        <v/>
      </c>
      <c r="U15" s="43">
        <f>'C1'!T18</f>
        <v>251000</v>
      </c>
      <c r="V15" s="67" t="str">
        <f>'C1'!U18</f>
        <v/>
      </c>
      <c r="W15" s="28" t="str">
        <f>IFERROR(VLOOKUP(V15,Datos!$A$2:$B$1000,2,FALSE))</f>
        <v/>
      </c>
      <c r="X15" s="43">
        <f>'C1'!V18</f>
        <v>196000</v>
      </c>
      <c r="Y15" s="67" t="str">
        <f>'C1'!W18</f>
        <v/>
      </c>
      <c r="Z15" s="28" t="str">
        <f>IFERROR(VLOOKUP(Y15,Datos!$A$2:$B$1000,2,FALSE))</f>
        <v/>
      </c>
      <c r="AA15" s="43">
        <f>'C1'!X18</f>
        <v>241000</v>
      </c>
      <c r="AB15" s="67" t="str">
        <f>'C1'!Y18</f>
        <v/>
      </c>
      <c r="AC15" s="28" t="str">
        <f>IFERROR(VLOOKUP(AB15,Datos!$A$2:$B$1000,2,FALSE))</f>
        <v/>
      </c>
      <c r="AD15" s="43">
        <f>'C1'!Z18</f>
        <v>226000</v>
      </c>
      <c r="AE15" s="43" t="str">
        <f>'C1'!AA18</f>
        <v/>
      </c>
      <c r="AF15" s="28" t="str">
        <f>IFERROR(VLOOKUP(AE15,Datos!$A$2:$B$1000,2,FALSE))</f>
        <v/>
      </c>
      <c r="AG15" s="43">
        <f>'C1'!AB18</f>
        <v>250000</v>
      </c>
      <c r="AH15" s="67" t="str">
        <f>'C1'!AC18</f>
        <v/>
      </c>
      <c r="AI15" s="28" t="str">
        <f>IFERROR(VLOOKUP(AH15,Datos!$A$2:$B$1000,2,FALSE))</f>
        <v/>
      </c>
      <c r="AJ15" s="43">
        <f>'C1'!AD18</f>
        <v>180000</v>
      </c>
      <c r="AK15" s="67" t="str">
        <f>'C1'!AE18</f>
        <v/>
      </c>
      <c r="AL15" s="28" t="str">
        <f>IFERROR(VLOOKUP(AK15,Datos!$A$2:$B$1000,2,FALSE))</f>
        <v/>
      </c>
      <c r="AM15" s="43">
        <f>'C1'!AF18</f>
        <v>461000</v>
      </c>
      <c r="AN15" s="43" t="str">
        <f>'C1'!AG18</f>
        <v/>
      </c>
      <c r="AO15" s="43">
        <f>'C1'!AH18</f>
        <v>0</v>
      </c>
      <c r="AP15" s="43" t="str">
        <f>'C1'!AI18</f>
        <v/>
      </c>
      <c r="AQ15" s="43">
        <f>'C1'!AJ18</f>
        <v>0</v>
      </c>
      <c r="AR15" s="43" t="str">
        <f>'C1'!AK18</f>
        <v/>
      </c>
      <c r="AS15" s="43">
        <f>'C1'!AL18</f>
        <v>0</v>
      </c>
      <c r="AT15" s="43" t="str">
        <f>'C1'!AM18</f>
        <v/>
      </c>
      <c r="AU15" s="43">
        <f>'C1'!AN18</f>
        <v>0</v>
      </c>
      <c r="AV15" s="32"/>
      <c r="AW15" s="43"/>
      <c r="AX15" s="28"/>
    </row>
    <row r="16">
      <c r="A16" s="63">
        <f>'C1'!A19</f>
        <v>1</v>
      </c>
      <c r="B16" s="74" t="str">
        <f>'C1'!C19</f>
        <v>MORA CALLEJAS GLORIA MARLENY</v>
      </c>
      <c r="C16" s="112">
        <f>'C1'!D19</f>
        <v>34000</v>
      </c>
      <c r="D16" s="43" t="str">
        <f>'C1'!I19</f>
        <v>a</v>
      </c>
      <c r="E16" s="28" t="str">
        <f>IFERROR(VLOOKUP(D16,Datos!$A$2:$B$1000,2,FALSE))</f>
        <v>A</v>
      </c>
      <c r="F16" s="43">
        <f>'C1'!J19</f>
        <v>35000</v>
      </c>
      <c r="G16" s="43" t="str">
        <f>'C1'!K19</f>
        <v>a</v>
      </c>
      <c r="H16" s="28" t="str">
        <f>IFERROR(VLOOKUP(G16,Datos!$A$2:$B$1000,2,FALSE))</f>
        <v>A</v>
      </c>
      <c r="I16" s="43">
        <f>'C1'!L19</f>
        <v>35000</v>
      </c>
      <c r="J16" s="67" t="str">
        <f>'C1'!M19</f>
        <v>a</v>
      </c>
      <c r="K16" s="28" t="str">
        <f>IFERROR(VLOOKUP(J16,Datos!$A$2:$B$1000,2,FALSE))</f>
        <v>A</v>
      </c>
      <c r="L16" s="43">
        <f>'C1'!N19</f>
        <v>35000</v>
      </c>
      <c r="M16" s="67" t="str">
        <f>'C1'!O19</f>
        <v>n</v>
      </c>
      <c r="N16" s="28" t="str">
        <f>IFERROR(VLOOKUP(M16,Datos!$A$2:$B$1000,2,FALSE))</f>
        <v>N</v>
      </c>
      <c r="O16" s="43" t="str">
        <f>'C1'!P19</f>
        <v/>
      </c>
      <c r="P16" s="67" t="str">
        <f>'C1'!Q19</f>
        <v>a</v>
      </c>
      <c r="Q16" s="28" t="str">
        <f>IFERROR(VLOOKUP(P16,Datos!$A$2:$B$1000,2,FALSE))</f>
        <v>A</v>
      </c>
      <c r="R16" s="43">
        <f>'C1'!R19</f>
        <v>60000</v>
      </c>
      <c r="S16" s="43" t="str">
        <f>'C1'!S19</f>
        <v>n</v>
      </c>
      <c r="T16" s="28" t="str">
        <f>IFERROR(VLOOKUP(S16,Datos!$A$2:$B$1000,2,FALSE))</f>
        <v>N</v>
      </c>
      <c r="U16" s="43">
        <f>'C1'!T19</f>
        <v>35000</v>
      </c>
      <c r="V16" s="67" t="str">
        <f>'C1'!U19</f>
        <v>a</v>
      </c>
      <c r="W16" s="28" t="str">
        <f>IFERROR(VLOOKUP(V16,Datos!$A$2:$B$1000,2,FALSE))</f>
        <v>A</v>
      </c>
      <c r="X16" s="43">
        <f>'C1'!V19</f>
        <v>35000</v>
      </c>
      <c r="Y16" s="67" t="str">
        <f>'C1'!W19</f>
        <v>a</v>
      </c>
      <c r="Z16" s="28" t="str">
        <f>IFERROR(VLOOKUP(Y16,Datos!$A$2:$B$1000,2,FALSE))</f>
        <v>A</v>
      </c>
      <c r="AA16" s="43">
        <f>'C1'!X19</f>
        <v>50000</v>
      </c>
      <c r="AB16" s="67" t="str">
        <f>'C1'!Y19</f>
        <v>a</v>
      </c>
      <c r="AC16" s="28" t="str">
        <f>IFERROR(VLOOKUP(AB16,Datos!$A$2:$B$1000,2,FALSE))</f>
        <v>A</v>
      </c>
      <c r="AD16" s="43">
        <f>'C1'!Z19</f>
        <v>30000</v>
      </c>
      <c r="AE16" s="43" t="str">
        <f>'C1'!AA19</f>
        <v>n</v>
      </c>
      <c r="AF16" s="28" t="str">
        <f>IFERROR(VLOOKUP(AE16,Datos!$A$2:$B$1000,2,FALSE))</f>
        <v>N</v>
      </c>
      <c r="AG16" s="43">
        <f>'C1'!AB19</f>
        <v>40000</v>
      </c>
      <c r="AH16" s="67" t="str">
        <f>'C1'!AC19</f>
        <v>a</v>
      </c>
      <c r="AI16" s="28" t="str">
        <f>IFERROR(VLOOKUP(AH16,Datos!$A$2:$B$1000,2,FALSE))</f>
        <v>A</v>
      </c>
      <c r="AJ16" s="43">
        <f>'C1'!AD19</f>
        <v>40000</v>
      </c>
      <c r="AK16" s="67" t="str">
        <f>'C1'!AE19</f>
        <v>a</v>
      </c>
      <c r="AL16" s="28" t="str">
        <f>IFERROR(VLOOKUP(AK16,Datos!$A$2:$B$1000,2,FALSE))</f>
        <v>A</v>
      </c>
      <c r="AM16" s="43">
        <f>'C1'!AF19</f>
        <v>20000</v>
      </c>
      <c r="AN16" s="43" t="str">
        <f>'C1'!AG19</f>
        <v/>
      </c>
      <c r="AO16" s="43" t="str">
        <f>'C1'!AH19</f>
        <v/>
      </c>
      <c r="AP16" s="43" t="str">
        <f>'C1'!AI19</f>
        <v/>
      </c>
      <c r="AQ16" s="43" t="str">
        <f>'C1'!AJ19</f>
        <v/>
      </c>
      <c r="AR16" s="43" t="str">
        <f>'C1'!AK19</f>
        <v/>
      </c>
      <c r="AS16" s="43" t="str">
        <f>'C1'!AL19</f>
        <v/>
      </c>
      <c r="AT16" s="43" t="str">
        <f>'C1'!AM19</f>
        <v/>
      </c>
      <c r="AU16" s="43" t="str">
        <f>'C1'!AN19</f>
        <v/>
      </c>
      <c r="AV16" s="32">
        <f>'C1'!BD19</f>
        <v>1</v>
      </c>
      <c r="AW16" s="43">
        <f>'C1'!AP19</f>
        <v>415000</v>
      </c>
      <c r="AX16" s="28"/>
    </row>
    <row r="17">
      <c r="A17" s="63">
        <f>'C1'!A20</f>
        <v>2</v>
      </c>
      <c r="B17" s="28" t="str">
        <f>'C1'!C20</f>
        <v>MORENO MANCO BEATRIZ ELENA</v>
      </c>
      <c r="C17" s="112">
        <f>'C1'!D20</f>
        <v>112500</v>
      </c>
      <c r="D17" s="43" t="str">
        <f>'C1'!I20</f>
        <v>a</v>
      </c>
      <c r="E17" s="28" t="str">
        <f>IFERROR(VLOOKUP(D17,Datos!$A$2:$B$1000,2,FALSE))</f>
        <v>A</v>
      </c>
      <c r="F17" s="43">
        <f>'C1'!J20</f>
        <v>112500</v>
      </c>
      <c r="G17" s="43" t="str">
        <f>'C1'!K20</f>
        <v>a</v>
      </c>
      <c r="H17" s="28" t="str">
        <f>IFERROR(VLOOKUP(G17,Datos!$A$2:$B$1000,2,FALSE))</f>
        <v>A</v>
      </c>
      <c r="I17" s="43">
        <f>'C1'!L20</f>
        <v>112500</v>
      </c>
      <c r="J17" s="67" t="str">
        <f>'C1'!M20</f>
        <v>a</v>
      </c>
      <c r="K17" s="28" t="str">
        <f>IFERROR(VLOOKUP(J17,Datos!$A$2:$B$1000,2,FALSE))</f>
        <v>A</v>
      </c>
      <c r="L17" s="43">
        <f>'C1'!N20</f>
        <v>112500</v>
      </c>
      <c r="M17" s="67" t="str">
        <f>'C1'!O20</f>
        <v>a</v>
      </c>
      <c r="N17" s="28" t="str">
        <f>IFERROR(VLOOKUP(M17,Datos!$A$2:$B$1000,2,FALSE))</f>
        <v>A</v>
      </c>
      <c r="O17" s="43">
        <f>'C1'!P20</f>
        <v>112500</v>
      </c>
      <c r="P17" s="67" t="str">
        <f>'C1'!Q20</f>
        <v>a</v>
      </c>
      <c r="Q17" s="28" t="str">
        <f>IFERROR(VLOOKUP(P17,Datos!$A$2:$B$1000,2,FALSE))</f>
        <v>A</v>
      </c>
      <c r="R17" s="43">
        <f>'C1'!R20</f>
        <v>112500</v>
      </c>
      <c r="S17" s="43" t="str">
        <f>'C1'!S20</f>
        <v>a</v>
      </c>
      <c r="T17" s="28" t="str">
        <f>IFERROR(VLOOKUP(S17,Datos!$A$2:$B$1000,2,FALSE))</f>
        <v>A</v>
      </c>
      <c r="U17" s="43">
        <f>'C1'!T20</f>
        <v>112500</v>
      </c>
      <c r="V17" s="67" t="str">
        <f>'C1'!U20</f>
        <v>a</v>
      </c>
      <c r="W17" s="28" t="str">
        <f>IFERROR(VLOOKUP(V17,Datos!$A$2:$B$1000,2,FALSE))</f>
        <v>A</v>
      </c>
      <c r="X17" s="43">
        <f>'C1'!V20</f>
        <v>112500</v>
      </c>
      <c r="Y17" s="67" t="str">
        <f>'C1'!W20</f>
        <v>a</v>
      </c>
      <c r="Z17" s="28" t="str">
        <f>IFERROR(VLOOKUP(Y17,Datos!$A$2:$B$1000,2,FALSE))</f>
        <v>A</v>
      </c>
      <c r="AA17" s="43">
        <f>'C1'!X20</f>
        <v>112500</v>
      </c>
      <c r="AB17" s="67" t="str">
        <f>'C1'!Y20</f>
        <v>a</v>
      </c>
      <c r="AC17" s="28" t="str">
        <f>IFERROR(VLOOKUP(AB17,Datos!$A$2:$B$1000,2,FALSE))</f>
        <v>A</v>
      </c>
      <c r="AD17" s="43">
        <f>'C1'!Z20</f>
        <v>112500</v>
      </c>
      <c r="AE17" s="43" t="str">
        <f>'C1'!AA20</f>
        <v>a</v>
      </c>
      <c r="AF17" s="28" t="str">
        <f>IFERROR(VLOOKUP(AE17,Datos!$A$2:$B$1000,2,FALSE))</f>
        <v>A</v>
      </c>
      <c r="AG17" s="43">
        <f>'C1'!AB20</f>
        <v>112500</v>
      </c>
      <c r="AH17" s="67" t="str">
        <f>'C1'!AC20</f>
        <v>a</v>
      </c>
      <c r="AI17" s="28" t="str">
        <f>IFERROR(VLOOKUP(AH17,Datos!$A$2:$B$1000,2,FALSE))</f>
        <v>A</v>
      </c>
      <c r="AJ17" s="43">
        <f>'C1'!AD20</f>
        <v>112500</v>
      </c>
      <c r="AK17" s="67" t="str">
        <f>'C1'!AE20</f>
        <v>a</v>
      </c>
      <c r="AL17" s="28" t="str">
        <f>IFERROR(VLOOKUP(AK17,Datos!$A$2:$B$1000,2,FALSE))</f>
        <v>A</v>
      </c>
      <c r="AM17" s="43">
        <f>'C1'!AF20</f>
        <v>112500</v>
      </c>
      <c r="AN17" s="43" t="str">
        <f>'C1'!AG20</f>
        <v/>
      </c>
      <c r="AO17" s="43" t="str">
        <f>'C1'!AH20</f>
        <v/>
      </c>
      <c r="AP17" s="43" t="str">
        <f>'C1'!AI20</f>
        <v/>
      </c>
      <c r="AQ17" s="43" t="str">
        <f>'C1'!AJ20</f>
        <v/>
      </c>
      <c r="AR17" s="43" t="str">
        <f>'C1'!AK20</f>
        <v/>
      </c>
      <c r="AS17" s="43" t="str">
        <f>'C1'!AL20</f>
        <v/>
      </c>
      <c r="AT17" s="43" t="str">
        <f>'C1'!AM20</f>
        <v/>
      </c>
      <c r="AU17" s="43" t="str">
        <f>'C1'!AN20</f>
        <v/>
      </c>
      <c r="AV17" s="32">
        <f>'C1'!BD20</f>
        <v>0</v>
      </c>
      <c r="AW17" s="43">
        <f>'C1'!AP20</f>
        <v>1350000</v>
      </c>
      <c r="AX17" s="28"/>
    </row>
    <row r="18">
      <c r="A18" s="63">
        <f>'C1'!A21</f>
        <v>3</v>
      </c>
      <c r="B18" s="28" t="str">
        <f>'C1'!C21</f>
        <v>PUERTA GUTIERREZ MARTA CECILIA</v>
      </c>
      <c r="C18" s="112">
        <f>'C1'!D21</f>
        <v>43000</v>
      </c>
      <c r="D18" s="43" t="str">
        <f>'C1'!I21</f>
        <v>a</v>
      </c>
      <c r="E18" s="28" t="str">
        <f>IFERROR(VLOOKUP(D18,Datos!$A$2:$B$1000,2,FALSE))</f>
        <v>A</v>
      </c>
      <c r="F18" s="43">
        <f>'C1'!J21</f>
        <v>50000</v>
      </c>
      <c r="G18" s="43" t="str">
        <f>'C1'!K21</f>
        <v>t</v>
      </c>
      <c r="H18" s="28" t="str">
        <f>IFERROR(VLOOKUP(G18,Datos!$A$2:$B$1000,2,FALSE))</f>
        <v>T</v>
      </c>
      <c r="I18" s="43">
        <f>'C1'!L21</f>
        <v>50000</v>
      </c>
      <c r="J18" s="67" t="str">
        <f>'C1'!M21</f>
        <v>t</v>
      </c>
      <c r="K18" s="28" t="str">
        <f>IFERROR(VLOOKUP(J18,Datos!$A$2:$B$1000,2,FALSE))</f>
        <v>T</v>
      </c>
      <c r="L18" s="43">
        <f>'C1'!N21</f>
        <v>50000</v>
      </c>
      <c r="M18" s="67" t="str">
        <f>'C1'!O21</f>
        <v>a</v>
      </c>
      <c r="N18" s="28" t="str">
        <f>IFERROR(VLOOKUP(M18,Datos!$A$2:$B$1000,2,FALSE))</f>
        <v>A</v>
      </c>
      <c r="O18" s="43">
        <f>'C1'!P21</f>
        <v>50000</v>
      </c>
      <c r="P18" s="67" t="str">
        <f>'C1'!Q21</f>
        <v>t</v>
      </c>
      <c r="Q18" s="28" t="str">
        <f>IFERROR(VLOOKUP(P18,Datos!$A$2:$B$1000,2,FALSE))</f>
        <v>T</v>
      </c>
      <c r="R18" s="43">
        <f>'C1'!R21</f>
        <v>30000</v>
      </c>
      <c r="S18" s="43" t="str">
        <f>'C1'!S21</f>
        <v>n</v>
      </c>
      <c r="T18" s="28" t="str">
        <f>IFERROR(VLOOKUP(S18,Datos!$A$2:$B$1000,2,FALSE))</f>
        <v>N</v>
      </c>
      <c r="U18" s="43">
        <f>'C1'!T21</f>
        <v>20000</v>
      </c>
      <c r="V18" s="67" t="str">
        <f>'C1'!U21</f>
        <v>a</v>
      </c>
      <c r="W18" s="28" t="str">
        <f>IFERROR(VLOOKUP(V18,Datos!$A$2:$B$1000,2,FALSE))</f>
        <v>A</v>
      </c>
      <c r="X18" s="43">
        <f>'C1'!V21</f>
        <v>35000</v>
      </c>
      <c r="Y18" s="67" t="str">
        <f>'C1'!W21</f>
        <v>a</v>
      </c>
      <c r="Z18" s="28" t="str">
        <f>IFERROR(VLOOKUP(Y18,Datos!$A$2:$B$1000,2,FALSE))</f>
        <v>A</v>
      </c>
      <c r="AA18" s="43">
        <f>'C1'!X21</f>
        <v>30000</v>
      </c>
      <c r="AB18" s="67" t="str">
        <f>'C1'!Y21</f>
        <v>a</v>
      </c>
      <c r="AC18" s="28" t="str">
        <f>IFERROR(VLOOKUP(AB18,Datos!$A$2:$B$1000,2,FALSE))</f>
        <v>A</v>
      </c>
      <c r="AD18" s="43" t="str">
        <f>'C1'!Z21</f>
        <v/>
      </c>
      <c r="AE18" s="43" t="str">
        <f>'C1'!AA21</f>
        <v>a</v>
      </c>
      <c r="AF18" s="28" t="str">
        <f>IFERROR(VLOOKUP(AE18,Datos!$A$2:$B$1000,2,FALSE))</f>
        <v>A</v>
      </c>
      <c r="AG18" s="43">
        <f>'C1'!AB21</f>
        <v>80000</v>
      </c>
      <c r="AH18" s="67" t="str">
        <f>'C1'!AC21</f>
        <v>a</v>
      </c>
      <c r="AI18" s="28" t="str">
        <f>IFERROR(VLOOKUP(AH18,Datos!$A$2:$B$1000,2,FALSE))</f>
        <v>A</v>
      </c>
      <c r="AJ18" s="43">
        <f>'C1'!AD21</f>
        <v>50000</v>
      </c>
      <c r="AK18" s="67" t="str">
        <f>'C1'!AE21</f>
        <v>a</v>
      </c>
      <c r="AL18" s="28" t="str">
        <f>IFERROR(VLOOKUP(AK18,Datos!$A$2:$B$1000,2,FALSE))</f>
        <v>A</v>
      </c>
      <c r="AM18" s="43">
        <f>'C1'!AF21</f>
        <v>71000</v>
      </c>
      <c r="AN18" s="43" t="str">
        <f>'C1'!AG21</f>
        <v/>
      </c>
      <c r="AO18" s="43" t="str">
        <f>'C1'!AH21</f>
        <v/>
      </c>
      <c r="AP18" s="43" t="str">
        <f>'C1'!AI21</f>
        <v/>
      </c>
      <c r="AQ18" s="43" t="str">
        <f>'C1'!AJ21</f>
        <v/>
      </c>
      <c r="AR18" s="43" t="str">
        <f>'C1'!AK21</f>
        <v/>
      </c>
      <c r="AS18" s="43" t="str">
        <f>'C1'!AL21</f>
        <v/>
      </c>
      <c r="AT18" s="43" t="str">
        <f>'C1'!AM21</f>
        <v/>
      </c>
      <c r="AU18" s="43" t="str">
        <f>'C1'!AN21</f>
        <v/>
      </c>
      <c r="AV18" s="32">
        <f>'C1'!BD21</f>
        <v>1</v>
      </c>
      <c r="AW18" s="43">
        <f>'C1'!AP21</f>
        <v>516000</v>
      </c>
      <c r="AX18" s="28"/>
    </row>
    <row r="19">
      <c r="A19" s="63">
        <f>'C1'!A22</f>
        <v>4</v>
      </c>
      <c r="B19" s="28" t="str">
        <f>'C1'!C22</f>
        <v>SERNA GALLEGO DINA LUZ</v>
      </c>
      <c r="C19" s="112">
        <f>'C1'!D22</f>
        <v>10500</v>
      </c>
      <c r="D19" s="43" t="str">
        <f>'C1'!I22</f>
        <v>n</v>
      </c>
      <c r="E19" s="28" t="str">
        <f>IFERROR(VLOOKUP(D19,Datos!$A$2:$B$1000,2,FALSE))</f>
        <v>N</v>
      </c>
      <c r="F19" s="43">
        <f>'C1'!J22</f>
        <v>13000</v>
      </c>
      <c r="G19" s="43" t="str">
        <f>'C1'!K22</f>
        <v>n</v>
      </c>
      <c r="H19" s="28" t="str">
        <f>IFERROR(VLOOKUP(G19,Datos!$A$2:$B$1000,2,FALSE))</f>
        <v>N</v>
      </c>
      <c r="I19" s="43" t="str">
        <f>'C1'!L22</f>
        <v/>
      </c>
      <c r="J19" s="67" t="str">
        <f>'C1'!M22</f>
        <v>a</v>
      </c>
      <c r="K19" s="28" t="str">
        <f>IFERROR(VLOOKUP(J19,Datos!$A$2:$B$1000,2,FALSE))</f>
        <v>A</v>
      </c>
      <c r="L19" s="43">
        <f>'C1'!N22</f>
        <v>30000</v>
      </c>
      <c r="M19" s="67" t="str">
        <f>'C1'!O22</f>
        <v>a</v>
      </c>
      <c r="N19" s="28" t="str">
        <f>IFERROR(VLOOKUP(M19,Datos!$A$2:$B$1000,2,FALSE))</f>
        <v>A</v>
      </c>
      <c r="O19" s="43">
        <f>'C1'!P22</f>
        <v>15000</v>
      </c>
      <c r="P19" s="67" t="str">
        <f>'C1'!Q22</f>
        <v>a</v>
      </c>
      <c r="Q19" s="28" t="str">
        <f>IFERROR(VLOOKUP(P19,Datos!$A$2:$B$1000,2,FALSE))</f>
        <v>A</v>
      </c>
      <c r="R19" s="43">
        <f>'C1'!R22</f>
        <v>10000</v>
      </c>
      <c r="S19" s="43" t="str">
        <f>'C1'!S22</f>
        <v>a</v>
      </c>
      <c r="T19" s="28" t="str">
        <f>IFERROR(VLOOKUP(S19,Datos!$A$2:$B$1000,2,FALSE))</f>
        <v>A</v>
      </c>
      <c r="U19" s="43">
        <f>'C1'!T22</f>
        <v>6000</v>
      </c>
      <c r="V19" s="67" t="str">
        <f>'C1'!U22</f>
        <v>e</v>
      </c>
      <c r="W19" s="28" t="str">
        <f>IFERROR(VLOOKUP(V19,Datos!$A$2:$B$1000,2,FALSE))</f>
        <v>E</v>
      </c>
      <c r="X19" s="43" t="str">
        <f>'C1'!V22</f>
        <v/>
      </c>
      <c r="Y19" s="67" t="str">
        <f>'C1'!W22</f>
        <v>a</v>
      </c>
      <c r="Z19" s="28" t="str">
        <f>IFERROR(VLOOKUP(Y19,Datos!$A$2:$B$1000,2,FALSE))</f>
        <v>A</v>
      </c>
      <c r="AA19" s="43">
        <f>'C1'!X22</f>
        <v>15000</v>
      </c>
      <c r="AB19" s="67" t="str">
        <f>'C1'!Y22</f>
        <v>a</v>
      </c>
      <c r="AC19" s="28" t="str">
        <f>IFERROR(VLOOKUP(AB19,Datos!$A$2:$B$1000,2,FALSE))</f>
        <v>A</v>
      </c>
      <c r="AD19" s="43">
        <f>'C1'!Z22</f>
        <v>10000</v>
      </c>
      <c r="AE19" s="43" t="str">
        <f>'C1'!AA22</f>
        <v>a</v>
      </c>
      <c r="AF19" s="28" t="str">
        <f>IFERROR(VLOOKUP(AE19,Datos!$A$2:$B$1000,2,FALSE))</f>
        <v>A</v>
      </c>
      <c r="AG19" s="43">
        <f>'C1'!AB22</f>
        <v>11000</v>
      </c>
      <c r="AH19" s="67" t="str">
        <f>'C1'!AC22</f>
        <v>a</v>
      </c>
      <c r="AI19" s="28" t="str">
        <f>IFERROR(VLOOKUP(AH19,Datos!$A$2:$B$1000,2,FALSE))</f>
        <v>A</v>
      </c>
      <c r="AJ19" s="43">
        <f>'C1'!AD22</f>
        <v>12000</v>
      </c>
      <c r="AK19" s="67" t="str">
        <f>'C1'!AE22</f>
        <v>a</v>
      </c>
      <c r="AL19" s="28" t="str">
        <f>IFERROR(VLOOKUP(AK19,Datos!$A$2:$B$1000,2,FALSE))</f>
        <v>A</v>
      </c>
      <c r="AM19" s="43">
        <f>'C1'!AF22</f>
        <v>7000</v>
      </c>
      <c r="AN19" s="43" t="str">
        <f>'C1'!AG22</f>
        <v/>
      </c>
      <c r="AO19" s="43" t="str">
        <f>'C1'!AH22</f>
        <v/>
      </c>
      <c r="AP19" s="43" t="str">
        <f>'C1'!AI22</f>
        <v/>
      </c>
      <c r="AQ19" s="43" t="str">
        <f>'C1'!AJ22</f>
        <v/>
      </c>
      <c r="AR19" s="43" t="str">
        <f>'C1'!AK22</f>
        <v/>
      </c>
      <c r="AS19" s="43" t="str">
        <f>'C1'!AL22</f>
        <v/>
      </c>
      <c r="AT19" s="43" t="str">
        <f>'C1'!AM22</f>
        <v/>
      </c>
      <c r="AU19" s="43" t="str">
        <f>'C1'!AN22</f>
        <v/>
      </c>
      <c r="AV19" s="32">
        <f>'C1'!BD22</f>
        <v>2</v>
      </c>
      <c r="AW19" s="43">
        <f>'C1'!AP22</f>
        <v>129000</v>
      </c>
      <c r="AX19" s="28"/>
    </row>
    <row r="20">
      <c r="A20" s="63">
        <f>'C1'!A23</f>
        <v>5</v>
      </c>
      <c r="B20" s="28" t="str">
        <f>'C1'!C23</f>
        <v>ARENAS DE DURANGO NOHEMY DEL SOCORRO</v>
      </c>
      <c r="C20" s="112">
        <f>'C1'!D23</f>
        <v>10500</v>
      </c>
      <c r="D20" s="43" t="str">
        <f>'C1'!I23</f>
        <v>a</v>
      </c>
      <c r="E20" s="28" t="str">
        <f>IFERROR(VLOOKUP(D20,Datos!$A$2:$B$1000,2,FALSE))</f>
        <v>A</v>
      </c>
      <c r="F20" s="43">
        <f>'C1'!J23</f>
        <v>10000</v>
      </c>
      <c r="G20" s="43" t="str">
        <f>'C1'!K23</f>
        <v>n</v>
      </c>
      <c r="H20" s="28" t="str">
        <f>IFERROR(VLOOKUP(G20,Datos!$A$2:$B$1000,2,FALSE))</f>
        <v>N</v>
      </c>
      <c r="I20" s="43" t="str">
        <f>'C1'!L23</f>
        <v/>
      </c>
      <c r="J20" s="67" t="str">
        <f>'C1'!M23</f>
        <v>e</v>
      </c>
      <c r="K20" s="28" t="str">
        <f>IFERROR(VLOOKUP(J20,Datos!$A$2:$B$1000,2,FALSE))</f>
        <v>E</v>
      </c>
      <c r="L20" s="43" t="str">
        <f>'C1'!N23</f>
        <v/>
      </c>
      <c r="M20" s="67" t="str">
        <f>'C1'!O23</f>
        <v>a</v>
      </c>
      <c r="N20" s="28" t="str">
        <f>IFERROR(VLOOKUP(M20,Datos!$A$2:$B$1000,2,FALSE))</f>
        <v>A</v>
      </c>
      <c r="O20" s="43">
        <f>'C1'!P23</f>
        <v>10000</v>
      </c>
      <c r="P20" s="67" t="str">
        <f>'C1'!Q23</f>
        <v>a</v>
      </c>
      <c r="Q20" s="28" t="str">
        <f>IFERROR(VLOOKUP(P20,Datos!$A$2:$B$1000,2,FALSE))</f>
        <v>A</v>
      </c>
      <c r="R20" s="43" t="str">
        <f>'C1'!R23</f>
        <v/>
      </c>
      <c r="S20" s="43" t="str">
        <f>'C1'!S23</f>
        <v>n</v>
      </c>
      <c r="T20" s="28" t="str">
        <f>IFERROR(VLOOKUP(S20,Datos!$A$2:$B$1000,2,FALSE))</f>
        <v>N</v>
      </c>
      <c r="U20" s="43">
        <f>'C1'!T23</f>
        <v>10000</v>
      </c>
      <c r="V20" s="67" t="str">
        <f>'C1'!U23</f>
        <v>n</v>
      </c>
      <c r="W20" s="28" t="str">
        <f>IFERROR(VLOOKUP(V20,Datos!$A$2:$B$1000,2,FALSE))</f>
        <v>N</v>
      </c>
      <c r="X20" s="43" t="str">
        <f>'C1'!V23</f>
        <v/>
      </c>
      <c r="Y20" s="67" t="str">
        <f>'C1'!W23</f>
        <v>a</v>
      </c>
      <c r="Z20" s="28" t="str">
        <f>IFERROR(VLOOKUP(Y20,Datos!$A$2:$B$1000,2,FALSE))</f>
        <v>A</v>
      </c>
      <c r="AA20" s="43">
        <f>'C1'!X23</f>
        <v>10000</v>
      </c>
      <c r="AB20" s="67" t="str">
        <f>'C1'!Y23</f>
        <v>a</v>
      </c>
      <c r="AC20" s="28" t="str">
        <f>IFERROR(VLOOKUP(AB20,Datos!$A$2:$B$1000,2,FALSE))</f>
        <v>A</v>
      </c>
      <c r="AD20" s="43">
        <f>'C1'!Z23</f>
        <v>10000</v>
      </c>
      <c r="AE20" s="43" t="str">
        <f>'C1'!AA23</f>
        <v>a</v>
      </c>
      <c r="AF20" s="28" t="str">
        <f>IFERROR(VLOOKUP(AE20,Datos!$A$2:$B$1000,2,FALSE))</f>
        <v>A</v>
      </c>
      <c r="AG20" s="43" t="str">
        <f>'C1'!AB23</f>
        <v/>
      </c>
      <c r="AH20" s="67" t="str">
        <f>'C1'!AC23</f>
        <v>a</v>
      </c>
      <c r="AI20" s="28" t="str">
        <f>IFERROR(VLOOKUP(AH20,Datos!$A$2:$B$1000,2,FALSE))</f>
        <v>A</v>
      </c>
      <c r="AJ20" s="43">
        <f>'C1'!AD23</f>
        <v>20000</v>
      </c>
      <c r="AK20" s="67" t="str">
        <f>'C1'!AE23</f>
        <v>a</v>
      </c>
      <c r="AL20" s="28" t="str">
        <f>IFERROR(VLOOKUP(AK20,Datos!$A$2:$B$1000,2,FALSE))</f>
        <v>A</v>
      </c>
      <c r="AM20" s="43">
        <f>'C1'!AF23</f>
        <v>56000</v>
      </c>
      <c r="AN20" s="43" t="str">
        <f>'C1'!AG23</f>
        <v/>
      </c>
      <c r="AO20" s="43" t="str">
        <f>'C1'!AH23</f>
        <v/>
      </c>
      <c r="AP20" s="43" t="str">
        <f>'C1'!AI23</f>
        <v/>
      </c>
      <c r="AQ20" s="43" t="str">
        <f>'C1'!AJ23</f>
        <v/>
      </c>
      <c r="AR20" s="43" t="str">
        <f>'C1'!AK23</f>
        <v/>
      </c>
      <c r="AS20" s="43" t="str">
        <f>'C1'!AL23</f>
        <v/>
      </c>
      <c r="AT20" s="43" t="str">
        <f>'C1'!AM23</f>
        <v/>
      </c>
      <c r="AU20" s="43" t="str">
        <f>'C1'!AN23</f>
        <v/>
      </c>
      <c r="AV20" s="32">
        <f>'C1'!BD23</f>
        <v>5</v>
      </c>
      <c r="AW20" s="43">
        <f>'C1'!AP23</f>
        <v>126000</v>
      </c>
      <c r="AX20" s="28"/>
    </row>
    <row r="21">
      <c r="A21" s="63">
        <f>'C1'!A24</f>
        <v>6</v>
      </c>
      <c r="B21" s="28" t="str">
        <f>'C1'!C24</f>
        <v>GALLEGO DURANGO ESTEFANY</v>
      </c>
      <c r="C21" s="112">
        <f>'C1'!D24</f>
        <v>20000</v>
      </c>
      <c r="D21" s="43" t="str">
        <f>'C1'!I24</f>
        <v>a</v>
      </c>
      <c r="E21" s="28" t="str">
        <f>IFERROR(VLOOKUP(D21,Datos!$A$2:$B$1000,2,FALSE))</f>
        <v>A</v>
      </c>
      <c r="F21" s="43">
        <f>'C1'!J24</f>
        <v>20000</v>
      </c>
      <c r="G21" s="43" t="str">
        <f>'C1'!K24</f>
        <v>a</v>
      </c>
      <c r="H21" s="28" t="str">
        <f>IFERROR(VLOOKUP(G21,Datos!$A$2:$B$1000,2,FALSE))</f>
        <v>A</v>
      </c>
      <c r="I21" s="43">
        <f>'C1'!L24</f>
        <v>20000</v>
      </c>
      <c r="J21" s="67" t="str">
        <f>'C1'!M24</f>
        <v>a</v>
      </c>
      <c r="K21" s="28" t="str">
        <f>IFERROR(VLOOKUP(J21,Datos!$A$2:$B$1000,2,FALSE))</f>
        <v>A</v>
      </c>
      <c r="L21" s="43">
        <f>'C1'!N24</f>
        <v>20000</v>
      </c>
      <c r="M21" s="67" t="str">
        <f>'C1'!O24</f>
        <v>a</v>
      </c>
      <c r="N21" s="28" t="str">
        <f>IFERROR(VLOOKUP(M21,Datos!$A$2:$B$1000,2,FALSE))</f>
        <v>A</v>
      </c>
      <c r="O21" s="43">
        <f>'C1'!P24</f>
        <v>20000</v>
      </c>
      <c r="P21" s="67" t="str">
        <f>'C1'!Q24</f>
        <v>a</v>
      </c>
      <c r="Q21" s="28" t="str">
        <f>IFERROR(VLOOKUP(P21,Datos!$A$2:$B$1000,2,FALSE))</f>
        <v>A</v>
      </c>
      <c r="R21" s="43">
        <f>'C1'!R24</f>
        <v>20000</v>
      </c>
      <c r="S21" s="43" t="str">
        <f>'C1'!S24</f>
        <v>a</v>
      </c>
      <c r="T21" s="28" t="str">
        <f>IFERROR(VLOOKUP(S21,Datos!$A$2:$B$1000,2,FALSE))</f>
        <v>A</v>
      </c>
      <c r="U21" s="43">
        <f>'C1'!T24</f>
        <v>20000</v>
      </c>
      <c r="V21" s="67" t="str">
        <f>'C1'!U24</f>
        <v>a</v>
      </c>
      <c r="W21" s="28" t="str">
        <f>IFERROR(VLOOKUP(V21,Datos!$A$2:$B$1000,2,FALSE))</f>
        <v>A</v>
      </c>
      <c r="X21" s="43">
        <f>'C1'!V24</f>
        <v>20000</v>
      </c>
      <c r="Y21" s="67" t="str">
        <f>'C1'!W24</f>
        <v>n</v>
      </c>
      <c r="Z21" s="28" t="str">
        <f>IFERROR(VLOOKUP(Y21,Datos!$A$2:$B$1000,2,FALSE))</f>
        <v>N</v>
      </c>
      <c r="AA21" s="43">
        <f>'C1'!X24</f>
        <v>20000</v>
      </c>
      <c r="AB21" s="67" t="str">
        <f>'C1'!Y24</f>
        <v>a</v>
      </c>
      <c r="AC21" s="28" t="str">
        <f>IFERROR(VLOOKUP(AB21,Datos!$A$2:$B$1000,2,FALSE))</f>
        <v>A</v>
      </c>
      <c r="AD21" s="43">
        <f>'C1'!Z24</f>
        <v>20000</v>
      </c>
      <c r="AE21" s="43" t="str">
        <f>'C1'!AA24</f>
        <v>a</v>
      </c>
      <c r="AF21" s="28" t="str">
        <f>IFERROR(VLOOKUP(AE21,Datos!$A$2:$B$1000,2,FALSE))</f>
        <v>A</v>
      </c>
      <c r="AG21" s="43">
        <f>'C1'!AB24</f>
        <v>20000</v>
      </c>
      <c r="AH21" s="67" t="str">
        <f>'C1'!AC24</f>
        <v>a</v>
      </c>
      <c r="AI21" s="28" t="str">
        <f>IFERROR(VLOOKUP(AH21,Datos!$A$2:$B$1000,2,FALSE))</f>
        <v>A</v>
      </c>
      <c r="AJ21" s="43">
        <f>'C1'!AD24</f>
        <v>20000</v>
      </c>
      <c r="AK21" s="67" t="str">
        <f>'C1'!AE24</f>
        <v>a</v>
      </c>
      <c r="AL21" s="28" t="str">
        <f>IFERROR(VLOOKUP(AK21,Datos!$A$2:$B$1000,2,FALSE))</f>
        <v>A</v>
      </c>
      <c r="AM21" s="43">
        <f>'C1'!AF24</f>
        <v>20000</v>
      </c>
      <c r="AN21" s="43" t="str">
        <f>'C1'!AG24</f>
        <v/>
      </c>
      <c r="AO21" s="43" t="str">
        <f>'C1'!AH24</f>
        <v/>
      </c>
      <c r="AP21" s="43" t="str">
        <f>'C1'!AI24</f>
        <v/>
      </c>
      <c r="AQ21" s="43" t="str">
        <f>'C1'!AJ24</f>
        <v/>
      </c>
      <c r="AR21" s="43" t="str">
        <f>'C1'!AK24</f>
        <v/>
      </c>
      <c r="AS21" s="43" t="str">
        <f>'C1'!AL24</f>
        <v/>
      </c>
      <c r="AT21" s="43" t="str">
        <f>'C1'!AM24</f>
        <v/>
      </c>
      <c r="AU21" s="43" t="str">
        <f>'C1'!AN24</f>
        <v/>
      </c>
      <c r="AV21" s="32">
        <f>'C1'!BD24</f>
        <v>0</v>
      </c>
      <c r="AW21" s="43">
        <f>'C1'!AP24</f>
        <v>240000</v>
      </c>
      <c r="AX21" s="28"/>
    </row>
    <row r="22">
      <c r="A22" s="63">
        <f>'C1'!A25</f>
        <v>7</v>
      </c>
      <c r="B22" s="28" t="str">
        <f>'C1'!C25</f>
        <v/>
      </c>
      <c r="C22" s="112" t="str">
        <f>'C1'!D25</f>
        <v/>
      </c>
      <c r="D22" s="43" t="str">
        <f>'C1'!I25</f>
        <v/>
      </c>
      <c r="E22" s="28" t="str">
        <f>IFERROR(VLOOKUP(D22,Datos!$A$2:$B$1000,2,FALSE))</f>
        <v/>
      </c>
      <c r="F22" s="43" t="str">
        <f>'C1'!J25</f>
        <v/>
      </c>
      <c r="G22" s="43" t="str">
        <f>'C1'!K25</f>
        <v/>
      </c>
      <c r="H22" s="28" t="str">
        <f>IFERROR(VLOOKUP(G22,Datos!$A$2:$B$1000,2,FALSE))</f>
        <v/>
      </c>
      <c r="I22" s="43" t="str">
        <f>'C1'!L25</f>
        <v/>
      </c>
      <c r="J22" s="67" t="str">
        <f>'C1'!M25</f>
        <v/>
      </c>
      <c r="K22" s="28" t="str">
        <f>IFERROR(VLOOKUP(J22,Datos!$A$2:$B$1000,2,FALSE))</f>
        <v/>
      </c>
      <c r="L22" s="43" t="str">
        <f>'C1'!N25</f>
        <v/>
      </c>
      <c r="M22" s="67" t="str">
        <f>'C1'!O25</f>
        <v/>
      </c>
      <c r="N22" s="28" t="str">
        <f>IFERROR(VLOOKUP(M22,Datos!$A$2:$B$1000,2,FALSE))</f>
        <v/>
      </c>
      <c r="O22" s="43" t="str">
        <f>'C1'!P25</f>
        <v/>
      </c>
      <c r="P22" s="67" t="str">
        <f>'C1'!Q25</f>
        <v/>
      </c>
      <c r="Q22" s="28" t="str">
        <f>IFERROR(VLOOKUP(P22,Datos!$A$2:$B$1000,2,FALSE))</f>
        <v/>
      </c>
      <c r="R22" s="43" t="str">
        <f>'C1'!R25</f>
        <v/>
      </c>
      <c r="S22" s="43" t="str">
        <f>'C1'!S25</f>
        <v/>
      </c>
      <c r="T22" s="28" t="str">
        <f>IFERROR(VLOOKUP(S22,Datos!$A$2:$B$1000,2,FALSE))</f>
        <v/>
      </c>
      <c r="U22" s="43" t="str">
        <f>'C1'!T25</f>
        <v/>
      </c>
      <c r="V22" s="67" t="str">
        <f>'C1'!U25</f>
        <v/>
      </c>
      <c r="W22" s="28" t="str">
        <f>IFERROR(VLOOKUP(V22,Datos!$A$2:$B$1000,2,FALSE))</f>
        <v/>
      </c>
      <c r="X22" s="43" t="str">
        <f>'C1'!V25</f>
        <v/>
      </c>
      <c r="Y22" s="67" t="str">
        <f>'C1'!W25</f>
        <v/>
      </c>
      <c r="Z22" s="28" t="str">
        <f>IFERROR(VLOOKUP(Y22,Datos!$A$2:$B$1000,2,FALSE))</f>
        <v/>
      </c>
      <c r="AA22" s="43" t="str">
        <f>'C1'!X25</f>
        <v/>
      </c>
      <c r="AB22" s="67" t="str">
        <f>'C1'!Y25</f>
        <v/>
      </c>
      <c r="AC22" s="28" t="str">
        <f>IFERROR(VLOOKUP(AB22,Datos!$A$2:$B$1000,2,FALSE))</f>
        <v/>
      </c>
      <c r="AD22" s="43" t="str">
        <f>'C1'!Z25</f>
        <v/>
      </c>
      <c r="AE22" s="43" t="str">
        <f>'C1'!AA25</f>
        <v/>
      </c>
      <c r="AF22" s="28" t="str">
        <f>IFERROR(VLOOKUP(AE22,Datos!$A$2:$B$1000,2,FALSE))</f>
        <v/>
      </c>
      <c r="AG22" s="43" t="str">
        <f>'C1'!AB25</f>
        <v/>
      </c>
      <c r="AH22" s="67" t="str">
        <f>'C1'!AC25</f>
        <v/>
      </c>
      <c r="AI22" s="28" t="str">
        <f>IFERROR(VLOOKUP(AH22,Datos!$A$2:$B$1000,2,FALSE))</f>
        <v/>
      </c>
      <c r="AJ22" s="43" t="str">
        <f>'C1'!AD25</f>
        <v/>
      </c>
      <c r="AK22" s="67" t="str">
        <f>'C1'!AE25</f>
        <v/>
      </c>
      <c r="AL22" s="28" t="str">
        <f>IFERROR(VLOOKUP(AK22,Datos!$A$2:$B$1000,2,FALSE))</f>
        <v/>
      </c>
      <c r="AM22" s="43" t="str">
        <f>'C1'!AF25</f>
        <v/>
      </c>
      <c r="AN22" s="43" t="str">
        <f>'C1'!AG25</f>
        <v/>
      </c>
      <c r="AO22" s="43" t="str">
        <f>'C1'!AH25</f>
        <v/>
      </c>
      <c r="AP22" s="43" t="str">
        <f>'C1'!AI25</f>
        <v/>
      </c>
      <c r="AQ22" s="43" t="str">
        <f>'C1'!AJ25</f>
        <v/>
      </c>
      <c r="AR22" s="43" t="str">
        <f>'C1'!AK25</f>
        <v/>
      </c>
      <c r="AS22" s="43" t="str">
        <f>'C1'!AL25</f>
        <v/>
      </c>
      <c r="AT22" s="43" t="str">
        <f>'C1'!AM25</f>
        <v/>
      </c>
      <c r="AU22" s="43" t="str">
        <f>'C1'!AN25</f>
        <v/>
      </c>
      <c r="AV22" s="32">
        <f>'C1'!BD25</f>
        <v>12</v>
      </c>
      <c r="AW22" s="43">
        <f>'C1'!AP25</f>
        <v>0</v>
      </c>
      <c r="AX22" s="28"/>
    </row>
    <row r="23">
      <c r="A23" s="63">
        <f>'C1'!A26</f>
        <v>8</v>
      </c>
      <c r="B23" s="28" t="str">
        <f>'C1'!C26</f>
        <v/>
      </c>
      <c r="C23" s="112" t="str">
        <f>'C1'!D26</f>
        <v/>
      </c>
      <c r="D23" s="43" t="str">
        <f>'C1'!I26</f>
        <v/>
      </c>
      <c r="E23" s="28" t="str">
        <f>IFERROR(VLOOKUP(D23,Datos!$A$2:$B$1000,2,FALSE))</f>
        <v/>
      </c>
      <c r="F23" s="43" t="str">
        <f>'C1'!J26</f>
        <v/>
      </c>
      <c r="G23" s="43" t="str">
        <f>'C1'!K26</f>
        <v/>
      </c>
      <c r="H23" s="28" t="str">
        <f>IFERROR(VLOOKUP(G23,Datos!$A$2:$B$1000,2,FALSE))</f>
        <v/>
      </c>
      <c r="I23" s="43" t="str">
        <f>'C1'!L26</f>
        <v/>
      </c>
      <c r="J23" s="67" t="str">
        <f>'C1'!M26</f>
        <v/>
      </c>
      <c r="K23" s="28" t="str">
        <f>IFERROR(VLOOKUP(J23,Datos!$A$2:$B$1000,2,FALSE))</f>
        <v/>
      </c>
      <c r="L23" s="43" t="str">
        <f>'C1'!N26</f>
        <v/>
      </c>
      <c r="M23" s="67" t="str">
        <f>'C1'!O26</f>
        <v/>
      </c>
      <c r="N23" s="28" t="str">
        <f>IFERROR(VLOOKUP(M23,Datos!$A$2:$B$1000,2,FALSE))</f>
        <v/>
      </c>
      <c r="O23" s="43" t="str">
        <f>'C1'!P26</f>
        <v/>
      </c>
      <c r="P23" s="67" t="str">
        <f>'C1'!Q26</f>
        <v/>
      </c>
      <c r="Q23" s="28" t="str">
        <f>IFERROR(VLOOKUP(P23,Datos!$A$2:$B$1000,2,FALSE))</f>
        <v/>
      </c>
      <c r="R23" s="43" t="str">
        <f>'C1'!R26</f>
        <v/>
      </c>
      <c r="S23" s="43" t="str">
        <f>'C1'!S26</f>
        <v/>
      </c>
      <c r="T23" s="28" t="str">
        <f>IFERROR(VLOOKUP(S23,Datos!$A$2:$B$1000,2,FALSE))</f>
        <v/>
      </c>
      <c r="U23" s="43" t="str">
        <f>'C1'!T26</f>
        <v/>
      </c>
      <c r="V23" s="67" t="str">
        <f>'C1'!U26</f>
        <v/>
      </c>
      <c r="W23" s="28" t="str">
        <f>IFERROR(VLOOKUP(V23,Datos!$A$2:$B$1000,2,FALSE))</f>
        <v/>
      </c>
      <c r="X23" s="43" t="str">
        <f>'C1'!V26</f>
        <v/>
      </c>
      <c r="Y23" s="67" t="str">
        <f>'C1'!W26</f>
        <v/>
      </c>
      <c r="Z23" s="28" t="str">
        <f>IFERROR(VLOOKUP(Y23,Datos!$A$2:$B$1000,2,FALSE))</f>
        <v/>
      </c>
      <c r="AA23" s="43" t="str">
        <f>'C1'!X26</f>
        <v/>
      </c>
      <c r="AB23" s="67" t="str">
        <f>'C1'!Y26</f>
        <v/>
      </c>
      <c r="AC23" s="28" t="str">
        <f>IFERROR(VLOOKUP(AB23,Datos!$A$2:$B$1000,2,FALSE))</f>
        <v/>
      </c>
      <c r="AD23" s="43" t="str">
        <f>'C1'!Z26</f>
        <v/>
      </c>
      <c r="AE23" s="43" t="str">
        <f>'C1'!AA26</f>
        <v/>
      </c>
      <c r="AF23" s="28" t="str">
        <f>IFERROR(VLOOKUP(AE23,Datos!$A$2:$B$1000,2,FALSE))</f>
        <v/>
      </c>
      <c r="AG23" s="43" t="str">
        <f>'C1'!AB26</f>
        <v/>
      </c>
      <c r="AH23" s="67" t="str">
        <f>'C1'!AC26</f>
        <v/>
      </c>
      <c r="AI23" s="28" t="str">
        <f>IFERROR(VLOOKUP(AH23,Datos!$A$2:$B$1000,2,FALSE))</f>
        <v/>
      </c>
      <c r="AJ23" s="43" t="str">
        <f>'C1'!AD26</f>
        <v/>
      </c>
      <c r="AK23" s="67" t="str">
        <f>'C1'!AE26</f>
        <v/>
      </c>
      <c r="AL23" s="28" t="str">
        <f>IFERROR(VLOOKUP(AK23,Datos!$A$2:$B$1000,2,FALSE))</f>
        <v/>
      </c>
      <c r="AM23" s="43" t="str">
        <f>'C1'!AF26</f>
        <v/>
      </c>
      <c r="AN23" s="43" t="str">
        <f>'C1'!AG26</f>
        <v/>
      </c>
      <c r="AO23" s="43" t="str">
        <f>'C1'!AH26</f>
        <v/>
      </c>
      <c r="AP23" s="43" t="str">
        <f>'C1'!AI26</f>
        <v/>
      </c>
      <c r="AQ23" s="43" t="str">
        <f>'C1'!AJ26</f>
        <v/>
      </c>
      <c r="AR23" s="43" t="str">
        <f>'C1'!AK26</f>
        <v/>
      </c>
      <c r="AS23" s="43" t="str">
        <f>'C1'!AL26</f>
        <v/>
      </c>
      <c r="AT23" s="43" t="str">
        <f>'C1'!AM26</f>
        <v/>
      </c>
      <c r="AU23" s="43" t="str">
        <f>'C1'!AN26</f>
        <v/>
      </c>
      <c r="AV23" s="32">
        <f>'C1'!BD26</f>
        <v>12</v>
      </c>
      <c r="AW23" s="43">
        <f>'C1'!AP26</f>
        <v>0</v>
      </c>
      <c r="AX23" s="28"/>
    </row>
    <row r="24" ht="7.5" customHeight="1">
      <c r="A24" s="63">
        <f>'C1'!A27</f>
        <v>9</v>
      </c>
      <c r="B24" s="109" t="str">
        <f>'C1'!C27</f>
        <v/>
      </c>
      <c r="C24" s="112" t="str">
        <f>'C1'!D27</f>
        <v/>
      </c>
      <c r="D24" s="43" t="str">
        <f>'C1'!I27</f>
        <v/>
      </c>
      <c r="E24" s="28" t="str">
        <f>IFERROR(VLOOKUP(D24,Datos!$A$2:$B$1000,2,FALSE))</f>
        <v/>
      </c>
      <c r="F24" s="43" t="str">
        <f>'C1'!J27</f>
        <v/>
      </c>
      <c r="G24" s="43" t="str">
        <f>'C1'!K27</f>
        <v/>
      </c>
      <c r="H24" s="28" t="str">
        <f>IFERROR(VLOOKUP(G24,Datos!$A$2:$B$1000,2,FALSE))</f>
        <v/>
      </c>
      <c r="I24" s="43" t="str">
        <f>'C1'!L27</f>
        <v/>
      </c>
      <c r="J24" s="67" t="str">
        <f>'C1'!M27</f>
        <v/>
      </c>
      <c r="K24" s="28" t="str">
        <f>IFERROR(VLOOKUP(J24,Datos!$A$2:$B$1000,2,FALSE))</f>
        <v/>
      </c>
      <c r="L24" s="43" t="str">
        <f>'C1'!N27</f>
        <v/>
      </c>
      <c r="M24" s="67" t="str">
        <f>'C1'!O27</f>
        <v/>
      </c>
      <c r="N24" s="28" t="str">
        <f>IFERROR(VLOOKUP(M24,Datos!$A$2:$B$1000,2,FALSE))</f>
        <v/>
      </c>
      <c r="O24" s="43" t="str">
        <f>'C1'!P27</f>
        <v/>
      </c>
      <c r="P24" s="67" t="str">
        <f>'C1'!Q27</f>
        <v/>
      </c>
      <c r="Q24" s="28" t="str">
        <f>IFERROR(VLOOKUP(P24,Datos!$A$2:$B$1000,2,FALSE))</f>
        <v/>
      </c>
      <c r="R24" s="43" t="str">
        <f>'C1'!R27</f>
        <v/>
      </c>
      <c r="S24" s="43" t="str">
        <f>'C1'!S27</f>
        <v/>
      </c>
      <c r="T24" s="28" t="str">
        <f>IFERROR(VLOOKUP(S24,Datos!$A$2:$B$1000,2,FALSE))</f>
        <v/>
      </c>
      <c r="U24" s="43" t="str">
        <f>'C1'!T27</f>
        <v/>
      </c>
      <c r="V24" s="67" t="str">
        <f>'C1'!U27</f>
        <v/>
      </c>
      <c r="W24" s="28" t="str">
        <f>IFERROR(VLOOKUP(V24,Datos!$A$2:$B$1000,2,FALSE))</f>
        <v/>
      </c>
      <c r="X24" s="43" t="str">
        <f>'C1'!V27</f>
        <v/>
      </c>
      <c r="Y24" s="67" t="str">
        <f>'C1'!W27</f>
        <v/>
      </c>
      <c r="Z24" s="28" t="str">
        <f>IFERROR(VLOOKUP(Y24,Datos!$A$2:$B$1000,2,FALSE))</f>
        <v/>
      </c>
      <c r="AA24" s="43" t="str">
        <f>'C1'!X27</f>
        <v/>
      </c>
      <c r="AB24" s="67" t="str">
        <f>'C1'!Y27</f>
        <v/>
      </c>
      <c r="AC24" s="28" t="str">
        <f>IFERROR(VLOOKUP(AB24,Datos!$A$2:$B$1000,2,FALSE))</f>
        <v/>
      </c>
      <c r="AD24" s="43" t="str">
        <f>'C1'!Z27</f>
        <v/>
      </c>
      <c r="AE24" s="43" t="str">
        <f>'C1'!AA27</f>
        <v/>
      </c>
      <c r="AF24" s="28" t="str">
        <f>IFERROR(VLOOKUP(AE24,Datos!$A$2:$B$1000,2,FALSE))</f>
        <v/>
      </c>
      <c r="AG24" s="43" t="str">
        <f>'C1'!AB27</f>
        <v/>
      </c>
      <c r="AH24" s="67" t="str">
        <f>'C1'!AC27</f>
        <v/>
      </c>
      <c r="AI24" s="28" t="str">
        <f>IFERROR(VLOOKUP(AH24,Datos!$A$2:$B$1000,2,FALSE))</f>
        <v/>
      </c>
      <c r="AJ24" s="43" t="str">
        <f>'C1'!AD27</f>
        <v/>
      </c>
      <c r="AK24" s="67" t="str">
        <f>'C1'!AE27</f>
        <v/>
      </c>
      <c r="AL24" s="28" t="str">
        <f>IFERROR(VLOOKUP(AK24,Datos!$A$2:$B$1000,2,FALSE))</f>
        <v/>
      </c>
      <c r="AM24" s="43" t="str">
        <f>'C1'!AF27</f>
        <v/>
      </c>
      <c r="AN24" s="43" t="str">
        <f>'C1'!AG27</f>
        <v/>
      </c>
      <c r="AO24" s="43" t="str">
        <f>'C1'!AH27</f>
        <v/>
      </c>
      <c r="AP24" s="43" t="str">
        <f>'C1'!AI27</f>
        <v/>
      </c>
      <c r="AQ24" s="43" t="str">
        <f>'C1'!AJ27</f>
        <v/>
      </c>
      <c r="AR24" s="43" t="str">
        <f>'C1'!AK27</f>
        <v/>
      </c>
      <c r="AS24" s="43" t="str">
        <f>'C1'!AL27</f>
        <v/>
      </c>
      <c r="AT24" s="43" t="str">
        <f>'C1'!AM27</f>
        <v/>
      </c>
      <c r="AU24" s="43" t="str">
        <f>'C1'!AN27</f>
        <v/>
      </c>
      <c r="AV24" s="32">
        <f>'C1'!BD27</f>
        <v>12</v>
      </c>
      <c r="AW24" s="43">
        <f>'C1'!AP27</f>
        <v>0</v>
      </c>
      <c r="AX24" s="28"/>
    </row>
    <row r="25">
      <c r="A25" s="63" t="str">
        <f>'C1'!A28</f>
        <v/>
      </c>
      <c r="B25" s="14" t="s">
        <v>92</v>
      </c>
      <c r="C25" s="10"/>
      <c r="D25" s="10"/>
      <c r="E25" s="67" t="str">
        <f>'C1'!I28</f>
        <v/>
      </c>
      <c r="F25" s="43">
        <f>'C1'!J28</f>
        <v>240500</v>
      </c>
      <c r="G25" s="28"/>
      <c r="H25" s="67" t="str">
        <f>'C1'!K28</f>
        <v/>
      </c>
      <c r="I25" s="43">
        <f>'C1'!L28</f>
        <v>217500</v>
      </c>
      <c r="J25" s="28"/>
      <c r="K25" s="67" t="str">
        <f>'C1'!M28</f>
        <v/>
      </c>
      <c r="L25" s="43">
        <f>'C1'!N28</f>
        <v>247500</v>
      </c>
      <c r="M25" s="28"/>
      <c r="N25" s="67" t="str">
        <f>'C1'!O28</f>
        <v/>
      </c>
      <c r="O25" s="43">
        <f>'C1'!P28</f>
        <v>207500</v>
      </c>
      <c r="P25" s="67" t="str">
        <f>'C1'!Q28</f>
        <v/>
      </c>
      <c r="Q25" s="28" t="str">
        <f>IFERROR(VLOOKUP(P25,Datos!$A$2:$B$1000,2,FALSE))</f>
        <v/>
      </c>
      <c r="R25" s="43">
        <f>'C1'!R28</f>
        <v>232500</v>
      </c>
      <c r="S25" s="43" t="str">
        <f>'C1'!S28</f>
        <v/>
      </c>
      <c r="T25" s="28" t="str">
        <f>IFERROR(VLOOKUP(S25,Datos!$A$2:$B$1000,2,FALSE))</f>
        <v/>
      </c>
      <c r="U25" s="43">
        <f>'C1'!T28</f>
        <v>203500</v>
      </c>
      <c r="V25" s="67" t="str">
        <f>'C1'!U28</f>
        <v/>
      </c>
      <c r="W25" s="28" t="str">
        <f>IFERROR(VLOOKUP(V25,Datos!$A$2:$B$1000,2,FALSE))</f>
        <v/>
      </c>
      <c r="X25" s="43">
        <f>'C1'!V28</f>
        <v>202500</v>
      </c>
      <c r="Y25" s="67" t="str">
        <f>'C1'!W28</f>
        <v/>
      </c>
      <c r="Z25" s="28" t="str">
        <f>IFERROR(VLOOKUP(Y25,Datos!$A$2:$B$1000,2,FALSE))</f>
        <v/>
      </c>
      <c r="AA25" s="43">
        <f>'C1'!X28</f>
        <v>237500</v>
      </c>
      <c r="AB25" s="67" t="str">
        <f>'C1'!Y28</f>
        <v/>
      </c>
      <c r="AC25" s="28" t="str">
        <f>IFERROR(VLOOKUP(AB25,Datos!$A$2:$B$1000,2,FALSE))</f>
        <v/>
      </c>
      <c r="AD25" s="43">
        <f>'C1'!Z28</f>
        <v>182500</v>
      </c>
      <c r="AE25" s="43" t="str">
        <f>'C1'!AA28</f>
        <v/>
      </c>
      <c r="AF25" s="28" t="str">
        <f>IFERROR(VLOOKUP(AE25,Datos!$A$2:$B$1000,2,FALSE))</f>
        <v/>
      </c>
      <c r="AG25" s="43">
        <f>'C1'!AB28</f>
        <v>263500</v>
      </c>
      <c r="AH25" s="67" t="str">
        <f>'C1'!AC28</f>
        <v/>
      </c>
      <c r="AI25" s="28" t="str">
        <f>IFERROR(VLOOKUP(AH25,Datos!$A$2:$B$1000,2,FALSE))</f>
        <v/>
      </c>
      <c r="AJ25" s="43">
        <f>'C1'!AD28</f>
        <v>254500</v>
      </c>
      <c r="AK25" s="67" t="str">
        <f>'C1'!AE28</f>
        <v/>
      </c>
      <c r="AL25" s="28" t="str">
        <f>IFERROR(VLOOKUP(AK25,Datos!$A$2:$B$1000,2,FALSE))</f>
        <v/>
      </c>
      <c r="AM25" s="43">
        <f>'C1'!AF28</f>
        <v>286500</v>
      </c>
      <c r="AN25" s="43" t="str">
        <f>'C1'!AG28</f>
        <v/>
      </c>
      <c r="AO25" s="43">
        <f>'C1'!AH28</f>
        <v>0</v>
      </c>
      <c r="AP25" s="43" t="str">
        <f>'C1'!AI28</f>
        <v/>
      </c>
      <c r="AQ25" s="43">
        <f>'C1'!AJ28</f>
        <v>0</v>
      </c>
      <c r="AR25" s="43" t="str">
        <f>'C1'!AK28</f>
        <v/>
      </c>
      <c r="AS25" s="43">
        <f>'C1'!AL28</f>
        <v>0</v>
      </c>
      <c r="AT25" s="43" t="str">
        <f>'C1'!AM28</f>
        <v/>
      </c>
      <c r="AU25" s="43">
        <f>'C1'!AN28</f>
        <v>0</v>
      </c>
      <c r="AV25" s="32"/>
      <c r="AW25" s="43"/>
      <c r="AX25" s="28"/>
    </row>
    <row r="26">
      <c r="A26" s="63">
        <f>'C1'!A29</f>
        <v>1</v>
      </c>
      <c r="B26" s="74" t="str">
        <f>'C1'!C29</f>
        <v>RUIZ ZAPATA MARYI CATALINA</v>
      </c>
      <c r="C26" s="112">
        <f>'C1'!D29</f>
        <v>20000</v>
      </c>
      <c r="D26" s="43" t="str">
        <f>'C1'!I29</f>
        <v>a</v>
      </c>
      <c r="E26" s="28" t="str">
        <f>IFERROR(VLOOKUP(D26,Datos!$A$2:$B$1000,2,FALSE))</f>
        <v>A</v>
      </c>
      <c r="F26" s="43" t="str">
        <f>'C1'!J29</f>
        <v/>
      </c>
      <c r="G26" s="67" t="str">
        <f>'C1'!K29</f>
        <v>a</v>
      </c>
      <c r="H26" s="28" t="str">
        <f>IFERROR(VLOOKUP(G26,Datos!$A$2:$B$1000,2,FALSE))</f>
        <v>A</v>
      </c>
      <c r="I26" s="43">
        <f>'C1'!L29</f>
        <v>10000</v>
      </c>
      <c r="J26" s="43" t="str">
        <f>'C1'!M29</f>
        <v>a</v>
      </c>
      <c r="K26" s="28" t="str">
        <f>IFERROR(VLOOKUP(J26,Datos!$A$2:$B$1000,2,FALSE))</f>
        <v>A</v>
      </c>
      <c r="L26" s="43">
        <f>'C1'!N29</f>
        <v>40000</v>
      </c>
      <c r="M26" s="67" t="str">
        <f>'C1'!O29</f>
        <v>a</v>
      </c>
      <c r="N26" s="28" t="str">
        <f>IFERROR(VLOOKUP(M26,Datos!$A$2:$B$1000,2,FALSE))</f>
        <v>A</v>
      </c>
      <c r="O26" s="43" t="str">
        <f>'C1'!P29</f>
        <v/>
      </c>
      <c r="P26" s="67" t="str">
        <f>'C1'!Q29</f>
        <v>a</v>
      </c>
      <c r="Q26" s="28" t="str">
        <f>IFERROR(VLOOKUP(P26,Datos!$A$2:$B$1000,2,FALSE))</f>
        <v>A</v>
      </c>
      <c r="R26" s="43">
        <f>'C1'!R29</f>
        <v>18000</v>
      </c>
      <c r="S26" s="43" t="str">
        <f>'C1'!S29</f>
        <v>a</v>
      </c>
      <c r="T26" s="28" t="str">
        <f>IFERROR(VLOOKUP(S26,Datos!$A$2:$B$1000,2,FALSE))</f>
        <v>A</v>
      </c>
      <c r="U26" s="43">
        <f>'C1'!T29</f>
        <v>20000</v>
      </c>
      <c r="V26" s="67" t="str">
        <f>'C1'!U29</f>
        <v>a</v>
      </c>
      <c r="W26" s="28" t="str">
        <f>IFERROR(VLOOKUP(V26,Datos!$A$2:$B$1000,2,FALSE))</f>
        <v>A</v>
      </c>
      <c r="X26" s="43" t="str">
        <f>'C1'!V29</f>
        <v/>
      </c>
      <c r="Y26" s="67" t="str">
        <f>'C1'!W29</f>
        <v>a</v>
      </c>
      <c r="Z26" s="28" t="str">
        <f>IFERROR(VLOOKUP(Y26,Datos!$A$2:$B$1000,2,FALSE))</f>
        <v>A</v>
      </c>
      <c r="AA26" s="43" t="str">
        <f>'C1'!X29</f>
        <v/>
      </c>
      <c r="AB26" s="67" t="str">
        <f>'C1'!Y29</f>
        <v>a</v>
      </c>
      <c r="AC26" s="28" t="str">
        <f>IFERROR(VLOOKUP(AB26,Datos!$A$2:$B$1000,2,FALSE))</f>
        <v>A</v>
      </c>
      <c r="AD26" s="43">
        <f>'C1'!Z29</f>
        <v>50000</v>
      </c>
      <c r="AE26" s="43" t="str">
        <f>'C1'!AA29</f>
        <v>a</v>
      </c>
      <c r="AF26" s="28" t="str">
        <f>IFERROR(VLOOKUP(AE26,Datos!$A$2:$B$1000,2,FALSE))</f>
        <v>A</v>
      </c>
      <c r="AG26" s="43">
        <f>'C1'!AB29</f>
        <v>20000</v>
      </c>
      <c r="AH26" s="67" t="str">
        <f>'C1'!AC29</f>
        <v>a</v>
      </c>
      <c r="AI26" s="28" t="str">
        <f>IFERROR(VLOOKUP(AH26,Datos!$A$2:$B$1000,2,FALSE))</f>
        <v>A</v>
      </c>
      <c r="AJ26" s="43">
        <f>'C1'!AD29</f>
        <v>42000</v>
      </c>
      <c r="AK26" s="67" t="str">
        <f>'C1'!AE29</f>
        <v>a</v>
      </c>
      <c r="AL26" s="28" t="str">
        <f>IFERROR(VLOOKUP(AK26,Datos!$A$2:$B$1000,2,FALSE))</f>
        <v>A</v>
      </c>
      <c r="AM26" s="43">
        <f>'C1'!AF29</f>
        <v>40000</v>
      </c>
      <c r="AN26" s="43" t="str">
        <f>'C1'!AG29</f>
        <v/>
      </c>
      <c r="AO26" s="43" t="str">
        <f>'C1'!AH29</f>
        <v/>
      </c>
      <c r="AP26" s="43" t="str">
        <f>'C1'!AI29</f>
        <v/>
      </c>
      <c r="AQ26" s="43" t="str">
        <f>'C1'!AJ29</f>
        <v/>
      </c>
      <c r="AR26" s="43" t="str">
        <f>'C1'!AK29</f>
        <v/>
      </c>
      <c r="AS26" s="43" t="str">
        <f>'C1'!AL29</f>
        <v/>
      </c>
      <c r="AT26" s="43" t="str">
        <f>'C1'!AM29</f>
        <v/>
      </c>
      <c r="AU26" s="43" t="str">
        <f>'C1'!AN29</f>
        <v/>
      </c>
      <c r="AV26" s="32">
        <f>'C1'!BD29</f>
        <v>4</v>
      </c>
      <c r="AW26" s="43">
        <f>'C1'!AP29</f>
        <v>240000</v>
      </c>
      <c r="AX26" s="28"/>
    </row>
    <row r="27">
      <c r="A27" s="63">
        <f>'C1'!A30</f>
        <v>2</v>
      </c>
      <c r="B27" s="28" t="str">
        <f>'C1'!C30</f>
        <v>RAMIREZ MORALES ARGELIA</v>
      </c>
      <c r="C27" s="112">
        <f>'C1'!D30</f>
        <v>47500</v>
      </c>
      <c r="D27" s="43" t="str">
        <f>'C1'!I30</f>
        <v>n</v>
      </c>
      <c r="E27" s="28" t="str">
        <f>IFERROR(VLOOKUP(D27,Datos!$A$2:$B$1000,2,FALSE))</f>
        <v>N</v>
      </c>
      <c r="F27" s="43">
        <f>'C1'!J30</f>
        <v>47500</v>
      </c>
      <c r="G27" s="67" t="str">
        <f>'C1'!K30</f>
        <v>a</v>
      </c>
      <c r="H27" s="28" t="str">
        <f>IFERROR(VLOOKUP(G27,Datos!$A$2:$B$1000,2,FALSE))</f>
        <v>A</v>
      </c>
      <c r="I27" s="43">
        <f>'C1'!L30</f>
        <v>50000</v>
      </c>
      <c r="J27" s="43" t="str">
        <f>'C1'!M30</f>
        <v>a</v>
      </c>
      <c r="K27" s="28" t="str">
        <f>IFERROR(VLOOKUP(J27,Datos!$A$2:$B$1000,2,FALSE))</f>
        <v>A</v>
      </c>
      <c r="L27" s="43">
        <f>'C1'!N30</f>
        <v>50000</v>
      </c>
      <c r="M27" s="67" t="str">
        <f>'C1'!O30</f>
        <v>a</v>
      </c>
      <c r="N27" s="28" t="str">
        <f>IFERROR(VLOOKUP(M27,Datos!$A$2:$B$1000,2,FALSE))</f>
        <v>A</v>
      </c>
      <c r="O27" s="43">
        <f>'C1'!P30</f>
        <v>50000</v>
      </c>
      <c r="P27" s="67" t="str">
        <f>'C1'!Q30</f>
        <v>a</v>
      </c>
      <c r="Q27" s="28" t="str">
        <f>IFERROR(VLOOKUP(P27,Datos!$A$2:$B$1000,2,FALSE))</f>
        <v>A</v>
      </c>
      <c r="R27" s="43">
        <f>'C1'!R30</f>
        <v>50000</v>
      </c>
      <c r="S27" s="43" t="str">
        <f>'C1'!S30</f>
        <v>a</v>
      </c>
      <c r="T27" s="28" t="str">
        <f>IFERROR(VLOOKUP(S27,Datos!$A$2:$B$1000,2,FALSE))</f>
        <v>A</v>
      </c>
      <c r="U27" s="43">
        <f>'C1'!T30</f>
        <v>40000</v>
      </c>
      <c r="V27" s="67" t="str">
        <f>'C1'!U30</f>
        <v>a</v>
      </c>
      <c r="W27" s="28" t="str">
        <f>IFERROR(VLOOKUP(V27,Datos!$A$2:$B$1000,2,FALSE))</f>
        <v>A</v>
      </c>
      <c r="X27" s="43">
        <f>'C1'!V30</f>
        <v>50000</v>
      </c>
      <c r="Y27" s="67" t="str">
        <f>'C1'!W30</f>
        <v>a</v>
      </c>
      <c r="Z27" s="28" t="str">
        <f>IFERROR(VLOOKUP(Y27,Datos!$A$2:$B$1000,2,FALSE))</f>
        <v>A</v>
      </c>
      <c r="AA27" s="43">
        <f>'C1'!X30</f>
        <v>50000</v>
      </c>
      <c r="AB27" s="67" t="str">
        <f>'C1'!Y30</f>
        <v>a</v>
      </c>
      <c r="AC27" s="28" t="str">
        <f>IFERROR(VLOOKUP(AB27,Datos!$A$2:$B$1000,2,FALSE))</f>
        <v>A</v>
      </c>
      <c r="AD27" s="43" t="str">
        <f>'C1'!Z30</f>
        <v/>
      </c>
      <c r="AE27" s="43" t="str">
        <f>'C1'!AA30</f>
        <v>a</v>
      </c>
      <c r="AF27" s="28" t="str">
        <f>IFERROR(VLOOKUP(AE27,Datos!$A$2:$B$1000,2,FALSE))</f>
        <v>A</v>
      </c>
      <c r="AG27" s="43">
        <f>'C1'!AB30</f>
        <v>50000</v>
      </c>
      <c r="AH27" s="67" t="str">
        <f>'C1'!AC30</f>
        <v>a</v>
      </c>
      <c r="AI27" s="28" t="str">
        <f>IFERROR(VLOOKUP(AH27,Datos!$A$2:$B$1000,2,FALSE))</f>
        <v>A</v>
      </c>
      <c r="AJ27" s="43">
        <f>'C1'!AD30</f>
        <v>50000</v>
      </c>
      <c r="AK27" s="67" t="str">
        <f>'C1'!AE30</f>
        <v>a</v>
      </c>
      <c r="AL27" s="28" t="str">
        <f>IFERROR(VLOOKUP(AK27,Datos!$A$2:$B$1000,2,FALSE))</f>
        <v>A</v>
      </c>
      <c r="AM27" s="43">
        <f>'C1'!AF30</f>
        <v>82500</v>
      </c>
      <c r="AN27" s="43" t="str">
        <f>'C1'!AG30</f>
        <v/>
      </c>
      <c r="AO27" s="43" t="str">
        <f>'C1'!AH30</f>
        <v/>
      </c>
      <c r="AP27" s="43" t="str">
        <f>'C1'!AI30</f>
        <v/>
      </c>
      <c r="AQ27" s="43" t="str">
        <f>'C1'!AJ30</f>
        <v/>
      </c>
      <c r="AR27" s="43" t="str">
        <f>'C1'!AK30</f>
        <v/>
      </c>
      <c r="AS27" s="43" t="str">
        <f>'C1'!AL30</f>
        <v/>
      </c>
      <c r="AT27" s="43" t="str">
        <f>'C1'!AM30</f>
        <v/>
      </c>
      <c r="AU27" s="43" t="str">
        <f>'C1'!AN30</f>
        <v/>
      </c>
      <c r="AV27" s="32">
        <f>'C1'!BD30</f>
        <v>1</v>
      </c>
      <c r="AW27" s="43">
        <f>'C1'!AP30</f>
        <v>570000</v>
      </c>
      <c r="AX27" s="28"/>
    </row>
    <row r="28">
      <c r="A28" s="63">
        <f>'C1'!A31</f>
        <v>3</v>
      </c>
      <c r="B28" s="28" t="str">
        <f>'C1'!C31</f>
        <v>HIGUITA HIDALGO LUZ MARINA</v>
      </c>
      <c r="C28" s="112">
        <f>'C1'!D31</f>
        <v>47500</v>
      </c>
      <c r="D28" s="43" t="str">
        <f>'C1'!I31</f>
        <v>a</v>
      </c>
      <c r="E28" s="28" t="str">
        <f>IFERROR(VLOOKUP(D28,Datos!$A$2:$B$1000,2,FALSE))</f>
        <v>A</v>
      </c>
      <c r="F28" s="43">
        <f>'C1'!J31</f>
        <v>60000</v>
      </c>
      <c r="G28" s="67" t="str">
        <f>'C1'!K31</f>
        <v>a</v>
      </c>
      <c r="H28" s="28" t="str">
        <f>IFERROR(VLOOKUP(G28,Datos!$A$2:$B$1000,2,FALSE))</f>
        <v>A</v>
      </c>
      <c r="I28" s="43">
        <f>'C1'!L31</f>
        <v>60000</v>
      </c>
      <c r="J28" s="43" t="str">
        <f>'C1'!M31</f>
        <v>a</v>
      </c>
      <c r="K28" s="28" t="str">
        <f>IFERROR(VLOOKUP(J28,Datos!$A$2:$B$1000,2,FALSE))</f>
        <v>A</v>
      </c>
      <c r="L28" s="43">
        <f>'C1'!N31</f>
        <v>50000</v>
      </c>
      <c r="M28" s="67" t="str">
        <f>'C1'!O31</f>
        <v>n</v>
      </c>
      <c r="N28" s="28" t="str">
        <f>IFERROR(VLOOKUP(M28,Datos!$A$2:$B$1000,2,FALSE))</f>
        <v>N</v>
      </c>
      <c r="O28" s="43" t="str">
        <f>'C1'!P31</f>
        <v/>
      </c>
      <c r="P28" s="67" t="str">
        <f>'C1'!Q31</f>
        <v>a</v>
      </c>
      <c r="Q28" s="28" t="str">
        <f>IFERROR(VLOOKUP(P28,Datos!$A$2:$B$1000,2,FALSE))</f>
        <v>A</v>
      </c>
      <c r="R28" s="43">
        <f>'C1'!R31</f>
        <v>100000</v>
      </c>
      <c r="S28" s="43" t="str">
        <f>'C1'!S31</f>
        <v>t</v>
      </c>
      <c r="T28" s="28" t="str">
        <f>IFERROR(VLOOKUP(S28,Datos!$A$2:$B$1000,2,FALSE))</f>
        <v>T</v>
      </c>
      <c r="U28" s="43">
        <f>'C1'!T31</f>
        <v>50000</v>
      </c>
      <c r="V28" s="67" t="str">
        <f>'C1'!U31</f>
        <v>a</v>
      </c>
      <c r="W28" s="28" t="str">
        <f>IFERROR(VLOOKUP(V28,Datos!$A$2:$B$1000,2,FALSE))</f>
        <v>A</v>
      </c>
      <c r="X28" s="43">
        <f>'C1'!V31</f>
        <v>50000</v>
      </c>
      <c r="Y28" s="67" t="str">
        <f>'C1'!W31</f>
        <v>a</v>
      </c>
      <c r="Z28" s="28" t="str">
        <f>IFERROR(VLOOKUP(Y28,Datos!$A$2:$B$1000,2,FALSE))</f>
        <v>A</v>
      </c>
      <c r="AA28" s="43">
        <f>'C1'!X31</f>
        <v>50000</v>
      </c>
      <c r="AB28" s="67" t="str">
        <f>'C1'!Y31</f>
        <v>a</v>
      </c>
      <c r="AC28" s="28" t="str">
        <f>IFERROR(VLOOKUP(AB28,Datos!$A$2:$B$1000,2,FALSE))</f>
        <v>A</v>
      </c>
      <c r="AD28" s="43" t="str">
        <f>'C1'!Z31</f>
        <v/>
      </c>
      <c r="AE28" s="43" t="str">
        <f>'C1'!AA31</f>
        <v>t</v>
      </c>
      <c r="AF28" s="28" t="str">
        <f>IFERROR(VLOOKUP(AE28,Datos!$A$2:$B$1000,2,FALSE))</f>
        <v>T</v>
      </c>
      <c r="AG28" s="43">
        <f>'C1'!AB31</f>
        <v>100000</v>
      </c>
      <c r="AH28" s="67" t="str">
        <f>'C1'!AC31</f>
        <v>n</v>
      </c>
      <c r="AI28" s="28" t="str">
        <f>IFERROR(VLOOKUP(AH28,Datos!$A$2:$B$1000,2,FALSE))</f>
        <v>N</v>
      </c>
      <c r="AJ28" s="43" t="str">
        <f>'C1'!AD31</f>
        <v/>
      </c>
      <c r="AK28" s="67" t="str">
        <f>'C1'!AE31</f>
        <v>n</v>
      </c>
      <c r="AL28" s="28" t="str">
        <f>IFERROR(VLOOKUP(AK28,Datos!$A$2:$B$1000,2,FALSE))</f>
        <v>N</v>
      </c>
      <c r="AM28" s="43">
        <f>'C1'!AF31</f>
        <v>100000</v>
      </c>
      <c r="AN28" s="43" t="str">
        <f>'C1'!AG31</f>
        <v/>
      </c>
      <c r="AO28" s="43" t="str">
        <f>'C1'!AH31</f>
        <v/>
      </c>
      <c r="AP28" s="43" t="str">
        <f>'C1'!AI31</f>
        <v/>
      </c>
      <c r="AQ28" s="43" t="str">
        <f>'C1'!AJ31</f>
        <v/>
      </c>
      <c r="AR28" s="43" t="str">
        <f>'C1'!AK31</f>
        <v/>
      </c>
      <c r="AS28" s="43" t="str">
        <f>'C1'!AL31</f>
        <v/>
      </c>
      <c r="AT28" s="43" t="str">
        <f>'C1'!AM31</f>
        <v/>
      </c>
      <c r="AU28" s="43" t="str">
        <f>'C1'!AN31</f>
        <v/>
      </c>
      <c r="AV28" s="32">
        <f>'C1'!BD31</f>
        <v>3</v>
      </c>
      <c r="AW28" s="43">
        <f>'C1'!AP31</f>
        <v>620000</v>
      </c>
      <c r="AX28" s="28"/>
    </row>
    <row r="29">
      <c r="A29" s="63">
        <f>'C1'!A32</f>
        <v>4</v>
      </c>
      <c r="B29" s="28" t="str">
        <f>'C1'!C32</f>
        <v>BETANCUR MONCADA LILIAN DELSOCORRO</v>
      </c>
      <c r="C29" s="112">
        <f>'C1'!D32</f>
        <v>47500</v>
      </c>
      <c r="D29" s="43" t="str">
        <f>'C1'!I32</f>
        <v>t</v>
      </c>
      <c r="E29" s="28" t="str">
        <f>IFERROR(VLOOKUP(D29,Datos!$A$2:$B$1000,2,FALSE))</f>
        <v>T</v>
      </c>
      <c r="F29" s="43">
        <f>'C1'!J32</f>
        <v>70000</v>
      </c>
      <c r="G29" s="67" t="str">
        <f>'C1'!K32</f>
        <v>a</v>
      </c>
      <c r="H29" s="28" t="str">
        <f>IFERROR(VLOOKUP(G29,Datos!$A$2:$B$1000,2,FALSE))</f>
        <v>A</v>
      </c>
      <c r="I29" s="43">
        <f>'C1'!L32</f>
        <v>50000</v>
      </c>
      <c r="J29" s="43" t="str">
        <f>'C1'!M32</f>
        <v>t</v>
      </c>
      <c r="K29" s="28" t="str">
        <f>IFERROR(VLOOKUP(J29,Datos!$A$2:$B$1000,2,FALSE))</f>
        <v>T</v>
      </c>
      <c r="L29" s="43">
        <f>'C1'!N32</f>
        <v>50000</v>
      </c>
      <c r="M29" s="67" t="str">
        <f>'C1'!O32</f>
        <v>t</v>
      </c>
      <c r="N29" s="28" t="str">
        <f>IFERROR(VLOOKUP(M29,Datos!$A$2:$B$1000,2,FALSE))</f>
        <v>T</v>
      </c>
      <c r="O29" s="43">
        <f>'C1'!P32</f>
        <v>50000</v>
      </c>
      <c r="P29" s="67" t="str">
        <f>'C1'!Q32</f>
        <v>a</v>
      </c>
      <c r="Q29" s="28" t="str">
        <f>IFERROR(VLOOKUP(P29,Datos!$A$2:$B$1000,2,FALSE))</f>
        <v>A</v>
      </c>
      <c r="R29" s="43" t="str">
        <f>'C1'!R32</f>
        <v/>
      </c>
      <c r="S29" s="43" t="str">
        <f>'C1'!S32</f>
        <v>t</v>
      </c>
      <c r="T29" s="28" t="str">
        <f>IFERROR(VLOOKUP(S29,Datos!$A$2:$B$1000,2,FALSE))</f>
        <v>T</v>
      </c>
      <c r="U29" s="43">
        <f>'C1'!T32</f>
        <v>50000</v>
      </c>
      <c r="V29" s="67" t="str">
        <f>'C1'!U32</f>
        <v>n</v>
      </c>
      <c r="W29" s="28" t="str">
        <f>IFERROR(VLOOKUP(V29,Datos!$A$2:$B$1000,2,FALSE))</f>
        <v>N</v>
      </c>
      <c r="X29" s="43" t="str">
        <f>'C1'!V32</f>
        <v/>
      </c>
      <c r="Y29" s="67" t="str">
        <f>'C1'!W32</f>
        <v>a</v>
      </c>
      <c r="Z29" s="28" t="str">
        <f>IFERROR(VLOOKUP(Y29,Datos!$A$2:$B$1000,2,FALSE))</f>
        <v>A</v>
      </c>
      <c r="AA29" s="43">
        <f>'C1'!X32</f>
        <v>50000</v>
      </c>
      <c r="AB29" s="67" t="str">
        <f>'C1'!Y32</f>
        <v>a</v>
      </c>
      <c r="AC29" s="28" t="str">
        <f>IFERROR(VLOOKUP(AB29,Datos!$A$2:$B$1000,2,FALSE))</f>
        <v>A</v>
      </c>
      <c r="AD29" s="43">
        <f>'C1'!Z32</f>
        <v>50000</v>
      </c>
      <c r="AE29" s="43" t="str">
        <f>'C1'!AA32</f>
        <v>a</v>
      </c>
      <c r="AF29" s="28" t="str">
        <f>IFERROR(VLOOKUP(AE29,Datos!$A$2:$B$1000,2,FALSE))</f>
        <v>A</v>
      </c>
      <c r="AG29" s="43">
        <f>'C1'!AB32</f>
        <v>40000</v>
      </c>
      <c r="AH29" s="67" t="str">
        <f>'C1'!AC32</f>
        <v>a</v>
      </c>
      <c r="AI29" s="28" t="str">
        <f>IFERROR(VLOOKUP(AH29,Datos!$A$2:$B$1000,2,FALSE))</f>
        <v>A</v>
      </c>
      <c r="AJ29" s="43">
        <f>'C1'!AD32</f>
        <v>50000</v>
      </c>
      <c r="AK29" s="67" t="str">
        <f>'C1'!AE32</f>
        <v>n</v>
      </c>
      <c r="AL29" s="28" t="str">
        <f>IFERROR(VLOOKUP(AK29,Datos!$A$2:$B$1000,2,FALSE))</f>
        <v>N</v>
      </c>
      <c r="AM29" s="43">
        <f>'C1'!AF32</f>
        <v>110000</v>
      </c>
      <c r="AN29" s="43" t="str">
        <f>'C1'!AG32</f>
        <v/>
      </c>
      <c r="AO29" s="43" t="str">
        <f>'C1'!AH32</f>
        <v/>
      </c>
      <c r="AP29" s="43" t="str">
        <f>'C1'!AI32</f>
        <v/>
      </c>
      <c r="AQ29" s="43" t="str">
        <f>'C1'!AJ32</f>
        <v/>
      </c>
      <c r="AR29" s="43" t="str">
        <f>'C1'!AK32</f>
        <v/>
      </c>
      <c r="AS29" s="43" t="str">
        <f>'C1'!AL32</f>
        <v/>
      </c>
      <c r="AT29" s="43" t="str">
        <f>'C1'!AM32</f>
        <v/>
      </c>
      <c r="AU29" s="43" t="str">
        <f>'C1'!AN32</f>
        <v/>
      </c>
      <c r="AV29" s="32">
        <f>'C1'!BD32</f>
        <v>2</v>
      </c>
      <c r="AW29" s="43">
        <f>'C1'!AP32</f>
        <v>570000</v>
      </c>
      <c r="AX29" s="28"/>
    </row>
    <row r="30">
      <c r="A30" s="63">
        <f>'C1'!A33</f>
        <v>5</v>
      </c>
      <c r="B30" s="28" t="str">
        <f>'C1'!C33</f>
        <v>ZAPATA LAVERDE GUSTAVO DE JESUS</v>
      </c>
      <c r="C30" s="112">
        <f>'C1'!D33</f>
        <v>20000</v>
      </c>
      <c r="D30" s="43" t="str">
        <f>'C1'!I33</f>
        <v>n</v>
      </c>
      <c r="E30" s="28" t="str">
        <f>IFERROR(VLOOKUP(D30,Datos!$A$2:$B$1000,2,FALSE))</f>
        <v>N</v>
      </c>
      <c r="F30" s="43" t="str">
        <f>'C1'!J33</f>
        <v/>
      </c>
      <c r="G30" s="67" t="str">
        <f>'C1'!K33</f>
        <v>t</v>
      </c>
      <c r="H30" s="28" t="str">
        <f>IFERROR(VLOOKUP(G30,Datos!$A$2:$B$1000,2,FALSE))</f>
        <v>T</v>
      </c>
      <c r="I30" s="43">
        <f>'C1'!L33</f>
        <v>15000</v>
      </c>
      <c r="J30" s="43" t="str">
        <f>'C1'!M33</f>
        <v>a</v>
      </c>
      <c r="K30" s="28" t="str">
        <f>IFERROR(VLOOKUP(J30,Datos!$A$2:$B$1000,2,FALSE))</f>
        <v>A</v>
      </c>
      <c r="L30" s="43" t="str">
        <f>'C1'!N33</f>
        <v/>
      </c>
      <c r="M30" s="67" t="str">
        <f>'C1'!O33</f>
        <v>a</v>
      </c>
      <c r="N30" s="28" t="str">
        <f>IFERROR(VLOOKUP(M30,Datos!$A$2:$B$1000,2,FALSE))</f>
        <v>A</v>
      </c>
      <c r="O30" s="43">
        <f>'C1'!P33</f>
        <v>10000</v>
      </c>
      <c r="P30" s="67" t="str">
        <f>'C1'!Q33</f>
        <v>n</v>
      </c>
      <c r="Q30" s="28" t="str">
        <f>IFERROR(VLOOKUP(P30,Datos!$A$2:$B$1000,2,FALSE))</f>
        <v>N</v>
      </c>
      <c r="R30" s="43" t="str">
        <f>'C1'!R33</f>
        <v/>
      </c>
      <c r="S30" s="43" t="str">
        <f>'C1'!S33</f>
        <v>a</v>
      </c>
      <c r="T30" s="28" t="str">
        <f>IFERROR(VLOOKUP(S30,Datos!$A$2:$B$1000,2,FALSE))</f>
        <v>A</v>
      </c>
      <c r="U30" s="43" t="str">
        <f>'C1'!T33</f>
        <v/>
      </c>
      <c r="V30" s="67" t="str">
        <f>'C1'!U33</f>
        <v>a</v>
      </c>
      <c r="W30" s="28" t="str">
        <f>IFERROR(VLOOKUP(V30,Datos!$A$2:$B$1000,2,FALSE))</f>
        <v>A</v>
      </c>
      <c r="X30" s="43" t="str">
        <f>'C1'!V33</f>
        <v/>
      </c>
      <c r="Y30" s="67" t="str">
        <f>'C1'!W33</f>
        <v>a</v>
      </c>
      <c r="Z30" s="28" t="str">
        <f>IFERROR(VLOOKUP(Y30,Datos!$A$2:$B$1000,2,FALSE))</f>
        <v>A</v>
      </c>
      <c r="AA30" s="43">
        <f>'C1'!X33</f>
        <v>60000</v>
      </c>
      <c r="AB30" s="67" t="str">
        <f>'C1'!Y33</f>
        <v>a</v>
      </c>
      <c r="AC30" s="28" t="str">
        <f>IFERROR(VLOOKUP(AB30,Datos!$A$2:$B$1000,2,FALSE))</f>
        <v>A</v>
      </c>
      <c r="AD30" s="43">
        <f>'C1'!Z33</f>
        <v>15000</v>
      </c>
      <c r="AE30" s="43" t="str">
        <f>'C1'!AA33</f>
        <v>a</v>
      </c>
      <c r="AF30" s="28" t="str">
        <f>IFERROR(VLOOKUP(AE30,Datos!$A$2:$B$1000,2,FALSE))</f>
        <v>A</v>
      </c>
      <c r="AG30" s="43">
        <f>'C1'!AB33</f>
        <v>20000</v>
      </c>
      <c r="AH30" s="67" t="str">
        <f>'C1'!AC33</f>
        <v>a</v>
      </c>
      <c r="AI30" s="28" t="str">
        <f>IFERROR(VLOOKUP(AH30,Datos!$A$2:$B$1000,2,FALSE))</f>
        <v>A</v>
      </c>
      <c r="AJ30" s="43">
        <f>'C1'!AD33</f>
        <v>15000</v>
      </c>
      <c r="AK30" s="67" t="str">
        <f>'C1'!AE33</f>
        <v>a</v>
      </c>
      <c r="AL30" s="28" t="str">
        <f>IFERROR(VLOOKUP(AK30,Datos!$A$2:$B$1000,2,FALSE))</f>
        <v>A</v>
      </c>
      <c r="AM30" s="43">
        <f>'C1'!AF33</f>
        <v>110000</v>
      </c>
      <c r="AN30" s="43" t="str">
        <f>'C1'!AG33</f>
        <v/>
      </c>
      <c r="AO30" s="43" t="str">
        <f>'C1'!AH33</f>
        <v/>
      </c>
      <c r="AP30" s="43" t="str">
        <f>'C1'!AI33</f>
        <v/>
      </c>
      <c r="AQ30" s="43" t="str">
        <f>'C1'!AJ33</f>
        <v/>
      </c>
      <c r="AR30" s="43" t="str">
        <f>'C1'!AK33</f>
        <v/>
      </c>
      <c r="AS30" s="43" t="str">
        <f>'C1'!AL33</f>
        <v/>
      </c>
      <c r="AT30" s="43" t="str">
        <f>'C1'!AM33</f>
        <v/>
      </c>
      <c r="AU30" s="43" t="str">
        <f>'C1'!AN33</f>
        <v/>
      </c>
      <c r="AV30" s="32">
        <f>'C1'!BD33</f>
        <v>5</v>
      </c>
      <c r="AW30" s="43">
        <f>'C1'!AP33</f>
        <v>245000</v>
      </c>
      <c r="AX30" s="28"/>
    </row>
    <row r="31">
      <c r="A31" s="63">
        <f>'C1'!A34</f>
        <v>6</v>
      </c>
      <c r="B31" s="28" t="str">
        <f>'C1'!C34</f>
        <v>BEDOYA ARBOLEDA JOSE ALBEIRO</v>
      </c>
      <c r="C31" s="112">
        <f>'C1'!D34</f>
        <v>47500</v>
      </c>
      <c r="D31" s="43" t="str">
        <f>'C1'!I34</f>
        <v>a</v>
      </c>
      <c r="E31" s="28" t="str">
        <f>IFERROR(VLOOKUP(D31,Datos!$A$2:$B$1000,2,FALSE))</f>
        <v>A</v>
      </c>
      <c r="F31" s="43">
        <f>'C1'!J34</f>
        <v>50000</v>
      </c>
      <c r="G31" s="67" t="str">
        <f>'C1'!K34</f>
        <v>a</v>
      </c>
      <c r="H31" s="28" t="str">
        <f>IFERROR(VLOOKUP(G31,Datos!$A$2:$B$1000,2,FALSE))</f>
        <v>A</v>
      </c>
      <c r="I31" s="43">
        <f>'C1'!L34</f>
        <v>50000</v>
      </c>
      <c r="J31" s="43" t="str">
        <f>'C1'!M34</f>
        <v>a</v>
      </c>
      <c r="K31" s="28" t="str">
        <f>IFERROR(VLOOKUP(J31,Datos!$A$2:$B$1000,2,FALSE))</f>
        <v>A</v>
      </c>
      <c r="L31" s="43">
        <f>'C1'!N34</f>
        <v>50000</v>
      </c>
      <c r="M31" s="67" t="str">
        <f>'C1'!O34</f>
        <v>a</v>
      </c>
      <c r="N31" s="28" t="str">
        <f>IFERROR(VLOOKUP(M31,Datos!$A$2:$B$1000,2,FALSE))</f>
        <v>A</v>
      </c>
      <c r="O31" s="43">
        <f>'C1'!P34</f>
        <v>50000</v>
      </c>
      <c r="P31" s="67" t="str">
        <f>'C1'!Q34</f>
        <v>a</v>
      </c>
      <c r="Q31" s="28" t="str">
        <f>IFERROR(VLOOKUP(P31,Datos!$A$2:$B$1000,2,FALSE))</f>
        <v>A</v>
      </c>
      <c r="R31" s="43">
        <f>'C1'!R34</f>
        <v>50000</v>
      </c>
      <c r="S31" s="43" t="str">
        <f>'C1'!S34</f>
        <v>a</v>
      </c>
      <c r="T31" s="28" t="str">
        <f>IFERROR(VLOOKUP(S31,Datos!$A$2:$B$1000,2,FALSE))</f>
        <v>A</v>
      </c>
      <c r="U31" s="43">
        <f>'C1'!T34</f>
        <v>50000</v>
      </c>
      <c r="V31" s="67" t="str">
        <f>'C1'!U34</f>
        <v>a</v>
      </c>
      <c r="W31" s="28" t="str">
        <f>IFERROR(VLOOKUP(V31,Datos!$A$2:$B$1000,2,FALSE))</f>
        <v>A</v>
      </c>
      <c r="X31" s="43">
        <f>'C1'!V34</f>
        <v>50000</v>
      </c>
      <c r="Y31" s="67" t="str">
        <f>'C1'!W34</f>
        <v>a</v>
      </c>
      <c r="Z31" s="28" t="str">
        <f>IFERROR(VLOOKUP(Y31,Datos!$A$2:$B$1000,2,FALSE))</f>
        <v>A</v>
      </c>
      <c r="AA31" s="43">
        <f>'C1'!X34</f>
        <v>50000</v>
      </c>
      <c r="AB31" s="67" t="str">
        <f>'C1'!Y34</f>
        <v>a</v>
      </c>
      <c r="AC31" s="28" t="str">
        <f>IFERROR(VLOOKUP(AB31,Datos!$A$2:$B$1000,2,FALSE))</f>
        <v>A</v>
      </c>
      <c r="AD31" s="43">
        <f>'C1'!Z34</f>
        <v>50000</v>
      </c>
      <c r="AE31" s="43" t="str">
        <f>'C1'!AA34</f>
        <v>a</v>
      </c>
      <c r="AF31" s="28" t="str">
        <f>IFERROR(VLOOKUP(AE31,Datos!$A$2:$B$1000,2,FALSE))</f>
        <v>A</v>
      </c>
      <c r="AG31" s="43">
        <f>'C1'!AB34</f>
        <v>50000</v>
      </c>
      <c r="AH31" s="67" t="str">
        <f>'C1'!AC34</f>
        <v>a</v>
      </c>
      <c r="AI31" s="28" t="str">
        <f>IFERROR(VLOOKUP(AH31,Datos!$A$2:$B$1000,2,FALSE))</f>
        <v>A</v>
      </c>
      <c r="AJ31" s="43">
        <f>'C1'!AD34</f>
        <v>50000</v>
      </c>
      <c r="AK31" s="67" t="str">
        <f>'C1'!AE34</f>
        <v>a</v>
      </c>
      <c r="AL31" s="28" t="str">
        <f>IFERROR(VLOOKUP(AK31,Datos!$A$2:$B$1000,2,FALSE))</f>
        <v>A</v>
      </c>
      <c r="AM31" s="43">
        <f>'C1'!AF34</f>
        <v>20000</v>
      </c>
      <c r="AN31" s="43" t="str">
        <f>'C1'!AG34</f>
        <v/>
      </c>
      <c r="AO31" s="43" t="str">
        <f>'C1'!AH34</f>
        <v/>
      </c>
      <c r="AP31" s="43" t="str">
        <f>'C1'!AI34</f>
        <v/>
      </c>
      <c r="AQ31" s="43" t="str">
        <f>'C1'!AJ34</f>
        <v/>
      </c>
      <c r="AR31" s="43" t="str">
        <f>'C1'!AK34</f>
        <v/>
      </c>
      <c r="AS31" s="43" t="str">
        <f>'C1'!AL34</f>
        <v/>
      </c>
      <c r="AT31" s="43" t="str">
        <f>'C1'!AM34</f>
        <v/>
      </c>
      <c r="AU31" s="43" t="str">
        <f>'C1'!AN34</f>
        <v/>
      </c>
      <c r="AV31" s="32">
        <f>'C1'!BD34</f>
        <v>0</v>
      </c>
      <c r="AW31" s="43">
        <f>'C1'!AP34</f>
        <v>570000</v>
      </c>
      <c r="AX31" s="28"/>
    </row>
    <row r="32">
      <c r="A32" s="63">
        <f>'C1'!A35</f>
        <v>7</v>
      </c>
      <c r="B32" s="28" t="str">
        <f>'C1'!C35</f>
        <v/>
      </c>
      <c r="C32" s="112" t="str">
        <f>'C1'!D35</f>
        <v/>
      </c>
      <c r="D32" s="43" t="str">
        <f>'C1'!I35</f>
        <v/>
      </c>
      <c r="E32" s="28" t="str">
        <f>IFERROR(VLOOKUP(D32,Datos!$A$2:$B$1000,2,FALSE))</f>
        <v/>
      </c>
      <c r="F32" s="43" t="str">
        <f>'C1'!J35</f>
        <v/>
      </c>
      <c r="G32" s="67" t="str">
        <f>'C1'!K35</f>
        <v/>
      </c>
      <c r="H32" s="28" t="str">
        <f>IFERROR(VLOOKUP(G32,Datos!$A$2:$B$1000,2,FALSE))</f>
        <v/>
      </c>
      <c r="I32" s="43" t="str">
        <f>'C1'!L35</f>
        <v/>
      </c>
      <c r="J32" s="43" t="str">
        <f>'C1'!M35</f>
        <v/>
      </c>
      <c r="K32" s="28" t="str">
        <f>IFERROR(VLOOKUP(J32,Datos!$A$2:$B$1000,2,FALSE))</f>
        <v/>
      </c>
      <c r="L32" s="43" t="str">
        <f>'C1'!N35</f>
        <v/>
      </c>
      <c r="M32" s="67" t="str">
        <f>'C1'!O35</f>
        <v/>
      </c>
      <c r="N32" s="28" t="str">
        <f>IFERROR(VLOOKUP(M32,Datos!$A$2:$B$1000,2,FALSE))</f>
        <v/>
      </c>
      <c r="O32" s="43" t="str">
        <f>'C1'!P35</f>
        <v/>
      </c>
      <c r="P32" s="67" t="str">
        <f>'C1'!Q35</f>
        <v/>
      </c>
      <c r="Q32" s="28" t="str">
        <f>IFERROR(VLOOKUP(P32,Datos!$A$2:$B$1000,2,FALSE))</f>
        <v/>
      </c>
      <c r="R32" s="43" t="str">
        <f>'C1'!R35</f>
        <v/>
      </c>
      <c r="S32" s="43" t="str">
        <f>'C1'!S35</f>
        <v/>
      </c>
      <c r="T32" s="28" t="str">
        <f>IFERROR(VLOOKUP(S32,Datos!$A$2:$B$1000,2,FALSE))</f>
        <v/>
      </c>
      <c r="U32" s="43" t="str">
        <f>'C1'!T35</f>
        <v/>
      </c>
      <c r="V32" s="67" t="str">
        <f>'C1'!U35</f>
        <v/>
      </c>
      <c r="W32" s="28" t="str">
        <f>IFERROR(VLOOKUP(V32,Datos!$A$2:$B$1000,2,FALSE))</f>
        <v/>
      </c>
      <c r="X32" s="43" t="str">
        <f>'C1'!V35</f>
        <v/>
      </c>
      <c r="Y32" s="67" t="str">
        <f>'C1'!W35</f>
        <v/>
      </c>
      <c r="Z32" s="28" t="str">
        <f>IFERROR(VLOOKUP(Y32,Datos!$A$2:$B$1000,2,FALSE))</f>
        <v/>
      </c>
      <c r="AA32" s="43" t="str">
        <f>'C1'!X35</f>
        <v/>
      </c>
      <c r="AB32" s="67" t="str">
        <f>'C1'!Y35</f>
        <v/>
      </c>
      <c r="AC32" s="28" t="str">
        <f>IFERROR(VLOOKUP(AB32,Datos!$A$2:$B$1000,2,FALSE))</f>
        <v/>
      </c>
      <c r="AD32" s="43" t="str">
        <f>'C1'!Z35</f>
        <v/>
      </c>
      <c r="AE32" s="43" t="str">
        <f>'C1'!AA35</f>
        <v/>
      </c>
      <c r="AF32" s="28" t="str">
        <f>IFERROR(VLOOKUP(AE32,Datos!$A$2:$B$1000,2,FALSE))</f>
        <v/>
      </c>
      <c r="AG32" s="43" t="str">
        <f>'C1'!AB35</f>
        <v/>
      </c>
      <c r="AH32" s="67" t="str">
        <f>'C1'!AC35</f>
        <v/>
      </c>
      <c r="AI32" s="28" t="str">
        <f>IFERROR(VLOOKUP(AH32,Datos!$A$2:$B$1000,2,FALSE))</f>
        <v/>
      </c>
      <c r="AJ32" s="43" t="str">
        <f>'C1'!AD35</f>
        <v/>
      </c>
      <c r="AK32" s="67" t="str">
        <f>'C1'!AE35</f>
        <v/>
      </c>
      <c r="AL32" s="28" t="str">
        <f>IFERROR(VLOOKUP(AK32,Datos!$A$2:$B$1000,2,FALSE))</f>
        <v/>
      </c>
      <c r="AM32" s="43" t="str">
        <f>'C1'!AF35</f>
        <v/>
      </c>
      <c r="AN32" s="43" t="str">
        <f>'C1'!AG35</f>
        <v/>
      </c>
      <c r="AO32" s="43" t="str">
        <f>'C1'!AH35</f>
        <v/>
      </c>
      <c r="AP32" s="43" t="str">
        <f>'C1'!AI35</f>
        <v/>
      </c>
      <c r="AQ32" s="43" t="str">
        <f>'C1'!AJ35</f>
        <v/>
      </c>
      <c r="AR32" s="43" t="str">
        <f>'C1'!AK35</f>
        <v/>
      </c>
      <c r="AS32" s="43" t="str">
        <f>'C1'!AL35</f>
        <v/>
      </c>
      <c r="AT32" s="43" t="str">
        <f>'C1'!AM35</f>
        <v/>
      </c>
      <c r="AU32" s="43" t="str">
        <f>'C1'!AN35</f>
        <v/>
      </c>
      <c r="AV32" s="32">
        <f>'C1'!BD35</f>
        <v>12</v>
      </c>
      <c r="AW32" s="43">
        <f>'C1'!AP35</f>
        <v>0</v>
      </c>
      <c r="AX32" s="28"/>
    </row>
    <row r="33" ht="7.5" customHeight="1">
      <c r="A33" s="63">
        <f>'C1'!A36</f>
        <v>8</v>
      </c>
      <c r="B33" s="109" t="str">
        <f>'C1'!C36</f>
        <v/>
      </c>
      <c r="C33" s="112" t="str">
        <f>'C1'!D36</f>
        <v/>
      </c>
      <c r="D33" s="43" t="str">
        <f>'C1'!I36</f>
        <v/>
      </c>
      <c r="E33" s="28" t="str">
        <f>IFERROR(VLOOKUP(D33,Datos!$A$2:$B$1000,2,FALSE))</f>
        <v/>
      </c>
      <c r="F33" s="43" t="str">
        <f>'C1'!J36</f>
        <v/>
      </c>
      <c r="G33" s="67" t="str">
        <f>'C1'!K36</f>
        <v/>
      </c>
      <c r="H33" s="28" t="str">
        <f>IFERROR(VLOOKUP(G33,Datos!$A$2:$B$1000,2,FALSE))</f>
        <v/>
      </c>
      <c r="I33" s="43" t="str">
        <f>'C1'!L36</f>
        <v/>
      </c>
      <c r="J33" s="43" t="str">
        <f>'C1'!M36</f>
        <v/>
      </c>
      <c r="K33" s="28" t="str">
        <f>IFERROR(VLOOKUP(J33,Datos!$A$2:$B$1000,2,FALSE))</f>
        <v/>
      </c>
      <c r="L33" s="43" t="str">
        <f>'C1'!N36</f>
        <v/>
      </c>
      <c r="M33" s="67" t="str">
        <f>'C1'!O36</f>
        <v/>
      </c>
      <c r="N33" s="28" t="str">
        <f>IFERROR(VLOOKUP(M33,Datos!$A$2:$B$1000,2,FALSE))</f>
        <v/>
      </c>
      <c r="O33" s="43" t="str">
        <f>'C1'!P36</f>
        <v/>
      </c>
      <c r="P33" s="67" t="str">
        <f>'C1'!Q36</f>
        <v/>
      </c>
      <c r="Q33" s="28" t="str">
        <f>IFERROR(VLOOKUP(P33,Datos!$A$2:$B$1000,2,FALSE))</f>
        <v/>
      </c>
      <c r="R33" s="43" t="str">
        <f>'C1'!R36</f>
        <v/>
      </c>
      <c r="S33" s="43" t="str">
        <f>'C1'!S36</f>
        <v/>
      </c>
      <c r="T33" s="28" t="str">
        <f>IFERROR(VLOOKUP(S33,Datos!$A$2:$B$1000,2,FALSE))</f>
        <v/>
      </c>
      <c r="U33" s="43" t="str">
        <f>'C1'!T36</f>
        <v/>
      </c>
      <c r="V33" s="67" t="str">
        <f>'C1'!U36</f>
        <v/>
      </c>
      <c r="W33" s="28" t="str">
        <f>IFERROR(VLOOKUP(V33,Datos!$A$2:$B$1000,2,FALSE))</f>
        <v/>
      </c>
      <c r="X33" s="43" t="str">
        <f>'C1'!V36</f>
        <v/>
      </c>
      <c r="Y33" s="67" t="str">
        <f>'C1'!W36</f>
        <v/>
      </c>
      <c r="Z33" s="28" t="str">
        <f>IFERROR(VLOOKUP(Y33,Datos!$A$2:$B$1000,2,FALSE))</f>
        <v/>
      </c>
      <c r="AA33" s="43" t="str">
        <f>'C1'!X36</f>
        <v/>
      </c>
      <c r="AB33" s="67" t="str">
        <f>'C1'!Y36</f>
        <v/>
      </c>
      <c r="AC33" s="28" t="str">
        <f>IFERROR(VLOOKUP(AB33,Datos!$A$2:$B$1000,2,FALSE))</f>
        <v/>
      </c>
      <c r="AD33" s="43" t="str">
        <f>'C1'!Z36</f>
        <v/>
      </c>
      <c r="AE33" s="43" t="str">
        <f>'C1'!AA36</f>
        <v/>
      </c>
      <c r="AF33" s="28" t="str">
        <f>IFERROR(VLOOKUP(AE33,Datos!$A$2:$B$1000,2,FALSE))</f>
        <v/>
      </c>
      <c r="AG33" s="43" t="str">
        <f>'C1'!AB36</f>
        <v/>
      </c>
      <c r="AH33" s="67" t="str">
        <f>'C1'!AC36</f>
        <v/>
      </c>
      <c r="AI33" s="28" t="str">
        <f>IFERROR(VLOOKUP(AH33,Datos!$A$2:$B$1000,2,FALSE))</f>
        <v/>
      </c>
      <c r="AJ33" s="43" t="str">
        <f>'C1'!AD36</f>
        <v/>
      </c>
      <c r="AK33" s="67" t="str">
        <f>'C1'!AE36</f>
        <v/>
      </c>
      <c r="AL33" s="28" t="str">
        <f>IFERROR(VLOOKUP(AK33,Datos!$A$2:$B$1000,2,FALSE))</f>
        <v/>
      </c>
      <c r="AM33" s="43" t="str">
        <f>'C1'!AF36</f>
        <v/>
      </c>
      <c r="AN33" s="43" t="str">
        <f>'C1'!AG36</f>
        <v/>
      </c>
      <c r="AO33" s="43" t="str">
        <f>'C1'!AH36</f>
        <v/>
      </c>
      <c r="AP33" s="43" t="str">
        <f>'C1'!AI36</f>
        <v/>
      </c>
      <c r="AQ33" s="43" t="str">
        <f>'C1'!AJ36</f>
        <v/>
      </c>
      <c r="AR33" s="43" t="str">
        <f>'C1'!AK36</f>
        <v/>
      </c>
      <c r="AS33" s="43" t="str">
        <f>'C1'!AL36</f>
        <v/>
      </c>
      <c r="AT33" s="43" t="str">
        <f>'C1'!AM36</f>
        <v/>
      </c>
      <c r="AU33" s="43" t="str">
        <f>'C1'!AN36</f>
        <v/>
      </c>
      <c r="AV33" s="32">
        <f>'C1'!BD36</f>
        <v>12</v>
      </c>
      <c r="AW33" s="43">
        <f>'C1'!AP36</f>
        <v>0</v>
      </c>
      <c r="AX33" s="28"/>
    </row>
    <row r="34">
      <c r="A34" s="63" t="str">
        <f>'C1'!A37</f>
        <v/>
      </c>
      <c r="B34" s="14" t="s">
        <v>92</v>
      </c>
      <c r="C34" s="10"/>
      <c r="D34" s="10"/>
      <c r="E34" s="67" t="str">
        <f>'C1'!I37</f>
        <v/>
      </c>
      <c r="F34" s="43">
        <f>'C1'!J37</f>
        <v>227500</v>
      </c>
      <c r="G34" s="28"/>
      <c r="H34" s="67" t="str">
        <f>'C1'!K37</f>
        <v/>
      </c>
      <c r="I34" s="43">
        <f>'C1'!L37</f>
        <v>235000</v>
      </c>
      <c r="J34" s="28"/>
      <c r="K34" s="67" t="str">
        <f>'C1'!M37</f>
        <v/>
      </c>
      <c r="L34" s="43">
        <f>'C1'!N37</f>
        <v>240000</v>
      </c>
      <c r="M34" s="28"/>
      <c r="N34" s="67" t="str">
        <f>'C1'!O37</f>
        <v/>
      </c>
      <c r="O34" s="43">
        <f>'C1'!P37</f>
        <v>160000</v>
      </c>
      <c r="P34" s="67" t="str">
        <f>'C1'!Q37</f>
        <v/>
      </c>
      <c r="Q34" s="28" t="str">
        <f>IFERROR(VLOOKUP(P34,Datos!$A$2:$B$1000,2,FALSE))</f>
        <v/>
      </c>
      <c r="R34" s="43">
        <f>'C1'!R37</f>
        <v>218000</v>
      </c>
      <c r="S34" s="43" t="str">
        <f>'C1'!S37</f>
        <v/>
      </c>
      <c r="T34" s="28" t="str">
        <f>IFERROR(VLOOKUP(S34,Datos!$A$2:$B$1000,2,FALSE))</f>
        <v/>
      </c>
      <c r="U34" s="43">
        <f>'C1'!T37</f>
        <v>210000</v>
      </c>
      <c r="V34" s="67" t="str">
        <f>'C1'!U37</f>
        <v/>
      </c>
      <c r="W34" s="28" t="str">
        <f>IFERROR(VLOOKUP(V34,Datos!$A$2:$B$1000,2,FALSE))</f>
        <v/>
      </c>
      <c r="X34" s="43">
        <f>'C1'!V37</f>
        <v>150000</v>
      </c>
      <c r="Y34" s="67" t="str">
        <f>'C1'!W37</f>
        <v/>
      </c>
      <c r="Z34" s="28" t="str">
        <f>IFERROR(VLOOKUP(Y34,Datos!$A$2:$B$1000,2,FALSE))</f>
        <v/>
      </c>
      <c r="AA34" s="43">
        <f>'C1'!X37</f>
        <v>260000</v>
      </c>
      <c r="AB34" s="67" t="str">
        <f>'C1'!Y37</f>
        <v/>
      </c>
      <c r="AC34" s="28" t="str">
        <f>IFERROR(VLOOKUP(AB34,Datos!$A$2:$B$1000,2,FALSE))</f>
        <v/>
      </c>
      <c r="AD34" s="43">
        <f>'C1'!Z37</f>
        <v>165000</v>
      </c>
      <c r="AE34" s="43" t="str">
        <f>'C1'!AA37</f>
        <v/>
      </c>
      <c r="AF34" s="28" t="str">
        <f>IFERROR(VLOOKUP(AE34,Datos!$A$2:$B$1000,2,FALSE))</f>
        <v/>
      </c>
      <c r="AG34" s="43">
        <f>'C1'!AB37</f>
        <v>280000</v>
      </c>
      <c r="AH34" s="67" t="str">
        <f>'C1'!AC37</f>
        <v/>
      </c>
      <c r="AI34" s="28" t="str">
        <f>IFERROR(VLOOKUP(AH34,Datos!$A$2:$B$1000,2,FALSE))</f>
        <v/>
      </c>
      <c r="AJ34" s="43">
        <f>'C1'!AD37</f>
        <v>207000</v>
      </c>
      <c r="AK34" s="67" t="str">
        <f>'C1'!AE37</f>
        <v/>
      </c>
      <c r="AL34" s="28" t="str">
        <f>IFERROR(VLOOKUP(AK34,Datos!$A$2:$B$1000,2,FALSE))</f>
        <v/>
      </c>
      <c r="AM34" s="43">
        <f>'C1'!AF37</f>
        <v>462500</v>
      </c>
      <c r="AN34" s="43" t="str">
        <f>'C1'!AG37</f>
        <v/>
      </c>
      <c r="AO34" s="43">
        <f>'C1'!AH37</f>
        <v>0</v>
      </c>
      <c r="AP34" s="43" t="str">
        <f>'C1'!AI37</f>
        <v/>
      </c>
      <c r="AQ34" s="43">
        <f>'C1'!AJ37</f>
        <v>0</v>
      </c>
      <c r="AR34" s="43" t="str">
        <f>'C1'!AK37</f>
        <v/>
      </c>
      <c r="AS34" s="43">
        <f>'C1'!AL37</f>
        <v>0</v>
      </c>
      <c r="AT34" s="43" t="str">
        <f>'C1'!AM37</f>
        <v/>
      </c>
      <c r="AU34" s="43">
        <f>'C1'!AN37</f>
        <v>0</v>
      </c>
      <c r="AV34" s="32"/>
      <c r="AW34" s="43"/>
      <c r="AX34" s="28"/>
    </row>
    <row r="35">
      <c r="A35" s="63">
        <f>'C1'!A38</f>
        <v>1</v>
      </c>
      <c r="B35" s="74" t="str">
        <f>'C1'!C38</f>
        <v>RESTREPO HERNANDEZ MAGDALENA</v>
      </c>
      <c r="C35" s="112">
        <f>'C1'!D38</f>
        <v>38500</v>
      </c>
      <c r="D35" s="112" t="str">
        <f>'C1'!I38</f>
        <v>a</v>
      </c>
      <c r="E35" s="28" t="str">
        <f>IFERROR(VLOOKUP(D35,Datos!$A$2:$B$1000,2,FALSE))</f>
        <v>A</v>
      </c>
      <c r="F35" s="43">
        <f>'C1'!J38</f>
        <v>40000</v>
      </c>
      <c r="G35" s="67" t="str">
        <f>'C1'!K38</f>
        <v>a</v>
      </c>
      <c r="H35" s="28" t="str">
        <f>IFERROR(VLOOKUP(G35,Datos!$A$2:$B$1000,2,FALSE))</f>
        <v>A</v>
      </c>
      <c r="I35" s="43">
        <f>'C1'!L38</f>
        <v>40000</v>
      </c>
      <c r="J35" s="67" t="str">
        <f>'C1'!M38</f>
        <v>t</v>
      </c>
      <c r="K35" s="28" t="str">
        <f>IFERROR(VLOOKUP(J35,Datos!$A$2:$B$1000,2,FALSE))</f>
        <v>T</v>
      </c>
      <c r="L35" s="43">
        <f>'C1'!N38</f>
        <v>38500</v>
      </c>
      <c r="M35" s="67" t="str">
        <f>'C1'!O38</f>
        <v>a</v>
      </c>
      <c r="N35" s="28" t="str">
        <f>IFERROR(VLOOKUP(M35,Datos!$A$2:$B$1000,2,FALSE))</f>
        <v>A</v>
      </c>
      <c r="O35" s="43">
        <f>'C1'!P38</f>
        <v>40000</v>
      </c>
      <c r="P35" s="67" t="str">
        <f>'C1'!Q38</f>
        <v>a</v>
      </c>
      <c r="Q35" s="28" t="str">
        <f>IFERROR(VLOOKUP(P35,Datos!$A$2:$B$1000,2,FALSE))</f>
        <v>A</v>
      </c>
      <c r="R35" s="43">
        <f>'C1'!R38</f>
        <v>40000</v>
      </c>
      <c r="S35" s="43" t="str">
        <f>'C1'!S38</f>
        <v>a</v>
      </c>
      <c r="T35" s="28" t="str">
        <f>IFERROR(VLOOKUP(S35,Datos!$A$2:$B$1000,2,FALSE))</f>
        <v>A</v>
      </c>
      <c r="U35" s="43">
        <f>'C1'!T38</f>
        <v>30000</v>
      </c>
      <c r="V35" s="67" t="str">
        <f>'C1'!U38</f>
        <v>a</v>
      </c>
      <c r="W35" s="28" t="str">
        <f>IFERROR(VLOOKUP(V35,Datos!$A$2:$B$1000,2,FALSE))</f>
        <v>A</v>
      </c>
      <c r="X35" s="43">
        <f>'C1'!V38</f>
        <v>40000</v>
      </c>
      <c r="Y35" s="67" t="str">
        <f>'C1'!W38</f>
        <v>a</v>
      </c>
      <c r="Z35" s="28" t="str">
        <f>IFERROR(VLOOKUP(Y35,Datos!$A$2:$B$1000,2,FALSE))</f>
        <v>A</v>
      </c>
      <c r="AA35" s="43">
        <f>'C1'!X38</f>
        <v>40000</v>
      </c>
      <c r="AB35" s="67" t="str">
        <f>'C1'!Y38</f>
        <v>a</v>
      </c>
      <c r="AC35" s="28" t="str">
        <f>IFERROR(VLOOKUP(AB35,Datos!$A$2:$B$1000,2,FALSE))</f>
        <v>A</v>
      </c>
      <c r="AD35" s="43">
        <f>'C1'!Z38</f>
        <v>40000</v>
      </c>
      <c r="AE35" s="43" t="str">
        <f>'C1'!AA38</f>
        <v>a</v>
      </c>
      <c r="AF35" s="28" t="str">
        <f>IFERROR(VLOOKUP(AE35,Datos!$A$2:$B$1000,2,FALSE))</f>
        <v>A</v>
      </c>
      <c r="AG35" s="43">
        <f>'C1'!AB38</f>
        <v>40000</v>
      </c>
      <c r="AH35" s="67" t="str">
        <f>'C1'!AC38</f>
        <v>a</v>
      </c>
      <c r="AI35" s="28" t="str">
        <f>IFERROR(VLOOKUP(AH35,Datos!$A$2:$B$1000,2,FALSE))</f>
        <v>A</v>
      </c>
      <c r="AJ35" s="43">
        <f>'C1'!AD38</f>
        <v>40000</v>
      </c>
      <c r="AK35" s="67" t="str">
        <f>'C1'!AE38</f>
        <v>a</v>
      </c>
      <c r="AL35" s="28" t="str">
        <f>IFERROR(VLOOKUP(AK35,Datos!$A$2:$B$1000,2,FALSE))</f>
        <v>A</v>
      </c>
      <c r="AM35" s="43">
        <f>'C1'!AF38</f>
        <v>34000</v>
      </c>
      <c r="AN35" s="43" t="str">
        <f>'C1'!AG38</f>
        <v/>
      </c>
      <c r="AO35" s="43" t="str">
        <f>'C1'!AH38</f>
        <v/>
      </c>
      <c r="AP35" s="43" t="str">
        <f>'C1'!AI38</f>
        <v/>
      </c>
      <c r="AQ35" s="43" t="str">
        <f>'C1'!AJ38</f>
        <v/>
      </c>
      <c r="AR35" s="43" t="str">
        <f>'C1'!AK38</f>
        <v/>
      </c>
      <c r="AS35" s="43" t="str">
        <f>'C1'!AL38</f>
        <v/>
      </c>
      <c r="AT35" s="43" t="str">
        <f>'C1'!AM38</f>
        <v/>
      </c>
      <c r="AU35" s="43" t="str">
        <f>'C1'!AN38</f>
        <v/>
      </c>
      <c r="AV35" s="32">
        <f>'C1'!BD38</f>
        <v>0</v>
      </c>
      <c r="AW35" s="43">
        <f>'C1'!AP38</f>
        <v>462500</v>
      </c>
      <c r="AX35" s="28"/>
    </row>
    <row r="36">
      <c r="A36" s="63">
        <f>'C1'!A39</f>
        <v>2</v>
      </c>
      <c r="B36" s="28" t="str">
        <f>'C1'!C39</f>
        <v>DIAZ MARIA YOLANDA</v>
      </c>
      <c r="C36" s="112">
        <f>'C1'!D39</f>
        <v>66000</v>
      </c>
      <c r="D36" s="112" t="str">
        <f>'C1'!I39</f>
        <v>a</v>
      </c>
      <c r="E36" s="28" t="str">
        <f>IFERROR(VLOOKUP(D36,Datos!$A$2:$B$1000,2,FALSE))</f>
        <v>A</v>
      </c>
      <c r="F36" s="43">
        <f>'C1'!J39</f>
        <v>120000</v>
      </c>
      <c r="G36" s="67" t="str">
        <f>'C1'!K39</f>
        <v>a</v>
      </c>
      <c r="H36" s="28" t="str">
        <f>IFERROR(VLOOKUP(G36,Datos!$A$2:$B$1000,2,FALSE))</f>
        <v>A</v>
      </c>
      <c r="I36" s="43">
        <f>'C1'!L39</f>
        <v>25000</v>
      </c>
      <c r="J36" s="67" t="str">
        <f>'C1'!M39</f>
        <v>n</v>
      </c>
      <c r="K36" s="28" t="str">
        <f>IFERROR(VLOOKUP(J36,Datos!$A$2:$B$1000,2,FALSE))</f>
        <v>N</v>
      </c>
      <c r="L36" s="43">
        <f>'C1'!N39</f>
        <v>47000</v>
      </c>
      <c r="M36" s="67" t="str">
        <f>'C1'!O39</f>
        <v>a</v>
      </c>
      <c r="N36" s="28" t="str">
        <f>IFERROR(VLOOKUP(M36,Datos!$A$2:$B$1000,2,FALSE))</f>
        <v>A</v>
      </c>
      <c r="O36" s="43">
        <f>'C1'!P39</f>
        <v>55000</v>
      </c>
      <c r="P36" s="67" t="str">
        <f>'C1'!Q39</f>
        <v>n</v>
      </c>
      <c r="Q36" s="28" t="str">
        <f>IFERROR(VLOOKUP(P36,Datos!$A$2:$B$1000,2,FALSE))</f>
        <v>N</v>
      </c>
      <c r="R36" s="43">
        <f>'C1'!R39</f>
        <v>55000</v>
      </c>
      <c r="S36" s="43" t="str">
        <f>'C1'!S39</f>
        <v>a</v>
      </c>
      <c r="T36" s="28" t="str">
        <f>IFERROR(VLOOKUP(S36,Datos!$A$2:$B$1000,2,FALSE))</f>
        <v>A</v>
      </c>
      <c r="U36" s="43">
        <f>'C1'!T39</f>
        <v>60000</v>
      </c>
      <c r="V36" s="67" t="str">
        <f>'C1'!U39</f>
        <v>a</v>
      </c>
      <c r="W36" s="28" t="str">
        <f>IFERROR(VLOOKUP(V36,Datos!$A$2:$B$1000,2,FALSE))</f>
        <v>A</v>
      </c>
      <c r="X36" s="43">
        <f>'C1'!V39</f>
        <v>64000</v>
      </c>
      <c r="Y36" s="67" t="str">
        <f>'C1'!W39</f>
        <v>a</v>
      </c>
      <c r="Z36" s="28" t="str">
        <f>IFERROR(VLOOKUP(Y36,Datos!$A$2:$B$1000,2,FALSE))</f>
        <v>A</v>
      </c>
      <c r="AA36" s="43">
        <f>'C1'!X39</f>
        <v>75000</v>
      </c>
      <c r="AB36" s="67" t="str">
        <f>'C1'!Y39</f>
        <v>a</v>
      </c>
      <c r="AC36" s="28" t="str">
        <f>IFERROR(VLOOKUP(AB36,Datos!$A$2:$B$1000,2,FALSE))</f>
        <v>A</v>
      </c>
      <c r="AD36" s="43">
        <f>'C1'!Z39</f>
        <v>75000</v>
      </c>
      <c r="AE36" s="43" t="str">
        <f>'C1'!AA39</f>
        <v>n</v>
      </c>
      <c r="AF36" s="28" t="str">
        <f>IFERROR(VLOOKUP(AE36,Datos!$A$2:$B$1000,2,FALSE))</f>
        <v>N</v>
      </c>
      <c r="AG36" s="43">
        <f>'C1'!AB39</f>
        <v>100000</v>
      </c>
      <c r="AH36" s="67" t="str">
        <f>'C1'!AC39</f>
        <v>n</v>
      </c>
      <c r="AI36" s="28" t="str">
        <f>IFERROR(VLOOKUP(AH36,Datos!$A$2:$B$1000,2,FALSE))</f>
        <v>N</v>
      </c>
      <c r="AJ36" s="43">
        <f>'C1'!AD39</f>
        <v>100000</v>
      </c>
      <c r="AK36" s="67" t="str">
        <f>'C1'!AE39</f>
        <v>a</v>
      </c>
      <c r="AL36" s="28" t="str">
        <f>IFERROR(VLOOKUP(AK36,Datos!$A$2:$B$1000,2,FALSE))</f>
        <v>A</v>
      </c>
      <c r="AM36" s="43">
        <f>'C1'!AF39</f>
        <v>16000</v>
      </c>
      <c r="AN36" s="43" t="str">
        <f>'C1'!AG39</f>
        <v/>
      </c>
      <c r="AO36" s="43" t="str">
        <f>'C1'!AH39</f>
        <v/>
      </c>
      <c r="AP36" s="43" t="str">
        <f>'C1'!AI39</f>
        <v/>
      </c>
      <c r="AQ36" s="43" t="str">
        <f>'C1'!AJ39</f>
        <v/>
      </c>
      <c r="AR36" s="43" t="str">
        <f>'C1'!AK39</f>
        <v/>
      </c>
      <c r="AS36" s="43" t="str">
        <f>'C1'!AL39</f>
        <v/>
      </c>
      <c r="AT36" s="43" t="str">
        <f>'C1'!AM39</f>
        <v/>
      </c>
      <c r="AU36" s="43" t="str">
        <f>'C1'!AN39</f>
        <v/>
      </c>
      <c r="AV36" s="32">
        <f>'C1'!BD39</f>
        <v>0</v>
      </c>
      <c r="AW36" s="43">
        <f>'C1'!AP39</f>
        <v>792000</v>
      </c>
      <c r="AX36" s="28"/>
    </row>
    <row r="37">
      <c r="A37" s="63">
        <f>'C1'!A40</f>
        <v>3</v>
      </c>
      <c r="B37" s="28" t="str">
        <f>'C1'!C40</f>
        <v>GAÑAN JARAMILLO CLAUDIA MARCELA</v>
      </c>
      <c r="C37" s="112">
        <f>'C1'!D40</f>
        <v>57000</v>
      </c>
      <c r="D37" s="112" t="str">
        <f>'C1'!I40</f>
        <v>n</v>
      </c>
      <c r="E37" s="28" t="str">
        <f>IFERROR(VLOOKUP(D37,Datos!$A$2:$B$1000,2,FALSE))</f>
        <v>N</v>
      </c>
      <c r="F37" s="43">
        <f>'C1'!J40</f>
        <v>60000</v>
      </c>
      <c r="G37" s="67" t="str">
        <f>'C1'!K40</f>
        <v>t</v>
      </c>
      <c r="H37" s="28" t="str">
        <f>IFERROR(VLOOKUP(G37,Datos!$A$2:$B$1000,2,FALSE))</f>
        <v>T</v>
      </c>
      <c r="I37" s="43">
        <f>'C1'!L40</f>
        <v>60000</v>
      </c>
      <c r="J37" s="67" t="str">
        <f>'C1'!M40</f>
        <v>n</v>
      </c>
      <c r="K37" s="28" t="str">
        <f>IFERROR(VLOOKUP(J37,Datos!$A$2:$B$1000,2,FALSE))</f>
        <v>N</v>
      </c>
      <c r="L37" s="43" t="str">
        <f>'C1'!N40</f>
        <v/>
      </c>
      <c r="M37" s="67" t="str">
        <f>'C1'!O40</f>
        <v>a</v>
      </c>
      <c r="N37" s="28" t="str">
        <f>IFERROR(VLOOKUP(M37,Datos!$A$2:$B$1000,2,FALSE))</f>
        <v>A</v>
      </c>
      <c r="O37" s="43">
        <f>'C1'!P40</f>
        <v>120000</v>
      </c>
      <c r="P37" s="67" t="str">
        <f>'C1'!Q40</f>
        <v>t</v>
      </c>
      <c r="Q37" s="28" t="str">
        <f>IFERROR(VLOOKUP(P37,Datos!$A$2:$B$1000,2,FALSE))</f>
        <v>T</v>
      </c>
      <c r="R37" s="43">
        <f>'C1'!R40</f>
        <v>60000</v>
      </c>
      <c r="S37" s="43" t="str">
        <f>'C1'!S40</f>
        <v>n</v>
      </c>
      <c r="T37" s="28" t="str">
        <f>IFERROR(VLOOKUP(S37,Datos!$A$2:$B$1000,2,FALSE))</f>
        <v>N</v>
      </c>
      <c r="U37" s="43">
        <f>'C1'!T40</f>
        <v>60000</v>
      </c>
      <c r="V37" s="67" t="str">
        <f>'C1'!U40</f>
        <v>t</v>
      </c>
      <c r="W37" s="28" t="str">
        <f>IFERROR(VLOOKUP(V37,Datos!$A$2:$B$1000,2,FALSE))</f>
        <v>T</v>
      </c>
      <c r="X37" s="43">
        <f>'C1'!V40</f>
        <v>60000</v>
      </c>
      <c r="Y37" s="67" t="str">
        <f>'C1'!W40</f>
        <v>t</v>
      </c>
      <c r="Z37" s="28" t="str">
        <f>IFERROR(VLOOKUP(Y37,Datos!$A$2:$B$1000,2,FALSE))</f>
        <v>T</v>
      </c>
      <c r="AA37" s="43">
        <f>'C1'!X40</f>
        <v>47000</v>
      </c>
      <c r="AB37" s="67" t="str">
        <f>'C1'!Y40</f>
        <v>t</v>
      </c>
      <c r="AC37" s="28" t="str">
        <f>IFERROR(VLOOKUP(AB37,Datos!$A$2:$B$1000,2,FALSE))</f>
        <v>T</v>
      </c>
      <c r="AD37" s="43">
        <f>'C1'!Z40</f>
        <v>73000</v>
      </c>
      <c r="AE37" s="43" t="str">
        <f>'C1'!AA40</f>
        <v>n</v>
      </c>
      <c r="AF37" s="28" t="str">
        <f>IFERROR(VLOOKUP(AE37,Datos!$A$2:$B$1000,2,FALSE))</f>
        <v>N</v>
      </c>
      <c r="AG37" s="43">
        <f>'C1'!AB40</f>
        <v>60000</v>
      </c>
      <c r="AH37" s="67" t="str">
        <f>'C1'!AC40</f>
        <v>n</v>
      </c>
      <c r="AI37" s="28" t="str">
        <f>IFERROR(VLOOKUP(AH37,Datos!$A$2:$B$1000,2,FALSE))</f>
        <v>N</v>
      </c>
      <c r="AJ37" s="43">
        <f>'C1'!AD40</f>
        <v>60000</v>
      </c>
      <c r="AK37" s="67" t="str">
        <f>'C1'!AE40</f>
        <v>n</v>
      </c>
      <c r="AL37" s="28" t="str">
        <f>IFERROR(VLOOKUP(AK37,Datos!$A$2:$B$1000,2,FALSE))</f>
        <v>N</v>
      </c>
      <c r="AM37" s="43">
        <f>'C1'!AF40</f>
        <v>24000</v>
      </c>
      <c r="AN37" s="43" t="str">
        <f>'C1'!AG40</f>
        <v/>
      </c>
      <c r="AO37" s="43" t="str">
        <f>'C1'!AH40</f>
        <v/>
      </c>
      <c r="AP37" s="43" t="str">
        <f>'C1'!AI40</f>
        <v/>
      </c>
      <c r="AQ37" s="43" t="str">
        <f>'C1'!AJ40</f>
        <v/>
      </c>
      <c r="AR37" s="43" t="str">
        <f>'C1'!AK40</f>
        <v/>
      </c>
      <c r="AS37" s="43" t="str">
        <f>'C1'!AL40</f>
        <v/>
      </c>
      <c r="AT37" s="43" t="str">
        <f>'C1'!AM40</f>
        <v/>
      </c>
      <c r="AU37" s="43" t="str">
        <f>'C1'!AN40</f>
        <v/>
      </c>
      <c r="AV37" s="32">
        <f>'C1'!BD40</f>
        <v>1</v>
      </c>
      <c r="AW37" s="43">
        <f>'C1'!AP40</f>
        <v>684000</v>
      </c>
      <c r="AX37" s="28"/>
    </row>
    <row r="38">
      <c r="A38" s="63">
        <f>'C1'!A41</f>
        <v>4</v>
      </c>
      <c r="B38" s="28" t="str">
        <f>'C1'!C41</f>
        <v>CASTAÑO RAMIREZ MARCO TULIO</v>
      </c>
      <c r="C38" s="112">
        <f>'C1'!D41</f>
        <v>61500</v>
      </c>
      <c r="D38" s="112" t="str">
        <f>'C1'!I41</f>
        <v>a</v>
      </c>
      <c r="E38" s="28" t="str">
        <f>IFERROR(VLOOKUP(D38,Datos!$A$2:$B$1000,2,FALSE))</f>
        <v>A</v>
      </c>
      <c r="F38" s="43">
        <f>'C1'!J41</f>
        <v>20000</v>
      </c>
      <c r="G38" s="67" t="str">
        <f>'C1'!K41</f>
        <v>a</v>
      </c>
      <c r="H38" s="28" t="str">
        <f>IFERROR(VLOOKUP(G38,Datos!$A$2:$B$1000,2,FALSE))</f>
        <v>A</v>
      </c>
      <c r="I38" s="43">
        <f>'C1'!L41</f>
        <v>70000</v>
      </c>
      <c r="J38" s="67" t="str">
        <f>'C1'!M41</f>
        <v>a</v>
      </c>
      <c r="K38" s="28" t="str">
        <f>IFERROR(VLOOKUP(J38,Datos!$A$2:$B$1000,2,FALSE))</f>
        <v>A</v>
      </c>
      <c r="L38" s="43">
        <f>'C1'!N41</f>
        <v>70000</v>
      </c>
      <c r="M38" s="67" t="str">
        <f>'C1'!O41</f>
        <v>n</v>
      </c>
      <c r="N38" s="28" t="str">
        <f>IFERROR(VLOOKUP(M38,Datos!$A$2:$B$1000,2,FALSE))</f>
        <v>N</v>
      </c>
      <c r="O38" s="43">
        <f>'C1'!P41</f>
        <v>67000</v>
      </c>
      <c r="P38" s="67" t="str">
        <f>'C1'!Q41</f>
        <v>a</v>
      </c>
      <c r="Q38" s="28" t="str">
        <f>IFERROR(VLOOKUP(P38,Datos!$A$2:$B$1000,2,FALSE))</f>
        <v>A</v>
      </c>
      <c r="R38" s="43">
        <f>'C1'!R41</f>
        <v>73000</v>
      </c>
      <c r="S38" s="43" t="str">
        <f>'C1'!S41</f>
        <v>a</v>
      </c>
      <c r="T38" s="28" t="str">
        <f>IFERROR(VLOOKUP(S38,Datos!$A$2:$B$1000,2,FALSE))</f>
        <v>A</v>
      </c>
      <c r="U38" s="43">
        <f>'C1'!T41</f>
        <v>70000</v>
      </c>
      <c r="V38" s="67" t="str">
        <f>'C1'!U41</f>
        <v>a</v>
      </c>
      <c r="W38" s="28" t="str">
        <f>IFERROR(VLOOKUP(V38,Datos!$A$2:$B$1000,2,FALSE))</f>
        <v>A</v>
      </c>
      <c r="X38" s="43">
        <f>'C1'!V41</f>
        <v>70000</v>
      </c>
      <c r="Y38" s="67" t="str">
        <f>'C1'!W41</f>
        <v>a</v>
      </c>
      <c r="Z38" s="28" t="str">
        <f>IFERROR(VLOOKUP(Y38,Datos!$A$2:$B$1000,2,FALSE))</f>
        <v>A</v>
      </c>
      <c r="AA38" s="43" t="str">
        <f>'C1'!X41</f>
        <v/>
      </c>
      <c r="AB38" s="67" t="str">
        <f>'C1'!Y41</f>
        <v>a</v>
      </c>
      <c r="AC38" s="28" t="str">
        <f>IFERROR(VLOOKUP(AB38,Datos!$A$2:$B$1000,2,FALSE))</f>
        <v>A</v>
      </c>
      <c r="AD38" s="43">
        <f>'C1'!Z41</f>
        <v>135000</v>
      </c>
      <c r="AE38" s="43" t="str">
        <f>'C1'!AA41</f>
        <v>a</v>
      </c>
      <c r="AF38" s="28" t="str">
        <f>IFERROR(VLOOKUP(AE38,Datos!$A$2:$B$1000,2,FALSE))</f>
        <v>A</v>
      </c>
      <c r="AG38" s="43">
        <f>'C1'!AB41</f>
        <v>70000</v>
      </c>
      <c r="AH38" s="67" t="str">
        <f>'C1'!AC41</f>
        <v>n</v>
      </c>
      <c r="AI38" s="28" t="str">
        <f>IFERROR(VLOOKUP(AH38,Datos!$A$2:$B$1000,2,FALSE))</f>
        <v>N</v>
      </c>
      <c r="AJ38" s="43">
        <f>'C1'!AD41</f>
        <v>70000</v>
      </c>
      <c r="AK38" s="67" t="str">
        <f>'C1'!AE41</f>
        <v>a</v>
      </c>
      <c r="AL38" s="28" t="str">
        <f>IFERROR(VLOOKUP(AK38,Datos!$A$2:$B$1000,2,FALSE))</f>
        <v>A</v>
      </c>
      <c r="AM38" s="43">
        <f>'C1'!AF41</f>
        <v>70000</v>
      </c>
      <c r="AN38" s="43" t="str">
        <f>'C1'!AG41</f>
        <v/>
      </c>
      <c r="AO38" s="43" t="str">
        <f>'C1'!AH41</f>
        <v/>
      </c>
      <c r="AP38" s="43" t="str">
        <f>'C1'!AI41</f>
        <v/>
      </c>
      <c r="AQ38" s="43" t="str">
        <f>'C1'!AJ41</f>
        <v/>
      </c>
      <c r="AR38" s="43" t="str">
        <f>'C1'!AK41</f>
        <v/>
      </c>
      <c r="AS38" s="43" t="str">
        <f>'C1'!AL41</f>
        <v/>
      </c>
      <c r="AT38" s="43" t="str">
        <f>'C1'!AM41</f>
        <v/>
      </c>
      <c r="AU38" s="43" t="str">
        <f>'C1'!AN41</f>
        <v/>
      </c>
      <c r="AV38" s="32">
        <f>'C1'!BD41</f>
        <v>1</v>
      </c>
      <c r="AW38" s="43">
        <f>'C1'!AP41</f>
        <v>785000</v>
      </c>
      <c r="AX38" s="28"/>
    </row>
    <row r="39">
      <c r="A39" s="63">
        <f>'C1'!A42</f>
        <v>5</v>
      </c>
      <c r="B39" s="28" t="str">
        <f>'C1'!C42</f>
        <v>VELASQUEZ ALVAREZ ALEJANDRO</v>
      </c>
      <c r="C39" s="112">
        <f>'C1'!D42</f>
        <v>47500</v>
      </c>
      <c r="D39" s="112" t="str">
        <f>'C1'!I42</f>
        <v>t</v>
      </c>
      <c r="E39" s="28" t="str">
        <f>IFERROR(VLOOKUP(D39,Datos!$A$2:$B$1000,2,FALSE))</f>
        <v>T</v>
      </c>
      <c r="F39" s="43">
        <f>'C1'!J42</f>
        <v>70000</v>
      </c>
      <c r="G39" s="67" t="str">
        <f>'C1'!K42</f>
        <v>a</v>
      </c>
      <c r="H39" s="28" t="str">
        <f>IFERROR(VLOOKUP(G39,Datos!$A$2:$B$1000,2,FALSE))</f>
        <v>A</v>
      </c>
      <c r="I39" s="43">
        <f>'C1'!L42</f>
        <v>70000</v>
      </c>
      <c r="J39" s="67" t="str">
        <f>'C1'!M42</f>
        <v>t</v>
      </c>
      <c r="K39" s="28" t="str">
        <f>IFERROR(VLOOKUP(J39,Datos!$A$2:$B$1000,2,FALSE))</f>
        <v>T</v>
      </c>
      <c r="L39" s="43">
        <f>'C1'!N42</f>
        <v>70000</v>
      </c>
      <c r="M39" s="67" t="str">
        <f>'C1'!O42</f>
        <v>a</v>
      </c>
      <c r="N39" s="28" t="str">
        <f>IFERROR(VLOOKUP(M39,Datos!$A$2:$B$1000,2,FALSE))</f>
        <v>A</v>
      </c>
      <c r="O39" s="43">
        <f>'C1'!P42</f>
        <v>70000</v>
      </c>
      <c r="P39" s="67" t="str">
        <f>'C1'!Q42</f>
        <v>a</v>
      </c>
      <c r="Q39" s="28" t="str">
        <f>IFERROR(VLOOKUP(P39,Datos!$A$2:$B$1000,2,FALSE))</f>
        <v>A</v>
      </c>
      <c r="R39" s="43">
        <f>'C1'!R42</f>
        <v>50000</v>
      </c>
      <c r="S39" s="43" t="str">
        <f>'C1'!S42</f>
        <v>a</v>
      </c>
      <c r="T39" s="28" t="str">
        <f>IFERROR(VLOOKUP(S39,Datos!$A$2:$B$1000,2,FALSE))</f>
        <v>A</v>
      </c>
      <c r="U39" s="43">
        <f>'C1'!T42</f>
        <v>50000</v>
      </c>
      <c r="V39" s="67" t="str">
        <f>'C1'!U42</f>
        <v>a</v>
      </c>
      <c r="W39" s="28" t="str">
        <f>IFERROR(VLOOKUP(V39,Datos!$A$2:$B$1000,2,FALSE))</f>
        <v>A</v>
      </c>
      <c r="X39" s="43">
        <f>'C1'!V42</f>
        <v>0</v>
      </c>
      <c r="Y39" s="67" t="str">
        <f>'C1'!W42</f>
        <v>a</v>
      </c>
      <c r="Z39" s="28" t="str">
        <f>IFERROR(VLOOKUP(Y39,Datos!$A$2:$B$1000,2,FALSE))</f>
        <v>A</v>
      </c>
      <c r="AA39" s="43">
        <f>'C1'!X42</f>
        <v>15000</v>
      </c>
      <c r="AB39" s="67" t="str">
        <f>'C1'!Y42</f>
        <v>a</v>
      </c>
      <c r="AC39" s="28" t="str">
        <f>IFERROR(VLOOKUP(AB39,Datos!$A$2:$B$1000,2,FALSE))</f>
        <v>A</v>
      </c>
      <c r="AD39" s="43">
        <f>'C1'!Z42</f>
        <v>30000</v>
      </c>
      <c r="AE39" s="43" t="str">
        <f>'C1'!AA42</f>
        <v>a</v>
      </c>
      <c r="AF39" s="28" t="str">
        <f>IFERROR(VLOOKUP(AE39,Datos!$A$2:$B$1000,2,FALSE))</f>
        <v>A</v>
      </c>
      <c r="AG39" s="43">
        <f>'C1'!AB42</f>
        <v>55000</v>
      </c>
      <c r="AH39" s="67" t="str">
        <f>'C1'!AC42</f>
        <v>a</v>
      </c>
      <c r="AI39" s="28" t="str">
        <f>IFERROR(VLOOKUP(AH39,Datos!$A$2:$B$1000,2,FALSE))</f>
        <v>A</v>
      </c>
      <c r="AJ39" s="43">
        <f>'C1'!AD42</f>
        <v>30000</v>
      </c>
      <c r="AK39" s="67" t="str">
        <f>'C1'!AE42</f>
        <v>n</v>
      </c>
      <c r="AL39" s="28" t="str">
        <f>IFERROR(VLOOKUP(AK39,Datos!$A$2:$B$1000,2,FALSE))</f>
        <v>N</v>
      </c>
      <c r="AM39" s="43">
        <f>'C1'!AF42</f>
        <v>60000</v>
      </c>
      <c r="AN39" s="43" t="str">
        <f>'C1'!AG42</f>
        <v/>
      </c>
      <c r="AO39" s="43" t="str">
        <f>'C1'!AH42</f>
        <v/>
      </c>
      <c r="AP39" s="43" t="str">
        <f>'C1'!AI42</f>
        <v/>
      </c>
      <c r="AQ39" s="43" t="str">
        <f>'C1'!AJ42</f>
        <v/>
      </c>
      <c r="AR39" s="43" t="str">
        <f>'C1'!AK42</f>
        <v/>
      </c>
      <c r="AS39" s="43" t="str">
        <f>'C1'!AL42</f>
        <v/>
      </c>
      <c r="AT39" s="43" t="str">
        <f>'C1'!AM42</f>
        <v/>
      </c>
      <c r="AU39" s="43" t="str">
        <f>'C1'!AN42</f>
        <v/>
      </c>
      <c r="AV39" s="32">
        <f>'C1'!BD42</f>
        <v>0</v>
      </c>
      <c r="AW39" s="43">
        <f>'C1'!AP42</f>
        <v>570000</v>
      </c>
      <c r="AX39" s="28"/>
    </row>
    <row r="40">
      <c r="A40" s="63">
        <f>'C1'!A43</f>
        <v>6</v>
      </c>
      <c r="B40" s="28" t="str">
        <f>'C1'!C43</f>
        <v>GARCIA NARANJO MARILLELY</v>
      </c>
      <c r="C40" s="112">
        <f>'C1'!D43</f>
        <v>47500</v>
      </c>
      <c r="D40" s="112" t="str">
        <f>'C1'!I43</f>
        <v>n</v>
      </c>
      <c r="E40" s="28" t="str">
        <f>IFERROR(VLOOKUP(D40,Datos!$A$2:$B$1000,2,FALSE))</f>
        <v>N</v>
      </c>
      <c r="F40" s="43">
        <f>'C1'!J43</f>
        <v>50000</v>
      </c>
      <c r="G40" s="67" t="str">
        <f>'C1'!K43</f>
        <v>t</v>
      </c>
      <c r="H40" s="28" t="str">
        <f>IFERROR(VLOOKUP(G40,Datos!$A$2:$B$1000,2,FALSE))</f>
        <v>T</v>
      </c>
      <c r="I40" s="43">
        <f>'C1'!L43</f>
        <v>50000</v>
      </c>
      <c r="J40" s="67" t="str">
        <f>'C1'!M43</f>
        <v>n</v>
      </c>
      <c r="K40" s="28" t="str">
        <f>IFERROR(VLOOKUP(J40,Datos!$A$2:$B$1000,2,FALSE))</f>
        <v>N</v>
      </c>
      <c r="L40" s="43">
        <f>'C1'!N43</f>
        <v>50000</v>
      </c>
      <c r="M40" s="67" t="str">
        <f>'C1'!O43</f>
        <v>n</v>
      </c>
      <c r="N40" s="28" t="str">
        <f>IFERROR(VLOOKUP(M40,Datos!$A$2:$B$1000,2,FALSE))</f>
        <v>N</v>
      </c>
      <c r="O40" s="43">
        <f>'C1'!P43</f>
        <v>25000</v>
      </c>
      <c r="P40" s="67" t="str">
        <f>'C1'!Q43</f>
        <v>n</v>
      </c>
      <c r="Q40" s="28" t="str">
        <f>IFERROR(VLOOKUP(P40,Datos!$A$2:$B$1000,2,FALSE))</f>
        <v>N</v>
      </c>
      <c r="R40" s="43">
        <f>'C1'!R43</f>
        <v>50000</v>
      </c>
      <c r="S40" s="43" t="str">
        <f>'C1'!S43</f>
        <v>a</v>
      </c>
      <c r="T40" s="28" t="str">
        <f>IFERROR(VLOOKUP(S40,Datos!$A$2:$B$1000,2,FALSE))</f>
        <v>A</v>
      </c>
      <c r="U40" s="43">
        <f>'C1'!T43</f>
        <v>50000</v>
      </c>
      <c r="V40" s="67" t="str">
        <f>'C1'!U43</f>
        <v>n</v>
      </c>
      <c r="W40" s="28" t="str">
        <f>IFERROR(VLOOKUP(V40,Datos!$A$2:$B$1000,2,FALSE))</f>
        <v>N</v>
      </c>
      <c r="X40" s="43">
        <f>'C1'!V43</f>
        <v>52000</v>
      </c>
      <c r="Y40" s="67" t="str">
        <f>'C1'!W43</f>
        <v>n</v>
      </c>
      <c r="Z40" s="28" t="str">
        <f>IFERROR(VLOOKUP(Y40,Datos!$A$2:$B$1000,2,FALSE))</f>
        <v>N</v>
      </c>
      <c r="AA40" s="43">
        <f>'C1'!X43</f>
        <v>50000</v>
      </c>
      <c r="AB40" s="67" t="str">
        <f>'C1'!Y43</f>
        <v>a</v>
      </c>
      <c r="AC40" s="28" t="str">
        <f>IFERROR(VLOOKUP(AB40,Datos!$A$2:$B$1000,2,FALSE))</f>
        <v>A</v>
      </c>
      <c r="AD40" s="43">
        <f>'C1'!Z43</f>
        <v>30000</v>
      </c>
      <c r="AE40" s="43" t="str">
        <f>'C1'!AA43</f>
        <v>n</v>
      </c>
      <c r="AF40" s="28" t="str">
        <f>IFERROR(VLOOKUP(AE40,Datos!$A$2:$B$1000,2,FALSE))</f>
        <v>N</v>
      </c>
      <c r="AG40" s="43">
        <f>'C1'!AB43</f>
        <v>50000</v>
      </c>
      <c r="AH40" s="67" t="str">
        <f>'C1'!AC43</f>
        <v>n</v>
      </c>
      <c r="AI40" s="28" t="str">
        <f>IFERROR(VLOOKUP(AH40,Datos!$A$2:$B$1000,2,FALSE))</f>
        <v>N</v>
      </c>
      <c r="AJ40" s="43">
        <f>'C1'!AD43</f>
        <v>50000</v>
      </c>
      <c r="AK40" s="67" t="str">
        <f>'C1'!AE43</f>
        <v>n</v>
      </c>
      <c r="AL40" s="28" t="str">
        <f>IFERROR(VLOOKUP(AK40,Datos!$A$2:$B$1000,2,FALSE))</f>
        <v>N</v>
      </c>
      <c r="AM40" s="43">
        <f>'C1'!AF43</f>
        <v>63000</v>
      </c>
      <c r="AN40" s="43" t="str">
        <f>'C1'!AG43</f>
        <v/>
      </c>
      <c r="AO40" s="43" t="str">
        <f>'C1'!AH43</f>
        <v/>
      </c>
      <c r="AP40" s="43" t="str">
        <f>'C1'!AI43</f>
        <v/>
      </c>
      <c r="AQ40" s="43" t="str">
        <f>'C1'!AJ43</f>
        <v/>
      </c>
      <c r="AR40" s="43" t="str">
        <f>'C1'!AK43</f>
        <v/>
      </c>
      <c r="AS40" s="43" t="str">
        <f>'C1'!AL43</f>
        <v/>
      </c>
      <c r="AT40" s="43" t="str">
        <f>'C1'!AM43</f>
        <v/>
      </c>
      <c r="AU40" s="43" t="str">
        <f>'C1'!AN43</f>
        <v/>
      </c>
      <c r="AV40" s="32">
        <f>'C1'!BD43</f>
        <v>0</v>
      </c>
      <c r="AW40" s="43">
        <f>'C1'!AP43</f>
        <v>570000</v>
      </c>
      <c r="AX40" s="28"/>
    </row>
    <row r="41">
      <c r="A41" s="63">
        <f>'C1'!A44</f>
        <v>7</v>
      </c>
      <c r="B41" s="28" t="str">
        <f>'C1'!C44</f>
        <v/>
      </c>
      <c r="C41" s="112" t="str">
        <f>'C1'!D44</f>
        <v/>
      </c>
      <c r="D41" s="112" t="str">
        <f>'C1'!I44</f>
        <v/>
      </c>
      <c r="E41" s="28" t="str">
        <f>IFERROR(VLOOKUP(D41,Datos!$A$2:$B$1000,2,FALSE))</f>
        <v/>
      </c>
      <c r="F41" s="43" t="str">
        <f>'C1'!J44</f>
        <v/>
      </c>
      <c r="G41" s="67" t="str">
        <f>'C1'!K44</f>
        <v/>
      </c>
      <c r="H41" s="28" t="str">
        <f>IFERROR(VLOOKUP(G41,Datos!$A$2:$B$1000,2,FALSE))</f>
        <v/>
      </c>
      <c r="I41" s="43" t="str">
        <f>'C1'!L44</f>
        <v/>
      </c>
      <c r="J41" s="67" t="str">
        <f>'C1'!M44</f>
        <v/>
      </c>
      <c r="K41" s="28" t="str">
        <f>IFERROR(VLOOKUP(J41,Datos!$A$2:$B$1000,2,FALSE))</f>
        <v/>
      </c>
      <c r="L41" s="43" t="str">
        <f>'C1'!N44</f>
        <v/>
      </c>
      <c r="M41" s="67" t="str">
        <f>'C1'!O44</f>
        <v/>
      </c>
      <c r="N41" s="28" t="str">
        <f>IFERROR(VLOOKUP(M41,Datos!$A$2:$B$1000,2,FALSE))</f>
        <v/>
      </c>
      <c r="O41" s="43" t="str">
        <f>'C1'!P44</f>
        <v/>
      </c>
      <c r="P41" s="67" t="str">
        <f>'C1'!Q44</f>
        <v/>
      </c>
      <c r="Q41" s="28" t="str">
        <f>IFERROR(VLOOKUP(P41,Datos!$A$2:$B$1000,2,FALSE))</f>
        <v/>
      </c>
      <c r="R41" s="43" t="str">
        <f>'C1'!R44</f>
        <v/>
      </c>
      <c r="S41" s="43" t="str">
        <f>'C1'!S44</f>
        <v/>
      </c>
      <c r="T41" s="28" t="str">
        <f>IFERROR(VLOOKUP(S41,Datos!$A$2:$B$1000,2,FALSE))</f>
        <v/>
      </c>
      <c r="U41" s="43" t="str">
        <f>'C1'!T44</f>
        <v/>
      </c>
      <c r="V41" s="67" t="str">
        <f>'C1'!U44</f>
        <v/>
      </c>
      <c r="W41" s="28" t="str">
        <f>IFERROR(VLOOKUP(V41,Datos!$A$2:$B$1000,2,FALSE))</f>
        <v/>
      </c>
      <c r="X41" s="43" t="str">
        <f>'C1'!V44</f>
        <v/>
      </c>
      <c r="Y41" s="67" t="str">
        <f>'C1'!W44</f>
        <v/>
      </c>
      <c r="Z41" s="28" t="str">
        <f>IFERROR(VLOOKUP(Y41,Datos!$A$2:$B$1000,2,FALSE))</f>
        <v/>
      </c>
      <c r="AA41" s="43" t="str">
        <f>'C1'!X44</f>
        <v/>
      </c>
      <c r="AB41" s="67" t="str">
        <f>'C1'!Y44</f>
        <v/>
      </c>
      <c r="AC41" s="28" t="str">
        <f>IFERROR(VLOOKUP(AB41,Datos!$A$2:$B$1000,2,FALSE))</f>
        <v/>
      </c>
      <c r="AD41" s="43" t="str">
        <f>'C1'!Z44</f>
        <v/>
      </c>
      <c r="AE41" s="43" t="str">
        <f>'C1'!AA44</f>
        <v/>
      </c>
      <c r="AF41" s="28" t="str">
        <f>IFERROR(VLOOKUP(AE41,Datos!$A$2:$B$1000,2,FALSE))</f>
        <v/>
      </c>
      <c r="AG41" s="43" t="str">
        <f>'C1'!AB44</f>
        <v/>
      </c>
      <c r="AH41" s="67" t="str">
        <f>'C1'!AC44</f>
        <v/>
      </c>
      <c r="AI41" s="28" t="str">
        <f>IFERROR(VLOOKUP(AH41,Datos!$A$2:$B$1000,2,FALSE))</f>
        <v/>
      </c>
      <c r="AJ41" s="43" t="str">
        <f>'C1'!AD44</f>
        <v/>
      </c>
      <c r="AK41" s="67" t="str">
        <f>'C1'!AE44</f>
        <v/>
      </c>
      <c r="AL41" s="28" t="str">
        <f>IFERROR(VLOOKUP(AK41,Datos!$A$2:$B$1000,2,FALSE))</f>
        <v/>
      </c>
      <c r="AM41" s="43" t="str">
        <f>'C1'!AF44</f>
        <v/>
      </c>
      <c r="AN41" s="43" t="str">
        <f>'C1'!AG44</f>
        <v/>
      </c>
      <c r="AO41" s="43" t="str">
        <f>'C1'!AH44</f>
        <v/>
      </c>
      <c r="AP41" s="43" t="str">
        <f>'C1'!AI44</f>
        <v/>
      </c>
      <c r="AQ41" s="43" t="str">
        <f>'C1'!AJ44</f>
        <v/>
      </c>
      <c r="AR41" s="43" t="str">
        <f>'C1'!AK44</f>
        <v/>
      </c>
      <c r="AS41" s="43" t="str">
        <f>'C1'!AL44</f>
        <v/>
      </c>
      <c r="AT41" s="43" t="str">
        <f>'C1'!AM44</f>
        <v/>
      </c>
      <c r="AU41" s="43" t="str">
        <f>'C1'!AN44</f>
        <v/>
      </c>
      <c r="AV41" s="32">
        <f>'C1'!BD44</f>
        <v>12</v>
      </c>
      <c r="AW41" s="43">
        <f>'C1'!AP44</f>
        <v>0</v>
      </c>
      <c r="AX41" s="28"/>
    </row>
    <row r="42" ht="7.5" customHeight="1">
      <c r="A42" s="63">
        <f>'C1'!A45</f>
        <v>8</v>
      </c>
      <c r="B42" s="109" t="str">
        <f>'C1'!C45</f>
        <v/>
      </c>
      <c r="C42" s="112" t="str">
        <f>'C1'!D45</f>
        <v/>
      </c>
      <c r="D42" s="112" t="str">
        <f>'C1'!I45</f>
        <v/>
      </c>
      <c r="E42" s="28" t="str">
        <f>IFERROR(VLOOKUP(D42,Datos!$A$2:$B$1000,2,FALSE))</f>
        <v/>
      </c>
      <c r="F42" s="43" t="str">
        <f>'C1'!J45</f>
        <v/>
      </c>
      <c r="G42" s="67" t="str">
        <f>'C1'!K45</f>
        <v/>
      </c>
      <c r="H42" s="28" t="str">
        <f>IFERROR(VLOOKUP(G42,Datos!$A$2:$B$1000,2,FALSE))</f>
        <v/>
      </c>
      <c r="I42" s="43" t="str">
        <f>'C1'!L45</f>
        <v/>
      </c>
      <c r="J42" s="67" t="str">
        <f>'C1'!M45</f>
        <v/>
      </c>
      <c r="K42" s="28" t="str">
        <f>IFERROR(VLOOKUP(J42,Datos!$A$2:$B$1000,2,FALSE))</f>
        <v/>
      </c>
      <c r="L42" s="43" t="str">
        <f>'C1'!N45</f>
        <v/>
      </c>
      <c r="M42" s="67" t="str">
        <f>'C1'!O45</f>
        <v/>
      </c>
      <c r="N42" s="28" t="str">
        <f>IFERROR(VLOOKUP(M42,Datos!$A$2:$B$1000,2,FALSE))</f>
        <v/>
      </c>
      <c r="O42" s="43" t="str">
        <f>'C1'!P45</f>
        <v/>
      </c>
      <c r="P42" s="67" t="str">
        <f>'C1'!Q45</f>
        <v/>
      </c>
      <c r="Q42" s="28" t="str">
        <f>IFERROR(VLOOKUP(P42,Datos!$A$2:$B$1000,2,FALSE))</f>
        <v/>
      </c>
      <c r="R42" s="43" t="str">
        <f>'C1'!R45</f>
        <v/>
      </c>
      <c r="S42" s="43" t="str">
        <f>'C1'!S45</f>
        <v/>
      </c>
      <c r="T42" s="28" t="str">
        <f>IFERROR(VLOOKUP(S42,Datos!$A$2:$B$1000,2,FALSE))</f>
        <v/>
      </c>
      <c r="U42" s="43" t="str">
        <f>'C1'!T45</f>
        <v/>
      </c>
      <c r="V42" s="67" t="str">
        <f>'C1'!U45</f>
        <v/>
      </c>
      <c r="W42" s="28" t="str">
        <f>IFERROR(VLOOKUP(V42,Datos!$A$2:$B$1000,2,FALSE))</f>
        <v/>
      </c>
      <c r="X42" s="43" t="str">
        <f>'C1'!V45</f>
        <v/>
      </c>
      <c r="Y42" s="67" t="str">
        <f>'C1'!W45</f>
        <v/>
      </c>
      <c r="Z42" s="28" t="str">
        <f>IFERROR(VLOOKUP(Y42,Datos!$A$2:$B$1000,2,FALSE))</f>
        <v/>
      </c>
      <c r="AA42" s="43" t="str">
        <f>'C1'!X45</f>
        <v/>
      </c>
      <c r="AB42" s="67" t="str">
        <f>'C1'!Y45</f>
        <v/>
      </c>
      <c r="AC42" s="28" t="str">
        <f>IFERROR(VLOOKUP(AB42,Datos!$A$2:$B$1000,2,FALSE))</f>
        <v/>
      </c>
      <c r="AD42" s="43" t="str">
        <f>'C1'!Z45</f>
        <v/>
      </c>
      <c r="AE42" s="43" t="str">
        <f>'C1'!AA45</f>
        <v/>
      </c>
      <c r="AF42" s="28" t="str">
        <f>IFERROR(VLOOKUP(AE42,Datos!$A$2:$B$1000,2,FALSE))</f>
        <v/>
      </c>
      <c r="AG42" s="43" t="str">
        <f>'C1'!AB45</f>
        <v/>
      </c>
      <c r="AH42" s="67" t="str">
        <f>'C1'!AC45</f>
        <v/>
      </c>
      <c r="AI42" s="28" t="str">
        <f>IFERROR(VLOOKUP(AH42,Datos!$A$2:$B$1000,2,FALSE))</f>
        <v/>
      </c>
      <c r="AJ42" s="43" t="str">
        <f>'C1'!AD45</f>
        <v/>
      </c>
      <c r="AK42" s="67" t="str">
        <f>'C1'!AE45</f>
        <v/>
      </c>
      <c r="AL42" s="28" t="str">
        <f>IFERROR(VLOOKUP(AK42,Datos!$A$2:$B$1000,2,FALSE))</f>
        <v/>
      </c>
      <c r="AM42" s="43" t="str">
        <f>'C1'!AF45</f>
        <v/>
      </c>
      <c r="AN42" s="43" t="str">
        <f>'C1'!AG45</f>
        <v/>
      </c>
      <c r="AO42" s="43" t="str">
        <f>'C1'!AH45</f>
        <v/>
      </c>
      <c r="AP42" s="43" t="str">
        <f>'C1'!AI45</f>
        <v/>
      </c>
      <c r="AQ42" s="43" t="str">
        <f>'C1'!AJ45</f>
        <v/>
      </c>
      <c r="AR42" s="43" t="str">
        <f>'C1'!AK45</f>
        <v/>
      </c>
      <c r="AS42" s="43" t="str">
        <f>'C1'!AL45</f>
        <v/>
      </c>
      <c r="AT42" s="43" t="str">
        <f>'C1'!AM45</f>
        <v/>
      </c>
      <c r="AU42" s="43" t="str">
        <f>'C1'!AN45</f>
        <v/>
      </c>
      <c r="AV42" s="32">
        <f>'C1'!BD45</f>
        <v>12</v>
      </c>
      <c r="AW42" s="43">
        <f>'C1'!AP45</f>
        <v>0</v>
      </c>
      <c r="AX42" s="28"/>
    </row>
    <row r="43">
      <c r="A43" s="63" t="str">
        <f>'C1'!A46</f>
        <v/>
      </c>
      <c r="B43" s="14" t="s">
        <v>92</v>
      </c>
      <c r="C43" s="10"/>
      <c r="D43" s="10"/>
      <c r="E43" s="67" t="str">
        <f>'C1'!I46</f>
        <v/>
      </c>
      <c r="F43" s="43">
        <f>'C1'!J46</f>
        <v>360000</v>
      </c>
      <c r="G43" s="28"/>
      <c r="H43" s="67" t="str">
        <f>'C1'!K46</f>
        <v/>
      </c>
      <c r="I43" s="43">
        <f>'C1'!L46</f>
        <v>315000</v>
      </c>
      <c r="J43" s="28"/>
      <c r="K43" s="67" t="str">
        <f>'C1'!M46</f>
        <v/>
      </c>
      <c r="L43" s="43">
        <f>'C1'!N46</f>
        <v>275500</v>
      </c>
      <c r="M43" s="67" t="str">
        <f>'C1'!O46</f>
        <v/>
      </c>
      <c r="N43" s="28" t="str">
        <f>IFERROR(VLOOKUP(M43,Datos!$A$2:$B$1000,2,FALSE))</f>
        <v/>
      </c>
      <c r="O43" s="43">
        <f>'C1'!P46</f>
        <v>377000</v>
      </c>
      <c r="P43" s="67" t="str">
        <f>'C1'!Q46</f>
        <v/>
      </c>
      <c r="Q43" s="28" t="str">
        <f>IFERROR(VLOOKUP(P43,Datos!$A$2:$B$1000,2,FALSE))</f>
        <v/>
      </c>
      <c r="R43" s="43">
        <f>'C1'!R46</f>
        <v>328000</v>
      </c>
      <c r="S43" s="43" t="str">
        <f>'C1'!S46</f>
        <v/>
      </c>
      <c r="T43" s="28" t="str">
        <f>IFERROR(VLOOKUP(S43,Datos!$A$2:$B$1000,2,FALSE))</f>
        <v/>
      </c>
      <c r="U43" s="43">
        <f>'C1'!T46</f>
        <v>320000</v>
      </c>
      <c r="V43" s="67" t="str">
        <f>'C1'!U46</f>
        <v/>
      </c>
      <c r="W43" s="28" t="str">
        <f>IFERROR(VLOOKUP(V43,Datos!$A$2:$B$1000,2,FALSE))</f>
        <v/>
      </c>
      <c r="X43" s="43">
        <f>'C1'!V46</f>
        <v>286000</v>
      </c>
      <c r="Y43" s="67" t="str">
        <f>'C1'!W46</f>
        <v/>
      </c>
      <c r="Z43" s="28" t="str">
        <f>IFERROR(VLOOKUP(Y43,Datos!$A$2:$B$1000,2,FALSE))</f>
        <v/>
      </c>
      <c r="AA43" s="43">
        <f>'C1'!X46</f>
        <v>227000</v>
      </c>
      <c r="AB43" s="67" t="str">
        <f>'C1'!Y46</f>
        <v/>
      </c>
      <c r="AC43" s="28" t="str">
        <f>IFERROR(VLOOKUP(AB43,Datos!$A$2:$B$1000,2,FALSE))</f>
        <v/>
      </c>
      <c r="AD43" s="43">
        <f>'C1'!Z46</f>
        <v>383000</v>
      </c>
      <c r="AE43" s="43" t="str">
        <f>'C1'!AA46</f>
        <v/>
      </c>
      <c r="AF43" s="28" t="str">
        <f>IFERROR(VLOOKUP(AE43,Datos!$A$2:$B$1000,2,FALSE))</f>
        <v/>
      </c>
      <c r="AG43" s="43">
        <f>'C1'!AB46</f>
        <v>375000</v>
      </c>
      <c r="AH43" s="67" t="str">
        <f>'C1'!AC46</f>
        <v/>
      </c>
      <c r="AI43" s="28" t="str">
        <f>IFERROR(VLOOKUP(AH43,Datos!$A$2:$B$1000,2,FALSE))</f>
        <v/>
      </c>
      <c r="AJ43" s="43">
        <f>'C1'!AD46</f>
        <v>350000</v>
      </c>
      <c r="AK43" s="67" t="str">
        <f>'C1'!AE46</f>
        <v/>
      </c>
      <c r="AL43" s="28" t="str">
        <f>IFERROR(VLOOKUP(AK43,Datos!$A$2:$B$1000,2,FALSE))</f>
        <v/>
      </c>
      <c r="AM43" s="43">
        <f>'C1'!AF46</f>
        <v>267000</v>
      </c>
      <c r="AN43" s="43" t="str">
        <f>'C1'!AG46</f>
        <v/>
      </c>
      <c r="AO43" s="43">
        <f>'C1'!AH46</f>
        <v>0</v>
      </c>
      <c r="AP43" s="43" t="str">
        <f>'C1'!AI46</f>
        <v/>
      </c>
      <c r="AQ43" s="43">
        <f>'C1'!AJ46</f>
        <v>0</v>
      </c>
      <c r="AR43" s="43" t="str">
        <f>'C1'!AK46</f>
        <v/>
      </c>
      <c r="AS43" s="43">
        <f>'C1'!AL46</f>
        <v>0</v>
      </c>
      <c r="AT43" s="43" t="str">
        <f>'C1'!AM46</f>
        <v/>
      </c>
      <c r="AU43" s="43">
        <f>'C1'!AN46</f>
        <v>0</v>
      </c>
      <c r="AV43" s="32"/>
      <c r="AW43" s="43"/>
      <c r="AX43" s="28"/>
    </row>
    <row r="44">
      <c r="A44" s="63">
        <f>'C1'!A47</f>
        <v>1</v>
      </c>
      <c r="B44" s="109" t="str">
        <f>'C1'!C47</f>
        <v>HERNANDEZ CONTRERAS NUDIS MARIA</v>
      </c>
      <c r="C44" s="207">
        <f>'C1'!D47</f>
        <v>15000</v>
      </c>
      <c r="D44" s="209" t="str">
        <f>'C1'!I47</f>
        <v>a</v>
      </c>
      <c r="E44" s="28" t="str">
        <f>IFERROR(VLOOKUP(D44,Datos!$A$2:$B$1000,2,FALSE))</f>
        <v>A</v>
      </c>
      <c r="F44" s="43">
        <f>'C1'!J47</f>
        <v>15000</v>
      </c>
      <c r="G44" s="209" t="str">
        <f>'C1'!K47</f>
        <v>a</v>
      </c>
      <c r="H44" s="28" t="str">
        <f>IFERROR(VLOOKUP(G44,Datos!$A$2:$B$1000,2,FALSE))</f>
        <v>A</v>
      </c>
      <c r="I44" s="43">
        <f>'C1'!L47</f>
        <v>15000</v>
      </c>
      <c r="J44" s="209" t="str">
        <f>'C1'!M47</f>
        <v>a</v>
      </c>
      <c r="K44" s="67" t="str">
        <f>'C1'!M47</f>
        <v>a</v>
      </c>
      <c r="L44" s="43">
        <f>'C1'!N47</f>
        <v>15000</v>
      </c>
      <c r="M44" s="67" t="str">
        <f>'C1'!O47</f>
        <v>t</v>
      </c>
      <c r="N44" s="28" t="str">
        <f>IFERROR(VLOOKUP(M44,Datos!$A$2:$B$1000,2,FALSE))</f>
        <v>T</v>
      </c>
      <c r="O44" s="43">
        <f>'C1'!P47</f>
        <v>15000</v>
      </c>
      <c r="P44" s="67" t="str">
        <f>'C1'!Q47</f>
        <v>a</v>
      </c>
      <c r="Q44" s="28" t="str">
        <f>IFERROR(VLOOKUP(P44,Datos!$A$2:$B$1000,2,FALSE))</f>
        <v>A</v>
      </c>
      <c r="R44" s="43">
        <f>'C1'!R47</f>
        <v>15000</v>
      </c>
      <c r="S44" s="43" t="str">
        <f>'C1'!S47</f>
        <v>a</v>
      </c>
      <c r="T44" s="28" t="str">
        <f>IFERROR(VLOOKUP(S44,Datos!$A$2:$B$1000,2,FALSE))</f>
        <v>A</v>
      </c>
      <c r="U44" s="43">
        <f>'C1'!T47</f>
        <v>15000</v>
      </c>
      <c r="V44" s="67" t="str">
        <f>'C1'!U47</f>
        <v>a</v>
      </c>
      <c r="W44" s="28" t="str">
        <f>IFERROR(VLOOKUP(V44,Datos!$A$2:$B$1000,2,FALSE))</f>
        <v>A</v>
      </c>
      <c r="X44" s="43">
        <f>'C1'!V47</f>
        <v>15000</v>
      </c>
      <c r="Y44" s="67" t="str">
        <f>'C1'!W47</f>
        <v>a</v>
      </c>
      <c r="Z44" s="28" t="str">
        <f>IFERROR(VLOOKUP(Y44,Datos!$A$2:$B$1000,2,FALSE))</f>
        <v>A</v>
      </c>
      <c r="AA44" s="43">
        <f>'C1'!X47</f>
        <v>15000</v>
      </c>
      <c r="AB44" s="67" t="str">
        <f>'C1'!Y47</f>
        <v>a</v>
      </c>
      <c r="AC44" s="28" t="str">
        <f>IFERROR(VLOOKUP(AB44,Datos!$A$2:$B$1000,2,FALSE))</f>
        <v>A</v>
      </c>
      <c r="AD44" s="43">
        <f>'C1'!Z47</f>
        <v>15000</v>
      </c>
      <c r="AE44" s="43" t="str">
        <f>'C1'!AA47</f>
        <v>n</v>
      </c>
      <c r="AF44" s="28" t="str">
        <f>IFERROR(VLOOKUP(AE44,Datos!$A$2:$B$1000,2,FALSE))</f>
        <v>N</v>
      </c>
      <c r="AG44" s="43">
        <f>'C1'!AB47</f>
        <v>15000</v>
      </c>
      <c r="AH44" s="67" t="str">
        <f>'C1'!AC47</f>
        <v>a</v>
      </c>
      <c r="AI44" s="28" t="str">
        <f>IFERROR(VLOOKUP(AH44,Datos!$A$2:$B$1000,2,FALSE))</f>
        <v>A</v>
      </c>
      <c r="AJ44" s="43">
        <f>'C1'!AD47</f>
        <v>15000</v>
      </c>
      <c r="AK44" s="67" t="str">
        <f>'C1'!AE47</f>
        <v>a</v>
      </c>
      <c r="AL44" s="28" t="str">
        <f>IFERROR(VLOOKUP(AK44,Datos!$A$2:$B$1000,2,FALSE))</f>
        <v>A</v>
      </c>
      <c r="AM44" s="43">
        <f>'C1'!AF47</f>
        <v>15000</v>
      </c>
      <c r="AN44" s="43" t="str">
        <f>'C1'!AG47</f>
        <v/>
      </c>
      <c r="AO44" s="43" t="str">
        <f>'C1'!AH47</f>
        <v/>
      </c>
      <c r="AP44" s="43" t="str">
        <f>'C1'!AI47</f>
        <v/>
      </c>
      <c r="AQ44" s="43" t="str">
        <f>'C1'!AJ47</f>
        <v/>
      </c>
      <c r="AR44" s="43" t="str">
        <f>'C1'!AK47</f>
        <v/>
      </c>
      <c r="AS44" s="43" t="str">
        <f>'C1'!AL47</f>
        <v/>
      </c>
      <c r="AT44" s="43" t="str">
        <f>'C1'!AM47</f>
        <v/>
      </c>
      <c r="AU44" s="43" t="str">
        <f>'C1'!AN47</f>
        <v/>
      </c>
      <c r="AV44" s="32">
        <f>'C1'!BD47</f>
        <v>0</v>
      </c>
      <c r="AW44" s="43">
        <f>'C1'!AP47</f>
        <v>180000</v>
      </c>
      <c r="AX44" s="28"/>
    </row>
    <row r="45">
      <c r="A45" s="63">
        <f>'C1'!A48</f>
        <v>2</v>
      </c>
      <c r="B45" s="109" t="str">
        <f>'C1'!C48</f>
        <v>CASTRO VALLEJO DISNEY MARIA</v>
      </c>
      <c r="C45" s="207">
        <f>'C1'!D48</f>
        <v>24500</v>
      </c>
      <c r="D45" s="209" t="str">
        <f>'C1'!I48</f>
        <v>n</v>
      </c>
      <c r="E45" s="28" t="str">
        <f>IFERROR(VLOOKUP(D45,Datos!$A$2:$B$1000,2,FALSE))</f>
        <v>N</v>
      </c>
      <c r="F45" s="43">
        <f>'C1'!J48</f>
        <v>25000</v>
      </c>
      <c r="G45" s="209" t="str">
        <f>'C1'!K48</f>
        <v>t</v>
      </c>
      <c r="H45" s="28" t="str">
        <f>IFERROR(VLOOKUP(G45,Datos!$A$2:$B$1000,2,FALSE))</f>
        <v>T</v>
      </c>
      <c r="I45" s="43">
        <f>'C1'!L48</f>
        <v>30000</v>
      </c>
      <c r="J45" s="209" t="str">
        <f>'C1'!M48</f>
        <v>a</v>
      </c>
      <c r="K45" s="67" t="str">
        <f>'C1'!M48</f>
        <v>a</v>
      </c>
      <c r="L45" s="43">
        <f>'C1'!N48</f>
        <v>30000</v>
      </c>
      <c r="M45" s="67" t="str">
        <f>'C1'!O48</f>
        <v>n</v>
      </c>
      <c r="N45" s="28" t="str">
        <f>IFERROR(VLOOKUP(M45,Datos!$A$2:$B$1000,2,FALSE))</f>
        <v>N</v>
      </c>
      <c r="O45" s="43">
        <f>'C1'!P48</f>
        <v>30000</v>
      </c>
      <c r="P45" s="67" t="str">
        <f>'C1'!Q48</f>
        <v>a</v>
      </c>
      <c r="Q45" s="28" t="str">
        <f>IFERROR(VLOOKUP(P45,Datos!$A$2:$B$1000,2,FALSE))</f>
        <v>A</v>
      </c>
      <c r="R45" s="43">
        <f>'C1'!R48</f>
        <v>10000</v>
      </c>
      <c r="S45" s="43" t="str">
        <f>'C1'!S48</f>
        <v>a</v>
      </c>
      <c r="T45" s="28" t="str">
        <f>IFERROR(VLOOKUP(S45,Datos!$A$2:$B$1000,2,FALSE))</f>
        <v>A</v>
      </c>
      <c r="U45" s="43">
        <f>'C1'!T48</f>
        <v>20000</v>
      </c>
      <c r="V45" s="67" t="str">
        <f>'C1'!U48</f>
        <v>a</v>
      </c>
      <c r="W45" s="28" t="str">
        <f>IFERROR(VLOOKUP(V45,Datos!$A$2:$B$1000,2,FALSE))</f>
        <v>A</v>
      </c>
      <c r="X45" s="43">
        <f>'C1'!V48</f>
        <v>20000</v>
      </c>
      <c r="Y45" s="67" t="str">
        <f>'C1'!W48</f>
        <v>a</v>
      </c>
      <c r="Z45" s="28" t="str">
        <f>IFERROR(VLOOKUP(Y45,Datos!$A$2:$B$1000,2,FALSE))</f>
        <v>A</v>
      </c>
      <c r="AA45" s="43">
        <f>'C1'!X48</f>
        <v>30000</v>
      </c>
      <c r="AB45" s="67" t="str">
        <f>'C1'!Y48</f>
        <v>a</v>
      </c>
      <c r="AC45" s="28" t="str">
        <f>IFERROR(VLOOKUP(AB45,Datos!$A$2:$B$1000,2,FALSE))</f>
        <v>A</v>
      </c>
      <c r="AD45" s="43">
        <f>'C1'!Z48</f>
        <v>16000</v>
      </c>
      <c r="AE45" s="43" t="str">
        <f>'C1'!AA48</f>
        <v>a</v>
      </c>
      <c r="AF45" s="28" t="str">
        <f>IFERROR(VLOOKUP(AE45,Datos!$A$2:$B$1000,2,FALSE))</f>
        <v>A</v>
      </c>
      <c r="AG45" s="43">
        <f>'C1'!AB48</f>
        <v>10000</v>
      </c>
      <c r="AH45" s="67" t="str">
        <f>'C1'!AC48</f>
        <v>a</v>
      </c>
      <c r="AI45" s="28" t="str">
        <f>IFERROR(VLOOKUP(AH45,Datos!$A$2:$B$1000,2,FALSE))</f>
        <v>A</v>
      </c>
      <c r="AJ45" s="43">
        <f>'C1'!AD48</f>
        <v>35000</v>
      </c>
      <c r="AK45" s="67" t="str">
        <f>'C1'!AE48</f>
        <v>a</v>
      </c>
      <c r="AL45" s="28" t="str">
        <f>IFERROR(VLOOKUP(AK45,Datos!$A$2:$B$1000,2,FALSE))</f>
        <v>A</v>
      </c>
      <c r="AM45" s="43">
        <f>'C1'!AF48</f>
        <v>38000</v>
      </c>
      <c r="AN45" s="43" t="str">
        <f>'C1'!AG48</f>
        <v/>
      </c>
      <c r="AO45" s="43" t="str">
        <f>'C1'!AH48</f>
        <v/>
      </c>
      <c r="AP45" s="43" t="str">
        <f>'C1'!AI48</f>
        <v/>
      </c>
      <c r="AQ45" s="43" t="str">
        <f>'C1'!AJ48</f>
        <v/>
      </c>
      <c r="AR45" s="43" t="str">
        <f>'C1'!AK48</f>
        <v/>
      </c>
      <c r="AS45" s="43" t="str">
        <f>'C1'!AL48</f>
        <v/>
      </c>
      <c r="AT45" s="43" t="str">
        <f>'C1'!AM48</f>
        <v/>
      </c>
      <c r="AU45" s="43" t="str">
        <f>'C1'!AN48</f>
        <v/>
      </c>
      <c r="AV45" s="32">
        <f>'C1'!BD48</f>
        <v>0</v>
      </c>
      <c r="AW45" s="43">
        <f>'C1'!AP48</f>
        <v>294000</v>
      </c>
      <c r="AX45" s="28"/>
    </row>
    <row r="46">
      <c r="A46" s="63">
        <f>'C1'!A49</f>
        <v>3</v>
      </c>
      <c r="B46" s="109" t="str">
        <f>'C1'!C49</f>
        <v>SERNA VELEZ OLMEDO DE JESUS</v>
      </c>
      <c r="C46" s="207">
        <f>'C1'!D49</f>
        <v>57000</v>
      </c>
      <c r="D46" s="209" t="str">
        <f>'C1'!I49</f>
        <v>a</v>
      </c>
      <c r="E46" s="28" t="str">
        <f>IFERROR(VLOOKUP(D46,Datos!$A$2:$B$1000,2,FALSE))</f>
        <v>A</v>
      </c>
      <c r="F46" s="43">
        <f>'C1'!J49</f>
        <v>65000</v>
      </c>
      <c r="G46" s="209" t="str">
        <f>'C1'!K49</f>
        <v>a</v>
      </c>
      <c r="H46" s="28" t="str">
        <f>IFERROR(VLOOKUP(G46,Datos!$A$2:$B$1000,2,FALSE))</f>
        <v>A</v>
      </c>
      <c r="I46" s="43">
        <f>'C1'!L49</f>
        <v>65000</v>
      </c>
      <c r="J46" s="209" t="str">
        <f>'C1'!M49</f>
        <v>a</v>
      </c>
      <c r="K46" s="67" t="str">
        <f>'C1'!M49</f>
        <v>a</v>
      </c>
      <c r="L46" s="43">
        <f>'C1'!N49</f>
        <v>65000</v>
      </c>
      <c r="M46" s="67" t="str">
        <f>'C1'!O49</f>
        <v>a</v>
      </c>
      <c r="N46" s="28" t="str">
        <f>IFERROR(VLOOKUP(M46,Datos!$A$2:$B$1000,2,FALSE))</f>
        <v>A</v>
      </c>
      <c r="O46" s="43">
        <f>'C1'!P49</f>
        <v>65000</v>
      </c>
      <c r="P46" s="67" t="str">
        <f>'C1'!Q49</f>
        <v>a</v>
      </c>
      <c r="Q46" s="28" t="str">
        <f>IFERROR(VLOOKUP(P46,Datos!$A$2:$B$1000,2,FALSE))</f>
        <v>A</v>
      </c>
      <c r="R46" s="43">
        <f>'C1'!R49</f>
        <v>65000</v>
      </c>
      <c r="S46" s="43" t="str">
        <f>'C1'!S49</f>
        <v>a</v>
      </c>
      <c r="T46" s="28" t="str">
        <f>IFERROR(VLOOKUP(S46,Datos!$A$2:$B$1000,2,FALSE))</f>
        <v>A</v>
      </c>
      <c r="U46" s="43">
        <f>'C1'!T49</f>
        <v>65000</v>
      </c>
      <c r="V46" s="67" t="str">
        <f>'C1'!U49</f>
        <v>a</v>
      </c>
      <c r="W46" s="28" t="str">
        <f>IFERROR(VLOOKUP(V46,Datos!$A$2:$B$1000,2,FALSE))</f>
        <v>A</v>
      </c>
      <c r="X46" s="43">
        <f>'C1'!V49</f>
        <v>65000</v>
      </c>
      <c r="Y46" s="67" t="str">
        <f>'C1'!W49</f>
        <v>a</v>
      </c>
      <c r="Z46" s="28" t="str">
        <f>IFERROR(VLOOKUP(Y46,Datos!$A$2:$B$1000,2,FALSE))</f>
        <v>A</v>
      </c>
      <c r="AA46" s="43">
        <f>'C1'!X49</f>
        <v>65000</v>
      </c>
      <c r="AB46" s="67" t="str">
        <f>'C1'!Y49</f>
        <v>a</v>
      </c>
      <c r="AC46" s="28" t="str">
        <f>IFERROR(VLOOKUP(AB46,Datos!$A$2:$B$1000,2,FALSE))</f>
        <v>A</v>
      </c>
      <c r="AD46" s="43">
        <f>'C1'!Z49</f>
        <v>65000</v>
      </c>
      <c r="AE46" s="43" t="str">
        <f>'C1'!AA49</f>
        <v>a</v>
      </c>
      <c r="AF46" s="28" t="str">
        <f>IFERROR(VLOOKUP(AE46,Datos!$A$2:$B$1000,2,FALSE))</f>
        <v>A</v>
      </c>
      <c r="AG46" s="43">
        <f>'C1'!AB49</f>
        <v>65000</v>
      </c>
      <c r="AH46" s="67" t="str">
        <f>'C1'!AC49</f>
        <v>a</v>
      </c>
      <c r="AI46" s="28" t="str">
        <f>IFERROR(VLOOKUP(AH46,Datos!$A$2:$B$1000,2,FALSE))</f>
        <v>A</v>
      </c>
      <c r="AJ46" s="43">
        <f>'C1'!AD49</f>
        <v>65000</v>
      </c>
      <c r="AK46" s="67" t="str">
        <f>'C1'!AE49</f>
        <v>a</v>
      </c>
      <c r="AL46" s="28" t="str">
        <f>IFERROR(VLOOKUP(AK46,Datos!$A$2:$B$1000,2,FALSE))</f>
        <v>A</v>
      </c>
      <c r="AM46" s="43">
        <f>'C1'!AF49</f>
        <v>0</v>
      </c>
      <c r="AN46" s="43" t="str">
        <f>'C1'!AG49</f>
        <v/>
      </c>
      <c r="AO46" s="43" t="str">
        <f>'C1'!AH49</f>
        <v/>
      </c>
      <c r="AP46" s="43" t="str">
        <f>'C1'!AI49</f>
        <v/>
      </c>
      <c r="AQ46" s="43" t="str">
        <f>'C1'!AJ49</f>
        <v/>
      </c>
      <c r="AR46" s="43" t="str">
        <f>'C1'!AK49</f>
        <v/>
      </c>
      <c r="AS46" s="43" t="str">
        <f>'C1'!AL49</f>
        <v/>
      </c>
      <c r="AT46" s="43" t="str">
        <f>'C1'!AM49</f>
        <v/>
      </c>
      <c r="AU46" s="43" t="str">
        <f>'C1'!AN49</f>
        <v/>
      </c>
      <c r="AV46" s="32">
        <f>'C1'!BD49</f>
        <v>0</v>
      </c>
      <c r="AW46" s="43">
        <f>'C1'!AP49</f>
        <v>715000</v>
      </c>
      <c r="AX46" s="28"/>
    </row>
    <row r="47">
      <c r="A47" s="63">
        <f>'C1'!A50</f>
        <v>4</v>
      </c>
      <c r="B47" s="109" t="str">
        <f>'C1'!C50</f>
        <v>TORRES TORRES BLANCA MERY</v>
      </c>
      <c r="C47" s="207">
        <f>'C1'!D50</f>
        <v>29000</v>
      </c>
      <c r="D47" s="209" t="str">
        <f>'C1'!I50</f>
        <v>a</v>
      </c>
      <c r="E47" s="28" t="str">
        <f>IFERROR(VLOOKUP(D47,Datos!$A$2:$B$1000,2,FALSE))</f>
        <v>A</v>
      </c>
      <c r="F47" s="43">
        <f>'C1'!J50</f>
        <v>50000</v>
      </c>
      <c r="G47" s="209" t="str">
        <f>'C1'!K50</f>
        <v>a</v>
      </c>
      <c r="H47" s="28" t="str">
        <f>IFERROR(VLOOKUP(G47,Datos!$A$2:$B$1000,2,FALSE))</f>
        <v>A</v>
      </c>
      <c r="I47" s="43">
        <f>'C1'!L50</f>
        <v>30000</v>
      </c>
      <c r="J47" s="209" t="str">
        <f>'C1'!M50</f>
        <v>a</v>
      </c>
      <c r="K47" s="67" t="str">
        <f>'C1'!M50</f>
        <v>a</v>
      </c>
      <c r="L47" s="43">
        <f>'C1'!N50</f>
        <v>50000</v>
      </c>
      <c r="M47" s="67" t="str">
        <f>'C1'!O50</f>
        <v>a</v>
      </c>
      <c r="N47" s="28" t="str">
        <f>IFERROR(VLOOKUP(M47,Datos!$A$2:$B$1000,2,FALSE))</f>
        <v>A</v>
      </c>
      <c r="O47" s="43">
        <f>'C1'!P50</f>
        <v>0</v>
      </c>
      <c r="P47" s="67" t="str">
        <f>'C1'!Q50</f>
        <v>n</v>
      </c>
      <c r="Q47" s="28" t="str">
        <f>IFERROR(VLOOKUP(P47,Datos!$A$2:$B$1000,2,FALSE))</f>
        <v>N</v>
      </c>
      <c r="R47" s="43" t="str">
        <f>'C1'!R50</f>
        <v/>
      </c>
      <c r="S47" s="43" t="str">
        <f>'C1'!S50</f>
        <v>a</v>
      </c>
      <c r="T47" s="28" t="str">
        <f>IFERROR(VLOOKUP(S47,Datos!$A$2:$B$1000,2,FALSE))</f>
        <v>A</v>
      </c>
      <c r="U47" s="43">
        <f>'C1'!T50</f>
        <v>30000</v>
      </c>
      <c r="V47" s="67" t="str">
        <f>'C1'!U50</f>
        <v>n</v>
      </c>
      <c r="W47" s="28" t="str">
        <f>IFERROR(VLOOKUP(V47,Datos!$A$2:$B$1000,2,FALSE))</f>
        <v>N</v>
      </c>
      <c r="X47" s="43" t="str">
        <f>'C1'!V50</f>
        <v/>
      </c>
      <c r="Y47" s="67" t="str">
        <f>'C1'!W50</f>
        <v>n</v>
      </c>
      <c r="Z47" s="28" t="str">
        <f>IFERROR(VLOOKUP(Y47,Datos!$A$2:$B$1000,2,FALSE))</f>
        <v>N</v>
      </c>
      <c r="AA47" s="43" t="str">
        <f>'C1'!X50</f>
        <v/>
      </c>
      <c r="AB47" s="67" t="str">
        <f>'C1'!Y50</f>
        <v>n</v>
      </c>
      <c r="AC47" s="28" t="str">
        <f>IFERROR(VLOOKUP(AB47,Datos!$A$2:$B$1000,2,FALSE))</f>
        <v>N</v>
      </c>
      <c r="AD47" s="43" t="str">
        <f>'C1'!Z50</f>
        <v/>
      </c>
      <c r="AE47" s="43" t="str">
        <f>'C1'!AA50</f>
        <v>t</v>
      </c>
      <c r="AF47" s="28" t="str">
        <f>IFERROR(VLOOKUP(AE47,Datos!$A$2:$B$1000,2,FALSE))</f>
        <v>T</v>
      </c>
      <c r="AG47" s="43">
        <f>'C1'!AB50</f>
        <v>50000</v>
      </c>
      <c r="AH47" s="67" t="str">
        <f>'C1'!AC50</f>
        <v>a</v>
      </c>
      <c r="AI47" s="28" t="str">
        <f>IFERROR(VLOOKUP(AH47,Datos!$A$2:$B$1000,2,FALSE))</f>
        <v>A</v>
      </c>
      <c r="AJ47" s="43">
        <f>'C1'!AD50</f>
        <v>130000</v>
      </c>
      <c r="AK47" s="67" t="str">
        <f>'C1'!AE50</f>
        <v>a</v>
      </c>
      <c r="AL47" s="28" t="str">
        <f>IFERROR(VLOOKUP(AK47,Datos!$A$2:$B$1000,2,FALSE))</f>
        <v>A</v>
      </c>
      <c r="AM47" s="43">
        <f>'C1'!AF50</f>
        <v>8000</v>
      </c>
      <c r="AN47" s="43" t="str">
        <f>'C1'!AG50</f>
        <v/>
      </c>
      <c r="AO47" s="43" t="str">
        <f>'C1'!AH50</f>
        <v> </v>
      </c>
      <c r="AP47" s="43" t="str">
        <f>'C1'!AI50</f>
        <v/>
      </c>
      <c r="AQ47" s="43" t="str">
        <f>'C1'!AJ50</f>
        <v/>
      </c>
      <c r="AR47" s="43" t="str">
        <f>'C1'!AK50</f>
        <v/>
      </c>
      <c r="AS47" s="43" t="str">
        <f>'C1'!AL50</f>
        <v/>
      </c>
      <c r="AT47" s="43" t="str">
        <f>'C1'!AM50</f>
        <v/>
      </c>
      <c r="AU47" s="43" t="str">
        <f>'C1'!AN50</f>
        <v/>
      </c>
      <c r="AV47" s="32">
        <f>'C1'!BD50</f>
        <v>3</v>
      </c>
      <c r="AW47" s="43">
        <f>'C1'!AP50</f>
        <v>348000</v>
      </c>
      <c r="AX47" s="28"/>
    </row>
    <row r="48">
      <c r="A48" s="63">
        <f>'C1'!A51</f>
        <v>5</v>
      </c>
      <c r="B48" s="109" t="str">
        <f>'C1'!C51</f>
        <v>GALEANO DE DUQUE MARIA DEL CONSUELO</v>
      </c>
      <c r="C48" s="207">
        <f>'C1'!D51</f>
        <v>34000</v>
      </c>
      <c r="D48" s="209" t="str">
        <f>'C1'!I51</f>
        <v>a</v>
      </c>
      <c r="E48" s="28" t="str">
        <f>IFERROR(VLOOKUP(D48,Datos!$A$2:$B$1000,2,FALSE))</f>
        <v>A</v>
      </c>
      <c r="F48" s="43">
        <f>'C1'!J51</f>
        <v>40000</v>
      </c>
      <c r="G48" s="209" t="str">
        <f>'C1'!K51</f>
        <v>a</v>
      </c>
      <c r="H48" s="28" t="str">
        <f>IFERROR(VLOOKUP(G48,Datos!$A$2:$B$1000,2,FALSE))</f>
        <v>A</v>
      </c>
      <c r="I48" s="43" t="str">
        <f>'C1'!L51</f>
        <v/>
      </c>
      <c r="J48" s="209" t="str">
        <f>'C1'!M51</f>
        <v>a</v>
      </c>
      <c r="K48" s="67" t="str">
        <f>'C1'!M51</f>
        <v>a</v>
      </c>
      <c r="L48" s="43">
        <f>'C1'!N51</f>
        <v>80000</v>
      </c>
      <c r="M48" s="67" t="str">
        <f>'C1'!O51</f>
        <v>n</v>
      </c>
      <c r="N48" s="28" t="str">
        <f>IFERROR(VLOOKUP(M48,Datos!$A$2:$B$1000,2,FALSE))</f>
        <v>N</v>
      </c>
      <c r="O48" s="43" t="str">
        <f>'C1'!P51</f>
        <v/>
      </c>
      <c r="P48" s="67" t="str">
        <f>'C1'!Q51</f>
        <v/>
      </c>
      <c r="Q48" s="28" t="str">
        <f>IFERROR(VLOOKUP(P48,Datos!$A$2:$B$1000,2,FALSE))</f>
        <v/>
      </c>
      <c r="R48" s="43">
        <f>'C1'!R51</f>
        <v>80000</v>
      </c>
      <c r="S48" s="43" t="str">
        <f>'C1'!S51</f>
        <v>a</v>
      </c>
      <c r="T48" s="28" t="str">
        <f>IFERROR(VLOOKUP(S48,Datos!$A$2:$B$1000,2,FALSE))</f>
        <v>A</v>
      </c>
      <c r="U48" s="43">
        <f>'C1'!T51</f>
        <v>20000</v>
      </c>
      <c r="V48" s="67" t="str">
        <f>'C1'!U51</f>
        <v>a</v>
      </c>
      <c r="W48" s="28" t="str">
        <f>IFERROR(VLOOKUP(V48,Datos!$A$2:$B$1000,2,FALSE))</f>
        <v>A</v>
      </c>
      <c r="X48" s="43" t="str">
        <f>'C1'!V51</f>
        <v/>
      </c>
      <c r="Y48" s="67" t="str">
        <f>'C1'!W51</f>
        <v>a</v>
      </c>
      <c r="Z48" s="28" t="str">
        <f>IFERROR(VLOOKUP(Y48,Datos!$A$2:$B$1000,2,FALSE))</f>
        <v>A</v>
      </c>
      <c r="AA48" s="43" t="str">
        <f>'C1'!X51</f>
        <v/>
      </c>
      <c r="AB48" s="67" t="str">
        <f>'C1'!Y51</f>
        <v>a</v>
      </c>
      <c r="AC48" s="28" t="str">
        <f>IFERROR(VLOOKUP(AB48,Datos!$A$2:$B$1000,2,FALSE))</f>
        <v>A</v>
      </c>
      <c r="AD48" s="43" t="str">
        <f>'C1'!Z51</f>
        <v/>
      </c>
      <c r="AE48" s="43" t="str">
        <f>'C1'!AA51</f>
        <v>a</v>
      </c>
      <c r="AF48" s="28" t="str">
        <f>IFERROR(VLOOKUP(AE48,Datos!$A$2:$B$1000,2,FALSE))</f>
        <v>A</v>
      </c>
      <c r="AG48" s="43" t="str">
        <f>'C1'!AB51</f>
        <v/>
      </c>
      <c r="AH48" s="67" t="str">
        <f>'C1'!AC51</f>
        <v>n</v>
      </c>
      <c r="AI48" s="28" t="str">
        <f>IFERROR(VLOOKUP(AH48,Datos!$A$2:$B$1000,2,FALSE))</f>
        <v>N</v>
      </c>
      <c r="AJ48" s="43" t="str">
        <f>'C1'!AD51</f>
        <v/>
      </c>
      <c r="AK48" s="67" t="str">
        <f>'C1'!AE51</f>
        <v>n</v>
      </c>
      <c r="AL48" s="28" t="str">
        <f>IFERROR(VLOOKUP(AK48,Datos!$A$2:$B$1000,2,FALSE))</f>
        <v>N</v>
      </c>
      <c r="AM48" s="43">
        <f>'C1'!AF51</f>
        <v>188000</v>
      </c>
      <c r="AN48" s="43" t="str">
        <f>'C1'!AG51</f>
        <v/>
      </c>
      <c r="AO48" s="43" t="str">
        <f>'C1'!AH51</f>
        <v/>
      </c>
      <c r="AP48" s="43" t="str">
        <f>'C1'!AI51</f>
        <v/>
      </c>
      <c r="AQ48" s="43" t="str">
        <f>'C1'!AJ51</f>
        <v/>
      </c>
      <c r="AR48" s="43" t="str">
        <f>'C1'!AK51</f>
        <v/>
      </c>
      <c r="AS48" s="43" t="str">
        <f>'C1'!AL51</f>
        <v/>
      </c>
      <c r="AT48" s="43" t="str">
        <f>'C1'!AM51</f>
        <v/>
      </c>
      <c r="AU48" s="43" t="str">
        <f>'C1'!AN51</f>
        <v/>
      </c>
      <c r="AV48" s="32">
        <f>'C1'!BD51</f>
        <v>7</v>
      </c>
      <c r="AW48" s="43">
        <f>'C1'!AP51</f>
        <v>408000</v>
      </c>
      <c r="AX48" s="28"/>
    </row>
    <row r="49">
      <c r="A49" s="63">
        <f>'C1'!A52</f>
        <v>6</v>
      </c>
      <c r="B49" s="109" t="str">
        <f>'C1'!C52</f>
        <v/>
      </c>
      <c r="C49" s="207" t="str">
        <f>'C1'!D52</f>
        <v/>
      </c>
      <c r="D49" s="209" t="str">
        <f>'C1'!I52</f>
        <v/>
      </c>
      <c r="E49" s="28" t="str">
        <f>IFERROR(VLOOKUP(D49,Datos!$A$2:$B$1000,2,FALSE))</f>
        <v/>
      </c>
      <c r="F49" s="43" t="str">
        <f>'C1'!J52</f>
        <v/>
      </c>
      <c r="G49" s="209" t="str">
        <f>'C1'!K52</f>
        <v/>
      </c>
      <c r="H49" s="28" t="str">
        <f>IFERROR(VLOOKUP(G49,Datos!$A$2:$B$1000,2,FALSE))</f>
        <v/>
      </c>
      <c r="I49" s="43" t="str">
        <f>'C1'!L52</f>
        <v/>
      </c>
      <c r="J49" s="209" t="str">
        <f>'C1'!M52</f>
        <v/>
      </c>
      <c r="K49" s="67" t="str">
        <f>'C1'!M52</f>
        <v/>
      </c>
      <c r="L49" s="43" t="str">
        <f>'C1'!N52</f>
        <v/>
      </c>
      <c r="M49" s="67" t="str">
        <f>'C1'!O52</f>
        <v/>
      </c>
      <c r="N49" s="28" t="str">
        <f>IFERROR(VLOOKUP(M49,Datos!$A$2:$B$1000,2,FALSE))</f>
        <v/>
      </c>
      <c r="O49" s="43" t="str">
        <f>'C1'!P52</f>
        <v/>
      </c>
      <c r="P49" s="67" t="str">
        <f>'C1'!Q52</f>
        <v/>
      </c>
      <c r="Q49" s="28" t="str">
        <f>IFERROR(VLOOKUP(P49,Datos!$A$2:$B$1000,2,FALSE))</f>
        <v/>
      </c>
      <c r="R49" s="43" t="str">
        <f>'C1'!R52</f>
        <v/>
      </c>
      <c r="S49" s="43" t="str">
        <f>'C1'!S52</f>
        <v/>
      </c>
      <c r="T49" s="28" t="str">
        <f>IFERROR(VLOOKUP(S49,Datos!$A$2:$B$1000,2,FALSE))</f>
        <v/>
      </c>
      <c r="U49" s="43" t="str">
        <f>'C1'!T52</f>
        <v/>
      </c>
      <c r="V49" s="67" t="str">
        <f>'C1'!U52</f>
        <v/>
      </c>
      <c r="W49" s="28" t="str">
        <f>IFERROR(VLOOKUP(V49,Datos!$A$2:$B$1000,2,FALSE))</f>
        <v/>
      </c>
      <c r="X49" s="43" t="str">
        <f>'C1'!V52</f>
        <v/>
      </c>
      <c r="Y49" s="67" t="str">
        <f>'C1'!W52</f>
        <v/>
      </c>
      <c r="Z49" s="28" t="str">
        <f>IFERROR(VLOOKUP(Y49,Datos!$A$2:$B$1000,2,FALSE))</f>
        <v/>
      </c>
      <c r="AA49" s="43" t="str">
        <f>'C1'!X52</f>
        <v/>
      </c>
      <c r="AB49" s="67" t="str">
        <f>'C1'!Y52</f>
        <v/>
      </c>
      <c r="AC49" s="28" t="str">
        <f>IFERROR(VLOOKUP(AB49,Datos!$A$2:$B$1000,2,FALSE))</f>
        <v/>
      </c>
      <c r="AD49" s="43" t="str">
        <f>'C1'!Z52</f>
        <v/>
      </c>
      <c r="AE49" s="43" t="str">
        <f>'C1'!AA52</f>
        <v/>
      </c>
      <c r="AF49" s="28" t="str">
        <f>IFERROR(VLOOKUP(AE49,Datos!$A$2:$B$1000,2,FALSE))</f>
        <v/>
      </c>
      <c r="AG49" s="43" t="str">
        <f>'C1'!AB52</f>
        <v/>
      </c>
      <c r="AH49" s="67" t="str">
        <f>'C1'!AC52</f>
        <v/>
      </c>
      <c r="AI49" s="28" t="str">
        <f>IFERROR(VLOOKUP(AH49,Datos!$A$2:$B$1000,2,FALSE))</f>
        <v/>
      </c>
      <c r="AJ49" s="43" t="str">
        <f>'C1'!AD52</f>
        <v/>
      </c>
      <c r="AK49" s="67" t="str">
        <f>'C1'!AE52</f>
        <v/>
      </c>
      <c r="AL49" s="28" t="str">
        <f>IFERROR(VLOOKUP(AK49,Datos!$A$2:$B$1000,2,FALSE))</f>
        <v/>
      </c>
      <c r="AM49" s="43" t="str">
        <f>'C1'!AF52</f>
        <v/>
      </c>
      <c r="AN49" s="43" t="str">
        <f>'C1'!AG52</f>
        <v/>
      </c>
      <c r="AO49" s="43" t="str">
        <f>'C1'!AH52</f>
        <v/>
      </c>
      <c r="AP49" s="43" t="str">
        <f>'C1'!AI52</f>
        <v/>
      </c>
      <c r="AQ49" s="43" t="str">
        <f>'C1'!AJ52</f>
        <v/>
      </c>
      <c r="AR49" s="43" t="str">
        <f>'C1'!AK52</f>
        <v/>
      </c>
      <c r="AS49" s="43" t="str">
        <f>'C1'!AL52</f>
        <v/>
      </c>
      <c r="AT49" s="43" t="str">
        <f>'C1'!AM52</f>
        <v/>
      </c>
      <c r="AU49" s="43" t="str">
        <f>'C1'!AN52</f>
        <v/>
      </c>
      <c r="AV49" s="32">
        <f>'C1'!BD52</f>
        <v>12</v>
      </c>
      <c r="AW49" s="43">
        <f>'C1'!AP52</f>
        <v>0</v>
      </c>
      <c r="AX49" s="28"/>
    </row>
    <row r="50">
      <c r="A50" s="63">
        <f>'C1'!A53</f>
        <v>7</v>
      </c>
      <c r="B50" s="109" t="str">
        <f>'C1'!C53</f>
        <v/>
      </c>
      <c r="C50" s="207" t="str">
        <f>'C1'!D53</f>
        <v/>
      </c>
      <c r="D50" s="209" t="str">
        <f>'C1'!I53</f>
        <v/>
      </c>
      <c r="E50" s="28" t="str">
        <f>IFERROR(VLOOKUP(D50,Datos!$A$2:$B$1000,2,FALSE))</f>
        <v/>
      </c>
      <c r="F50" s="43" t="str">
        <f>'C1'!J53</f>
        <v/>
      </c>
      <c r="G50" s="209" t="str">
        <f>'C1'!K53</f>
        <v/>
      </c>
      <c r="H50" s="28" t="str">
        <f>IFERROR(VLOOKUP(G50,Datos!$A$2:$B$1000,2,FALSE))</f>
        <v/>
      </c>
      <c r="I50" s="43" t="str">
        <f>'C1'!L53</f>
        <v/>
      </c>
      <c r="J50" s="209" t="str">
        <f>'C1'!M53</f>
        <v/>
      </c>
      <c r="K50" s="67" t="str">
        <f>'C1'!M53</f>
        <v/>
      </c>
      <c r="L50" s="43" t="str">
        <f>'C1'!N53</f>
        <v/>
      </c>
      <c r="M50" s="67" t="str">
        <f>'C1'!O53</f>
        <v/>
      </c>
      <c r="N50" s="28" t="str">
        <f>IFERROR(VLOOKUP(M50,Datos!$A$2:$B$1000,2,FALSE))</f>
        <v/>
      </c>
      <c r="O50" s="43" t="str">
        <f>'C1'!P53</f>
        <v/>
      </c>
      <c r="P50" s="67" t="str">
        <f>'C1'!Q53</f>
        <v/>
      </c>
      <c r="Q50" s="28" t="str">
        <f>IFERROR(VLOOKUP(P50,Datos!$A$2:$B$1000,2,FALSE))</f>
        <v/>
      </c>
      <c r="R50" s="43" t="str">
        <f>'C1'!R53</f>
        <v/>
      </c>
      <c r="S50" s="43" t="str">
        <f>'C1'!S53</f>
        <v/>
      </c>
      <c r="T50" s="28" t="str">
        <f>IFERROR(VLOOKUP(S50,Datos!$A$2:$B$1000,2,FALSE))</f>
        <v/>
      </c>
      <c r="U50" s="43" t="str">
        <f>'C1'!T53</f>
        <v/>
      </c>
      <c r="V50" s="67" t="str">
        <f>'C1'!U53</f>
        <v/>
      </c>
      <c r="W50" s="28" t="str">
        <f>IFERROR(VLOOKUP(V50,Datos!$A$2:$B$1000,2,FALSE))</f>
        <v/>
      </c>
      <c r="X50" s="43" t="str">
        <f>'C1'!V53</f>
        <v/>
      </c>
      <c r="Y50" s="67" t="str">
        <f>'C1'!W53</f>
        <v/>
      </c>
      <c r="Z50" s="28" t="str">
        <f>IFERROR(VLOOKUP(Y50,Datos!$A$2:$B$1000,2,FALSE))</f>
        <v/>
      </c>
      <c r="AA50" s="43" t="str">
        <f>'C1'!X53</f>
        <v/>
      </c>
      <c r="AB50" s="67" t="str">
        <f>'C1'!Y53</f>
        <v/>
      </c>
      <c r="AC50" s="28" t="str">
        <f>IFERROR(VLOOKUP(AB50,Datos!$A$2:$B$1000,2,FALSE))</f>
        <v/>
      </c>
      <c r="AD50" s="43" t="str">
        <f>'C1'!Z53</f>
        <v/>
      </c>
      <c r="AE50" s="43" t="str">
        <f>'C1'!AA53</f>
        <v/>
      </c>
      <c r="AF50" s="28" t="str">
        <f>IFERROR(VLOOKUP(AE50,Datos!$A$2:$B$1000,2,FALSE))</f>
        <v/>
      </c>
      <c r="AG50" s="43" t="str">
        <f>'C1'!AB53</f>
        <v/>
      </c>
      <c r="AH50" s="67" t="str">
        <f>'C1'!AC53</f>
        <v/>
      </c>
      <c r="AI50" s="28" t="str">
        <f>IFERROR(VLOOKUP(AH50,Datos!$A$2:$B$1000,2,FALSE))</f>
        <v/>
      </c>
      <c r="AJ50" s="43" t="str">
        <f>'C1'!AD53</f>
        <v/>
      </c>
      <c r="AK50" s="67" t="str">
        <f>'C1'!AE53</f>
        <v/>
      </c>
      <c r="AL50" s="28" t="str">
        <f>IFERROR(VLOOKUP(AK50,Datos!$A$2:$B$1000,2,FALSE))</f>
        <v/>
      </c>
      <c r="AM50" s="43" t="str">
        <f>'C1'!AF53</f>
        <v/>
      </c>
      <c r="AN50" s="43" t="str">
        <f>'C1'!AG53</f>
        <v/>
      </c>
      <c r="AO50" s="43" t="str">
        <f>'C1'!AH53</f>
        <v/>
      </c>
      <c r="AP50" s="43" t="str">
        <f>'C1'!AI53</f>
        <v/>
      </c>
      <c r="AQ50" s="43" t="str">
        <f>'C1'!AJ53</f>
        <v/>
      </c>
      <c r="AR50" s="43" t="str">
        <f>'C1'!AK53</f>
        <v/>
      </c>
      <c r="AS50" s="43" t="str">
        <f>'C1'!AL53</f>
        <v/>
      </c>
      <c r="AT50" s="43" t="str">
        <f>'C1'!AM53</f>
        <v/>
      </c>
      <c r="AU50" s="43" t="str">
        <f>'C1'!AN53</f>
        <v/>
      </c>
      <c r="AV50" s="32">
        <f>'C1'!BD53</f>
        <v>12</v>
      </c>
      <c r="AW50" s="43">
        <f>'C1'!AP53</f>
        <v>0</v>
      </c>
      <c r="AX50" s="28"/>
    </row>
    <row r="51" ht="7.5" customHeight="1">
      <c r="A51" s="63">
        <f>'C1'!A54</f>
        <v>8</v>
      </c>
      <c r="B51" s="109" t="str">
        <f>'C1'!C54</f>
        <v/>
      </c>
      <c r="C51" s="207" t="str">
        <f>'C1'!D54</f>
        <v/>
      </c>
      <c r="D51" s="209" t="str">
        <f>'C1'!I54</f>
        <v/>
      </c>
      <c r="E51" s="28" t="str">
        <f>IFERROR(VLOOKUP(D51,Datos!$A$2:$B$1000,2,FALSE))</f>
        <v/>
      </c>
      <c r="F51" s="43" t="str">
        <f>'C1'!J54</f>
        <v/>
      </c>
      <c r="G51" s="209" t="str">
        <f>'C1'!K54</f>
        <v/>
      </c>
      <c r="H51" s="28" t="str">
        <f>IFERROR(VLOOKUP(G51,Datos!$A$2:$B$1000,2,FALSE))</f>
        <v/>
      </c>
      <c r="I51" s="43" t="str">
        <f>'C1'!L54</f>
        <v/>
      </c>
      <c r="J51" s="209" t="str">
        <f>'C1'!M54</f>
        <v/>
      </c>
      <c r="K51" s="67" t="str">
        <f>'C1'!M54</f>
        <v/>
      </c>
      <c r="L51" s="43" t="str">
        <f>'C1'!N54</f>
        <v/>
      </c>
      <c r="M51" s="67" t="str">
        <f>'C1'!O54</f>
        <v/>
      </c>
      <c r="N51" s="28" t="str">
        <f>IFERROR(VLOOKUP(M51,Datos!$A$2:$B$1000,2,FALSE))</f>
        <v/>
      </c>
      <c r="O51" s="43" t="str">
        <f>'C1'!P54</f>
        <v/>
      </c>
      <c r="P51" s="67" t="str">
        <f>'C1'!Q54</f>
        <v/>
      </c>
      <c r="Q51" s="28" t="str">
        <f>IFERROR(VLOOKUP(P51,Datos!$A$2:$B$1000,2,FALSE))</f>
        <v/>
      </c>
      <c r="R51" s="43" t="str">
        <f>'C1'!R54</f>
        <v/>
      </c>
      <c r="S51" s="43" t="str">
        <f>'C1'!S54</f>
        <v/>
      </c>
      <c r="T51" s="28" t="str">
        <f>IFERROR(VLOOKUP(S51,Datos!$A$2:$B$1000,2,FALSE))</f>
        <v/>
      </c>
      <c r="U51" s="43" t="str">
        <f>'C1'!T54</f>
        <v/>
      </c>
      <c r="V51" s="67" t="str">
        <f>'C1'!U54</f>
        <v/>
      </c>
      <c r="W51" s="28" t="str">
        <f>IFERROR(VLOOKUP(V51,Datos!$A$2:$B$1000,2,FALSE))</f>
        <v/>
      </c>
      <c r="X51" s="43" t="str">
        <f>'C1'!V54</f>
        <v/>
      </c>
      <c r="Y51" s="67" t="str">
        <f>'C1'!W54</f>
        <v/>
      </c>
      <c r="Z51" s="28" t="str">
        <f>IFERROR(VLOOKUP(Y51,Datos!$A$2:$B$1000,2,FALSE))</f>
        <v/>
      </c>
      <c r="AA51" s="43" t="str">
        <f>'C1'!X54</f>
        <v/>
      </c>
      <c r="AB51" s="67" t="str">
        <f>'C1'!Y54</f>
        <v/>
      </c>
      <c r="AC51" s="28" t="str">
        <f>IFERROR(VLOOKUP(AB51,Datos!$A$2:$B$1000,2,FALSE))</f>
        <v/>
      </c>
      <c r="AD51" s="43" t="str">
        <f>'C1'!Z54</f>
        <v/>
      </c>
      <c r="AE51" s="43" t="str">
        <f>'C1'!AA54</f>
        <v/>
      </c>
      <c r="AF51" s="28" t="str">
        <f>IFERROR(VLOOKUP(AE51,Datos!$A$2:$B$1000,2,FALSE))</f>
        <v/>
      </c>
      <c r="AG51" s="43" t="str">
        <f>'C1'!AB54</f>
        <v/>
      </c>
      <c r="AH51" s="67" t="str">
        <f>'C1'!AC54</f>
        <v/>
      </c>
      <c r="AI51" s="28" t="str">
        <f>IFERROR(VLOOKUP(AH51,Datos!$A$2:$B$1000,2,FALSE))</f>
        <v/>
      </c>
      <c r="AJ51" s="43" t="str">
        <f>'C1'!AD54</f>
        <v/>
      </c>
      <c r="AK51" s="67" t="str">
        <f>'C1'!AE54</f>
        <v/>
      </c>
      <c r="AL51" s="28" t="str">
        <f>IFERROR(VLOOKUP(AK51,Datos!$A$2:$B$1000,2,FALSE))</f>
        <v/>
      </c>
      <c r="AM51" s="43" t="str">
        <f>'C1'!AF54</f>
        <v/>
      </c>
      <c r="AN51" s="43" t="str">
        <f>'C1'!AG54</f>
        <v/>
      </c>
      <c r="AO51" s="43" t="str">
        <f>'C1'!AH54</f>
        <v/>
      </c>
      <c r="AP51" s="43" t="str">
        <f>'C1'!AI54</f>
        <v/>
      </c>
      <c r="AQ51" s="43" t="str">
        <f>'C1'!AJ54</f>
        <v/>
      </c>
      <c r="AR51" s="43" t="str">
        <f>'C1'!AK54</f>
        <v/>
      </c>
      <c r="AS51" s="43" t="str">
        <f>'C1'!AL54</f>
        <v/>
      </c>
      <c r="AT51" s="43" t="str">
        <f>'C1'!AM54</f>
        <v/>
      </c>
      <c r="AU51" s="43" t="str">
        <f>'C1'!AN54</f>
        <v/>
      </c>
      <c r="AV51" s="32">
        <f>'C1'!BD54</f>
        <v>12</v>
      </c>
      <c r="AW51" s="43">
        <f>'C1'!AP54</f>
        <v>0</v>
      </c>
      <c r="AX51" s="28"/>
    </row>
    <row r="52">
      <c r="A52" s="109"/>
      <c r="B52" s="56" t="s">
        <v>92</v>
      </c>
      <c r="C52" s="74"/>
      <c r="D52" s="74"/>
      <c r="E52" s="82">
        <f>'C1'!J55</f>
        <v>195000</v>
      </c>
      <c r="F52" s="26"/>
      <c r="G52" s="28"/>
      <c r="H52" s="82">
        <f>'C1'!L55</f>
        <v>140000</v>
      </c>
      <c r="I52" s="26"/>
      <c r="J52" s="28"/>
      <c r="K52" s="82">
        <f>'C1'!N55</f>
        <v>240000</v>
      </c>
      <c r="L52" s="26"/>
      <c r="M52" s="67" t="str">
        <f>'C1'!O55</f>
        <v/>
      </c>
      <c r="N52" s="82">
        <f>'C1'!P55</f>
        <v>110000</v>
      </c>
      <c r="O52" s="26"/>
      <c r="P52" s="67" t="str">
        <f>'C1'!Q55</f>
        <v/>
      </c>
      <c r="Q52" s="82">
        <f>'C1'!R55</f>
        <v>170000</v>
      </c>
      <c r="R52" s="26"/>
      <c r="S52" s="43" t="str">
        <f>'C1'!S55</f>
        <v/>
      </c>
      <c r="T52" s="82">
        <f>'C1'!T55</f>
        <v>150000</v>
      </c>
      <c r="U52" s="26"/>
      <c r="V52" s="67" t="str">
        <f>'C1'!U55</f>
        <v/>
      </c>
      <c r="W52" s="82">
        <f>'C1'!V55</f>
        <v>100000</v>
      </c>
      <c r="X52" s="26"/>
      <c r="Y52" s="67" t="str">
        <f>'C1'!W55</f>
        <v/>
      </c>
      <c r="Z52" s="82">
        <f>'C1'!X55</f>
        <v>110000</v>
      </c>
      <c r="AA52" s="26"/>
      <c r="AB52" s="67" t="str">
        <f>'C1'!Y55</f>
        <v/>
      </c>
      <c r="AC52" s="82">
        <f>'C1'!Z55</f>
        <v>96000</v>
      </c>
      <c r="AD52" s="26"/>
      <c r="AE52" s="43" t="str">
        <f>'C1'!AA55</f>
        <v/>
      </c>
      <c r="AF52" s="82">
        <f>'C1'!AB55</f>
        <v>140000</v>
      </c>
      <c r="AG52" s="26"/>
      <c r="AH52" s="43" t="str">
        <f>'C1'!AC55</f>
        <v/>
      </c>
      <c r="AI52" s="82">
        <f>'C1'!AD55</f>
        <v>245000</v>
      </c>
      <c r="AJ52" s="26"/>
      <c r="AK52" s="43" t="str">
        <f>'C1'!AE55</f>
        <v/>
      </c>
      <c r="AL52" s="82">
        <f>'C1'!AF55</f>
        <v>249000</v>
      </c>
      <c r="AM52" s="26"/>
      <c r="AN52" s="82">
        <f>'C1'!AH55</f>
        <v>0</v>
      </c>
      <c r="AO52" s="26"/>
      <c r="AP52" s="82">
        <f>'C1'!AJ55</f>
        <v>0</v>
      </c>
      <c r="AQ52" s="26"/>
      <c r="AR52" s="82" t="str">
        <f>'C1'!AL55</f>
        <v/>
      </c>
      <c r="AS52" s="26"/>
      <c r="AT52" s="82" t="str">
        <f>'C1'!AN55</f>
        <v/>
      </c>
      <c r="AU52" s="26"/>
      <c r="AV52" s="45"/>
      <c r="AW52" s="26"/>
      <c r="AX52" s="28"/>
    </row>
    <row r="53">
      <c r="A53" s="2"/>
      <c r="B53" s="70"/>
      <c r="C53" s="225"/>
      <c r="D53" s="74"/>
      <c r="E53" s="82" t="str">
        <f>'C1'!J56</f>
        <v/>
      </c>
      <c r="F53" s="26"/>
      <c r="G53" s="28"/>
      <c r="H53" s="82" t="str">
        <f>'C1'!L56</f>
        <v/>
      </c>
      <c r="I53" s="26"/>
      <c r="J53" s="28"/>
      <c r="K53" s="82" t="str">
        <f>'C1'!N56</f>
        <v/>
      </c>
      <c r="L53" s="23"/>
      <c r="M53" s="67" t="str">
        <f>'C1'!O56</f>
        <v/>
      </c>
      <c r="N53" s="82" t="str">
        <f>'C1'!P56</f>
        <v/>
      </c>
      <c r="O53" s="26"/>
      <c r="P53" s="67" t="str">
        <f>'C1'!Q56</f>
        <v/>
      </c>
      <c r="Q53" s="82" t="str">
        <f>'C1'!R56</f>
        <v/>
      </c>
      <c r="R53" s="26"/>
      <c r="S53" s="43" t="str">
        <f>'C1'!S56</f>
        <v/>
      </c>
      <c r="T53" s="82" t="str">
        <f>'C1'!T56</f>
        <v/>
      </c>
      <c r="U53" s="26"/>
      <c r="V53" s="67" t="str">
        <f>'C1'!U56</f>
        <v/>
      </c>
      <c r="W53" s="82" t="str">
        <f>'C1'!V56</f>
        <v/>
      </c>
      <c r="X53" s="26"/>
      <c r="Y53" s="67" t="str">
        <f>'C1'!W56</f>
        <v/>
      </c>
      <c r="Z53" s="82" t="str">
        <f>'C1'!X56</f>
        <v/>
      </c>
      <c r="AA53" s="26"/>
      <c r="AB53" s="67" t="str">
        <f>'C1'!Y56</f>
        <v/>
      </c>
      <c r="AC53" s="82" t="str">
        <f>'C1'!Z56</f>
        <v/>
      </c>
      <c r="AD53" s="26"/>
      <c r="AE53" s="43" t="str">
        <f>'C1'!AA56</f>
        <v/>
      </c>
      <c r="AF53" s="82" t="str">
        <f>'C1'!AB56</f>
        <v/>
      </c>
      <c r="AG53" s="26"/>
      <c r="AH53" s="43" t="str">
        <f>'C1'!AC56</f>
        <v/>
      </c>
      <c r="AI53" s="82" t="str">
        <f>'C1'!AD56</f>
        <v/>
      </c>
      <c r="AJ53" s="26"/>
      <c r="AK53" s="43" t="str">
        <f>'C1'!AE56</f>
        <v/>
      </c>
      <c r="AL53" s="82" t="str">
        <f>'C1'!AF56</f>
        <v/>
      </c>
      <c r="AM53" s="26"/>
      <c r="AN53" s="82" t="str">
        <f>'C1'!AH56</f>
        <v/>
      </c>
      <c r="AO53" s="26"/>
      <c r="AP53" s="82" t="str">
        <f>'C1'!AJ56</f>
        <v/>
      </c>
      <c r="AQ53" s="26"/>
      <c r="AR53" s="82" t="str">
        <f>'C1'!AL56</f>
        <v/>
      </c>
      <c r="AS53" s="26"/>
      <c r="AT53" s="82" t="str">
        <f>'C1'!AN56</f>
        <v/>
      </c>
      <c r="AU53" s="26"/>
      <c r="AV53" s="82">
        <f>'C1'!AP56</f>
        <v>0</v>
      </c>
      <c r="AW53" s="26"/>
      <c r="AX53" s="28"/>
    </row>
    <row r="54">
      <c r="A54" s="226" t="s">
        <v>202</v>
      </c>
      <c r="B54" s="47"/>
      <c r="C54" s="28"/>
      <c r="D54" s="28"/>
      <c r="E54" s="82" t="str">
        <f>'C1'!J57</f>
        <v/>
      </c>
      <c r="F54" s="26"/>
      <c r="G54" s="28"/>
      <c r="H54" s="82" t="str">
        <f>'C1'!L57</f>
        <v/>
      </c>
      <c r="I54" s="26"/>
      <c r="J54" s="28"/>
      <c r="K54" s="82">
        <f>'C1'!N57</f>
        <v>11000</v>
      </c>
      <c r="L54" s="26"/>
      <c r="M54" s="67" t="str">
        <f>'C1'!O57</f>
        <v/>
      </c>
      <c r="N54" s="82">
        <f>'C1'!P57</f>
        <v>22000</v>
      </c>
      <c r="O54" s="26"/>
      <c r="P54" s="67" t="str">
        <f>'C1'!Q57</f>
        <v/>
      </c>
      <c r="Q54" s="82">
        <f>'C1'!R57</f>
        <v>9000</v>
      </c>
      <c r="R54" s="26"/>
      <c r="S54" s="43" t="str">
        <f>'C1'!S57</f>
        <v/>
      </c>
      <c r="T54" s="82">
        <f>'C1'!T57</f>
        <v>15000</v>
      </c>
      <c r="U54" s="26"/>
      <c r="V54" s="67" t="str">
        <f>'C1'!U57</f>
        <v/>
      </c>
      <c r="W54" s="82">
        <f>'C1'!V57</f>
        <v>10000</v>
      </c>
      <c r="X54" s="26"/>
      <c r="Y54" s="67" t="str">
        <f>'C1'!W57</f>
        <v/>
      </c>
      <c r="Z54" s="82">
        <f>'C1'!X57</f>
        <v>18000</v>
      </c>
      <c r="AA54" s="26"/>
      <c r="AB54" s="67" t="str">
        <f>'C1'!Y57</f>
        <v/>
      </c>
      <c r="AC54" s="82">
        <f>'C1'!Z57</f>
        <v>10000</v>
      </c>
      <c r="AD54" s="26"/>
      <c r="AE54" s="43" t="str">
        <f>'C1'!AA57</f>
        <v/>
      </c>
      <c r="AF54" s="82">
        <f>'C1'!AB57</f>
        <v>10000</v>
      </c>
      <c r="AG54" s="26"/>
      <c r="AH54" s="43" t="str">
        <f>'C1'!AC57</f>
        <v/>
      </c>
      <c r="AI54" s="82">
        <f>'C1'!AD57</f>
        <v>8000</v>
      </c>
      <c r="AJ54" s="26"/>
      <c r="AK54" s="43" t="str">
        <f>'C1'!AE57</f>
        <v/>
      </c>
      <c r="AL54" s="82">
        <f>'C1'!AF57</f>
        <v>15000</v>
      </c>
      <c r="AM54" s="26"/>
      <c r="AN54" s="82" t="str">
        <f>'C1'!AH57</f>
        <v/>
      </c>
      <c r="AO54" s="26"/>
      <c r="AP54" s="28"/>
      <c r="AQ54" s="43" t="str">
        <f>'C1'!AJ57</f>
        <v/>
      </c>
      <c r="AR54" s="82" t="str">
        <f>'C1'!AL57</f>
        <v/>
      </c>
      <c r="AS54" s="26"/>
      <c r="AT54" s="82" t="str">
        <f>'C1'!AN57</f>
        <v/>
      </c>
      <c r="AU54" s="26"/>
      <c r="AV54" s="82">
        <f>'C1'!AP57</f>
        <v>128000</v>
      </c>
      <c r="AW54" s="26"/>
      <c r="AX54" s="28"/>
    </row>
    <row r="55">
      <c r="A55" s="227" t="s">
        <v>33</v>
      </c>
      <c r="B55" s="7"/>
      <c r="C55" s="28"/>
      <c r="D55" s="228"/>
      <c r="E55" s="82">
        <f>'C1'!J58</f>
        <v>1204000</v>
      </c>
      <c r="F55" s="26"/>
      <c r="G55" s="229"/>
      <c r="H55" s="82">
        <f>'C1'!L58</f>
        <v>1093500</v>
      </c>
      <c r="I55" s="26"/>
      <c r="J55" s="230"/>
      <c r="K55" s="82">
        <f>'C1'!N58</f>
        <v>1145000</v>
      </c>
      <c r="L55" s="26"/>
      <c r="M55" s="67" t="str">
        <f>'C1'!O58</f>
        <v/>
      </c>
      <c r="N55" s="82">
        <f>'C1'!P58</f>
        <v>1252500</v>
      </c>
      <c r="O55" s="26"/>
      <c r="P55" s="67" t="str">
        <f>'C1'!Q58</f>
        <v/>
      </c>
      <c r="Q55" s="82">
        <f>'C1'!R58</f>
        <v>1170500</v>
      </c>
      <c r="R55" s="26"/>
      <c r="S55" s="43" t="str">
        <f>'C1'!S58</f>
        <v/>
      </c>
      <c r="T55" s="82">
        <f>'C1'!T58</f>
        <v>1149500</v>
      </c>
      <c r="U55" s="26"/>
      <c r="V55" s="67" t="str">
        <f>'C1'!U58</f>
        <v/>
      </c>
      <c r="W55" s="82">
        <f>'C1'!V58</f>
        <v>944500</v>
      </c>
      <c r="X55" s="26"/>
      <c r="Y55" s="67" t="str">
        <f>'C1'!W58</f>
        <v/>
      </c>
      <c r="Z55" s="82">
        <f>'C1'!X58</f>
        <v>1093500</v>
      </c>
      <c r="AA55" s="26"/>
      <c r="AB55" s="67" t="str">
        <f>'C1'!Y58</f>
        <v/>
      </c>
      <c r="AC55" s="82">
        <f>'C1'!Z58</f>
        <v>1062500</v>
      </c>
      <c r="AD55" s="26"/>
      <c r="AE55" s="43" t="str">
        <f>'C1'!AA58</f>
        <v/>
      </c>
      <c r="AF55" s="82">
        <f>'C1'!AB58</f>
        <v>1318500</v>
      </c>
      <c r="AG55" s="26"/>
      <c r="AH55" s="43" t="str">
        <f>'C1'!AC58</f>
        <v/>
      </c>
      <c r="AI55" s="82">
        <f>'C1'!AD58</f>
        <v>1244500</v>
      </c>
      <c r="AJ55" s="26"/>
      <c r="AK55" s="43" t="str">
        <f>'C1'!AE58</f>
        <v/>
      </c>
      <c r="AL55" s="82">
        <f>'C1'!AF58</f>
        <v>1741000</v>
      </c>
      <c r="AM55" s="26"/>
      <c r="AN55" s="82">
        <f>'C1'!AH58</f>
        <v>0</v>
      </c>
      <c r="AO55" s="26"/>
      <c r="AP55" s="82">
        <f>'C1'!AJ58</f>
        <v>0</v>
      </c>
      <c r="AQ55" s="26"/>
      <c r="AR55" s="82">
        <f>'C1'!AL58</f>
        <v>0</v>
      </c>
      <c r="AS55" s="26"/>
      <c r="AT55" s="82">
        <f>'C1'!AN58</f>
        <v>0</v>
      </c>
      <c r="AU55" s="26"/>
      <c r="AV55" s="82">
        <f>'C1'!AP58</f>
        <v>14419500</v>
      </c>
      <c r="AW55" s="26"/>
      <c r="AX55" s="28"/>
    </row>
    <row r="56">
      <c r="A56" s="227" t="s">
        <v>128</v>
      </c>
      <c r="B56" s="7"/>
      <c r="C56" s="28"/>
      <c r="D56" s="228"/>
      <c r="E56" s="82">
        <f>'C1'!J59</f>
        <v>1194000</v>
      </c>
      <c r="F56" s="26"/>
      <c r="G56" s="229"/>
      <c r="H56" s="82">
        <f>'C1'!L59</f>
        <v>1083500</v>
      </c>
      <c r="I56" s="26"/>
      <c r="J56" s="231"/>
      <c r="K56" s="82">
        <f>'C1'!N59</f>
        <v>1124000</v>
      </c>
      <c r="L56" s="26"/>
      <c r="M56" s="67" t="str">
        <f>'C1'!O59</f>
        <v/>
      </c>
      <c r="N56" s="82">
        <f>'C1'!P59</f>
        <v>1220500</v>
      </c>
      <c r="O56" s="26"/>
      <c r="P56" s="67" t="str">
        <f>'C1'!Q59</f>
        <v/>
      </c>
      <c r="Q56" s="82">
        <f>'C1'!R59</f>
        <v>951500</v>
      </c>
      <c r="R56" s="26"/>
      <c r="S56" s="43" t="str">
        <f>'C1'!S59</f>
        <v/>
      </c>
      <c r="T56" s="82">
        <f>'C1'!T59</f>
        <v>924500</v>
      </c>
      <c r="U56" s="26"/>
      <c r="V56" s="67" t="str">
        <f>'C1'!U59</f>
        <v/>
      </c>
      <c r="W56" s="82">
        <f>'C1'!V59</f>
        <v>924500</v>
      </c>
      <c r="X56" s="26"/>
      <c r="Y56" s="67" t="str">
        <f>'C1'!W59</f>
        <v/>
      </c>
      <c r="Z56" s="82">
        <f>'C1'!X59</f>
        <v>966500</v>
      </c>
      <c r="AA56" s="26"/>
      <c r="AB56" s="67" t="str">
        <f>'C1'!Y59</f>
        <v/>
      </c>
      <c r="AC56" s="82">
        <f>'C1'!Z59</f>
        <v>1042500</v>
      </c>
      <c r="AD56" s="26"/>
      <c r="AE56" s="43" t="str">
        <f>'C1'!AA59</f>
        <v/>
      </c>
      <c r="AF56" s="82">
        <f>'C1'!AB59</f>
        <v>1000000</v>
      </c>
      <c r="AG56" s="26"/>
      <c r="AH56" s="43" t="str">
        <f>'C1'!AC59</f>
        <v/>
      </c>
      <c r="AI56" s="82">
        <f>'C1'!AD59</f>
        <v>1100000</v>
      </c>
      <c r="AJ56" s="26"/>
      <c r="AK56" s="43" t="str">
        <f>'C1'!AE59</f>
        <v/>
      </c>
      <c r="AL56" s="82">
        <f>'C1'!AF59</f>
        <v>1574000</v>
      </c>
      <c r="AM56" s="26"/>
      <c r="AN56" s="82" t="str">
        <f>'C1'!AH59</f>
        <v/>
      </c>
      <c r="AO56" s="26"/>
      <c r="AP56" s="82" t="str">
        <f>'C1'!AJ59</f>
        <v/>
      </c>
      <c r="AQ56" s="26"/>
      <c r="AR56" s="82" t="str">
        <f>'C1'!AL59</f>
        <v/>
      </c>
      <c r="AS56" s="26"/>
      <c r="AT56" s="82" t="str">
        <f>'C1'!AN59</f>
        <v/>
      </c>
      <c r="AU56" s="26"/>
      <c r="AV56" s="82">
        <f>'C1'!AP59</f>
        <v>13105500</v>
      </c>
      <c r="AW56" s="26"/>
      <c r="AX56" s="28"/>
    </row>
    <row r="57">
      <c r="A57" s="227" t="s">
        <v>129</v>
      </c>
      <c r="B57" s="7"/>
      <c r="C57" s="28"/>
      <c r="D57" s="228"/>
      <c r="E57" s="82" t="str">
        <f>'C1'!J60</f>
        <v/>
      </c>
      <c r="F57" s="26"/>
      <c r="G57" s="229"/>
      <c r="H57" s="82" t="str">
        <f>'C1'!L60</f>
        <v/>
      </c>
      <c r="I57" s="26"/>
      <c r="J57" s="231"/>
      <c r="K57" s="82">
        <f>'C1'!N60</f>
        <v>11000</v>
      </c>
      <c r="L57" s="26"/>
      <c r="M57" s="67" t="str">
        <f>'C1'!O60</f>
        <v/>
      </c>
      <c r="N57" s="82">
        <f>'C1'!P60</f>
        <v>22000</v>
      </c>
      <c r="O57" s="26"/>
      <c r="P57" s="67" t="str">
        <f>'C1'!Q60</f>
        <v/>
      </c>
      <c r="Q57" s="82">
        <f>'C1'!R60</f>
        <v>209000</v>
      </c>
      <c r="R57" s="26"/>
      <c r="S57" s="43" t="str">
        <f>'C1'!S60</f>
        <v/>
      </c>
      <c r="T57" s="82">
        <f>'C1'!T60</f>
        <v>215000</v>
      </c>
      <c r="U57" s="26"/>
      <c r="V57" s="67" t="str">
        <f>'C1'!U60</f>
        <v/>
      </c>
      <c r="W57" s="82">
        <f>'C1'!V60</f>
        <v>10000</v>
      </c>
      <c r="X57" s="26"/>
      <c r="Y57" s="67" t="str">
        <f>'C1'!W60</f>
        <v/>
      </c>
      <c r="Z57" s="82">
        <f>'C1'!X60</f>
        <v>117000</v>
      </c>
      <c r="AA57" s="26"/>
      <c r="AB57" s="67" t="str">
        <f>'C1'!Y60</f>
        <v/>
      </c>
      <c r="AC57" s="82">
        <f>'C1'!Z60</f>
        <v>10000</v>
      </c>
      <c r="AD57" s="26"/>
      <c r="AE57" s="43" t="str">
        <f>'C1'!AA60</f>
        <v/>
      </c>
      <c r="AF57" s="82">
        <f>'C1'!AB60</f>
        <v>308500</v>
      </c>
      <c r="AG57" s="26"/>
      <c r="AH57" s="43" t="str">
        <f>'C1'!AC60</f>
        <v/>
      </c>
      <c r="AI57" s="82">
        <f>'C1'!AD60</f>
        <v>134500</v>
      </c>
      <c r="AJ57" s="26"/>
      <c r="AK57" s="43" t="str">
        <f>'C1'!AE60</f>
        <v/>
      </c>
      <c r="AL57" s="82">
        <f>'C1'!AF60</f>
        <v>157000</v>
      </c>
      <c r="AM57" s="26"/>
      <c r="AN57" s="82" t="str">
        <f>'C1'!AH60</f>
        <v/>
      </c>
      <c r="AO57" s="26"/>
      <c r="AP57" s="82" t="str">
        <f>'C1'!AJ60</f>
        <v/>
      </c>
      <c r="AQ57" s="26"/>
      <c r="AR57" s="82" t="str">
        <f>'C1'!AL60</f>
        <v/>
      </c>
      <c r="AS57" s="26"/>
      <c r="AT57" s="82" t="str">
        <f>'C1'!AN60</f>
        <v/>
      </c>
      <c r="AU57" s="26"/>
      <c r="AV57" s="82">
        <f>'C1'!AP60</f>
        <v>1194000</v>
      </c>
      <c r="AW57" s="26"/>
      <c r="AX57" s="28"/>
    </row>
    <row r="58">
      <c r="A58" s="227" t="s">
        <v>203</v>
      </c>
      <c r="B58" s="7"/>
      <c r="C58" s="28"/>
      <c r="D58" s="228"/>
      <c r="E58" s="82">
        <f>'C1'!J61</f>
        <v>10000</v>
      </c>
      <c r="F58" s="26"/>
      <c r="G58" s="229"/>
      <c r="H58" s="82">
        <f>'C1'!L61</f>
        <v>10000</v>
      </c>
      <c r="I58" s="26"/>
      <c r="J58" s="231"/>
      <c r="K58" s="82">
        <f>'C1'!N61</f>
        <v>10000</v>
      </c>
      <c r="L58" s="26"/>
      <c r="M58" s="67" t="str">
        <f>'C1'!O61</f>
        <v/>
      </c>
      <c r="N58" s="82">
        <f>'C1'!P61</f>
        <v>10000</v>
      </c>
      <c r="O58" s="26"/>
      <c r="P58" s="67" t="str">
        <f>'C1'!Q61</f>
        <v/>
      </c>
      <c r="Q58" s="82">
        <f>'C1'!R61</f>
        <v>10000</v>
      </c>
      <c r="R58" s="26"/>
      <c r="S58" s="43" t="str">
        <f>'C1'!S61</f>
        <v/>
      </c>
      <c r="T58" s="82">
        <f>'C1'!T61</f>
        <v>10000</v>
      </c>
      <c r="U58" s="26"/>
      <c r="V58" s="67" t="str">
        <f>'C1'!U61</f>
        <v/>
      </c>
      <c r="W58" s="82">
        <f>'C1'!V61</f>
        <v>10000</v>
      </c>
      <c r="X58" s="26"/>
      <c r="Y58" s="67" t="str">
        <f>'C1'!W61</f>
        <v/>
      </c>
      <c r="Z58" s="82">
        <f>'C1'!X61</f>
        <v>10000</v>
      </c>
      <c r="AA58" s="26"/>
      <c r="AB58" s="67" t="str">
        <f>'C1'!Y61</f>
        <v/>
      </c>
      <c r="AC58" s="82">
        <f>'C1'!Z61</f>
        <v>10000</v>
      </c>
      <c r="AD58" s="26"/>
      <c r="AE58" s="43" t="str">
        <f>'C1'!AA61</f>
        <v/>
      </c>
      <c r="AF58" s="82">
        <f>'C1'!AB61</f>
        <v>10000</v>
      </c>
      <c r="AG58" s="26"/>
      <c r="AH58" s="43" t="str">
        <f>'C1'!AC61</f>
        <v/>
      </c>
      <c r="AI58" s="82">
        <f>'C1'!AD61</f>
        <v>10000</v>
      </c>
      <c r="AJ58" s="26"/>
      <c r="AK58" s="43" t="str">
        <f>'C1'!AE61</f>
        <v/>
      </c>
      <c r="AL58" s="82">
        <f>'C1'!AF61</f>
        <v>10000</v>
      </c>
      <c r="AM58" s="26"/>
      <c r="AN58" s="82" t="str">
        <f>'C1'!AH61</f>
        <v/>
      </c>
      <c r="AO58" s="26"/>
      <c r="AP58" s="82" t="str">
        <f>'C1'!AJ61</f>
        <v/>
      </c>
      <c r="AQ58" s="26"/>
      <c r="AR58" s="82" t="str">
        <f>'C1'!AL61</f>
        <v/>
      </c>
      <c r="AS58" s="26"/>
      <c r="AT58" s="82" t="str">
        <f>'C1'!AN61</f>
        <v/>
      </c>
      <c r="AU58" s="26"/>
      <c r="AV58" s="82">
        <f>'C1'!AP61</f>
        <v>120000</v>
      </c>
      <c r="AW58" s="26"/>
      <c r="AX58" s="2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232"/>
      <c r="AW59" s="12"/>
      <c r="AX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232"/>
      <c r="AW60" s="12"/>
      <c r="AX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232"/>
      <c r="AW61" s="12"/>
      <c r="AX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232"/>
      <c r="AW62" s="12"/>
      <c r="AX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232"/>
      <c r="AW63" s="12"/>
      <c r="AX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232"/>
      <c r="AW64" s="12"/>
      <c r="AX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232"/>
      <c r="AW65" s="12"/>
      <c r="AX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232"/>
      <c r="AW66" s="12"/>
      <c r="AX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232"/>
      <c r="AW67" s="12"/>
      <c r="AX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232"/>
      <c r="AW68" s="12"/>
      <c r="AX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232"/>
      <c r="AW69" s="12"/>
      <c r="AX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232"/>
      <c r="AW70" s="12"/>
      <c r="AX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232"/>
      <c r="AW71" s="12"/>
      <c r="AX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232"/>
      <c r="AW72" s="12"/>
      <c r="AX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232"/>
      <c r="AW73" s="12"/>
      <c r="AX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232"/>
      <c r="AW74" s="12"/>
      <c r="AX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232"/>
      <c r="AW75" s="12"/>
      <c r="AX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232"/>
      <c r="AW76" s="12"/>
      <c r="AX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232"/>
      <c r="AW77" s="12"/>
      <c r="AX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232"/>
      <c r="AW78" s="12"/>
      <c r="AX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232"/>
      <c r="AW79" s="12"/>
      <c r="AX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232"/>
      <c r="AW80" s="12"/>
      <c r="AX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232"/>
      <c r="AW81" s="12"/>
      <c r="AX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232"/>
      <c r="AW82" s="12"/>
      <c r="AX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232"/>
      <c r="AW83" s="12"/>
      <c r="AX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232"/>
      <c r="AW84" s="12"/>
      <c r="AX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232"/>
      <c r="AW85" s="12"/>
      <c r="AX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232"/>
      <c r="AW86" s="12"/>
      <c r="AX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232"/>
      <c r="AW87" s="12"/>
      <c r="AX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232"/>
      <c r="AW88" s="12"/>
      <c r="AX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232"/>
      <c r="AW89" s="12"/>
      <c r="AX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232"/>
      <c r="AW90" s="12"/>
      <c r="AX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232"/>
      <c r="AW91" s="12"/>
      <c r="AX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232"/>
      <c r="AW92" s="12"/>
      <c r="AX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232"/>
      <c r="AW93" s="12"/>
      <c r="AX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232"/>
      <c r="AW94" s="12"/>
      <c r="AX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232"/>
      <c r="AW95" s="12"/>
      <c r="AX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232"/>
      <c r="AW96" s="12"/>
      <c r="AX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232"/>
      <c r="AW97" s="12"/>
      <c r="AX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232"/>
      <c r="AW98" s="12"/>
      <c r="AX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232"/>
      <c r="AW99" s="12"/>
      <c r="A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232"/>
      <c r="AW100" s="12"/>
      <c r="A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232"/>
      <c r="AW101" s="12"/>
      <c r="A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232"/>
      <c r="AW102" s="12"/>
      <c r="A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232"/>
      <c r="AW103" s="12"/>
      <c r="A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232"/>
      <c r="AW104" s="12"/>
      <c r="A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232"/>
      <c r="AW105" s="12"/>
      <c r="A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232"/>
      <c r="AW106" s="12"/>
      <c r="A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232"/>
      <c r="AW107" s="12"/>
      <c r="A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232"/>
      <c r="AW108" s="12"/>
      <c r="A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232"/>
      <c r="AW109" s="12"/>
      <c r="A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232"/>
      <c r="AW110" s="12"/>
      <c r="A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232"/>
      <c r="AW111" s="12"/>
      <c r="A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232"/>
      <c r="AW112" s="12"/>
      <c r="A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232"/>
      <c r="AW113" s="12"/>
      <c r="A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232"/>
      <c r="AW114" s="12"/>
      <c r="A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232"/>
      <c r="AW115" s="12"/>
      <c r="A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232"/>
      <c r="AW116" s="12"/>
      <c r="A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232"/>
      <c r="AW117" s="12"/>
      <c r="A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232"/>
      <c r="AW118" s="12"/>
      <c r="A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232"/>
      <c r="AW119" s="12"/>
      <c r="A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232"/>
      <c r="AW120" s="12"/>
      <c r="A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232"/>
      <c r="AW121" s="12"/>
      <c r="A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232"/>
      <c r="AW122" s="12"/>
      <c r="A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232"/>
      <c r="AW123" s="12"/>
      <c r="A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232"/>
      <c r="AW124" s="12"/>
      <c r="A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232"/>
      <c r="AW125" s="12"/>
      <c r="A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232"/>
      <c r="AW126" s="12"/>
      <c r="A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232"/>
      <c r="AW127" s="12"/>
      <c r="A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232"/>
      <c r="AW128" s="12"/>
      <c r="A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232"/>
      <c r="AW129" s="12"/>
      <c r="A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232"/>
      <c r="AW130" s="12"/>
      <c r="A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232"/>
      <c r="AW131" s="12"/>
      <c r="A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232"/>
      <c r="AW132" s="12"/>
      <c r="A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232"/>
      <c r="AW133" s="12"/>
      <c r="A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232"/>
      <c r="AW134" s="12"/>
      <c r="A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232"/>
      <c r="AW135" s="12"/>
      <c r="A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232"/>
      <c r="AW136" s="12"/>
      <c r="A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232"/>
      <c r="AW137" s="12"/>
      <c r="A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232"/>
      <c r="AW138" s="12"/>
      <c r="A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232"/>
      <c r="AW139" s="12"/>
      <c r="A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232"/>
      <c r="AW140" s="12"/>
      <c r="A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232"/>
      <c r="AW141" s="12"/>
      <c r="A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232"/>
      <c r="AW142" s="12"/>
      <c r="A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232"/>
      <c r="AW143" s="12"/>
      <c r="A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232"/>
      <c r="AW144" s="12"/>
      <c r="A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232"/>
      <c r="AW145" s="12"/>
      <c r="A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232"/>
      <c r="AW146" s="12"/>
      <c r="A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232"/>
      <c r="AW147" s="12"/>
      <c r="A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232"/>
      <c r="AW148" s="12"/>
      <c r="A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232"/>
      <c r="AW149" s="12"/>
      <c r="A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232"/>
      <c r="AW150" s="12"/>
      <c r="A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232"/>
      <c r="AW151" s="12"/>
      <c r="A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232"/>
      <c r="AW152" s="12"/>
      <c r="A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232"/>
      <c r="AW153" s="12"/>
      <c r="A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232"/>
      <c r="AW154" s="12"/>
      <c r="A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232"/>
      <c r="AW155" s="12"/>
      <c r="A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232"/>
      <c r="AW156" s="12"/>
      <c r="A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232"/>
      <c r="AW157" s="12"/>
      <c r="A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232"/>
      <c r="AW158" s="12"/>
      <c r="A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232"/>
      <c r="AW159" s="12"/>
      <c r="A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232"/>
      <c r="AW160" s="12"/>
      <c r="A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232"/>
      <c r="AW161" s="12"/>
      <c r="A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232"/>
      <c r="AW162" s="12"/>
      <c r="A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232"/>
      <c r="AW163" s="12"/>
      <c r="A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232"/>
      <c r="AW164" s="12"/>
      <c r="A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232"/>
      <c r="AW165" s="12"/>
      <c r="A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232"/>
      <c r="AW166" s="12"/>
      <c r="A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232"/>
      <c r="AW167" s="12"/>
      <c r="A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232"/>
      <c r="AW168" s="12"/>
      <c r="A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232"/>
      <c r="AW169" s="12"/>
      <c r="A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232"/>
      <c r="AW170" s="12"/>
      <c r="A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232"/>
      <c r="AW171" s="12"/>
      <c r="A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232"/>
      <c r="AW172" s="12"/>
      <c r="A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232"/>
      <c r="AW173" s="12"/>
      <c r="A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232"/>
      <c r="AW174" s="12"/>
      <c r="A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232"/>
      <c r="AW175" s="12"/>
      <c r="A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232"/>
      <c r="AW176" s="12"/>
      <c r="A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232"/>
      <c r="AW177" s="12"/>
      <c r="A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232"/>
      <c r="AW178" s="12"/>
      <c r="A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232"/>
      <c r="AW179" s="12"/>
      <c r="A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232"/>
      <c r="AW180" s="12"/>
      <c r="A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232"/>
      <c r="AW181" s="12"/>
      <c r="A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232"/>
      <c r="AW182" s="12"/>
      <c r="A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232"/>
      <c r="AW183" s="12"/>
      <c r="A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232"/>
      <c r="AW184" s="12"/>
      <c r="A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232"/>
      <c r="AW185" s="12"/>
      <c r="A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232"/>
      <c r="AW186" s="12"/>
      <c r="A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232"/>
      <c r="AW187" s="12"/>
      <c r="A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232"/>
      <c r="AW188" s="12"/>
      <c r="A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232"/>
      <c r="AW189" s="12"/>
      <c r="A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232"/>
      <c r="AW190" s="12"/>
      <c r="A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232"/>
      <c r="AW191" s="12"/>
      <c r="A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232"/>
      <c r="AW192" s="12"/>
      <c r="A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232"/>
      <c r="AW193" s="12"/>
      <c r="A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232"/>
      <c r="AW194" s="12"/>
      <c r="A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232"/>
      <c r="AW195" s="12"/>
      <c r="A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232"/>
      <c r="AW196" s="12"/>
      <c r="A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232"/>
      <c r="AW197" s="12"/>
      <c r="A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232"/>
      <c r="AW198" s="12"/>
      <c r="A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232"/>
      <c r="AW199" s="12"/>
      <c r="A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232"/>
      <c r="AW200" s="12"/>
      <c r="A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232"/>
      <c r="AW201" s="12"/>
      <c r="A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232"/>
      <c r="AW202" s="12"/>
      <c r="A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232"/>
      <c r="AW203" s="12"/>
      <c r="A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232"/>
      <c r="AW204" s="12"/>
      <c r="A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232"/>
      <c r="AW205" s="12"/>
      <c r="A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232"/>
      <c r="AW206" s="12"/>
      <c r="A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232"/>
      <c r="AW207" s="12"/>
      <c r="A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232"/>
      <c r="AW208" s="12"/>
      <c r="A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232"/>
      <c r="AW209" s="12"/>
      <c r="A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232"/>
      <c r="AW210" s="12"/>
      <c r="A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232"/>
      <c r="AW211" s="12"/>
      <c r="A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232"/>
      <c r="AW212" s="12"/>
      <c r="A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232"/>
      <c r="AW213" s="12"/>
      <c r="A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232"/>
      <c r="AW214" s="12"/>
      <c r="A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232"/>
      <c r="AW215" s="12"/>
      <c r="A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232"/>
      <c r="AW216" s="12"/>
      <c r="A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232"/>
      <c r="AW217" s="12"/>
      <c r="A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232"/>
      <c r="AW218" s="12"/>
      <c r="A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232"/>
      <c r="AW219" s="12"/>
      <c r="A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232"/>
      <c r="AW220" s="12"/>
      <c r="A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232"/>
      <c r="AW221" s="12"/>
      <c r="A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232"/>
      <c r="AW222" s="12"/>
      <c r="A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232"/>
      <c r="AW223" s="12"/>
      <c r="A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232"/>
      <c r="AW224" s="12"/>
      <c r="A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232"/>
      <c r="AW225" s="12"/>
      <c r="A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232"/>
      <c r="AW226" s="12"/>
      <c r="A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232"/>
      <c r="AW227" s="12"/>
      <c r="A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232"/>
      <c r="AW228" s="12"/>
      <c r="A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232"/>
      <c r="AW229" s="12"/>
      <c r="A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232"/>
      <c r="AW230" s="12"/>
      <c r="A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232"/>
      <c r="AW231" s="12"/>
      <c r="A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232"/>
      <c r="AW232" s="12"/>
      <c r="A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232"/>
      <c r="AW233" s="12"/>
      <c r="A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232"/>
      <c r="AW234" s="12"/>
      <c r="A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232"/>
      <c r="AW235" s="12"/>
      <c r="A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232"/>
      <c r="AW236" s="12"/>
      <c r="A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232"/>
      <c r="AW237" s="12"/>
      <c r="A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232"/>
      <c r="AW238" s="12"/>
      <c r="A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232"/>
      <c r="AW239" s="12"/>
      <c r="A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232"/>
      <c r="AW240" s="12"/>
      <c r="A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232"/>
      <c r="AW241" s="12"/>
      <c r="A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232"/>
      <c r="AW242" s="12"/>
      <c r="A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232"/>
      <c r="AW243" s="12"/>
      <c r="A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232"/>
      <c r="AW244" s="12"/>
      <c r="A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232"/>
      <c r="AW245" s="12"/>
      <c r="A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232"/>
      <c r="AW246" s="12"/>
      <c r="A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232"/>
      <c r="AW247" s="12"/>
      <c r="A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232"/>
      <c r="AW248" s="12"/>
      <c r="A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232"/>
      <c r="AW249" s="12"/>
      <c r="A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232"/>
      <c r="AW250" s="12"/>
      <c r="A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232"/>
      <c r="AW251" s="12"/>
      <c r="A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232"/>
      <c r="AW252" s="12"/>
      <c r="A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232"/>
      <c r="AW253" s="12"/>
      <c r="A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232"/>
      <c r="AW254" s="12"/>
      <c r="A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232"/>
      <c r="AW255" s="12"/>
      <c r="A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232"/>
      <c r="AW256" s="12"/>
      <c r="A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232"/>
      <c r="AW257" s="12"/>
      <c r="A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232"/>
      <c r="AW258" s="12"/>
      <c r="A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232"/>
      <c r="AW259" s="12"/>
      <c r="A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232"/>
      <c r="AW260" s="12"/>
      <c r="A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232"/>
      <c r="AW261" s="12"/>
      <c r="A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232"/>
      <c r="AW262" s="12"/>
      <c r="A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232"/>
      <c r="AW263" s="12"/>
      <c r="A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232"/>
      <c r="AW264" s="12"/>
      <c r="A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232"/>
      <c r="AW265" s="12"/>
      <c r="A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232"/>
      <c r="AW266" s="12"/>
      <c r="A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232"/>
      <c r="AW267" s="12"/>
      <c r="A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232"/>
      <c r="AW268" s="12"/>
      <c r="A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232"/>
      <c r="AW269" s="12"/>
      <c r="A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232"/>
      <c r="AW270" s="12"/>
      <c r="A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232"/>
      <c r="AW271" s="12"/>
      <c r="A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232"/>
      <c r="AW272" s="12"/>
      <c r="A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232"/>
      <c r="AW273" s="12"/>
      <c r="A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232"/>
      <c r="AW274" s="12"/>
      <c r="A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232"/>
      <c r="AW275" s="12"/>
      <c r="A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232"/>
      <c r="AW276" s="12"/>
      <c r="A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232"/>
      <c r="AW277" s="12"/>
      <c r="A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232"/>
      <c r="AW278" s="12"/>
      <c r="A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232"/>
      <c r="AW279" s="12"/>
      <c r="A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232"/>
      <c r="AW280" s="12"/>
      <c r="A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232"/>
      <c r="AW281" s="12"/>
      <c r="A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232"/>
      <c r="AW282" s="12"/>
      <c r="A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232"/>
      <c r="AW283" s="12"/>
      <c r="A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232"/>
      <c r="AW284" s="12"/>
      <c r="A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232"/>
      <c r="AW285" s="12"/>
      <c r="A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232"/>
      <c r="AW286" s="12"/>
      <c r="A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232"/>
      <c r="AW287" s="12"/>
      <c r="A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232"/>
      <c r="AW288" s="12"/>
      <c r="A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232"/>
      <c r="AW289" s="12"/>
      <c r="A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232"/>
      <c r="AW290" s="12"/>
      <c r="A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232"/>
      <c r="AW291" s="12"/>
      <c r="A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232"/>
      <c r="AW292" s="12"/>
      <c r="A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232"/>
      <c r="AW293" s="12"/>
      <c r="A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232"/>
      <c r="AW294" s="12"/>
      <c r="A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232"/>
      <c r="AW295" s="12"/>
      <c r="A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232"/>
      <c r="AW296" s="12"/>
      <c r="A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232"/>
      <c r="AW297" s="12"/>
      <c r="A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232"/>
      <c r="AW298" s="12"/>
      <c r="A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232"/>
      <c r="AW299" s="12"/>
      <c r="A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232"/>
      <c r="AW300" s="12"/>
      <c r="A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232"/>
      <c r="AW301" s="12"/>
      <c r="A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232"/>
      <c r="AW302" s="12"/>
      <c r="A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232"/>
      <c r="AW303" s="12"/>
      <c r="A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232"/>
      <c r="AW304" s="12"/>
      <c r="A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232"/>
      <c r="AW305" s="12"/>
      <c r="A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232"/>
      <c r="AW306" s="12"/>
      <c r="A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232"/>
      <c r="AW307" s="12"/>
      <c r="A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232"/>
      <c r="AW308" s="12"/>
      <c r="A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232"/>
      <c r="AW309" s="12"/>
      <c r="A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232"/>
      <c r="AW310" s="12"/>
      <c r="A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232"/>
      <c r="AW311" s="12"/>
      <c r="A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232"/>
      <c r="AW312" s="12"/>
      <c r="A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232"/>
      <c r="AW313" s="12"/>
      <c r="A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232"/>
      <c r="AW314" s="12"/>
      <c r="A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232"/>
      <c r="AW315" s="12"/>
      <c r="A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232"/>
      <c r="AW316" s="12"/>
      <c r="A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232"/>
      <c r="AW317" s="12"/>
      <c r="A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232"/>
      <c r="AW318" s="12"/>
      <c r="A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232"/>
      <c r="AW319" s="12"/>
      <c r="A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232"/>
      <c r="AW320" s="12"/>
      <c r="A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232"/>
      <c r="AW321" s="12"/>
      <c r="A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232"/>
      <c r="AW322" s="12"/>
      <c r="A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232"/>
      <c r="AW323" s="12"/>
      <c r="A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232"/>
      <c r="AW324" s="12"/>
      <c r="A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232"/>
      <c r="AW325" s="12"/>
      <c r="A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232"/>
      <c r="AW326" s="12"/>
      <c r="A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232"/>
      <c r="AW327" s="12"/>
      <c r="A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232"/>
      <c r="AW328" s="12"/>
      <c r="A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232"/>
      <c r="AW329" s="12"/>
      <c r="A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232"/>
      <c r="AW330" s="12"/>
      <c r="A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232"/>
      <c r="AW331" s="12"/>
      <c r="A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232"/>
      <c r="AW332" s="12"/>
      <c r="A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232"/>
      <c r="AW333" s="12"/>
      <c r="A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232"/>
      <c r="AW334" s="12"/>
      <c r="A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232"/>
      <c r="AW335" s="12"/>
      <c r="A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232"/>
      <c r="AW336" s="12"/>
      <c r="A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232"/>
      <c r="AW337" s="12"/>
      <c r="A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232"/>
      <c r="AW338" s="12"/>
      <c r="A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232"/>
      <c r="AW339" s="12"/>
      <c r="A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232"/>
      <c r="AW340" s="12"/>
      <c r="A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232"/>
      <c r="AW341" s="12"/>
      <c r="A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232"/>
      <c r="AW342" s="12"/>
      <c r="A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232"/>
      <c r="AW343" s="12"/>
      <c r="A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232"/>
      <c r="AW344" s="12"/>
      <c r="A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232"/>
      <c r="AW345" s="12"/>
      <c r="A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232"/>
      <c r="AW346" s="12"/>
      <c r="A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232"/>
      <c r="AW347" s="12"/>
      <c r="A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232"/>
      <c r="AW348" s="12"/>
      <c r="A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232"/>
      <c r="AW349" s="12"/>
      <c r="A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232"/>
      <c r="AW350" s="12"/>
      <c r="A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232"/>
      <c r="AW351" s="12"/>
      <c r="A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232"/>
      <c r="AW352" s="12"/>
      <c r="A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232"/>
      <c r="AW353" s="12"/>
      <c r="A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232"/>
      <c r="AW354" s="12"/>
      <c r="A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232"/>
      <c r="AW355" s="12"/>
      <c r="A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232"/>
      <c r="AW356" s="12"/>
      <c r="A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232"/>
      <c r="AW357" s="12"/>
      <c r="A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232"/>
      <c r="AW358" s="12"/>
      <c r="A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232"/>
      <c r="AW359" s="12"/>
      <c r="A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232"/>
      <c r="AW360" s="12"/>
      <c r="A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232"/>
      <c r="AW361" s="12"/>
      <c r="A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232"/>
      <c r="AW362" s="12"/>
      <c r="A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232"/>
      <c r="AW363" s="12"/>
      <c r="A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232"/>
      <c r="AW364" s="12"/>
      <c r="A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232"/>
      <c r="AW365" s="12"/>
      <c r="A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232"/>
      <c r="AW366" s="12"/>
      <c r="A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232"/>
      <c r="AW367" s="12"/>
      <c r="A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232"/>
      <c r="AW368" s="12"/>
      <c r="A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232"/>
      <c r="AW369" s="12"/>
      <c r="A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232"/>
      <c r="AW370" s="12"/>
      <c r="A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232"/>
      <c r="AW371" s="12"/>
      <c r="A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232"/>
      <c r="AW372" s="12"/>
      <c r="A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232"/>
      <c r="AW373" s="12"/>
      <c r="A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232"/>
      <c r="AW374" s="12"/>
      <c r="A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232"/>
      <c r="AW375" s="12"/>
      <c r="A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232"/>
      <c r="AW376" s="12"/>
      <c r="A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232"/>
      <c r="AW377" s="12"/>
      <c r="A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232"/>
      <c r="AW378" s="12"/>
      <c r="A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232"/>
      <c r="AW379" s="12"/>
      <c r="A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232"/>
      <c r="AW380" s="12"/>
      <c r="A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232"/>
      <c r="AW381" s="12"/>
      <c r="A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232"/>
      <c r="AW382" s="12"/>
      <c r="A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232"/>
      <c r="AW383" s="12"/>
      <c r="A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232"/>
      <c r="AW384" s="12"/>
      <c r="A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232"/>
      <c r="AW385" s="12"/>
      <c r="A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232"/>
      <c r="AW386" s="12"/>
      <c r="A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232"/>
      <c r="AW387" s="12"/>
      <c r="A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232"/>
      <c r="AW388" s="12"/>
      <c r="A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232"/>
      <c r="AW389" s="12"/>
      <c r="A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232"/>
      <c r="AW390" s="12"/>
      <c r="A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232"/>
      <c r="AW391" s="12"/>
      <c r="A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232"/>
      <c r="AW392" s="12"/>
      <c r="A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232"/>
      <c r="AW393" s="12"/>
      <c r="A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232"/>
      <c r="AW394" s="12"/>
      <c r="A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232"/>
      <c r="AW395" s="12"/>
      <c r="A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232"/>
      <c r="AW396" s="12"/>
      <c r="A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232"/>
      <c r="AW397" s="12"/>
      <c r="A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232"/>
      <c r="AW398" s="12"/>
      <c r="A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232"/>
      <c r="AW399" s="12"/>
      <c r="A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232"/>
      <c r="AW400" s="12"/>
      <c r="A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232"/>
      <c r="AW401" s="12"/>
      <c r="A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232"/>
      <c r="AW402" s="12"/>
      <c r="A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232"/>
      <c r="AW403" s="12"/>
      <c r="A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232"/>
      <c r="AW404" s="12"/>
      <c r="A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232"/>
      <c r="AW405" s="12"/>
      <c r="A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232"/>
      <c r="AW406" s="12"/>
      <c r="A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232"/>
      <c r="AW407" s="12"/>
      <c r="A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232"/>
      <c r="AW408" s="12"/>
      <c r="A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232"/>
      <c r="AW409" s="12"/>
      <c r="A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232"/>
      <c r="AW410" s="12"/>
      <c r="A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232"/>
      <c r="AW411" s="12"/>
      <c r="A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232"/>
      <c r="AW412" s="12"/>
      <c r="A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232"/>
      <c r="AW413" s="12"/>
      <c r="A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232"/>
      <c r="AW414" s="12"/>
      <c r="A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232"/>
      <c r="AW415" s="12"/>
      <c r="A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232"/>
      <c r="AW416" s="12"/>
      <c r="A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232"/>
      <c r="AW417" s="12"/>
      <c r="A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232"/>
      <c r="AW418" s="12"/>
      <c r="A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232"/>
      <c r="AW419" s="12"/>
      <c r="A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232"/>
      <c r="AW420" s="12"/>
      <c r="A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232"/>
      <c r="AW421" s="12"/>
      <c r="A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232"/>
      <c r="AW422" s="12"/>
      <c r="A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232"/>
      <c r="AW423" s="12"/>
      <c r="A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232"/>
      <c r="AW424" s="12"/>
      <c r="A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232"/>
      <c r="AW425" s="12"/>
      <c r="A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232"/>
      <c r="AW426" s="12"/>
      <c r="A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232"/>
      <c r="AW427" s="12"/>
      <c r="A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232"/>
      <c r="AW428" s="12"/>
      <c r="A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232"/>
      <c r="AW429" s="12"/>
      <c r="A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232"/>
      <c r="AW430" s="12"/>
      <c r="A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232"/>
      <c r="AW431" s="12"/>
      <c r="A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232"/>
      <c r="AW432" s="12"/>
      <c r="A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232"/>
      <c r="AW433" s="12"/>
      <c r="A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232"/>
      <c r="AW434" s="12"/>
      <c r="A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232"/>
      <c r="AW435" s="12"/>
      <c r="A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232"/>
      <c r="AW436" s="12"/>
      <c r="A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232"/>
      <c r="AW437" s="12"/>
      <c r="A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232"/>
      <c r="AW438" s="12"/>
      <c r="A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232"/>
      <c r="AW439" s="12"/>
      <c r="A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232"/>
      <c r="AW440" s="12"/>
      <c r="A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232"/>
      <c r="AW441" s="12"/>
      <c r="A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232"/>
      <c r="AW442" s="12"/>
      <c r="A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232"/>
      <c r="AW443" s="12"/>
      <c r="A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232"/>
      <c r="AW444" s="12"/>
      <c r="A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232"/>
      <c r="AW445" s="12"/>
      <c r="A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232"/>
      <c r="AW446" s="12"/>
      <c r="A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232"/>
      <c r="AW447" s="12"/>
      <c r="A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232"/>
      <c r="AW448" s="12"/>
      <c r="A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232"/>
      <c r="AW449" s="12"/>
      <c r="A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232"/>
      <c r="AW450" s="12"/>
      <c r="A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232"/>
      <c r="AW451" s="12"/>
      <c r="A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232"/>
      <c r="AW452" s="12"/>
      <c r="A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232"/>
      <c r="AW453" s="12"/>
      <c r="A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232"/>
      <c r="AW454" s="12"/>
      <c r="A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232"/>
      <c r="AW455" s="12"/>
      <c r="A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232"/>
      <c r="AW456" s="12"/>
      <c r="A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232"/>
      <c r="AW457" s="12"/>
      <c r="A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232"/>
      <c r="AW458" s="12"/>
      <c r="A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232"/>
      <c r="AW459" s="12"/>
      <c r="A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232"/>
      <c r="AW460" s="12"/>
      <c r="A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232"/>
      <c r="AW461" s="12"/>
      <c r="A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232"/>
      <c r="AW462" s="12"/>
      <c r="A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232"/>
      <c r="AW463" s="12"/>
      <c r="A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232"/>
      <c r="AW464" s="12"/>
      <c r="A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232"/>
      <c r="AW465" s="12"/>
      <c r="A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232"/>
      <c r="AW466" s="12"/>
      <c r="A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232"/>
      <c r="AW467" s="12"/>
      <c r="A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232"/>
      <c r="AW468" s="12"/>
      <c r="A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232"/>
      <c r="AW469" s="12"/>
      <c r="A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232"/>
      <c r="AW470" s="12"/>
      <c r="A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232"/>
      <c r="AW471" s="12"/>
      <c r="A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232"/>
      <c r="AW472" s="12"/>
      <c r="A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232"/>
      <c r="AW473" s="12"/>
      <c r="A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232"/>
      <c r="AW474" s="12"/>
      <c r="A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232"/>
      <c r="AW475" s="12"/>
      <c r="A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232"/>
      <c r="AW476" s="12"/>
      <c r="A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232"/>
      <c r="AW477" s="12"/>
      <c r="A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232"/>
      <c r="AW478" s="12"/>
      <c r="A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232"/>
      <c r="AW479" s="12"/>
      <c r="A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232"/>
      <c r="AW480" s="12"/>
      <c r="A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232"/>
      <c r="AW481" s="12"/>
      <c r="A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232"/>
      <c r="AW482" s="12"/>
      <c r="A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232"/>
      <c r="AW483" s="12"/>
      <c r="A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232"/>
      <c r="AW484" s="12"/>
      <c r="A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232"/>
      <c r="AW485" s="12"/>
      <c r="A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232"/>
      <c r="AW486" s="12"/>
      <c r="A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232"/>
      <c r="AW487" s="12"/>
      <c r="A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232"/>
      <c r="AW488" s="12"/>
      <c r="A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232"/>
      <c r="AW489" s="12"/>
      <c r="A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232"/>
      <c r="AW490" s="12"/>
      <c r="A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232"/>
      <c r="AW491" s="12"/>
      <c r="A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232"/>
      <c r="AW492" s="12"/>
      <c r="A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232"/>
      <c r="AW493" s="12"/>
      <c r="A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232"/>
      <c r="AW494" s="12"/>
      <c r="A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232"/>
      <c r="AW495" s="12"/>
      <c r="A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232"/>
      <c r="AW496" s="12"/>
      <c r="A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232"/>
      <c r="AW497" s="12"/>
      <c r="A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232"/>
      <c r="AW498" s="12"/>
      <c r="A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232"/>
      <c r="AW499" s="12"/>
      <c r="A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232"/>
      <c r="AW500" s="12"/>
      <c r="A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232"/>
      <c r="AW501" s="12"/>
      <c r="A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232"/>
      <c r="AW502" s="12"/>
      <c r="A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232"/>
      <c r="AW503" s="12"/>
      <c r="A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232"/>
      <c r="AW504" s="12"/>
      <c r="A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232"/>
      <c r="AW505" s="12"/>
      <c r="A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232"/>
      <c r="AW506" s="12"/>
      <c r="A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232"/>
      <c r="AW507" s="12"/>
      <c r="A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232"/>
      <c r="AW508" s="12"/>
      <c r="A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232"/>
      <c r="AW509" s="12"/>
      <c r="A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232"/>
      <c r="AW510" s="12"/>
      <c r="A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232"/>
      <c r="AW511" s="12"/>
      <c r="A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232"/>
      <c r="AW512" s="12"/>
      <c r="A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232"/>
      <c r="AW513" s="12"/>
      <c r="A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232"/>
      <c r="AW514" s="12"/>
      <c r="A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232"/>
      <c r="AW515" s="12"/>
      <c r="A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232"/>
      <c r="AW516" s="12"/>
      <c r="A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232"/>
      <c r="AW517" s="12"/>
      <c r="A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232"/>
      <c r="AW518" s="12"/>
      <c r="A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232"/>
      <c r="AW519" s="12"/>
      <c r="A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232"/>
      <c r="AW520" s="12"/>
      <c r="A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232"/>
      <c r="AW521" s="12"/>
      <c r="A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232"/>
      <c r="AW522" s="12"/>
      <c r="A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232"/>
      <c r="AW523" s="12"/>
      <c r="A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232"/>
      <c r="AW524" s="12"/>
      <c r="A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232"/>
      <c r="AW525" s="12"/>
      <c r="A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232"/>
      <c r="AW526" s="12"/>
      <c r="A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232"/>
      <c r="AW527" s="12"/>
      <c r="A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232"/>
      <c r="AW528" s="12"/>
      <c r="A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232"/>
      <c r="AW529" s="12"/>
      <c r="A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232"/>
      <c r="AW530" s="12"/>
      <c r="A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232"/>
      <c r="AW531" s="12"/>
      <c r="A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232"/>
      <c r="AW532" s="12"/>
      <c r="A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232"/>
      <c r="AW533" s="12"/>
      <c r="A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232"/>
      <c r="AW534" s="12"/>
      <c r="A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232"/>
      <c r="AW535" s="12"/>
      <c r="A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232"/>
      <c r="AW536" s="12"/>
      <c r="A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232"/>
      <c r="AW537" s="12"/>
      <c r="A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232"/>
      <c r="AW538" s="12"/>
      <c r="A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232"/>
      <c r="AW539" s="12"/>
      <c r="A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232"/>
      <c r="AW540" s="12"/>
      <c r="A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232"/>
      <c r="AW541" s="12"/>
      <c r="A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232"/>
      <c r="AW542" s="12"/>
      <c r="A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232"/>
      <c r="AW543" s="12"/>
      <c r="A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232"/>
      <c r="AW544" s="12"/>
      <c r="A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232"/>
      <c r="AW545" s="12"/>
      <c r="A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232"/>
      <c r="AW546" s="12"/>
      <c r="A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232"/>
      <c r="AW547" s="12"/>
      <c r="A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232"/>
      <c r="AW548" s="12"/>
      <c r="A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232"/>
      <c r="AW549" s="12"/>
      <c r="A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232"/>
      <c r="AW550" s="12"/>
      <c r="A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232"/>
      <c r="AW551" s="12"/>
      <c r="A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232"/>
      <c r="AW552" s="12"/>
      <c r="A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232"/>
      <c r="AW553" s="12"/>
      <c r="A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232"/>
      <c r="AW554" s="12"/>
      <c r="A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232"/>
      <c r="AW555" s="12"/>
      <c r="A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232"/>
      <c r="AW556" s="12"/>
      <c r="A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232"/>
      <c r="AW557" s="12"/>
      <c r="A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232"/>
      <c r="AW558" s="12"/>
      <c r="A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232"/>
      <c r="AW559" s="12"/>
      <c r="A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232"/>
      <c r="AW560" s="12"/>
      <c r="A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232"/>
      <c r="AW561" s="12"/>
      <c r="A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232"/>
      <c r="AW562" s="12"/>
      <c r="A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232"/>
      <c r="AW563" s="12"/>
      <c r="A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232"/>
      <c r="AW564" s="12"/>
      <c r="A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232"/>
      <c r="AW565" s="12"/>
      <c r="A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232"/>
      <c r="AW566" s="12"/>
      <c r="A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232"/>
      <c r="AW567" s="12"/>
      <c r="A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232"/>
      <c r="AW568" s="12"/>
      <c r="A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232"/>
      <c r="AW569" s="12"/>
      <c r="A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232"/>
      <c r="AW570" s="12"/>
      <c r="A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232"/>
      <c r="AW571" s="12"/>
      <c r="A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232"/>
      <c r="AW572" s="12"/>
      <c r="A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232"/>
      <c r="AW573" s="12"/>
      <c r="A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232"/>
      <c r="AW574" s="12"/>
      <c r="A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232"/>
      <c r="AW575" s="12"/>
      <c r="A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232"/>
      <c r="AW576" s="12"/>
      <c r="A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232"/>
      <c r="AW577" s="12"/>
      <c r="A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232"/>
      <c r="AW578" s="12"/>
      <c r="A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232"/>
      <c r="AW579" s="12"/>
      <c r="A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232"/>
      <c r="AW580" s="12"/>
      <c r="A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232"/>
      <c r="AW581" s="12"/>
      <c r="A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232"/>
      <c r="AW582" s="12"/>
      <c r="A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232"/>
      <c r="AW583" s="12"/>
      <c r="A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232"/>
      <c r="AW584" s="12"/>
      <c r="A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232"/>
      <c r="AW585" s="12"/>
      <c r="A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232"/>
      <c r="AW586" s="12"/>
      <c r="A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232"/>
      <c r="AW587" s="12"/>
      <c r="A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232"/>
      <c r="AW588" s="12"/>
      <c r="A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232"/>
      <c r="AW589" s="12"/>
      <c r="A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232"/>
      <c r="AW590" s="12"/>
      <c r="A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232"/>
      <c r="AW591" s="12"/>
      <c r="A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232"/>
      <c r="AW592" s="12"/>
      <c r="A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232"/>
      <c r="AW593" s="12"/>
      <c r="A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232"/>
      <c r="AW594" s="12"/>
      <c r="A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232"/>
      <c r="AW595" s="12"/>
      <c r="A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232"/>
      <c r="AW596" s="12"/>
      <c r="A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232"/>
      <c r="AW597" s="12"/>
      <c r="A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232"/>
      <c r="AW598" s="12"/>
      <c r="A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232"/>
      <c r="AW599" s="12"/>
      <c r="A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232"/>
      <c r="AW600" s="12"/>
      <c r="A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232"/>
      <c r="AW601" s="12"/>
      <c r="A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232"/>
      <c r="AW602" s="12"/>
      <c r="A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232"/>
      <c r="AW603" s="12"/>
      <c r="A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232"/>
      <c r="AW604" s="12"/>
      <c r="A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232"/>
      <c r="AW605" s="12"/>
      <c r="A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232"/>
      <c r="AW606" s="12"/>
      <c r="A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232"/>
      <c r="AW607" s="12"/>
      <c r="A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232"/>
      <c r="AW608" s="12"/>
      <c r="A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232"/>
      <c r="AW609" s="12"/>
      <c r="A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232"/>
      <c r="AW610" s="12"/>
      <c r="A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232"/>
      <c r="AW611" s="12"/>
      <c r="A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232"/>
      <c r="AW612" s="12"/>
      <c r="A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232"/>
      <c r="AW613" s="12"/>
      <c r="A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232"/>
      <c r="AW614" s="12"/>
      <c r="A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232"/>
      <c r="AW615" s="12"/>
      <c r="A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232"/>
      <c r="AW616" s="12"/>
      <c r="A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232"/>
      <c r="AW617" s="12"/>
      <c r="A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232"/>
      <c r="AW618" s="12"/>
      <c r="A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232"/>
      <c r="AW619" s="12"/>
      <c r="A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232"/>
      <c r="AW620" s="12"/>
      <c r="A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232"/>
      <c r="AW621" s="12"/>
      <c r="A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232"/>
      <c r="AW622" s="12"/>
      <c r="A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232"/>
      <c r="AW623" s="12"/>
      <c r="A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232"/>
      <c r="AW624" s="12"/>
      <c r="A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232"/>
      <c r="AW625" s="12"/>
      <c r="A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232"/>
      <c r="AW626" s="12"/>
      <c r="A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232"/>
      <c r="AW627" s="12"/>
      <c r="A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232"/>
      <c r="AW628" s="12"/>
      <c r="A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232"/>
      <c r="AW629" s="12"/>
      <c r="A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232"/>
      <c r="AW630" s="12"/>
      <c r="A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232"/>
      <c r="AW631" s="12"/>
      <c r="A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232"/>
      <c r="AW632" s="12"/>
      <c r="A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232"/>
      <c r="AW633" s="12"/>
      <c r="A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232"/>
      <c r="AW634" s="12"/>
      <c r="A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232"/>
      <c r="AW635" s="12"/>
      <c r="A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232"/>
      <c r="AW636" s="12"/>
      <c r="A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232"/>
      <c r="AW637" s="12"/>
      <c r="A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232"/>
      <c r="AW638" s="12"/>
      <c r="A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232"/>
      <c r="AW639" s="12"/>
      <c r="A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232"/>
      <c r="AW640" s="12"/>
      <c r="A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232"/>
      <c r="AW641" s="12"/>
      <c r="A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232"/>
      <c r="AW642" s="12"/>
      <c r="A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232"/>
      <c r="AW643" s="12"/>
      <c r="A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232"/>
      <c r="AW644" s="12"/>
      <c r="A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232"/>
      <c r="AW645" s="12"/>
      <c r="A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232"/>
      <c r="AW646" s="12"/>
      <c r="A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232"/>
      <c r="AW647" s="12"/>
      <c r="A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232"/>
      <c r="AW648" s="12"/>
      <c r="A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232"/>
      <c r="AW649" s="12"/>
      <c r="A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232"/>
      <c r="AW650" s="12"/>
      <c r="A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232"/>
      <c r="AW651" s="12"/>
      <c r="A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232"/>
      <c r="AW652" s="12"/>
      <c r="A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232"/>
      <c r="AW653" s="12"/>
      <c r="A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232"/>
      <c r="AW654" s="12"/>
      <c r="A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232"/>
      <c r="AW655" s="12"/>
      <c r="A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232"/>
      <c r="AW656" s="12"/>
      <c r="A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232"/>
      <c r="AW657" s="12"/>
      <c r="A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232"/>
      <c r="AW658" s="12"/>
      <c r="A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232"/>
      <c r="AW659" s="12"/>
      <c r="A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232"/>
      <c r="AW660" s="12"/>
      <c r="A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232"/>
      <c r="AW661" s="12"/>
      <c r="A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232"/>
      <c r="AW662" s="12"/>
      <c r="A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232"/>
      <c r="AW663" s="12"/>
      <c r="A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232"/>
      <c r="AW664" s="12"/>
      <c r="A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232"/>
      <c r="AW665" s="12"/>
      <c r="A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232"/>
      <c r="AW666" s="12"/>
      <c r="A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232"/>
      <c r="AW667" s="12"/>
      <c r="A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232"/>
      <c r="AW668" s="12"/>
      <c r="A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232"/>
      <c r="AW669" s="12"/>
      <c r="A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232"/>
      <c r="AW670" s="12"/>
      <c r="A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232"/>
      <c r="AW671" s="12"/>
      <c r="A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232"/>
      <c r="AW672" s="12"/>
      <c r="A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232"/>
      <c r="AW673" s="12"/>
      <c r="A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232"/>
      <c r="AW674" s="12"/>
      <c r="A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232"/>
      <c r="AW675" s="12"/>
      <c r="A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232"/>
      <c r="AW676" s="12"/>
      <c r="A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232"/>
      <c r="AW677" s="12"/>
      <c r="A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232"/>
      <c r="AW678" s="12"/>
      <c r="A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232"/>
      <c r="AW679" s="12"/>
      <c r="A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232"/>
      <c r="AW680" s="12"/>
      <c r="A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232"/>
      <c r="AW681" s="12"/>
      <c r="A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232"/>
      <c r="AW682" s="12"/>
      <c r="A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232"/>
      <c r="AW683" s="12"/>
      <c r="A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232"/>
      <c r="AW684" s="12"/>
      <c r="A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232"/>
      <c r="AW685" s="12"/>
      <c r="A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232"/>
      <c r="AW686" s="12"/>
      <c r="A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232"/>
      <c r="AW687" s="12"/>
      <c r="A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232"/>
      <c r="AW688" s="12"/>
      <c r="A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232"/>
      <c r="AW689" s="12"/>
      <c r="A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232"/>
      <c r="AW690" s="12"/>
      <c r="A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232"/>
      <c r="AW691" s="12"/>
      <c r="A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232"/>
      <c r="AW692" s="12"/>
      <c r="A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232"/>
      <c r="AW693" s="12"/>
      <c r="A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232"/>
      <c r="AW694" s="12"/>
      <c r="A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232"/>
      <c r="AW695" s="12"/>
      <c r="A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232"/>
      <c r="AW696" s="12"/>
      <c r="A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232"/>
      <c r="AW697" s="12"/>
      <c r="A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232"/>
      <c r="AW698" s="12"/>
      <c r="A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232"/>
      <c r="AW699" s="12"/>
      <c r="A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232"/>
      <c r="AW700" s="12"/>
      <c r="A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232"/>
      <c r="AW701" s="12"/>
      <c r="A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232"/>
      <c r="AW702" s="12"/>
      <c r="A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232"/>
      <c r="AW703" s="12"/>
      <c r="A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232"/>
      <c r="AW704" s="12"/>
      <c r="A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232"/>
      <c r="AW705" s="12"/>
      <c r="A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232"/>
      <c r="AW706" s="12"/>
      <c r="A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232"/>
      <c r="AW707" s="12"/>
      <c r="A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232"/>
      <c r="AW708" s="12"/>
      <c r="A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232"/>
      <c r="AW709" s="12"/>
      <c r="A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232"/>
      <c r="AW710" s="12"/>
      <c r="A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232"/>
      <c r="AW711" s="12"/>
      <c r="A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232"/>
      <c r="AW712" s="12"/>
      <c r="A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232"/>
      <c r="AW713" s="12"/>
      <c r="A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232"/>
      <c r="AW714" s="12"/>
      <c r="A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232"/>
      <c r="AW715" s="12"/>
      <c r="A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232"/>
      <c r="AW716" s="12"/>
      <c r="A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232"/>
      <c r="AW717" s="12"/>
      <c r="A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232"/>
      <c r="AW718" s="12"/>
      <c r="A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232"/>
      <c r="AW719" s="12"/>
      <c r="A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232"/>
      <c r="AW720" s="12"/>
      <c r="A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232"/>
      <c r="AW721" s="12"/>
      <c r="A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232"/>
      <c r="AW722" s="12"/>
      <c r="A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232"/>
      <c r="AW723" s="12"/>
      <c r="A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232"/>
      <c r="AW724" s="12"/>
      <c r="A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232"/>
      <c r="AW725" s="12"/>
      <c r="A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232"/>
      <c r="AW726" s="12"/>
      <c r="A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232"/>
      <c r="AW727" s="12"/>
      <c r="A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232"/>
      <c r="AW728" s="12"/>
      <c r="A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232"/>
      <c r="AW729" s="12"/>
      <c r="A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232"/>
      <c r="AW730" s="12"/>
      <c r="A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232"/>
      <c r="AW731" s="12"/>
      <c r="A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232"/>
      <c r="AW732" s="12"/>
      <c r="A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232"/>
      <c r="AW733" s="12"/>
      <c r="A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232"/>
      <c r="AW734" s="12"/>
      <c r="A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232"/>
      <c r="AW735" s="12"/>
      <c r="A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232"/>
      <c r="AW736" s="12"/>
      <c r="A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232"/>
      <c r="AW737" s="12"/>
      <c r="A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232"/>
      <c r="AW738" s="12"/>
      <c r="A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232"/>
      <c r="AW739" s="12"/>
      <c r="A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232"/>
      <c r="AW740" s="12"/>
      <c r="A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232"/>
      <c r="AW741" s="12"/>
      <c r="A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232"/>
      <c r="AW742" s="12"/>
      <c r="A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232"/>
      <c r="AW743" s="12"/>
      <c r="A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232"/>
      <c r="AW744" s="12"/>
      <c r="A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232"/>
      <c r="AW745" s="12"/>
      <c r="A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232"/>
      <c r="AW746" s="12"/>
      <c r="A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232"/>
      <c r="AW747" s="12"/>
      <c r="A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232"/>
      <c r="AW748" s="12"/>
      <c r="A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232"/>
      <c r="AW749" s="12"/>
      <c r="A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232"/>
      <c r="AW750" s="12"/>
      <c r="A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232"/>
      <c r="AW751" s="12"/>
      <c r="A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232"/>
      <c r="AW752" s="12"/>
      <c r="A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232"/>
      <c r="AW753" s="12"/>
      <c r="A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232"/>
      <c r="AW754" s="12"/>
      <c r="A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232"/>
      <c r="AW755" s="12"/>
      <c r="A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232"/>
      <c r="AW756" s="12"/>
      <c r="A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232"/>
      <c r="AW757" s="12"/>
      <c r="A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232"/>
      <c r="AW758" s="12"/>
      <c r="A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232"/>
      <c r="AW759" s="12"/>
      <c r="A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232"/>
      <c r="AW760" s="12"/>
      <c r="A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232"/>
      <c r="AW761" s="12"/>
      <c r="A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232"/>
      <c r="AW762" s="12"/>
      <c r="A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232"/>
      <c r="AW763" s="12"/>
      <c r="A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232"/>
      <c r="AW764" s="12"/>
      <c r="A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232"/>
      <c r="AW765" s="12"/>
      <c r="A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232"/>
      <c r="AW766" s="12"/>
      <c r="A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232"/>
      <c r="AW767" s="12"/>
      <c r="A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232"/>
      <c r="AW768" s="12"/>
      <c r="A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232"/>
      <c r="AW769" s="12"/>
      <c r="A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232"/>
      <c r="AW770" s="12"/>
      <c r="A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232"/>
      <c r="AW771" s="12"/>
      <c r="A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232"/>
      <c r="AW772" s="12"/>
      <c r="A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232"/>
      <c r="AW773" s="12"/>
      <c r="A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232"/>
      <c r="AW774" s="12"/>
      <c r="A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232"/>
      <c r="AW775" s="12"/>
      <c r="A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232"/>
      <c r="AW776" s="12"/>
      <c r="A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232"/>
      <c r="AW777" s="12"/>
      <c r="A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232"/>
      <c r="AW778" s="12"/>
      <c r="A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232"/>
      <c r="AW779" s="12"/>
      <c r="A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232"/>
      <c r="AW780" s="12"/>
      <c r="A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232"/>
      <c r="AW781" s="12"/>
      <c r="A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232"/>
      <c r="AW782" s="12"/>
      <c r="A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232"/>
      <c r="AW783" s="12"/>
      <c r="A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232"/>
      <c r="AW784" s="12"/>
      <c r="A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232"/>
      <c r="AW785" s="12"/>
      <c r="A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232"/>
      <c r="AW786" s="12"/>
      <c r="A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232"/>
      <c r="AW787" s="12"/>
      <c r="A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232"/>
      <c r="AW788" s="12"/>
      <c r="A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232"/>
      <c r="AW789" s="12"/>
      <c r="A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232"/>
      <c r="AW790" s="12"/>
      <c r="A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232"/>
      <c r="AW791" s="12"/>
      <c r="A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232"/>
      <c r="AW792" s="12"/>
      <c r="A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232"/>
      <c r="AW793" s="12"/>
      <c r="A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232"/>
      <c r="AW794" s="12"/>
      <c r="A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232"/>
      <c r="AW795" s="12"/>
      <c r="A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232"/>
      <c r="AW796" s="12"/>
      <c r="A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232"/>
      <c r="AW797" s="12"/>
      <c r="A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232"/>
      <c r="AW798" s="12"/>
      <c r="A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232"/>
      <c r="AW799" s="12"/>
      <c r="A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232"/>
      <c r="AW800" s="12"/>
      <c r="A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232"/>
      <c r="AW801" s="12"/>
      <c r="A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232"/>
      <c r="AW802" s="12"/>
      <c r="A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232"/>
      <c r="AW803" s="12"/>
      <c r="A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232"/>
      <c r="AW804" s="12"/>
      <c r="A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232"/>
      <c r="AW805" s="12"/>
      <c r="A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232"/>
      <c r="AW806" s="12"/>
      <c r="A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232"/>
      <c r="AW807" s="12"/>
      <c r="A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232"/>
      <c r="AW808" s="12"/>
      <c r="A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232"/>
      <c r="AW809" s="12"/>
      <c r="A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232"/>
      <c r="AW810" s="12"/>
      <c r="A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232"/>
      <c r="AW811" s="12"/>
      <c r="A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232"/>
      <c r="AW812" s="12"/>
      <c r="A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232"/>
      <c r="AW813" s="12"/>
      <c r="A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232"/>
      <c r="AW814" s="12"/>
      <c r="A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232"/>
      <c r="AW815" s="12"/>
      <c r="A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232"/>
      <c r="AW816" s="12"/>
      <c r="A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232"/>
      <c r="AW817" s="12"/>
      <c r="A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232"/>
      <c r="AW818" s="12"/>
      <c r="A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232"/>
      <c r="AW819" s="12"/>
      <c r="A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232"/>
      <c r="AW820" s="12"/>
      <c r="A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232"/>
      <c r="AW821" s="12"/>
      <c r="A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232"/>
      <c r="AW822" s="12"/>
      <c r="A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232"/>
      <c r="AW823" s="12"/>
      <c r="A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232"/>
      <c r="AW824" s="12"/>
      <c r="A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232"/>
      <c r="AW825" s="12"/>
      <c r="A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232"/>
      <c r="AW826" s="12"/>
      <c r="A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232"/>
      <c r="AW827" s="12"/>
      <c r="A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232"/>
      <c r="AW828" s="12"/>
      <c r="A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232"/>
      <c r="AW829" s="12"/>
      <c r="A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232"/>
      <c r="AW830" s="12"/>
      <c r="A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232"/>
      <c r="AW831" s="12"/>
      <c r="A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232"/>
      <c r="AW832" s="12"/>
      <c r="A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232"/>
      <c r="AW833" s="12"/>
      <c r="A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232"/>
      <c r="AW834" s="12"/>
      <c r="A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232"/>
      <c r="AW835" s="12"/>
      <c r="A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232"/>
      <c r="AW836" s="12"/>
      <c r="A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232"/>
      <c r="AW837" s="12"/>
      <c r="A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232"/>
      <c r="AW838" s="12"/>
      <c r="A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232"/>
      <c r="AW839" s="12"/>
      <c r="A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232"/>
      <c r="AW840" s="12"/>
      <c r="A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232"/>
      <c r="AW841" s="12"/>
      <c r="A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232"/>
      <c r="AW842" s="12"/>
      <c r="A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232"/>
      <c r="AW843" s="12"/>
      <c r="A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232"/>
      <c r="AW844" s="12"/>
      <c r="A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232"/>
      <c r="AW845" s="12"/>
      <c r="A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232"/>
      <c r="AW846" s="12"/>
      <c r="A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232"/>
      <c r="AW847" s="12"/>
      <c r="A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232"/>
      <c r="AW848" s="12"/>
      <c r="A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232"/>
      <c r="AW849" s="12"/>
      <c r="A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232"/>
      <c r="AW850" s="12"/>
      <c r="A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232"/>
      <c r="AW851" s="12"/>
      <c r="A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232"/>
      <c r="AW852" s="12"/>
      <c r="A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232"/>
      <c r="AW853" s="12"/>
      <c r="A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232"/>
      <c r="AW854" s="12"/>
      <c r="A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232"/>
      <c r="AW855" s="12"/>
      <c r="A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232"/>
      <c r="AW856" s="12"/>
      <c r="A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232"/>
      <c r="AW857" s="12"/>
      <c r="A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232"/>
      <c r="AW858" s="12"/>
      <c r="A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232"/>
      <c r="AW859" s="12"/>
      <c r="A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232"/>
      <c r="AW860" s="12"/>
      <c r="A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232"/>
      <c r="AW861" s="12"/>
      <c r="A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232"/>
      <c r="AW862" s="12"/>
      <c r="A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232"/>
      <c r="AW863" s="12"/>
      <c r="A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232"/>
      <c r="AW864" s="12"/>
      <c r="A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232"/>
      <c r="AW865" s="12"/>
      <c r="A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232"/>
      <c r="AW866" s="12"/>
      <c r="A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232"/>
      <c r="AW867" s="12"/>
      <c r="A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232"/>
      <c r="AW868" s="12"/>
      <c r="A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232"/>
      <c r="AW869" s="12"/>
      <c r="A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232"/>
      <c r="AW870" s="12"/>
      <c r="A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232"/>
      <c r="AW871" s="12"/>
      <c r="A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232"/>
      <c r="AW872" s="12"/>
      <c r="A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232"/>
      <c r="AW873" s="12"/>
      <c r="A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232"/>
      <c r="AW874" s="12"/>
      <c r="A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232"/>
      <c r="AW875" s="12"/>
      <c r="A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232"/>
      <c r="AW876" s="12"/>
      <c r="A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232"/>
      <c r="AW877" s="12"/>
      <c r="A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232"/>
      <c r="AW878" s="12"/>
      <c r="A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232"/>
      <c r="AW879" s="12"/>
      <c r="A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232"/>
      <c r="AW880" s="12"/>
      <c r="A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232"/>
      <c r="AW881" s="12"/>
      <c r="A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232"/>
      <c r="AW882" s="12"/>
      <c r="A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232"/>
      <c r="AW883" s="12"/>
      <c r="A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232"/>
      <c r="AW884" s="12"/>
      <c r="A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232"/>
      <c r="AW885" s="12"/>
      <c r="A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232"/>
      <c r="AW886" s="12"/>
      <c r="A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232"/>
      <c r="AW887" s="12"/>
      <c r="A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232"/>
      <c r="AW888" s="12"/>
      <c r="A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232"/>
      <c r="AW889" s="12"/>
      <c r="A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232"/>
      <c r="AW890" s="12"/>
      <c r="A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232"/>
      <c r="AW891" s="12"/>
      <c r="A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232"/>
      <c r="AW892" s="12"/>
      <c r="A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232"/>
      <c r="AW893" s="12"/>
      <c r="A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232"/>
      <c r="AW894" s="12"/>
      <c r="A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232"/>
      <c r="AW895" s="12"/>
      <c r="A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232"/>
      <c r="AW896" s="12"/>
      <c r="A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232"/>
      <c r="AW897" s="12"/>
      <c r="A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232"/>
      <c r="AW898" s="12"/>
      <c r="A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232"/>
      <c r="AW899" s="12"/>
      <c r="A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232"/>
      <c r="AW900" s="12"/>
      <c r="A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232"/>
      <c r="AW901" s="12"/>
      <c r="A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232"/>
      <c r="AW902" s="12"/>
      <c r="A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232"/>
      <c r="AW903" s="12"/>
      <c r="A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232"/>
      <c r="AW904" s="12"/>
      <c r="A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232"/>
      <c r="AW905" s="12"/>
      <c r="A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232"/>
      <c r="AW906" s="12"/>
      <c r="A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232"/>
      <c r="AW907" s="12"/>
      <c r="A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232"/>
      <c r="AW908" s="12"/>
      <c r="A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232"/>
      <c r="AW909" s="12"/>
      <c r="A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232"/>
      <c r="AW910" s="12"/>
      <c r="A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232"/>
      <c r="AW911" s="12"/>
      <c r="A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232"/>
      <c r="AW912" s="12"/>
      <c r="A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232"/>
      <c r="AW913" s="12"/>
      <c r="A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232"/>
      <c r="AW914" s="12"/>
      <c r="A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232"/>
      <c r="AW915" s="12"/>
      <c r="A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232"/>
      <c r="AW916" s="12"/>
      <c r="A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232"/>
      <c r="AW917" s="12"/>
      <c r="A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232"/>
      <c r="AW918" s="12"/>
      <c r="A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232"/>
      <c r="AW919" s="12"/>
      <c r="A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232"/>
      <c r="AW920" s="12"/>
      <c r="A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232"/>
      <c r="AW921" s="12"/>
      <c r="A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232"/>
      <c r="AW922" s="12"/>
      <c r="A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232"/>
      <c r="AW923" s="12"/>
      <c r="A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232"/>
      <c r="AW924" s="12"/>
      <c r="A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232"/>
      <c r="AW925" s="12"/>
      <c r="AX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232"/>
      <c r="AW926" s="12"/>
      <c r="AX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232"/>
      <c r="AW927" s="12"/>
      <c r="AX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232"/>
      <c r="AW928" s="12"/>
      <c r="AX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232"/>
      <c r="AW929" s="12"/>
      <c r="AX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232"/>
      <c r="AW930" s="12"/>
      <c r="AX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232"/>
      <c r="AW931" s="12"/>
      <c r="AX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232"/>
      <c r="AW932" s="12"/>
      <c r="AX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232"/>
      <c r="AW933" s="12"/>
      <c r="AX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232"/>
      <c r="AW934" s="12"/>
      <c r="AX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232"/>
      <c r="AW935" s="12"/>
      <c r="AX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232"/>
      <c r="AW936" s="12"/>
      <c r="AX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232"/>
      <c r="AW937" s="12"/>
      <c r="AX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232"/>
      <c r="AW938" s="12"/>
      <c r="AX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232"/>
      <c r="AW939" s="12"/>
      <c r="AX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232"/>
      <c r="AW940" s="12"/>
      <c r="AX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232"/>
      <c r="AW941" s="12"/>
      <c r="AX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232"/>
      <c r="AW942" s="12"/>
      <c r="AX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232"/>
      <c r="AW943" s="12"/>
      <c r="AX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232"/>
      <c r="AW944" s="12"/>
      <c r="AX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232"/>
      <c r="AW945" s="12"/>
      <c r="AX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232"/>
      <c r="AW946" s="12"/>
      <c r="AX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232"/>
      <c r="AW947" s="12"/>
      <c r="AX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232"/>
      <c r="AW948" s="12"/>
      <c r="AX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232"/>
      <c r="AW949" s="12"/>
      <c r="AX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232"/>
      <c r="AW950" s="12"/>
      <c r="AX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232"/>
      <c r="AW951" s="12"/>
      <c r="AX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232"/>
      <c r="AW952" s="12"/>
      <c r="AX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232"/>
      <c r="AW953" s="12"/>
      <c r="AX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232"/>
      <c r="AW954" s="12"/>
      <c r="AX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232"/>
      <c r="AW955" s="12"/>
      <c r="AX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232"/>
      <c r="AW956" s="12"/>
      <c r="AX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232"/>
      <c r="AW957" s="12"/>
      <c r="AX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232"/>
      <c r="AW958" s="12"/>
      <c r="AX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232"/>
      <c r="AW959" s="12"/>
      <c r="AX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232"/>
      <c r="AW960" s="12"/>
      <c r="AX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232"/>
      <c r="AW961" s="12"/>
      <c r="AX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232"/>
      <c r="AW962" s="12"/>
      <c r="AX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232"/>
      <c r="AW963" s="12"/>
      <c r="AX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232"/>
      <c r="AW964" s="12"/>
      <c r="AX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232"/>
      <c r="AW965" s="12"/>
      <c r="AX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232"/>
      <c r="AW966" s="12"/>
      <c r="AX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232"/>
      <c r="AW967" s="12"/>
      <c r="AX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232"/>
      <c r="AW968" s="12"/>
      <c r="AX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232"/>
      <c r="AW969" s="12"/>
      <c r="AX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232"/>
      <c r="AW970" s="12"/>
      <c r="AX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232"/>
      <c r="AW971" s="12"/>
      <c r="AX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232"/>
      <c r="AW972" s="12"/>
      <c r="AX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232"/>
      <c r="AW973" s="12"/>
      <c r="AX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232"/>
      <c r="AW974" s="12"/>
      <c r="AX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232"/>
      <c r="AW975" s="12"/>
      <c r="AX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232"/>
      <c r="AW976" s="12"/>
      <c r="AX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232"/>
      <c r="AW977" s="12"/>
      <c r="AX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232"/>
      <c r="AW978" s="12"/>
      <c r="AX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232"/>
      <c r="AW979" s="12"/>
      <c r="AX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232"/>
      <c r="AW980" s="12"/>
      <c r="AX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232"/>
      <c r="AW981" s="12"/>
      <c r="AX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232"/>
      <c r="AW982" s="12"/>
      <c r="AX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232"/>
      <c r="AW983" s="12"/>
      <c r="AX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232"/>
      <c r="AW984" s="12"/>
      <c r="AX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232"/>
      <c r="AW985" s="12"/>
      <c r="AX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232"/>
      <c r="AW986" s="12"/>
      <c r="AX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232"/>
      <c r="AW987" s="12"/>
      <c r="AX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232"/>
      <c r="AW988" s="12"/>
      <c r="AX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232"/>
      <c r="AW989" s="12"/>
      <c r="AX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232"/>
      <c r="AW990" s="12"/>
      <c r="AX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232"/>
      <c r="AW991" s="12"/>
      <c r="AX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232"/>
      <c r="AW992" s="12"/>
      <c r="AX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232"/>
      <c r="AW993" s="12"/>
      <c r="AX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232"/>
      <c r="AW994" s="12"/>
      <c r="AX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232"/>
      <c r="AW995" s="12"/>
      <c r="AX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232"/>
      <c r="AW996" s="12"/>
      <c r="AX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232"/>
      <c r="AW997" s="12"/>
      <c r="AX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232"/>
      <c r="AW998" s="12"/>
      <c r="AX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232"/>
      <c r="AW999" s="12"/>
      <c r="AX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232"/>
      <c r="AW1000" s="12"/>
      <c r="AX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232"/>
      <c r="AW1001" s="12"/>
      <c r="AX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232"/>
      <c r="AW1002" s="12"/>
      <c r="AX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232"/>
      <c r="AW1003" s="12"/>
      <c r="AX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232"/>
      <c r="AW1004" s="12"/>
      <c r="AX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232"/>
      <c r="AW1005" s="12"/>
      <c r="AX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232"/>
      <c r="AW1006" s="12"/>
      <c r="AX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232"/>
      <c r="AW1007" s="12"/>
      <c r="AX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232"/>
      <c r="AW1008" s="12"/>
      <c r="AX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232"/>
      <c r="AW1009" s="12"/>
      <c r="AX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232"/>
      <c r="AW1010" s="12"/>
      <c r="AX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232"/>
      <c r="AW1011" s="12"/>
      <c r="AX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232"/>
      <c r="AW1012" s="12"/>
      <c r="AX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232"/>
      <c r="AW1013" s="12"/>
      <c r="AX1013" s="12"/>
    </row>
  </sheetData>
  <mergeCells count="135">
    <mergeCell ref="AP57:AQ57"/>
    <mergeCell ref="AF57:AG57"/>
    <mergeCell ref="AL57:AM57"/>
    <mergeCell ref="AN57:AO57"/>
    <mergeCell ref="AI57:AJ57"/>
    <mergeCell ref="AV57:AW57"/>
    <mergeCell ref="AV58:AW58"/>
    <mergeCell ref="Q58:R58"/>
    <mergeCell ref="N58:O58"/>
    <mergeCell ref="Q57:R57"/>
    <mergeCell ref="AC58:AD58"/>
    <mergeCell ref="AC57:AD57"/>
    <mergeCell ref="E3:F3"/>
    <mergeCell ref="N3:O3"/>
    <mergeCell ref="T52:U52"/>
    <mergeCell ref="E52:F52"/>
    <mergeCell ref="H52:I52"/>
    <mergeCell ref="AR52:AS52"/>
    <mergeCell ref="AP52:AQ52"/>
    <mergeCell ref="AL3:AM3"/>
    <mergeCell ref="AI3:AJ3"/>
    <mergeCell ref="A1:AX1"/>
    <mergeCell ref="AF3:AG3"/>
    <mergeCell ref="AN3:AO3"/>
    <mergeCell ref="Z52:AA52"/>
    <mergeCell ref="Q3:R3"/>
    <mergeCell ref="T58:U58"/>
    <mergeCell ref="T57:U57"/>
    <mergeCell ref="T3:U3"/>
    <mergeCell ref="W3:X3"/>
    <mergeCell ref="W52:X52"/>
    <mergeCell ref="W54:X54"/>
    <mergeCell ref="N57:O57"/>
    <mergeCell ref="K57:L57"/>
    <mergeCell ref="N55:O55"/>
    <mergeCell ref="Q55:R55"/>
    <mergeCell ref="K55:L55"/>
    <mergeCell ref="H57:I57"/>
    <mergeCell ref="K58:L58"/>
    <mergeCell ref="H58:I58"/>
    <mergeCell ref="H53:I53"/>
    <mergeCell ref="K53:L53"/>
    <mergeCell ref="E57:F57"/>
    <mergeCell ref="E58:F58"/>
    <mergeCell ref="E54:F54"/>
    <mergeCell ref="E55:F55"/>
    <mergeCell ref="E53:F53"/>
    <mergeCell ref="N54:O54"/>
    <mergeCell ref="AF54:AG54"/>
    <mergeCell ref="H3:I3"/>
    <mergeCell ref="K3:L3"/>
    <mergeCell ref="AN55:AO55"/>
    <mergeCell ref="AN54:AO54"/>
    <mergeCell ref="AL58:AM58"/>
    <mergeCell ref="AT55:AU55"/>
    <mergeCell ref="AR53:AS53"/>
    <mergeCell ref="AT56:AU56"/>
    <mergeCell ref="AP56:AQ56"/>
    <mergeCell ref="AN56:AO56"/>
    <mergeCell ref="AR54:AS54"/>
    <mergeCell ref="T54:U54"/>
    <mergeCell ref="Q54:R54"/>
    <mergeCell ref="Z58:AA58"/>
    <mergeCell ref="Z57:AA57"/>
    <mergeCell ref="Z53:AA53"/>
    <mergeCell ref="T56:U56"/>
    <mergeCell ref="Q56:R56"/>
    <mergeCell ref="N56:O56"/>
    <mergeCell ref="T55:U55"/>
    <mergeCell ref="AL52:AM52"/>
    <mergeCell ref="AN53:AO53"/>
    <mergeCell ref="AL53:AM53"/>
    <mergeCell ref="AI53:AJ53"/>
    <mergeCell ref="AL55:AM55"/>
    <mergeCell ref="AL56:AM56"/>
    <mergeCell ref="Q52:R52"/>
    <mergeCell ref="K52:L52"/>
    <mergeCell ref="N52:O52"/>
    <mergeCell ref="N53:O53"/>
    <mergeCell ref="W53:X53"/>
    <mergeCell ref="Q53:R53"/>
    <mergeCell ref="T53:U53"/>
    <mergeCell ref="H55:I55"/>
    <mergeCell ref="H54:I54"/>
    <mergeCell ref="E56:F56"/>
    <mergeCell ref="H56:I56"/>
    <mergeCell ref="K56:L56"/>
    <mergeCell ref="K54:L54"/>
    <mergeCell ref="A54:B54"/>
    <mergeCell ref="AC52:AD52"/>
    <mergeCell ref="AF52:AG52"/>
    <mergeCell ref="W56:X56"/>
    <mergeCell ref="W55:X55"/>
    <mergeCell ref="AI55:AJ55"/>
    <mergeCell ref="AI54:AJ54"/>
    <mergeCell ref="AF58:AG58"/>
    <mergeCell ref="AI58:AJ58"/>
    <mergeCell ref="AF56:AG56"/>
    <mergeCell ref="AI56:AJ56"/>
    <mergeCell ref="AF55:AG55"/>
    <mergeCell ref="AF53:AG53"/>
    <mergeCell ref="AI52:AJ52"/>
    <mergeCell ref="AV54:AW54"/>
    <mergeCell ref="AV55:AW55"/>
    <mergeCell ref="AT54:AU54"/>
    <mergeCell ref="AV53:AW53"/>
    <mergeCell ref="AT53:AU53"/>
    <mergeCell ref="AV52:AW52"/>
    <mergeCell ref="AT52:AU52"/>
    <mergeCell ref="AV56:AW56"/>
    <mergeCell ref="AT57:AU57"/>
    <mergeCell ref="AR57:AS57"/>
    <mergeCell ref="AR56:AS56"/>
    <mergeCell ref="AR55:AS55"/>
    <mergeCell ref="AT58:AU58"/>
    <mergeCell ref="AP58:AQ58"/>
    <mergeCell ref="AR58:AS58"/>
    <mergeCell ref="AR3:AS3"/>
    <mergeCell ref="AP3:AQ3"/>
    <mergeCell ref="Z3:AA3"/>
    <mergeCell ref="AC3:AD3"/>
    <mergeCell ref="AN58:AO58"/>
    <mergeCell ref="AN52:AO52"/>
    <mergeCell ref="AP53:AQ53"/>
    <mergeCell ref="AP55:AQ55"/>
    <mergeCell ref="AL54:AM54"/>
    <mergeCell ref="AC53:AD53"/>
    <mergeCell ref="AC54:AD54"/>
    <mergeCell ref="W58:X58"/>
    <mergeCell ref="W57:X57"/>
    <mergeCell ref="Z56:AA56"/>
    <mergeCell ref="AC56:AD56"/>
    <mergeCell ref="Z55:AA55"/>
    <mergeCell ref="AC55:AD55"/>
    <mergeCell ref="Z54:AA54"/>
  </mergeCells>
  <printOptions gridLines="1" horizontalCentered="1"/>
  <pageMargins bottom="0.75" footer="0.0" header="0.0" left="0.0" right="0.0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5.0"/>
    <col customWidth="1" min="3" max="3" width="4.71"/>
    <col customWidth="1" min="4" max="4" width="3.86"/>
    <col customWidth="1" min="5" max="5" width="5.0"/>
    <col customWidth="1" min="7" max="7" width="2.14"/>
    <col customWidth="1" min="8" max="8" width="8.29"/>
    <col customWidth="1" min="9" max="9" width="2.0"/>
    <col customWidth="1" min="10" max="10" width="10.43"/>
    <col customWidth="1" min="12" max="12" width="9.71"/>
    <col customWidth="1" min="13" max="13" width="10.43"/>
    <col customWidth="1" min="14" max="14" width="14.0"/>
    <col customWidth="1" min="15" max="15" width="11.29"/>
    <col customWidth="1" min="16" max="16" width="9.57"/>
    <col customWidth="1" min="17" max="18" width="13.43"/>
    <col customWidth="1" min="19" max="19" width="9.71"/>
    <col customWidth="1" min="20" max="20" width="10.57"/>
  </cols>
  <sheetData>
    <row r="1">
      <c r="A1" s="2"/>
      <c r="B1" s="7"/>
      <c r="C1" s="7"/>
      <c r="D1" s="7"/>
      <c r="E1" s="7"/>
      <c r="F1" s="9" t="s">
        <v>3</v>
      </c>
      <c r="G1" s="7"/>
      <c r="H1" s="7"/>
      <c r="I1" s="7"/>
      <c r="J1" s="7"/>
      <c r="K1" s="7"/>
      <c r="L1" s="7"/>
      <c r="M1" s="7"/>
      <c r="N1" s="7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4" t="s">
        <v>5</v>
      </c>
      <c r="B2" s="7"/>
      <c r="C2" s="7"/>
      <c r="D2" s="7"/>
      <c r="E2" s="10"/>
      <c r="F2" s="2">
        <f>'C1'!C3</f>
        <v>2406</v>
      </c>
      <c r="G2" s="2" t="str">
        <f>'C1'!J3</f>
        <v>BP SEMILLEROS EN ACCION</v>
      </c>
      <c r="H2" s="7"/>
      <c r="I2" s="7"/>
      <c r="J2" s="7"/>
      <c r="K2" s="7"/>
      <c r="L2" s="7"/>
      <c r="M2" s="7"/>
      <c r="N2" s="7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11</v>
      </c>
      <c r="B3" s="7"/>
      <c r="C3" s="7"/>
      <c r="D3" s="7"/>
      <c r="E3" s="10"/>
      <c r="F3" s="25" t="str">
        <f>IFERROR(VLOOKUP(F2,Circulos!$A$2:$D$1000,4,FALSE))</f>
        <v>BAEZ VILLAMIZAR YECZENIA</v>
      </c>
      <c r="G3" s="7"/>
      <c r="H3" s="7"/>
      <c r="I3" s="7"/>
      <c r="J3" s="7"/>
      <c r="K3" s="7"/>
      <c r="L3" s="7"/>
      <c r="M3" s="7"/>
      <c r="N3" s="7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4" t="s">
        <v>13</v>
      </c>
      <c r="B4" s="7"/>
      <c r="C4" s="7"/>
      <c r="D4" s="7"/>
      <c r="E4" s="10"/>
      <c r="F4" s="28">
        <f>'C1'!T3</f>
        <v>9</v>
      </c>
      <c r="G4" s="2"/>
      <c r="H4" s="7"/>
      <c r="I4" s="7"/>
      <c r="J4" s="7"/>
      <c r="K4" s="7"/>
      <c r="L4" s="7"/>
      <c r="M4" s="7"/>
      <c r="N4" s="7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4" t="s">
        <v>14</v>
      </c>
      <c r="B5" s="7"/>
      <c r="C5" s="7"/>
      <c r="D5" s="7"/>
      <c r="E5" s="10"/>
      <c r="F5" s="29">
        <f>'C1'!J5 -7</f>
        <v>43441</v>
      </c>
      <c r="G5" s="7"/>
      <c r="H5" s="7"/>
      <c r="I5" s="7"/>
      <c r="J5" s="7"/>
      <c r="K5" s="7"/>
      <c r="L5" s="7"/>
      <c r="M5" s="7"/>
      <c r="N5" s="7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 t="s">
        <v>15</v>
      </c>
      <c r="B6" s="7"/>
      <c r="C6" s="7"/>
      <c r="D6" s="7"/>
      <c r="E6" s="10"/>
      <c r="F6" s="32">
        <f>'C1'!BF6</f>
        <v>12</v>
      </c>
      <c r="G6" s="33" t="s">
        <v>16</v>
      </c>
      <c r="H6" s="33" t="s">
        <v>17</v>
      </c>
      <c r="I6" s="33">
        <v>7.0</v>
      </c>
      <c r="J6" s="33" t="s">
        <v>18</v>
      </c>
      <c r="K6" s="2"/>
      <c r="L6" s="7"/>
      <c r="M6" s="7"/>
      <c r="N6" s="7"/>
      <c r="O6" s="10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4" t="s">
        <v>19</v>
      </c>
      <c r="B7" s="7"/>
      <c r="C7" s="7"/>
      <c r="D7" s="7"/>
      <c r="E7" s="10"/>
      <c r="F7" s="35">
        <f>'C1'!BF1</f>
        <v>0.0091</v>
      </c>
      <c r="G7" s="28"/>
      <c r="H7" s="35">
        <f>F7/30*7</f>
        <v>0.002123333333</v>
      </c>
      <c r="I7" s="2"/>
      <c r="J7" s="7"/>
      <c r="K7" s="39"/>
      <c r="L7" s="41" t="s">
        <v>21</v>
      </c>
      <c r="M7" s="23"/>
      <c r="N7" s="26"/>
      <c r="O7" s="10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4" t="s">
        <v>22</v>
      </c>
      <c r="B8" s="7"/>
      <c r="C8" s="7"/>
      <c r="D8" s="7"/>
      <c r="E8" s="10"/>
      <c r="F8" s="43">
        <f>'C1'!E8-K8</f>
        <v>10650000</v>
      </c>
      <c r="G8" s="28"/>
      <c r="H8" s="7" t="s">
        <v>23</v>
      </c>
      <c r="I8" s="7"/>
      <c r="J8" s="7"/>
      <c r="K8" s="44"/>
      <c r="L8" s="46" t="s">
        <v>24</v>
      </c>
      <c r="M8" s="47"/>
      <c r="N8" s="50">
        <f t="shared" ref="N8:N9" si="1">F8+K8</f>
        <v>10650000</v>
      </c>
      <c r="O8" s="10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 t="s">
        <v>28</v>
      </c>
      <c r="B9" s="7"/>
      <c r="C9" s="7"/>
      <c r="D9" s="7"/>
      <c r="E9" s="10"/>
      <c r="F9" s="43">
        <f>'C1'!D7-K9</f>
        <v>1039550</v>
      </c>
      <c r="G9" s="28"/>
      <c r="H9" s="7" t="s">
        <v>29</v>
      </c>
      <c r="I9" s="7"/>
      <c r="J9" s="7"/>
      <c r="K9" s="44">
        <f>CEILING(PMT(F7/30*7,12-K7,K8,0,0)*(-1),50*'SC1'!I2)</f>
        <v>0</v>
      </c>
      <c r="L9" s="46" t="s">
        <v>30</v>
      </c>
      <c r="M9" s="47"/>
      <c r="N9" s="50">
        <f t="shared" si="1"/>
        <v>1039550</v>
      </c>
      <c r="O9" s="10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6" t="s">
        <v>33</v>
      </c>
      <c r="B10" s="7"/>
      <c r="C10" s="7"/>
      <c r="D10" s="7"/>
      <c r="E10" s="57"/>
      <c r="F10" s="43">
        <f>F9*'C1'!BF6</f>
        <v>12474600</v>
      </c>
      <c r="G10" s="28"/>
      <c r="H10" s="7"/>
      <c r="I10" s="7"/>
      <c r="J10" s="7"/>
      <c r="K10" s="7"/>
      <c r="L10" s="61"/>
      <c r="M10" s="61"/>
      <c r="N10" s="61"/>
      <c r="O10" s="57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64" t="s">
        <v>41</v>
      </c>
      <c r="B11" s="9" t="s">
        <v>42</v>
      </c>
      <c r="C11" s="9"/>
      <c r="D11" s="7"/>
      <c r="E11" s="66" t="s">
        <v>43</v>
      </c>
      <c r="F11" s="55" t="s">
        <v>44</v>
      </c>
      <c r="G11" s="53" t="s">
        <v>45</v>
      </c>
      <c r="H11" s="23"/>
      <c r="I11" s="23"/>
      <c r="J11" s="23"/>
      <c r="K11" s="54" t="s">
        <v>46</v>
      </c>
      <c r="L11" s="68" t="s">
        <v>47</v>
      </c>
      <c r="M11" s="23"/>
      <c r="N11" s="23"/>
      <c r="O11" s="26"/>
      <c r="P11" s="51" t="s">
        <v>31</v>
      </c>
      <c r="Q11" s="55" t="s">
        <v>31</v>
      </c>
      <c r="R11" s="55" t="s">
        <v>31</v>
      </c>
      <c r="S11" s="55" t="s">
        <v>48</v>
      </c>
      <c r="T11" s="55" t="s">
        <v>49</v>
      </c>
      <c r="U11" s="12"/>
      <c r="V11" s="12"/>
      <c r="W11" s="12"/>
      <c r="X11" s="12"/>
      <c r="Y11" s="12"/>
      <c r="Z11" s="12"/>
      <c r="AA11" s="12"/>
    </row>
    <row r="12">
      <c r="A12" s="58" t="s">
        <v>50</v>
      </c>
      <c r="B12" s="70" t="s">
        <v>51</v>
      </c>
      <c r="C12" s="33" t="s">
        <v>52</v>
      </c>
      <c r="D12" s="14" t="s">
        <v>53</v>
      </c>
      <c r="E12" s="74"/>
      <c r="F12" s="55" t="s">
        <v>41</v>
      </c>
      <c r="G12" s="54" t="s">
        <v>59</v>
      </c>
      <c r="H12" s="26"/>
      <c r="I12" s="54" t="s">
        <v>60</v>
      </c>
      <c r="J12" s="26"/>
      <c r="K12" s="55" t="s">
        <v>61</v>
      </c>
      <c r="L12" s="58" t="s">
        <v>62</v>
      </c>
      <c r="M12" s="58" t="s">
        <v>48</v>
      </c>
      <c r="N12" s="58" t="s">
        <v>63</v>
      </c>
      <c r="O12" s="58" t="s">
        <v>64</v>
      </c>
      <c r="P12" s="55" t="s">
        <v>65</v>
      </c>
      <c r="Q12" s="55" t="s">
        <v>66</v>
      </c>
      <c r="R12" s="55" t="s">
        <v>67</v>
      </c>
      <c r="S12" s="55" t="s">
        <v>68</v>
      </c>
      <c r="T12" s="55" t="s">
        <v>68</v>
      </c>
      <c r="U12" s="12"/>
      <c r="V12" s="12"/>
      <c r="W12" s="12"/>
      <c r="X12" s="12"/>
      <c r="Y12" s="12"/>
      <c r="Z12" s="12"/>
      <c r="AA12" s="12"/>
    </row>
    <row r="13">
      <c r="A13" s="74"/>
      <c r="B13" s="77">
        <f>F5</f>
        <v>43441</v>
      </c>
      <c r="C13" s="79">
        <f>F5</f>
        <v>43441</v>
      </c>
      <c r="D13" s="80">
        <f>F5</f>
        <v>43441</v>
      </c>
      <c r="E13" s="74"/>
      <c r="F13" s="28"/>
      <c r="G13" s="2"/>
      <c r="H13" s="10"/>
      <c r="I13" s="2"/>
      <c r="J13" s="10"/>
      <c r="K13" s="43">
        <f>F8</f>
        <v>10650000</v>
      </c>
      <c r="L13" s="28"/>
      <c r="M13" s="28"/>
      <c r="N13" s="28"/>
      <c r="O13" s="28"/>
      <c r="P13" s="28"/>
      <c r="Q13" s="43">
        <f>F10</f>
        <v>12474600</v>
      </c>
      <c r="R13" s="28"/>
      <c r="S13" s="28"/>
      <c r="T13" s="28"/>
      <c r="U13" s="12"/>
      <c r="V13" s="12"/>
      <c r="W13" s="12"/>
      <c r="X13" s="12"/>
      <c r="Y13" s="12"/>
      <c r="Z13" s="12"/>
      <c r="AA13" s="12"/>
    </row>
    <row r="14">
      <c r="A14" s="55">
        <v>1.0</v>
      </c>
      <c r="B14" s="77">
        <f>'C1'!J5</f>
        <v>43448</v>
      </c>
      <c r="C14" s="79">
        <f>'C1'!J5</f>
        <v>43448</v>
      </c>
      <c r="D14" s="80">
        <f>'C1'!J5</f>
        <v>43448</v>
      </c>
      <c r="E14" s="33">
        <v>7.0</v>
      </c>
      <c r="F14" s="43">
        <f t="shared" ref="F14:F16" si="2">$F$9</f>
        <v>1039550</v>
      </c>
      <c r="G14" s="82">
        <f t="shared" ref="G14:G25" si="3">F14-I14</f>
        <v>1016936.5</v>
      </c>
      <c r="H14" s="26"/>
      <c r="I14" s="82">
        <f t="shared" ref="I14:I25" si="4">K13*$H$7</f>
        <v>22613.5</v>
      </c>
      <c r="J14" s="26"/>
      <c r="K14" s="43">
        <f t="shared" ref="K14:K16" si="5">K13-G14</f>
        <v>9633063.5</v>
      </c>
      <c r="L14" s="85">
        <f t="shared" ref="L14:L25" si="6">B14</f>
        <v>43448</v>
      </c>
      <c r="M14" s="43">
        <f>'C1'!J59</f>
        <v>1194000</v>
      </c>
      <c r="N14" s="43">
        <f t="shared" ref="N14:N25" si="7">M14+N13</f>
        <v>1194000</v>
      </c>
      <c r="O14" s="43">
        <f>IF('C1'!$D$5-L14&gt;0,N14-P14,"")</f>
        <v>154450</v>
      </c>
      <c r="P14" s="43">
        <f t="shared" ref="P14:P25" si="8">F14+P13</f>
        <v>1039550</v>
      </c>
      <c r="Q14" s="43">
        <f t="shared" ref="Q14:Q16" si="9">Q13-F14</f>
        <v>11435050</v>
      </c>
      <c r="R14" s="43">
        <f t="shared" ref="R14:R25" si="10">Q14-O14</f>
        <v>11280600</v>
      </c>
      <c r="S14" s="43" t="str">
        <f>'C1'!J60</f>
        <v/>
      </c>
      <c r="T14" s="43">
        <f t="shared" ref="T14:T25" si="11">S14+T13</f>
        <v>0</v>
      </c>
      <c r="U14" s="12"/>
      <c r="V14" s="12"/>
      <c r="W14" s="12"/>
      <c r="X14" s="12"/>
      <c r="Y14" s="12"/>
      <c r="Z14" s="12"/>
      <c r="AA14" s="12"/>
    </row>
    <row r="15">
      <c r="A15" s="55">
        <v>2.0</v>
      </c>
      <c r="B15" s="77">
        <f>'C1'!L5</f>
        <v>43455</v>
      </c>
      <c r="C15" s="79">
        <f>'C1'!L5</f>
        <v>43455</v>
      </c>
      <c r="D15" s="80">
        <f>'C1'!L5</f>
        <v>43455</v>
      </c>
      <c r="E15" s="33">
        <v>14.0</v>
      </c>
      <c r="F15" s="43">
        <f t="shared" si="2"/>
        <v>1039550</v>
      </c>
      <c r="G15" s="82">
        <f t="shared" si="3"/>
        <v>1019095.795</v>
      </c>
      <c r="H15" s="26"/>
      <c r="I15" s="82">
        <f t="shared" si="4"/>
        <v>20454.20483</v>
      </c>
      <c r="J15" s="26"/>
      <c r="K15" s="43">
        <f t="shared" si="5"/>
        <v>8613967.705</v>
      </c>
      <c r="L15" s="85">
        <f t="shared" si="6"/>
        <v>43455</v>
      </c>
      <c r="M15" s="43">
        <f>'C1'!L59</f>
        <v>1083500</v>
      </c>
      <c r="N15" s="43">
        <f t="shared" si="7"/>
        <v>2277500</v>
      </c>
      <c r="O15" s="43">
        <f>IF('C1'!$D$5-L15&gt;0,N15-P15,"")</f>
        <v>198400</v>
      </c>
      <c r="P15" s="43">
        <f t="shared" si="8"/>
        <v>2079100</v>
      </c>
      <c r="Q15" s="43">
        <f t="shared" si="9"/>
        <v>10395500</v>
      </c>
      <c r="R15" s="43">
        <f t="shared" si="10"/>
        <v>10197100</v>
      </c>
      <c r="S15" s="43" t="str">
        <f>'C1'!L60</f>
        <v/>
      </c>
      <c r="T15" s="43">
        <f t="shared" si="11"/>
        <v>0</v>
      </c>
      <c r="U15" s="12"/>
      <c r="V15" s="12"/>
      <c r="W15" s="12"/>
      <c r="X15" s="12"/>
      <c r="Y15" s="12"/>
      <c r="Z15" s="12"/>
      <c r="AA15" s="12"/>
    </row>
    <row r="16">
      <c r="A16" s="55">
        <v>3.0</v>
      </c>
      <c r="B16" s="77">
        <f>'C1'!N5</f>
        <v>43462</v>
      </c>
      <c r="C16" s="79">
        <f>'C1'!N5</f>
        <v>43462</v>
      </c>
      <c r="D16" s="80">
        <f>'C1'!N5</f>
        <v>43462</v>
      </c>
      <c r="E16" s="33">
        <v>21.0</v>
      </c>
      <c r="F16" s="43">
        <f t="shared" si="2"/>
        <v>1039550</v>
      </c>
      <c r="G16" s="82">
        <f t="shared" si="3"/>
        <v>1021259.675</v>
      </c>
      <c r="H16" s="26"/>
      <c r="I16" s="82">
        <f t="shared" si="4"/>
        <v>18290.32476</v>
      </c>
      <c r="J16" s="26"/>
      <c r="K16" s="43">
        <f t="shared" si="5"/>
        <v>7592708.03</v>
      </c>
      <c r="L16" s="85">
        <f t="shared" si="6"/>
        <v>43462</v>
      </c>
      <c r="M16" s="43">
        <f>'C1'!N59</f>
        <v>1124000</v>
      </c>
      <c r="N16" s="43">
        <f t="shared" si="7"/>
        <v>3401500</v>
      </c>
      <c r="O16" s="43">
        <f>IF('C1'!$D$5-L16&gt;0,N16-P16,"")</f>
        <v>282850</v>
      </c>
      <c r="P16" s="43">
        <f t="shared" si="8"/>
        <v>3118650</v>
      </c>
      <c r="Q16" s="43">
        <f t="shared" si="9"/>
        <v>9355950</v>
      </c>
      <c r="R16" s="43">
        <f t="shared" si="10"/>
        <v>9073100</v>
      </c>
      <c r="S16" s="43">
        <f>'C1'!N60</f>
        <v>11000</v>
      </c>
      <c r="T16" s="43">
        <f t="shared" si="11"/>
        <v>11000</v>
      </c>
      <c r="U16" s="12"/>
      <c r="V16" s="12"/>
      <c r="W16" s="12"/>
      <c r="X16" s="12"/>
      <c r="Y16" s="12"/>
      <c r="Z16" s="12"/>
      <c r="AA16" s="12"/>
    </row>
    <row r="17">
      <c r="A17" s="55">
        <v>4.0</v>
      </c>
      <c r="B17" s="77">
        <f>'C1'!P5</f>
        <v>43469</v>
      </c>
      <c r="C17" s="79">
        <f>'C1'!P5</f>
        <v>43469</v>
      </c>
      <c r="D17" s="80">
        <f>'C1'!P5</f>
        <v>43469</v>
      </c>
      <c r="E17" s="33">
        <v>28.0</v>
      </c>
      <c r="F17" s="43">
        <f>$F$9+IF(K7&lt;4,K9,0)</f>
        <v>1039550</v>
      </c>
      <c r="G17" s="82">
        <f t="shared" si="3"/>
        <v>1023428.15</v>
      </c>
      <c r="H17" s="26"/>
      <c r="I17" s="82">
        <f t="shared" si="4"/>
        <v>16121.85005</v>
      </c>
      <c r="J17" s="26"/>
      <c r="K17" s="43">
        <f>K16+IF(K7&lt;4,K8,0)-G17</f>
        <v>6569279.88</v>
      </c>
      <c r="L17" s="85">
        <f t="shared" si="6"/>
        <v>43469</v>
      </c>
      <c r="M17" s="43">
        <f>'C1'!P59</f>
        <v>1220500</v>
      </c>
      <c r="N17" s="43">
        <f t="shared" si="7"/>
        <v>4622000</v>
      </c>
      <c r="O17" s="43">
        <f>IF('C1'!$D$5-L17&gt;0,N17-P17,"")</f>
        <v>463800</v>
      </c>
      <c r="P17" s="43">
        <f t="shared" si="8"/>
        <v>4158200</v>
      </c>
      <c r="Q17" s="43">
        <f> Q16-F17+IF(K7&lt;4,K8,0)</f>
        <v>8316400</v>
      </c>
      <c r="R17" s="43">
        <f t="shared" si="10"/>
        <v>7852600</v>
      </c>
      <c r="S17" s="43">
        <f>'C1'!P60</f>
        <v>22000</v>
      </c>
      <c r="T17" s="43">
        <f t="shared" si="11"/>
        <v>33000</v>
      </c>
      <c r="U17" s="12"/>
      <c r="V17" s="12"/>
      <c r="W17" s="12"/>
      <c r="X17" s="12"/>
      <c r="Y17" s="12"/>
      <c r="Z17" s="12"/>
      <c r="AA17" s="12"/>
    </row>
    <row r="18">
      <c r="A18" s="55">
        <v>5.0</v>
      </c>
      <c r="B18" s="77">
        <f>'C1'!R5</f>
        <v>43476</v>
      </c>
      <c r="C18" s="79">
        <f>'C1'!R5</f>
        <v>43476</v>
      </c>
      <c r="D18" s="80">
        <f>'C1'!R5</f>
        <v>43476</v>
      </c>
      <c r="E18" s="33">
        <v>35.0</v>
      </c>
      <c r="F18" s="43">
        <f>$F$9+IF(K7&lt;4,K9,0)</f>
        <v>1039550</v>
      </c>
      <c r="G18" s="82">
        <f t="shared" si="3"/>
        <v>1025601.229</v>
      </c>
      <c r="H18" s="26"/>
      <c r="I18" s="82">
        <f t="shared" si="4"/>
        <v>13948.77094</v>
      </c>
      <c r="J18" s="26"/>
      <c r="K18" s="43">
        <f t="shared" ref="K18:K19" si="12">K17-G18</f>
        <v>5543678.651</v>
      </c>
      <c r="L18" s="85">
        <f t="shared" si="6"/>
        <v>43476</v>
      </c>
      <c r="M18" s="43">
        <f>'C1'!R59</f>
        <v>951500</v>
      </c>
      <c r="N18" s="43">
        <f t="shared" si="7"/>
        <v>5573500</v>
      </c>
      <c r="O18" s="43">
        <f>IF('C1'!$D$5-L18&gt;0,N18-P18,"")</f>
        <v>375750</v>
      </c>
      <c r="P18" s="43">
        <f t="shared" si="8"/>
        <v>5197750</v>
      </c>
      <c r="Q18" s="43">
        <f t="shared" ref="Q18:Q19" si="13">Q17-F18</f>
        <v>7276850</v>
      </c>
      <c r="R18" s="43">
        <f t="shared" si="10"/>
        <v>6901100</v>
      </c>
      <c r="S18" s="43">
        <f>'C1'!R60</f>
        <v>209000</v>
      </c>
      <c r="T18" s="43">
        <f t="shared" si="11"/>
        <v>242000</v>
      </c>
      <c r="U18" s="12"/>
      <c r="V18" s="12"/>
      <c r="W18" s="12"/>
      <c r="X18" s="12"/>
      <c r="Y18" s="12"/>
      <c r="Z18" s="12"/>
      <c r="AA18" s="12"/>
    </row>
    <row r="19">
      <c r="A19" s="55">
        <v>6.0</v>
      </c>
      <c r="B19" s="77">
        <f>'C1'!T5</f>
        <v>43483</v>
      </c>
      <c r="C19" s="79">
        <f>'C1'!T5</f>
        <v>43483</v>
      </c>
      <c r="D19" s="80">
        <f>'C1'!T5</f>
        <v>43483</v>
      </c>
      <c r="E19" s="33">
        <v>42.0</v>
      </c>
      <c r="F19" s="43">
        <f>$F$9+IF(K7&lt;4,K9,0)</f>
        <v>1039550</v>
      </c>
      <c r="G19" s="82">
        <f t="shared" si="3"/>
        <v>1027778.922</v>
      </c>
      <c r="H19" s="26"/>
      <c r="I19" s="82">
        <f t="shared" si="4"/>
        <v>11771.07767</v>
      </c>
      <c r="J19" s="26"/>
      <c r="K19" s="43">
        <f t="shared" si="12"/>
        <v>4515899.728</v>
      </c>
      <c r="L19" s="85">
        <f t="shared" si="6"/>
        <v>43483</v>
      </c>
      <c r="M19" s="43">
        <f>'C1'!T59</f>
        <v>924500</v>
      </c>
      <c r="N19" s="43">
        <f t="shared" si="7"/>
        <v>6498000</v>
      </c>
      <c r="O19" s="43">
        <f>IF('C1'!$D$5-L19&gt;0,N19-P19,"")</f>
        <v>260700</v>
      </c>
      <c r="P19" s="43">
        <f t="shared" si="8"/>
        <v>6237300</v>
      </c>
      <c r="Q19" s="43">
        <f t="shared" si="13"/>
        <v>6237300</v>
      </c>
      <c r="R19" s="43">
        <f t="shared" si="10"/>
        <v>5976600</v>
      </c>
      <c r="S19" s="43">
        <f>'C1'!T60</f>
        <v>215000</v>
      </c>
      <c r="T19" s="43">
        <f t="shared" si="11"/>
        <v>457000</v>
      </c>
      <c r="U19" s="12"/>
      <c r="V19" s="12"/>
      <c r="W19" s="12"/>
      <c r="X19" s="12"/>
      <c r="Y19" s="12"/>
      <c r="Z19" s="12"/>
      <c r="AA19" s="12"/>
    </row>
    <row r="20">
      <c r="A20" s="55">
        <v>7.0</v>
      </c>
      <c r="B20" s="77">
        <f>'C1'!V5</f>
        <v>43490</v>
      </c>
      <c r="C20" s="79">
        <f>'C1'!V5</f>
        <v>43490</v>
      </c>
      <c r="D20" s="80">
        <f>'C1'!V5</f>
        <v>43490</v>
      </c>
      <c r="E20" s="33">
        <v>49.0</v>
      </c>
      <c r="F20" s="43">
        <f>$F$19+IF(K7&lt;4,0,K9)</f>
        <v>1039550</v>
      </c>
      <c r="G20" s="82">
        <f t="shared" si="3"/>
        <v>1029961.24</v>
      </c>
      <c r="H20" s="26"/>
      <c r="I20" s="82">
        <f t="shared" si="4"/>
        <v>9588.760423</v>
      </c>
      <c r="J20" s="26"/>
      <c r="K20" s="43">
        <f>K19+IF(K7&gt;5,K8,0)-G20</f>
        <v>3485938.489</v>
      </c>
      <c r="L20" s="85">
        <f t="shared" si="6"/>
        <v>43490</v>
      </c>
      <c r="M20" s="43">
        <f>'C1'!V59</f>
        <v>924500</v>
      </c>
      <c r="N20" s="43">
        <f t="shared" si="7"/>
        <v>7422500</v>
      </c>
      <c r="O20" s="43">
        <f>IF('C1'!$D$5-L20&gt;0,N20-P20,"")</f>
        <v>145650</v>
      </c>
      <c r="P20" s="43">
        <f t="shared" si="8"/>
        <v>7276850</v>
      </c>
      <c r="Q20" s="43">
        <f>Q19-F20+IF(K7&gt;5,K8,0)</f>
        <v>5197750</v>
      </c>
      <c r="R20" s="43">
        <f t="shared" si="10"/>
        <v>5052100</v>
      </c>
      <c r="S20" s="43">
        <f>'C1'!V60</f>
        <v>10000</v>
      </c>
      <c r="T20" s="43">
        <f t="shared" si="11"/>
        <v>467000</v>
      </c>
      <c r="U20" s="12"/>
      <c r="V20" s="12"/>
      <c r="W20" s="12"/>
      <c r="X20" s="12"/>
      <c r="Y20" s="12"/>
      <c r="Z20" s="12"/>
      <c r="AA20" s="12"/>
    </row>
    <row r="21">
      <c r="A21" s="55">
        <v>8.0</v>
      </c>
      <c r="B21" s="77">
        <f>'C1'!X5</f>
        <v>43497</v>
      </c>
      <c r="C21" s="79">
        <f>'C1'!X5</f>
        <v>43497</v>
      </c>
      <c r="D21" s="80">
        <f>'C1'!X5</f>
        <v>43497</v>
      </c>
      <c r="E21" s="33">
        <v>56.0</v>
      </c>
      <c r="F21" s="43">
        <f>$F$19+IF(K7&lt;4,0,K9)</f>
        <v>1039550</v>
      </c>
      <c r="G21" s="82">
        <f t="shared" si="3"/>
        <v>1032148.191</v>
      </c>
      <c r="H21" s="26"/>
      <c r="I21" s="82">
        <f t="shared" si="4"/>
        <v>7401.809391</v>
      </c>
      <c r="J21" s="26"/>
      <c r="K21" s="43">
        <f t="shared" ref="K21:K25" si="14">K20-G21</f>
        <v>2453790.298</v>
      </c>
      <c r="L21" s="85">
        <f t="shared" si="6"/>
        <v>43497</v>
      </c>
      <c r="M21" s="43">
        <f>'C1'!X59</f>
        <v>966500</v>
      </c>
      <c r="N21" s="43">
        <f t="shared" si="7"/>
        <v>8389000</v>
      </c>
      <c r="O21" s="43">
        <f>IF('C1'!$D$5-L21&gt;0,N21-P21,"")</f>
        <v>72600</v>
      </c>
      <c r="P21" s="43">
        <f t="shared" si="8"/>
        <v>8316400</v>
      </c>
      <c r="Q21" s="43">
        <f t="shared" ref="Q21:Q25" si="15">Q20-F21</f>
        <v>4158200</v>
      </c>
      <c r="R21" s="43">
        <f t="shared" si="10"/>
        <v>4085600</v>
      </c>
      <c r="S21" s="43">
        <f>'C1'!X60</f>
        <v>117000</v>
      </c>
      <c r="T21" s="43">
        <f t="shared" si="11"/>
        <v>584000</v>
      </c>
      <c r="U21" s="12"/>
      <c r="V21" s="12"/>
      <c r="W21" s="12"/>
      <c r="X21" s="12"/>
      <c r="Y21" s="12"/>
      <c r="Z21" s="12"/>
      <c r="AA21" s="12"/>
    </row>
    <row r="22">
      <c r="A22" s="55">
        <v>9.0</v>
      </c>
      <c r="B22" s="77">
        <f>'C1'!Z5</f>
        <v>43504</v>
      </c>
      <c r="C22" s="79">
        <f>'C1'!Z5</f>
        <v>43504</v>
      </c>
      <c r="D22" s="80">
        <f>'C1'!Z5</f>
        <v>43504</v>
      </c>
      <c r="E22" s="33">
        <v>63.0</v>
      </c>
      <c r="F22" s="43">
        <f>$F$19+IF(K7&lt;4,0,K9)</f>
        <v>1039550</v>
      </c>
      <c r="G22" s="82">
        <f t="shared" si="3"/>
        <v>1034339.785</v>
      </c>
      <c r="H22" s="26"/>
      <c r="I22" s="82">
        <f t="shared" si="4"/>
        <v>5210.214733</v>
      </c>
      <c r="J22" s="26"/>
      <c r="K22" s="43">
        <f t="shared" si="14"/>
        <v>1419450.513</v>
      </c>
      <c r="L22" s="85">
        <f t="shared" si="6"/>
        <v>43504</v>
      </c>
      <c r="M22" s="43">
        <f>'C1'!Z59</f>
        <v>1042500</v>
      </c>
      <c r="N22" s="43">
        <f t="shared" si="7"/>
        <v>9431500</v>
      </c>
      <c r="O22" s="43">
        <f>IF('C1'!$D$5-L22&gt;0,N22-P22,"")</f>
        <v>75550</v>
      </c>
      <c r="P22" s="43">
        <f t="shared" si="8"/>
        <v>9355950</v>
      </c>
      <c r="Q22" s="43">
        <f t="shared" si="15"/>
        <v>3118650</v>
      </c>
      <c r="R22" s="43">
        <f t="shared" si="10"/>
        <v>3043100</v>
      </c>
      <c r="S22" s="43">
        <f>'C1'!Z60</f>
        <v>10000</v>
      </c>
      <c r="T22" s="43">
        <f t="shared" si="11"/>
        <v>594000</v>
      </c>
      <c r="U22" s="12"/>
      <c r="V22" s="12"/>
      <c r="W22" s="12"/>
      <c r="X22" s="12"/>
      <c r="Y22" s="12"/>
      <c r="Z22" s="12"/>
      <c r="AA22" s="12"/>
    </row>
    <row r="23">
      <c r="A23" s="55">
        <v>10.0</v>
      </c>
      <c r="B23" s="77">
        <f>'C1'!AB5</f>
        <v>43511</v>
      </c>
      <c r="C23" s="79">
        <f>'C1'!AB5</f>
        <v>43511</v>
      </c>
      <c r="D23" s="80">
        <f>'C1'!AB5</f>
        <v>43511</v>
      </c>
      <c r="E23" s="33">
        <v>70.0</v>
      </c>
      <c r="F23" s="43">
        <f>$F$19+IF(K7&lt;4,0,K9)</f>
        <v>1039550</v>
      </c>
      <c r="G23" s="82">
        <f t="shared" si="3"/>
        <v>1036536.033</v>
      </c>
      <c r="H23" s="26"/>
      <c r="I23" s="82">
        <f t="shared" si="4"/>
        <v>3013.966589</v>
      </c>
      <c r="J23" s="26"/>
      <c r="K23" s="43">
        <f t="shared" si="14"/>
        <v>382914.4794</v>
      </c>
      <c r="L23" s="85">
        <f t="shared" si="6"/>
        <v>43511</v>
      </c>
      <c r="M23" s="43">
        <f>'C1'!AB59</f>
        <v>1000000</v>
      </c>
      <c r="N23" s="43">
        <f t="shared" si="7"/>
        <v>10431500</v>
      </c>
      <c r="O23" s="43">
        <f>IF('C1'!$D$5-L23&gt;0,N23-P23,"")</f>
        <v>36000</v>
      </c>
      <c r="P23" s="43">
        <f t="shared" si="8"/>
        <v>10395500</v>
      </c>
      <c r="Q23" s="43">
        <f t="shared" si="15"/>
        <v>2079100</v>
      </c>
      <c r="R23" s="43">
        <f t="shared" si="10"/>
        <v>2043100</v>
      </c>
      <c r="S23" s="98">
        <f>'C1'!AB60</f>
        <v>308500</v>
      </c>
      <c r="T23" s="43">
        <f t="shared" si="11"/>
        <v>902500</v>
      </c>
      <c r="U23" s="12"/>
      <c r="V23" s="12"/>
      <c r="W23" s="12"/>
      <c r="X23" s="12"/>
      <c r="Y23" s="12"/>
      <c r="Z23" s="12"/>
      <c r="AA23" s="12"/>
    </row>
    <row r="24">
      <c r="A24" s="55">
        <v>11.0</v>
      </c>
      <c r="B24" s="77">
        <f>'C1'!AD5</f>
        <v>43518</v>
      </c>
      <c r="C24" s="79">
        <f>'C1'!AD5</f>
        <v>43518</v>
      </c>
      <c r="D24" s="80">
        <f>'C1'!AD5</f>
        <v>43518</v>
      </c>
      <c r="E24" s="33">
        <v>77.0</v>
      </c>
      <c r="F24" s="43">
        <f>$F$19+IF(K7&lt;4,0,K9)</f>
        <v>1039550</v>
      </c>
      <c r="G24" s="82">
        <f t="shared" si="3"/>
        <v>1038736.945</v>
      </c>
      <c r="H24" s="26"/>
      <c r="I24" s="82">
        <f t="shared" si="4"/>
        <v>813.0550779</v>
      </c>
      <c r="J24" s="26"/>
      <c r="K24" s="43">
        <f t="shared" si="14"/>
        <v>-655822.4655</v>
      </c>
      <c r="L24" s="85">
        <f t="shared" si="6"/>
        <v>43518</v>
      </c>
      <c r="M24" s="43">
        <f>'C1'!AD59</f>
        <v>1100000</v>
      </c>
      <c r="N24" s="43">
        <f t="shared" si="7"/>
        <v>11531500</v>
      </c>
      <c r="O24" s="43">
        <f>IF('C1'!$D$5-L24&gt;0,N24-P24,"")</f>
        <v>96450</v>
      </c>
      <c r="P24" s="43">
        <f t="shared" si="8"/>
        <v>11435050</v>
      </c>
      <c r="Q24" s="43">
        <f t="shared" si="15"/>
        <v>1039550</v>
      </c>
      <c r="R24" s="43">
        <f t="shared" si="10"/>
        <v>943100</v>
      </c>
      <c r="S24" s="43">
        <f>'C1'!AD60</f>
        <v>134500</v>
      </c>
      <c r="T24" s="43">
        <f t="shared" si="11"/>
        <v>1037000</v>
      </c>
      <c r="U24" s="12"/>
      <c r="V24" s="12"/>
      <c r="W24" s="12"/>
      <c r="X24" s="12"/>
      <c r="Y24" s="12"/>
      <c r="Z24" s="12"/>
      <c r="AA24" s="12"/>
    </row>
    <row r="25">
      <c r="A25" s="55">
        <v>12.0</v>
      </c>
      <c r="B25" s="77">
        <f>'C1'!AF5</f>
        <v>43525</v>
      </c>
      <c r="C25" s="79">
        <f>'C1'!AF5</f>
        <v>43525</v>
      </c>
      <c r="D25" s="80">
        <f>'C1'!AF5</f>
        <v>43525</v>
      </c>
      <c r="E25" s="33">
        <v>84.0</v>
      </c>
      <c r="F25" s="43">
        <f>$F$19+IF(K7&lt;4,0,K9)</f>
        <v>1039550</v>
      </c>
      <c r="G25" s="82">
        <f t="shared" si="3"/>
        <v>1040942.53</v>
      </c>
      <c r="H25" s="26"/>
      <c r="I25" s="82">
        <f t="shared" si="4"/>
        <v>-1392.529702</v>
      </c>
      <c r="J25" s="26"/>
      <c r="K25" s="43">
        <f t="shared" si="14"/>
        <v>-1696764.995</v>
      </c>
      <c r="L25" s="85">
        <f t="shared" si="6"/>
        <v>43525</v>
      </c>
      <c r="M25" s="43">
        <f>'C1'!AF59</f>
        <v>1574000</v>
      </c>
      <c r="N25" s="43">
        <f t="shared" si="7"/>
        <v>13105500</v>
      </c>
      <c r="O25" s="43">
        <f>N25-P25</f>
        <v>630900</v>
      </c>
      <c r="P25" s="43">
        <f t="shared" si="8"/>
        <v>12474600</v>
      </c>
      <c r="Q25" s="43">
        <f t="shared" si="15"/>
        <v>0</v>
      </c>
      <c r="R25" s="43">
        <f t="shared" si="10"/>
        <v>-630900</v>
      </c>
      <c r="S25" s="43">
        <f>'C1'!AF60</f>
        <v>157000</v>
      </c>
      <c r="T25" s="43">
        <f t="shared" si="11"/>
        <v>1194000</v>
      </c>
      <c r="U25" s="12"/>
      <c r="V25" s="12"/>
      <c r="W25" s="12"/>
      <c r="X25" s="12"/>
      <c r="Y25" s="12"/>
      <c r="Z25" s="12"/>
      <c r="A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mergeCells count="31">
    <mergeCell ref="I12:J12"/>
    <mergeCell ref="G12:H12"/>
    <mergeCell ref="L9:M9"/>
    <mergeCell ref="G11:J11"/>
    <mergeCell ref="L8:M8"/>
    <mergeCell ref="L7:N7"/>
    <mergeCell ref="L11:O11"/>
    <mergeCell ref="I19:J19"/>
    <mergeCell ref="I18:J18"/>
    <mergeCell ref="G22:H22"/>
    <mergeCell ref="I22:J22"/>
    <mergeCell ref="G23:H23"/>
    <mergeCell ref="I23:J23"/>
    <mergeCell ref="G20:H20"/>
    <mergeCell ref="G19:H19"/>
    <mergeCell ref="I20:J20"/>
    <mergeCell ref="G25:H25"/>
    <mergeCell ref="I25:J25"/>
    <mergeCell ref="I21:J21"/>
    <mergeCell ref="G21:H21"/>
    <mergeCell ref="G24:H24"/>
    <mergeCell ref="I24:J24"/>
    <mergeCell ref="G17:H17"/>
    <mergeCell ref="G16:H16"/>
    <mergeCell ref="I15:J15"/>
    <mergeCell ref="I17:J17"/>
    <mergeCell ref="I16:J16"/>
    <mergeCell ref="G18:H18"/>
    <mergeCell ref="G14:H14"/>
    <mergeCell ref="G15:H15"/>
    <mergeCell ref="I14:J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57"/>
    <col customWidth="1" min="3" max="3" width="19.0"/>
    <col customWidth="1" min="5" max="5" width="21.43"/>
  </cols>
  <sheetData>
    <row r="1">
      <c r="A1" s="100" t="s">
        <v>93</v>
      </c>
      <c r="B1" s="116" t="s">
        <v>94</v>
      </c>
      <c r="C1" s="34" t="s">
        <v>54</v>
      </c>
      <c r="D1" s="117" t="s">
        <v>95</v>
      </c>
      <c r="E1" s="118" t="s">
        <v>96</v>
      </c>
      <c r="I1" s="119" t="s">
        <v>97</v>
      </c>
    </row>
    <row r="2">
      <c r="A2" s="84">
        <v>4.3602962E7</v>
      </c>
      <c r="B2" s="120" t="s">
        <v>98</v>
      </c>
      <c r="C2" s="121">
        <v>500000.0</v>
      </c>
      <c r="D2" s="13">
        <f>IFERROR(VLOOKUP(A2,'C1'!$B$9:$AP$55,41,FALSE))</f>
        <v>570000</v>
      </c>
      <c r="E2" s="60">
        <f>IFERROR(VLOOKUP(A2,'C1'!$B$9:$BF$55,55,FALSE)*CEILING(VLOOKUP(A2,'C1'!$B$9:$BF$55,5,FALSE)*0.0344,50))</f>
        <v>0</v>
      </c>
      <c r="F2" s="60" t="str">
        <f>IFERROR(VLOOKUP(B2,'C1'!$B$9:$BF$45,55,FALSE))</f>
        <v/>
      </c>
      <c r="I2" s="122">
        <v>2.0</v>
      </c>
    </row>
    <row r="3">
      <c r="A3" s="84">
        <v>4.3028198E7</v>
      </c>
      <c r="B3" s="120" t="s">
        <v>99</v>
      </c>
      <c r="C3" s="121">
        <v>600000.0</v>
      </c>
      <c r="D3" s="13">
        <f>IFERROR(VLOOKUP(A3,'C1'!$B$9:$AP$55,41,FALSE))</f>
        <v>684000</v>
      </c>
      <c r="E3" s="60">
        <f>IFERROR(VLOOKUP(A3,'C1'!$B$9:$BF$55,55,FALSE)*CEILING(VLOOKUP(A3,'C1'!$B$9:$BF$55,5,FALSE)*0.0344,50))</f>
        <v>0</v>
      </c>
    </row>
    <row r="4">
      <c r="A4" s="84">
        <v>4.3055137E7</v>
      </c>
      <c r="B4" s="120" t="s">
        <v>100</v>
      </c>
      <c r="C4" s="121">
        <v>400000.0</v>
      </c>
      <c r="D4" s="13">
        <f>IFERROR(VLOOKUP(A4,'C1'!$B$9:$AP$55,41,FALSE))</f>
        <v>462500</v>
      </c>
      <c r="E4" s="60">
        <f>IFERROR(VLOOKUP(A4,'C1'!$B$9:$BF$55,55,FALSE)*CEILING(VLOOKUP(A4,'C1'!$B$9:$BF$55,5,FALSE)*0.0344,50))</f>
        <v>0</v>
      </c>
    </row>
    <row r="5">
      <c r="A5" s="84">
        <v>7.1587962E7</v>
      </c>
      <c r="B5" s="120" t="s">
        <v>101</v>
      </c>
      <c r="C5" s="121">
        <v>500000.0</v>
      </c>
      <c r="D5" s="13">
        <f>IFERROR(VLOOKUP(A5,'C1'!$B$9:$AP$55,41,FALSE))</f>
        <v>570000</v>
      </c>
      <c r="E5" s="60">
        <f>IFERROR(VLOOKUP(A5,'C1'!$B$9:$BF$55,55,FALSE)*CEILING(VLOOKUP(A5,'C1'!$B$9:$BF$55,5,FALSE)*0.0344,50))</f>
        <v>0</v>
      </c>
    </row>
    <row r="6">
      <c r="A6" s="84">
        <v>3602204.0</v>
      </c>
      <c r="B6" s="120" t="s">
        <v>102</v>
      </c>
      <c r="C6" s="121">
        <v>200000.0</v>
      </c>
      <c r="D6" s="13">
        <f>IFERROR(VLOOKUP(A6,'C1'!$B$9:$AP$55,41,FALSE))</f>
        <v>245000</v>
      </c>
      <c r="E6" s="60">
        <f>IFERROR(VLOOKUP(A6,'C1'!$B$9:$BF$55,55,FALSE)*CEILING(VLOOKUP(A6,'C1'!$B$9:$BF$55,5,FALSE)*0.0344,50))</f>
        <v>3000</v>
      </c>
    </row>
    <row r="7">
      <c r="A7" s="84">
        <v>4.3563997E7</v>
      </c>
      <c r="B7" s="120" t="s">
        <v>103</v>
      </c>
      <c r="C7" s="121">
        <v>300000.0</v>
      </c>
      <c r="D7" s="13">
        <f>IFERROR(VLOOKUP(A7,'C1'!$B$9:$AP$55,41,FALSE))</f>
        <v>348000</v>
      </c>
      <c r="E7" s="60">
        <f>IFERROR(VLOOKUP(A7,'C1'!$B$9:$BF$55,55,FALSE)*CEILING(VLOOKUP(A7,'C1'!$B$9:$BF$55,5,FALSE)*0.0344,50))</f>
        <v>4500</v>
      </c>
    </row>
    <row r="8">
      <c r="A8" s="84">
        <v>4.3494317E7</v>
      </c>
      <c r="B8" s="120" t="s">
        <v>104</v>
      </c>
      <c r="C8" s="121">
        <v>700000.0</v>
      </c>
      <c r="D8" s="13">
        <f>IFERROR(VLOOKUP(A8,'C1'!$B$9:$AP$55,41,FALSE))</f>
        <v>792000</v>
      </c>
      <c r="E8" s="60">
        <f>IFERROR(VLOOKUP(A8,'C1'!$B$9:$BF$55,55,FALSE)*CEILING(VLOOKUP(A8,'C1'!$B$9:$BF$55,5,FALSE)*0.0344,50))</f>
        <v>0</v>
      </c>
    </row>
    <row r="9">
      <c r="A9" s="84">
        <v>4.3701799E7</v>
      </c>
      <c r="B9" s="120" t="s">
        <v>105</v>
      </c>
      <c r="C9" s="121">
        <v>750000.0</v>
      </c>
      <c r="D9" s="13">
        <f>IFERROR(VLOOKUP(A9,'C1'!$B$9:$AP$55,41,FALSE))</f>
        <v>852000</v>
      </c>
      <c r="E9" s="60">
        <f>IFERROR(VLOOKUP(A9,'C1'!$B$9:$BF$55,55,FALSE)*CEILING(VLOOKUP(A9,'C1'!$B$9:$BF$55,5,FALSE)*0.0344,50))</f>
        <v>0</v>
      </c>
    </row>
    <row r="10">
      <c r="A10" s="84">
        <v>8353534.0</v>
      </c>
      <c r="B10" s="120" t="s">
        <v>106</v>
      </c>
      <c r="C10" s="121">
        <v>600000.0</v>
      </c>
      <c r="D10" s="13">
        <f>IFERROR(VLOOKUP(A10,'C1'!$B$9:$AP$55,41,FALSE))</f>
        <v>715000</v>
      </c>
      <c r="E10" s="60">
        <f>IFERROR(VLOOKUP(A10,'C1'!$B$9:$BF$55,55,FALSE)*CEILING(VLOOKUP(A10,'C1'!$B$9:$BF$55,5,FALSE)*0.0344,50))</f>
        <v>0</v>
      </c>
    </row>
    <row r="11">
      <c r="A11" s="84">
        <v>2.1742568E7</v>
      </c>
      <c r="B11" s="120" t="s">
        <v>107</v>
      </c>
      <c r="C11" s="121">
        <v>100000.0</v>
      </c>
      <c r="D11" s="13">
        <f>IFERROR(VLOOKUP(A11,'C1'!$B$9:$AP$55,41,FALSE))</f>
        <v>126000</v>
      </c>
      <c r="E11" s="60">
        <f>IFERROR(VLOOKUP(A11,'C1'!$B$9:$BF$55,55,FALSE)*CEILING(VLOOKUP(A11,'C1'!$B$9:$BF$55,5,FALSE)*0.0344,50))</f>
        <v>1500</v>
      </c>
    </row>
    <row r="12">
      <c r="A12" s="84">
        <v>4.3540392E7</v>
      </c>
      <c r="B12" s="120" t="s">
        <v>108</v>
      </c>
      <c r="C12" s="121">
        <v>500000.0</v>
      </c>
      <c r="D12" s="13">
        <f>IFERROR(VLOOKUP(A12,'C1'!$B$9:$AP$55,41,FALSE))</f>
        <v>570000</v>
      </c>
      <c r="E12" s="60">
        <f>IFERROR(VLOOKUP(A12,'C1'!$B$9:$BF$55,55,FALSE)*CEILING(VLOOKUP(A12,'C1'!$B$9:$BF$55,5,FALSE)*0.0344,50))</f>
        <v>3000</v>
      </c>
    </row>
    <row r="13">
      <c r="A13" s="84">
        <v>4.2993806E7</v>
      </c>
      <c r="B13" s="120" t="s">
        <v>109</v>
      </c>
      <c r="C13" s="121">
        <v>350000.0</v>
      </c>
      <c r="D13" s="13">
        <f>IFERROR(VLOOKUP(A13,'C1'!$B$9:$AP$55,41,FALSE))</f>
        <v>415000</v>
      </c>
      <c r="E13" s="60">
        <f>IFERROR(VLOOKUP(A13,'C1'!$B$9:$BF$55,55,FALSE)*CEILING(VLOOKUP(A13,'C1'!$B$9:$BF$55,5,FALSE)*0.0344,50))</f>
        <v>1050</v>
      </c>
    </row>
    <row r="14">
      <c r="A14" s="84">
        <v>7.1731999E7</v>
      </c>
      <c r="B14" s="120" t="s">
        <v>110</v>
      </c>
      <c r="C14" s="121">
        <v>650000.0</v>
      </c>
      <c r="D14" s="13">
        <f>IFERROR(VLOOKUP(A14,'C1'!$B$9:$AP$55,41,FALSE))</f>
        <v>785000</v>
      </c>
      <c r="E14" s="60">
        <f>IFERROR(VLOOKUP(A14,'C1'!$B$9:$BF$55,55,FALSE)*CEILING(VLOOKUP(A14,'C1'!$B$9:$BF$55,5,FALSE)*0.0344,50))</f>
        <v>1900</v>
      </c>
    </row>
    <row r="15">
      <c r="A15" s="84">
        <v>4.3868478E7</v>
      </c>
      <c r="B15" s="120" t="s">
        <v>111</v>
      </c>
      <c r="C15" s="121">
        <v>200000.0</v>
      </c>
      <c r="D15" s="13">
        <f>IFERROR(VLOOKUP(A15,'C1'!$B$9:$AP$55,41,FALSE))</f>
        <v>240000</v>
      </c>
      <c r="E15" s="60">
        <f>IFERROR(VLOOKUP(A15,'C1'!$B$9:$BF$55,55,FALSE)*CEILING(VLOOKUP(A15,'C1'!$B$9:$BF$55,5,FALSE)*0.0344,50))</f>
        <v>2400</v>
      </c>
    </row>
    <row r="16">
      <c r="A16" s="84">
        <v>8036979.0</v>
      </c>
      <c r="B16" s="120" t="s">
        <v>112</v>
      </c>
      <c r="C16" s="121">
        <v>500000.0</v>
      </c>
      <c r="D16" s="13">
        <f>IFERROR(VLOOKUP(A16,'C1'!$B$9:$AP$55,41,FALSE))</f>
        <v>570000</v>
      </c>
      <c r="E16" s="60">
        <f>IFERROR(VLOOKUP(A16,'C1'!$B$9:$BF$55,55,FALSE)*CEILING(VLOOKUP(A16,'C1'!$B$9:$BF$55,5,FALSE)*0.0344,50))</f>
        <v>0</v>
      </c>
    </row>
    <row r="17">
      <c r="A17" s="84">
        <v>7.0519305E7</v>
      </c>
      <c r="B17" s="120" t="s">
        <v>113</v>
      </c>
      <c r="C17" s="121">
        <v>350000.0</v>
      </c>
      <c r="D17" s="13">
        <f>IFERROR(VLOOKUP(A17,'C1'!$B$9:$AP$55,41,FALSE))</f>
        <v>438000</v>
      </c>
      <c r="E17" s="60">
        <f>IFERROR(VLOOKUP(A17,'C1'!$B$9:$BF$55,55,FALSE)*CEILING(VLOOKUP(A17,'C1'!$B$9:$BF$55,5,FALSE)*0.0344,50))</f>
        <v>2100</v>
      </c>
    </row>
    <row r="18">
      <c r="A18" s="84">
        <v>4.3046963E7</v>
      </c>
      <c r="B18" s="120" t="s">
        <v>114</v>
      </c>
      <c r="C18" s="121">
        <v>500000.0</v>
      </c>
      <c r="D18" s="13">
        <f>IFERROR(VLOOKUP(A18,'C1'!$B$9:$AP$55,41,FALSE))</f>
        <v>620000</v>
      </c>
      <c r="E18" s="60">
        <f>IFERROR(VLOOKUP(A18,'C1'!$B$9:$BF$55,55,FALSE)*CEILING(VLOOKUP(A18,'C1'!$B$9:$BF$55,5,FALSE)*0.0344,50))</f>
        <v>4500</v>
      </c>
    </row>
    <row r="19">
      <c r="A19" s="108">
        <v>2.4932499E7</v>
      </c>
      <c r="B19" s="123" t="s">
        <v>115</v>
      </c>
      <c r="C19" s="124">
        <v>500000.0</v>
      </c>
      <c r="D19" s="13">
        <f>IFERROR(VLOOKUP(A19,'C1'!$B$9:$AP$55,41,FALSE))</f>
        <v>570000</v>
      </c>
      <c r="E19" s="60">
        <f>IFERROR(VLOOKUP(A19,'C1'!$B$9:$BF$55,55,FALSE)*CEILING(VLOOKUP(A19,'C1'!$B$9:$BF$55,5,FALSE)*0.0344,50))</f>
        <v>1500</v>
      </c>
    </row>
    <row r="20">
      <c r="A20" s="108">
        <v>4.3508927E7</v>
      </c>
      <c r="B20" s="123" t="s">
        <v>116</v>
      </c>
      <c r="C20" s="124">
        <v>1200000.0</v>
      </c>
      <c r="D20" s="13">
        <f>IFERROR(VLOOKUP(A20,'C1'!$B$9:$AP$55,41,FALSE))</f>
        <v>1350000</v>
      </c>
      <c r="E20" s="60">
        <f>IFERROR(VLOOKUP(A20,'C1'!$B$9:$BF$55,55,FALSE)*CEILING(VLOOKUP(A20,'C1'!$B$9:$BF$55,5,FALSE)*0.0344,50))</f>
        <v>0</v>
      </c>
    </row>
    <row r="21">
      <c r="A21" s="108">
        <v>4.3189241E7</v>
      </c>
      <c r="B21" s="123" t="s">
        <v>117</v>
      </c>
      <c r="C21" s="124">
        <v>600000.0</v>
      </c>
      <c r="D21" s="13">
        <f>IFERROR(VLOOKUP(A21,'C1'!$B$9:$AP$55,41,FALSE))</f>
        <v>684000</v>
      </c>
      <c r="E21" s="60">
        <f>IFERROR(VLOOKUP(A21,'C1'!$B$9:$BF$55,55,FALSE)*CEILING(VLOOKUP(A21,'C1'!$B$9:$BF$55,5,FALSE)*0.0344,50))</f>
        <v>1750</v>
      </c>
    </row>
    <row r="22">
      <c r="A22" s="69">
        <v>1.152437249E9</v>
      </c>
      <c r="B22" s="116" t="s">
        <v>118</v>
      </c>
      <c r="C22" s="93">
        <v>100000.0</v>
      </c>
      <c r="D22" s="13">
        <f>IFERROR(VLOOKUP(A22,'C1'!$B$9:$AP$55,41,FALSE))</f>
        <v>129000</v>
      </c>
      <c r="E22" s="60">
        <f>IFERROR(VLOOKUP(A22,'C1'!$B$9:$BF$55,55,FALSE)*CEILING(VLOOKUP(A22,'C1'!$B$9:$BF$55,5,FALSE)*0.0344,50))</f>
        <v>600</v>
      </c>
    </row>
    <row r="23">
      <c r="A23" s="69">
        <v>1.152710549E9</v>
      </c>
      <c r="B23" s="116" t="s">
        <v>119</v>
      </c>
      <c r="C23" s="93">
        <v>500000.0</v>
      </c>
      <c r="D23" s="13">
        <f>IFERROR(VLOOKUP(A23,'C1'!$B$9:$AP$55,41,FALSE))</f>
        <v>570000</v>
      </c>
      <c r="E23" s="60">
        <f>IFERROR(VLOOKUP(A23,'C1'!$B$9:$BF$55,55,FALSE)*CEILING(VLOOKUP(A23,'C1'!$B$9:$BF$55,5,FALSE)*0.0344,50))</f>
        <v>0</v>
      </c>
    </row>
    <row r="24">
      <c r="A24" s="69">
        <v>1.017218171E9</v>
      </c>
      <c r="B24" s="116" t="s">
        <v>120</v>
      </c>
      <c r="C24" s="93">
        <v>200000.0</v>
      </c>
      <c r="D24" s="13">
        <f>IFERROR(VLOOKUP(A24,'C1'!$B$9:$AP$55,41,FALSE))</f>
        <v>240000</v>
      </c>
      <c r="E24" s="60">
        <f>IFERROR(VLOOKUP(A24,'C1'!$B$9:$BF$55,55,FALSE)*CEILING(VLOOKUP(A24,'C1'!$B$9:$BF$55,5,FALSE)*0.0344,50))</f>
        <v>0</v>
      </c>
    </row>
    <row r="25">
      <c r="A25" s="69">
        <v>2.1998341E7</v>
      </c>
      <c r="B25" s="116" t="s">
        <v>121</v>
      </c>
      <c r="C25" s="93">
        <v>350000.0</v>
      </c>
      <c r="D25" s="13">
        <f>IFERROR(VLOOKUP(A25,'C1'!$B$9:$AP$55,41,FALSE))</f>
        <v>408000</v>
      </c>
      <c r="E25" s="60">
        <f>IFERROR(VLOOKUP(A25,'C1'!$B$9:$BF$55,55,FALSE)*CEILING(VLOOKUP(A25,'C1'!$B$9:$BF$55,5,FALSE)*0.0344,50))</f>
        <v>7350</v>
      </c>
    </row>
    <row r="26">
      <c r="A26" s="69">
        <v>1.017162171E9</v>
      </c>
      <c r="B26" s="116" t="s">
        <v>122</v>
      </c>
      <c r="C26" s="93">
        <v>250000.0</v>
      </c>
      <c r="D26" s="13">
        <f>IFERROR(VLOOKUP(A26,'C1'!$B$9:$AP$55,41,FALSE))</f>
        <v>294000</v>
      </c>
      <c r="E26" s="60">
        <f>IFERROR(VLOOKUP(A26,'C1'!$B$9:$BF$55,55,FALSE)*CEILING(VLOOKUP(A26,'C1'!$B$9:$BF$55,5,FALSE)*0.0344,50))</f>
        <v>0</v>
      </c>
    </row>
    <row r="27">
      <c r="A27" s="69">
        <v>2.1912139E7</v>
      </c>
      <c r="B27" s="116" t="s">
        <v>123</v>
      </c>
      <c r="C27" s="93">
        <v>300000.0</v>
      </c>
      <c r="D27" s="13">
        <f>IFERROR(VLOOKUP(A27,'C1'!$B$9:$AP$55,41,FALSE))</f>
        <v>348000</v>
      </c>
      <c r="E27" s="60">
        <f>IFERROR(VLOOKUP(A27,'C1'!$B$9:$BF$55,55,FALSE)*CEILING(VLOOKUP(A27,'C1'!$B$9:$BF$55,5,FALSE)*0.0344,50))</f>
        <v>2700</v>
      </c>
    </row>
    <row r="28">
      <c r="A28" s="69">
        <v>4.350566E7</v>
      </c>
      <c r="B28" s="116" t="s">
        <v>124</v>
      </c>
      <c r="C28" s="93">
        <v>450000.0</v>
      </c>
      <c r="D28" s="13">
        <f>IFERROR(VLOOKUP(A28,'C1'!$B$9:$AP$55,41,FALSE))</f>
        <v>516000</v>
      </c>
      <c r="E28" s="60">
        <f>IFERROR(VLOOKUP(A28,'C1'!$B$9:$BF$55,55,FALSE)*CEILING(VLOOKUP(A28,'C1'!$B$9:$BF$55,5,FALSE)*0.0344,50))</f>
        <v>1350</v>
      </c>
    </row>
    <row r="29">
      <c r="A29" s="69">
        <v>6.4726166E7</v>
      </c>
      <c r="B29" s="116" t="s">
        <v>125</v>
      </c>
      <c r="C29" s="93">
        <v>150000.0</v>
      </c>
      <c r="D29" s="13">
        <f>IFERROR(VLOOKUP(A29,'C1'!$B$9:$AP$55,41,FALSE))</f>
        <v>180000</v>
      </c>
      <c r="E29" s="60">
        <f>IFERROR(VLOOKUP(A29,'C1'!$B$9:$BF$55,55,FALSE)*CEILING(VLOOKUP(A29,'C1'!$B$9:$BF$55,5,FALSE)*0.0344,50))</f>
        <v>0</v>
      </c>
    </row>
    <row r="30">
      <c r="A30" s="100"/>
      <c r="B30" s="116"/>
      <c r="C30" s="34"/>
      <c r="D30" s="13" t="str">
        <f>IFERROR(VLOOKUP(A30,'C1'!$B$9:$AP$55,41,FALSE))</f>
        <v/>
      </c>
      <c r="E30" s="60" t="str">
        <f>IFERROR(VLOOKUP(A30,'C1'!$B$9:$BF$55,55,FALSE)*CEILING(VLOOKUP(A30,'C1'!$B$9:$BF$55,5,FALSE)*0.0344,50))</f>
        <v/>
      </c>
    </row>
    <row r="31">
      <c r="A31" s="100"/>
      <c r="B31" s="116"/>
      <c r="C31" s="34"/>
      <c r="D31" s="13" t="str">
        <f>IFERROR(VLOOKUP(A31,'C1'!$B$9:$AP$55,41,FALSE))</f>
        <v/>
      </c>
      <c r="E31" s="60" t="str">
        <f>IFERROR(VLOOKUP(A31,'C1'!$B$9:$BF$55,55,FALSE)*CEILING(VLOOKUP(A31,'C1'!$B$9:$BF$55,5,FALSE)*0.0344,50))</f>
        <v/>
      </c>
    </row>
    <row r="32">
      <c r="A32" s="100"/>
      <c r="B32" s="116"/>
      <c r="C32" s="34"/>
      <c r="D32" s="13" t="str">
        <f>IFERROR(VLOOKUP(A32,'C1'!$B$9:$AP$55,41,FALSE))</f>
        <v/>
      </c>
      <c r="E32" s="60" t="str">
        <f>IFERROR(VLOOKUP(A32,'C1'!$B$9:$BF$55,55,FALSE)*CEILING(VLOOKUP(A32,'C1'!$B$9:$BF$55,5,FALSE)*0.0344,50))</f>
        <v/>
      </c>
    </row>
    <row r="33">
      <c r="A33" s="100"/>
      <c r="B33" s="116"/>
      <c r="C33" s="34"/>
      <c r="D33" s="13" t="str">
        <f>IFERROR(VLOOKUP(A33,'C1'!$B$9:$AP$55,41,FALSE))</f>
        <v/>
      </c>
      <c r="E33" s="60" t="str">
        <f>IFERROR(VLOOKUP(A33,'C1'!$B$9:$BF$55,55,FALSE)*CEILING(VLOOKUP(A33,'C1'!$B$9:$BF$55,5,FALSE)*0.0344,50))</f>
        <v/>
      </c>
    </row>
    <row r="34">
      <c r="A34" s="100"/>
      <c r="B34" s="116"/>
      <c r="C34" s="34"/>
      <c r="D34" s="13" t="str">
        <f>IFERROR(VLOOKUP(A34,'C1'!$B$9:$AP$55,41,FALSE))</f>
        <v/>
      </c>
      <c r="E34" s="60" t="str">
        <f>IFERROR(VLOOKUP(A34,'C1'!$B$9:$BF$55,55,FALSE)*CEILING(VLOOKUP(A34,'C1'!$B$9:$BF$55,5,FALSE)*0.0344,50))</f>
        <v/>
      </c>
    </row>
    <row r="35">
      <c r="A35" s="100"/>
      <c r="B35" s="116"/>
      <c r="C35" s="34"/>
      <c r="D35" s="13" t="str">
        <f>IFERROR(VLOOKUP(A35,'C1'!$B$9:$AP$55,41,FALSE))</f>
        <v/>
      </c>
      <c r="E35" s="60" t="str">
        <f>IFERROR(VLOOKUP(A35,'C1'!$B$9:$BF$55,55,FALSE)*CEILING(VLOOKUP(A35,'C1'!$B$9:$BF$55,5,FALSE)*0.0344,50))</f>
        <v/>
      </c>
    </row>
    <row r="36">
      <c r="A36" s="100"/>
      <c r="B36" s="116"/>
      <c r="C36" s="34"/>
      <c r="D36" s="13" t="str">
        <f>IFERROR(VLOOKUP(A36,'C1'!$B$9:$AP$55,41,FALSE))</f>
        <v/>
      </c>
      <c r="E36" s="60" t="str">
        <f>IFERROR(VLOOKUP(A36,'C1'!$B$9:$BF$55,55,FALSE)*CEILING(VLOOKUP(A36,'C1'!$B$9:$BF$55,5,FALSE)*0.0344,50))</f>
        <v/>
      </c>
    </row>
    <row r="37">
      <c r="A37" s="100"/>
      <c r="B37" s="116"/>
      <c r="C37" s="34"/>
      <c r="D37" s="13" t="str">
        <f>IFERROR(VLOOKUP(A37,'C1'!$B$9:$AP$55,41,FALSE))</f>
        <v/>
      </c>
      <c r="E37" s="60" t="str">
        <f>IFERROR(VLOOKUP(A37,'C1'!$B$9:$BF$55,55,FALSE)*CEILING(VLOOKUP(A37,'C1'!$B$9:$BF$55,5,FALSE)*0.0344,50))</f>
        <v/>
      </c>
    </row>
    <row r="38">
      <c r="A38" s="100"/>
      <c r="B38" s="116"/>
      <c r="C38" s="34"/>
      <c r="D38" s="13" t="str">
        <f>IFERROR(VLOOKUP(A38,'C1'!$B$9:$AP$55,41,FALSE))</f>
        <v/>
      </c>
      <c r="E38" s="60" t="str">
        <f>IFERROR(VLOOKUP(A38,'C1'!$B$9:$BF$55,55,FALSE)*CEILING(VLOOKUP(A38,'C1'!$B$9:$BF$55,5,FALSE)*0.0344,50))</f>
        <v/>
      </c>
    </row>
    <row r="39">
      <c r="A39" s="100"/>
      <c r="B39" s="116"/>
      <c r="C39" s="34"/>
      <c r="D39" s="13" t="str">
        <f>IFERROR(VLOOKUP(A39,'C1'!$B$9:$AP$55,41,FALSE))</f>
        <v/>
      </c>
      <c r="E39" s="60" t="str">
        <f>IFERROR(VLOOKUP(A39,'C1'!$B$9:$BF$55,55,FALSE)*CEILING(VLOOKUP(A39,'C1'!$B$9:$BF$55,5,FALSE)*0.0344,50))</f>
        <v/>
      </c>
    </row>
    <row r="40">
      <c r="A40" s="100"/>
      <c r="B40" s="116"/>
      <c r="C40" s="34"/>
      <c r="D40" s="13" t="str">
        <f>IFERROR(VLOOKUP(A40,'C1'!$B$9:$AP$55,41,FALSE))</f>
        <v/>
      </c>
      <c r="E40" s="60" t="str">
        <f>IFERROR(VLOOKUP(A40,'C1'!$B$9:$BF$55,55,FALSE)*CEILING(VLOOKUP(A40,'C1'!$B$9:$BF$55,5,FALSE)*0.0344,50))</f>
        <v/>
      </c>
    </row>
    <row r="41">
      <c r="A41" s="100"/>
      <c r="B41" s="116"/>
      <c r="C41" s="34"/>
      <c r="D41" s="13" t="str">
        <f>IFERROR(VLOOKUP(A41,'C1'!$B$9:$AP$55,41,FALSE))</f>
        <v/>
      </c>
      <c r="E41" s="60" t="str">
        <f>IFERROR(VLOOKUP(A41,'C1'!$B$9:$BF$55,55,FALSE)*CEILING(VLOOKUP(A41,'C1'!$B$9:$BF$55,5,FALSE)*0.0344,50))</f>
        <v/>
      </c>
    </row>
    <row r="42">
      <c r="A42" s="100"/>
      <c r="B42" s="116"/>
      <c r="C42" s="34"/>
      <c r="D42" s="13" t="str">
        <f>IFERROR(VLOOKUP(A42,'C1'!$B$9:$AP$55,41,FALSE))</f>
        <v/>
      </c>
      <c r="E42" s="60" t="str">
        <f>IFERROR(VLOOKUP(A42,'C1'!$B$9:$BF$55,55,FALSE)*CEILING(VLOOKUP(A42,'C1'!$B$9:$BF$55,5,FALSE)*0.0344,50))</f>
        <v/>
      </c>
    </row>
    <row r="43">
      <c r="A43" s="100"/>
      <c r="B43" s="116"/>
      <c r="C43" s="34"/>
      <c r="D43" s="13" t="str">
        <f>IFERROR(VLOOKUP(A43,'C1'!$B$9:$AP$55,41,FALSE))</f>
        <v/>
      </c>
      <c r="E43" s="60" t="str">
        <f>IFERROR(VLOOKUP(A43,'C1'!$B$9:$BF$55,55,FALSE)*CEILING(VLOOKUP(A43,'C1'!$B$9:$BF$55,5,FALSE)*0.0344,50))</f>
        <v/>
      </c>
    </row>
    <row r="44">
      <c r="A44" s="100"/>
      <c r="B44" s="116"/>
      <c r="C44" s="34"/>
      <c r="D44" s="13" t="str">
        <f>IFERROR(VLOOKUP(A44,'C1'!$B$9:$AP$55,41,FALSE))</f>
        <v/>
      </c>
      <c r="E44" s="60" t="str">
        <f>IFERROR(VLOOKUP(A44,'C1'!$B$9:$BF$55,55,FALSE)*CEILING(VLOOKUP(A44,'C1'!$B$9:$BF$55,5,FALSE)*0.0344,50))</f>
        <v/>
      </c>
    </row>
    <row r="45">
      <c r="A45" s="100"/>
      <c r="B45" s="116"/>
      <c r="C45" s="34"/>
      <c r="D45" s="13" t="str">
        <f>IFERROR(VLOOKUP(A45,'C1'!$B$9:$AP$55,41,FALSE))</f>
        <v/>
      </c>
      <c r="E45" s="60" t="str">
        <f>IFERROR(VLOOKUP(A45,'C1'!$B$9:$BF$55,55,FALSE)*CEILING(VLOOKUP(A45,'C1'!$B$9:$BF$55,5,FALSE)*0.0344,50))</f>
        <v/>
      </c>
    </row>
    <row r="46">
      <c r="A46" s="100"/>
      <c r="B46" s="116"/>
      <c r="C46" s="34"/>
      <c r="D46" s="13" t="str">
        <f>IFERROR(VLOOKUP(A46,'C1'!$B$9:$AP$55,41,FALSE))</f>
        <v/>
      </c>
      <c r="E46" s="60" t="str">
        <f>IFERROR(VLOOKUP(A46,'C1'!$B$9:$BF$55,55,FALSE)*CEILING(VLOOKUP(A46,'C1'!$B$9:$BF$55,5,FALSE)*0.0344,50))</f>
        <v/>
      </c>
    </row>
    <row r="47">
      <c r="A47" s="100"/>
      <c r="B47" s="116"/>
      <c r="C47" s="34"/>
      <c r="D47" s="13" t="str">
        <f>IFERROR(VLOOKUP(A47,'C1'!$B$9:$AP$55,41,FALSE))</f>
        <v/>
      </c>
      <c r="E47" s="60" t="str">
        <f>IFERROR(VLOOKUP(A47,'C1'!$B$9:$BF$55,55,FALSE)*CEILING(VLOOKUP(A47,'C1'!$B$9:$BF$55,5,FALSE)*0.0344,50))</f>
        <v/>
      </c>
    </row>
    <row r="48">
      <c r="A48" s="100"/>
      <c r="B48" s="116"/>
      <c r="C48" s="34"/>
      <c r="D48" s="13" t="str">
        <f>IFERROR(VLOOKUP(A48,'C1'!$B$9:$AP$55,41,FALSE))</f>
        <v/>
      </c>
      <c r="E48" s="60" t="str">
        <f>IFERROR(VLOOKUP(A48,'C1'!$B$9:$BF$55,55,FALSE)*CEILING(VLOOKUP(A48,'C1'!$B$9:$BF$55,5,FALSE)*0.0344,50))</f>
        <v/>
      </c>
    </row>
    <row r="49">
      <c r="A49" s="100"/>
      <c r="B49" s="116"/>
      <c r="C49" s="34"/>
      <c r="D49" s="13" t="str">
        <f>IFERROR(VLOOKUP(A49,'C1'!$B$9:$AP$55,41,FALSE))</f>
        <v/>
      </c>
      <c r="E49" s="60" t="str">
        <f>IFERROR(VLOOKUP(A49,'C1'!$B$9:$BF$55,55,FALSE)*CEILING(VLOOKUP(A49,'C1'!$B$9:$BF$55,5,FALSE)*0.0344,50))</f>
        <v/>
      </c>
    </row>
    <row r="50">
      <c r="A50" s="100"/>
      <c r="B50" s="116"/>
      <c r="C50" s="34"/>
      <c r="D50" s="13" t="str">
        <f>IFERROR(VLOOKUP(A50,'C1'!$B$9:$AP$55,41,FALSE))</f>
        <v/>
      </c>
      <c r="E50" s="60" t="str">
        <f>IFERROR(VLOOKUP(A50,'C1'!$B$9:$BF$55,55,FALSE)*CEILING(VLOOKUP(A50,'C1'!$B$9:$BF$55,5,FALSE)*0.0344,50))</f>
        <v/>
      </c>
    </row>
    <row r="51">
      <c r="A51" s="100"/>
      <c r="B51" s="116"/>
      <c r="C51" s="34"/>
      <c r="D51" s="13" t="str">
        <f>IFERROR(VLOOKUP(A51,'C1'!$B$9:$AP$45,41,FALSE))</f>
        <v/>
      </c>
      <c r="E51" s="60" t="str">
        <f>IFERROR(VLOOKUP(A51,'C1'!$B$9:$BF$45,55,FALSE)*CEILING(VLOOKUP(A51,'C1'!$B$9:$BF$45,5,FALSE)*0.0344,50))</f>
        <v/>
      </c>
    </row>
    <row r="52">
      <c r="A52" s="100"/>
      <c r="B52" s="116"/>
      <c r="C52" s="34"/>
      <c r="D52" s="13" t="str">
        <f>IFERROR(VLOOKUP(A52,'C1'!$B$9:$AP$45,41,FALSE))</f>
        <v/>
      </c>
      <c r="E52" s="60" t="str">
        <f>IFERROR(VLOOKUP(A52,'C1'!$B$9:$BF$45,55,FALSE)*CEILING(VLOOKUP(A52,'C1'!$B$9:$BF$45,5,FALSE)*0.0344,50))</f>
        <v/>
      </c>
    </row>
    <row r="53">
      <c r="A53" s="100"/>
      <c r="B53" s="116"/>
      <c r="C53" s="34"/>
      <c r="D53" s="13" t="str">
        <f>IFERROR(VLOOKUP(A53,'C1'!$B$9:$AP$45,41,FALSE))</f>
        <v/>
      </c>
      <c r="E53" s="60" t="str">
        <f>IFERROR(VLOOKUP(A53,'C1'!$B$9:$BF$45,55,FALSE)*CEILING(VLOOKUP(A53,'C1'!$B$9:$BF$45,5,FALSE)*0.0344,50))</f>
        <v/>
      </c>
    </row>
    <row r="54">
      <c r="A54" s="100"/>
      <c r="B54" s="116"/>
      <c r="C54" s="34"/>
      <c r="D54" s="13" t="str">
        <f>IFERROR(VLOOKUP(A54,'C1'!$B$9:$AP$45,41,FALSE))</f>
        <v/>
      </c>
      <c r="E54" s="60" t="str">
        <f>IFERROR(VLOOKUP(A54,'C1'!$B$9:$BF$45,55,FALSE)*CEILING(VLOOKUP(A54,'C1'!$B$9:$BF$45,5,FALSE)*0.0344,50))</f>
        <v/>
      </c>
    </row>
    <row r="55">
      <c r="A55" s="100"/>
      <c r="B55" s="116"/>
      <c r="C55" s="34"/>
      <c r="D55" s="13" t="str">
        <f>IFERROR(VLOOKUP(A55,'C1'!$B$9:$AP$45,41,FALSE))</f>
        <v/>
      </c>
      <c r="E55" s="60" t="str">
        <f>IFERROR(VLOOKUP(A55,'C1'!$B$9:$BF$45,55,FALSE)*CEILING(VLOOKUP(A55,'C1'!$B$9:$BF$45,5,FALSE)*0.0344,50))</f>
        <v/>
      </c>
    </row>
    <row r="56">
      <c r="A56" s="100"/>
      <c r="B56" s="116"/>
      <c r="C56" s="34"/>
      <c r="D56" s="13" t="str">
        <f>IFERROR(VLOOKUP(A56,'C1'!$B$9:$AP$45,41,FALSE))</f>
        <v/>
      </c>
      <c r="E56" s="60" t="str">
        <f>IFERROR(VLOOKUP(A56,'C1'!$B$9:$BF$45,55,FALSE)*CEILING(VLOOKUP(A56,'C1'!$B$9:$BF$45,5,FALSE)*0.0344,50))</f>
        <v/>
      </c>
    </row>
    <row r="57">
      <c r="A57" s="100"/>
      <c r="B57" s="116"/>
      <c r="C57" s="34"/>
      <c r="D57" s="13" t="str">
        <f>IFERROR(VLOOKUP(A57,'C1'!$B$9:$AP$45,41,FALSE))</f>
        <v/>
      </c>
      <c r="E57" s="60" t="str">
        <f>IFERROR(VLOOKUP(A57,'C1'!$B$9:$BF$45,55,FALSE)*CEILING(VLOOKUP(A57,'C1'!$B$9:$BF$45,5,FALSE)*0.0344,50))</f>
        <v/>
      </c>
    </row>
    <row r="58">
      <c r="A58" s="100"/>
      <c r="B58" s="116"/>
      <c r="C58" s="34"/>
      <c r="D58" s="13" t="str">
        <f>IFERROR(VLOOKUP(A58,'C1'!$B$9:$AP$45,41,FALSE))</f>
        <v/>
      </c>
      <c r="E58" s="60" t="str">
        <f>IFERROR(VLOOKUP(A58,'C1'!$B$9:$BF$45,55,FALSE)*CEILING(VLOOKUP(A58,'C1'!$B$9:$BF$45,5,FALSE)*0.0344,50))</f>
        <v/>
      </c>
    </row>
    <row r="59">
      <c r="A59" s="100"/>
      <c r="B59" s="116"/>
      <c r="C59" s="34"/>
      <c r="D59" s="13" t="str">
        <f>IFERROR(VLOOKUP(A59,'C1'!$B$9:$AP$45,41,FALSE))</f>
        <v/>
      </c>
      <c r="E59" s="60" t="str">
        <f>IFERROR(VLOOKUP(A59,'C1'!$B$9:$BF$45,55,FALSE)*CEILING(VLOOKUP(A59,'C1'!$B$9:$BF$45,5,FALSE)*0.0344,50))</f>
        <v/>
      </c>
    </row>
    <row r="60">
      <c r="A60" s="100"/>
      <c r="B60" s="116"/>
      <c r="C60" s="34"/>
      <c r="D60" s="13" t="str">
        <f>IFERROR(VLOOKUP(A60,'C1'!$B$9:$AP$45,41,FALSE))</f>
        <v/>
      </c>
      <c r="E60" s="60" t="str">
        <f>IFERROR(VLOOKUP(A60,'C1'!$B$9:$BF$45,55,FALSE)*CEILING(VLOOKUP(A60,'C1'!$B$9:$BF$45,5,FALSE)*0.0344,50))</f>
        <v/>
      </c>
    </row>
    <row r="61">
      <c r="A61" s="100"/>
      <c r="B61" s="116"/>
      <c r="C61" s="34"/>
      <c r="D61" s="13"/>
      <c r="E61" s="60" t="str">
        <f>IFERROR(VLOOKUP(A61,'C1'!$B$9:$BF$45,55,FALSE)*CEILING(VLOOKUP(A61,'C1'!$B$9:$BF$45,5,FALSE)*0.0344,50))</f>
        <v/>
      </c>
    </row>
    <row r="62">
      <c r="A62" s="100"/>
      <c r="B62" s="116"/>
      <c r="C62" s="34"/>
      <c r="D62" s="13"/>
      <c r="E62" s="60" t="str">
        <f>IFERROR(VLOOKUP(A62,'C1'!$B$9:$BF$45,55,FALSE)*CEILING(VLOOKUP(A62,'C1'!$B$9:$BF$45,5,FALSE)*0.0344,50))</f>
        <v/>
      </c>
    </row>
    <row r="63">
      <c r="A63" s="100"/>
      <c r="B63" s="116"/>
      <c r="C63" s="34"/>
      <c r="D63" s="13"/>
      <c r="E63" s="60" t="str">
        <f>IFERROR(VLOOKUP(A63,'C1'!$B$9:$BF$45,55,FALSE)*CEILING(VLOOKUP(A63,'C1'!$B$9:$BF$45,5,FALSE)*0.0344,50))</f>
        <v/>
      </c>
    </row>
    <row r="64">
      <c r="A64" s="100"/>
      <c r="B64" s="116"/>
      <c r="C64" s="34"/>
      <c r="D64" s="13"/>
      <c r="E64" s="60" t="str">
        <f>IFERROR(VLOOKUP(A64,'C1'!$B$9:$BF$45,55,FALSE)*CEILING(VLOOKUP(A64,'C1'!$B$9:$BF$45,5,FALSE)*0.0344,50))</f>
        <v/>
      </c>
    </row>
    <row r="65">
      <c r="A65" s="100"/>
      <c r="B65" s="116"/>
      <c r="C65" s="34"/>
      <c r="D65" s="13"/>
      <c r="E65" s="60" t="str">
        <f>IFERROR(VLOOKUP(A65,'C1'!$B$9:$BF$45,55,FALSE)*CEILING(VLOOKUP(A65,'C1'!$B$9:$BF$45,5,FALSE)*0.0344,50))</f>
        <v/>
      </c>
    </row>
    <row r="66">
      <c r="A66" s="100"/>
      <c r="B66" s="116"/>
      <c r="C66" s="34"/>
      <c r="D66" s="13"/>
      <c r="E66" s="60" t="str">
        <f>IFERROR(VLOOKUP(A66,'C1'!$B$9:$BF$45,55,FALSE)*CEILING(VLOOKUP(A66,'C1'!$B$9:$BF$45,5,FALSE)*0.0344,50))</f>
        <v/>
      </c>
    </row>
    <row r="67">
      <c r="A67" s="100"/>
      <c r="B67" s="116"/>
      <c r="C67" s="34"/>
      <c r="D67" s="13"/>
      <c r="E67" s="60" t="str">
        <f>IFERROR(VLOOKUP(A67,'C1'!$B$9:$BF$45,55,FALSE)*CEILING(VLOOKUP(A67,'C1'!$B$9:$BF$45,5,FALSE)*0.0344,50))</f>
        <v/>
      </c>
    </row>
    <row r="68">
      <c r="A68" s="100"/>
      <c r="B68" s="116"/>
      <c r="C68" s="34"/>
      <c r="D68" s="13"/>
      <c r="E68" s="60" t="str">
        <f>IFERROR(VLOOKUP(A68,'C1'!$B$9:$BF$45,55,FALSE)*CEILING(VLOOKUP(A68,'C1'!$B$9:$BF$45,5,FALSE)*0.0344,50))</f>
        <v/>
      </c>
    </row>
    <row r="69">
      <c r="A69" s="100"/>
      <c r="B69" s="116"/>
      <c r="C69" s="34"/>
      <c r="D69" s="13"/>
      <c r="E69" s="60" t="str">
        <f>IFERROR(VLOOKUP(A69,'C1'!$B$9:$BF$45,55,FALSE)*CEILING(VLOOKUP(A69,'C1'!$B$9:$BF$45,5,FALSE)*0.0344,50))</f>
        <v/>
      </c>
    </row>
    <row r="70">
      <c r="A70" s="100"/>
      <c r="B70" s="116"/>
      <c r="C70" s="34"/>
      <c r="D70" s="13"/>
      <c r="E70" s="60" t="str">
        <f>IFERROR(VLOOKUP(A70,'C1'!$B$9:$BF$45,55,FALSE)*CEILING(VLOOKUP(A70,'C1'!$B$9:$BF$45,5,FALSE)*0.0344,50))</f>
        <v/>
      </c>
    </row>
    <row r="71">
      <c r="A71" s="100"/>
      <c r="B71" s="116"/>
      <c r="C71" s="34"/>
      <c r="D71" s="13"/>
      <c r="E71" s="60"/>
    </row>
    <row r="72">
      <c r="A72" s="100"/>
      <c r="B72" s="116"/>
      <c r="C72" s="34"/>
      <c r="D72" s="13"/>
      <c r="E72" s="60"/>
    </row>
    <row r="73">
      <c r="A73" s="100"/>
      <c r="B73" s="116"/>
      <c r="C73" s="34"/>
      <c r="D73" s="13"/>
      <c r="E73" s="60"/>
    </row>
    <row r="74">
      <c r="A74" s="100"/>
      <c r="B74" s="116"/>
      <c r="C74" s="34"/>
      <c r="D74" s="13"/>
      <c r="E74" s="60"/>
    </row>
    <row r="75">
      <c r="A75" s="100"/>
      <c r="B75" s="116"/>
      <c r="C75" s="34"/>
      <c r="D75" s="13"/>
      <c r="E75" s="60"/>
    </row>
    <row r="76">
      <c r="A76" s="100"/>
      <c r="B76" s="116"/>
      <c r="C76" s="34"/>
      <c r="D76" s="13"/>
      <c r="E76" s="60"/>
    </row>
    <row r="77">
      <c r="A77" s="100"/>
      <c r="B77" s="116"/>
      <c r="C77" s="34"/>
      <c r="D77" s="13"/>
      <c r="E77" s="60"/>
    </row>
    <row r="78">
      <c r="A78" s="100"/>
      <c r="B78" s="116"/>
      <c r="C78" s="34"/>
      <c r="D78" s="13"/>
      <c r="E78" s="60"/>
    </row>
    <row r="79">
      <c r="A79" s="100"/>
      <c r="B79" s="116"/>
      <c r="C79" s="34"/>
      <c r="D79" s="13"/>
      <c r="E79" s="60"/>
    </row>
    <row r="80">
      <c r="A80" s="100"/>
      <c r="B80" s="116"/>
      <c r="C80" s="34"/>
      <c r="D80" s="13"/>
      <c r="E80" s="60"/>
    </row>
    <row r="81">
      <c r="A81" s="100"/>
      <c r="B81" s="116"/>
      <c r="C81" s="34"/>
      <c r="D81" s="13"/>
      <c r="E81" s="60"/>
    </row>
    <row r="82">
      <c r="A82" s="100"/>
      <c r="B82" s="116"/>
      <c r="C82" s="34"/>
      <c r="D82" s="13"/>
      <c r="E82" s="60"/>
    </row>
    <row r="83">
      <c r="A83" s="100"/>
      <c r="B83" s="116"/>
      <c r="C83" s="34"/>
      <c r="D83" s="13"/>
      <c r="E83" s="60"/>
    </row>
    <row r="84">
      <c r="A84" s="100"/>
      <c r="B84" s="116"/>
      <c r="C84" s="34"/>
      <c r="D84" s="13"/>
      <c r="E84" s="60"/>
    </row>
    <row r="85">
      <c r="A85" s="100"/>
      <c r="B85" s="116"/>
      <c r="C85" s="34"/>
      <c r="D85" s="13"/>
      <c r="E85" s="60"/>
    </row>
    <row r="86">
      <c r="A86" s="100"/>
      <c r="B86" s="116"/>
      <c r="C86" s="34"/>
      <c r="D86" s="13"/>
      <c r="E86" s="60"/>
    </row>
    <row r="87">
      <c r="A87" s="100"/>
      <c r="B87" s="116"/>
      <c r="C87" s="34"/>
      <c r="D87" s="13"/>
      <c r="E87" s="60"/>
    </row>
    <row r="88">
      <c r="A88" s="100"/>
      <c r="B88" s="116"/>
      <c r="C88" s="34"/>
      <c r="D88" s="13"/>
      <c r="E88" s="60"/>
    </row>
    <row r="89">
      <c r="A89" s="100"/>
      <c r="B89" s="116"/>
      <c r="C89" s="34"/>
      <c r="D89" s="13"/>
      <c r="E89" s="60"/>
    </row>
    <row r="90">
      <c r="A90" s="100"/>
      <c r="B90" s="116"/>
      <c r="C90" s="34"/>
      <c r="D90" s="13"/>
      <c r="E90" s="60"/>
    </row>
    <row r="91">
      <c r="A91" s="100"/>
      <c r="B91" s="116"/>
      <c r="C91" s="34"/>
      <c r="D91" s="13"/>
      <c r="E91" s="60"/>
    </row>
    <row r="92">
      <c r="A92" s="100"/>
      <c r="B92" s="116"/>
      <c r="C92" s="34"/>
      <c r="D92" s="13"/>
      <c r="E92" s="60"/>
    </row>
    <row r="93">
      <c r="A93" s="100"/>
      <c r="B93" s="116"/>
      <c r="C93" s="34"/>
      <c r="D93" s="13"/>
      <c r="E93" s="60"/>
    </row>
    <row r="94">
      <c r="A94" s="100"/>
      <c r="B94" s="116"/>
      <c r="C94" s="34"/>
      <c r="D94" s="13"/>
      <c r="E94" s="60"/>
    </row>
    <row r="95">
      <c r="A95" s="100"/>
      <c r="B95" s="116"/>
      <c r="C95" s="34"/>
      <c r="D95" s="13"/>
      <c r="E95" s="60"/>
    </row>
    <row r="96">
      <c r="A96" s="100"/>
      <c r="B96" s="116"/>
      <c r="C96" s="34"/>
      <c r="D96" s="13"/>
      <c r="E96" s="60"/>
    </row>
    <row r="97">
      <c r="A97" s="100"/>
      <c r="B97" s="116"/>
      <c r="C97" s="34"/>
      <c r="D97" s="13"/>
      <c r="E97" s="60"/>
    </row>
    <row r="98">
      <c r="A98" s="100"/>
      <c r="B98" s="116"/>
      <c r="C98" s="34"/>
      <c r="D98" s="13"/>
      <c r="E98" s="60"/>
    </row>
    <row r="99">
      <c r="A99" s="100"/>
      <c r="B99" s="116"/>
      <c r="C99" s="34"/>
      <c r="D99" s="13"/>
      <c r="E99" s="60"/>
    </row>
    <row r="100">
      <c r="A100" s="100"/>
      <c r="B100" s="116"/>
      <c r="C100" s="34"/>
      <c r="D100" s="13"/>
      <c r="E100" s="60"/>
    </row>
    <row r="101">
      <c r="A101" s="100"/>
      <c r="B101" s="116"/>
      <c r="C101" s="34"/>
      <c r="D101" s="13"/>
      <c r="E101" s="60"/>
    </row>
    <row r="102">
      <c r="A102" s="100"/>
      <c r="B102" s="116"/>
      <c r="C102" s="34"/>
      <c r="D102" s="13"/>
      <c r="E102" s="60"/>
    </row>
    <row r="103">
      <c r="A103" s="100"/>
      <c r="B103" s="116"/>
      <c r="C103" s="34"/>
      <c r="D103" s="13"/>
      <c r="E103" s="60"/>
    </row>
    <row r="104">
      <c r="A104" s="100"/>
      <c r="B104" s="116"/>
      <c r="C104" s="34"/>
      <c r="D104" s="13"/>
      <c r="E104" s="60"/>
    </row>
    <row r="105">
      <c r="A105" s="100"/>
      <c r="B105" s="116"/>
      <c r="C105" s="34"/>
      <c r="D105" s="13"/>
      <c r="E105" s="60"/>
    </row>
    <row r="106">
      <c r="A106" s="100"/>
      <c r="B106" s="116"/>
      <c r="C106" s="34"/>
      <c r="D106" s="13"/>
      <c r="E106" s="60"/>
    </row>
    <row r="107">
      <c r="A107" s="100"/>
      <c r="B107" s="116"/>
      <c r="C107" s="34"/>
      <c r="D107" s="13"/>
      <c r="E107" s="60"/>
    </row>
    <row r="108">
      <c r="A108" s="100"/>
      <c r="B108" s="116"/>
      <c r="C108" s="34"/>
      <c r="D108" s="13"/>
      <c r="E108" s="60"/>
    </row>
    <row r="109">
      <c r="A109" s="100"/>
      <c r="B109" s="116"/>
      <c r="C109" s="34"/>
      <c r="D109" s="13"/>
      <c r="E109" s="60"/>
    </row>
    <row r="110">
      <c r="A110" s="100"/>
      <c r="B110" s="116"/>
      <c r="C110" s="34"/>
      <c r="D110" s="13"/>
      <c r="E110" s="60"/>
    </row>
    <row r="111">
      <c r="A111" s="100"/>
      <c r="B111" s="116"/>
      <c r="C111" s="34"/>
      <c r="D111" s="13"/>
      <c r="E111" s="60"/>
    </row>
    <row r="112">
      <c r="A112" s="100"/>
      <c r="B112" s="116"/>
      <c r="C112" s="34"/>
      <c r="D112" s="13"/>
      <c r="E112" s="60"/>
    </row>
    <row r="113">
      <c r="A113" s="100"/>
      <c r="B113" s="116"/>
      <c r="C113" s="34"/>
      <c r="D113" s="13"/>
      <c r="E113" s="60"/>
    </row>
    <row r="114">
      <c r="A114" s="100"/>
      <c r="B114" s="116"/>
      <c r="C114" s="34"/>
      <c r="D114" s="13"/>
      <c r="E114" s="60"/>
    </row>
    <row r="115">
      <c r="A115" s="100"/>
      <c r="B115" s="116"/>
      <c r="C115" s="34"/>
      <c r="D115" s="13"/>
      <c r="E115" s="60"/>
    </row>
    <row r="116">
      <c r="A116" s="100"/>
      <c r="B116" s="116"/>
      <c r="C116" s="34"/>
      <c r="D116" s="13"/>
      <c r="E116" s="60"/>
    </row>
    <row r="117">
      <c r="A117" s="100"/>
      <c r="B117" s="116"/>
      <c r="C117" s="34"/>
      <c r="D117" s="13"/>
      <c r="E117" s="60"/>
    </row>
    <row r="118">
      <c r="A118" s="100"/>
      <c r="B118" s="116"/>
      <c r="C118" s="34"/>
      <c r="D118" s="13"/>
      <c r="E118" s="60"/>
    </row>
    <row r="119">
      <c r="A119" s="100"/>
      <c r="B119" s="116"/>
      <c r="C119" s="34"/>
      <c r="D119" s="13"/>
      <c r="E119" s="60"/>
    </row>
    <row r="120">
      <c r="A120" s="100"/>
      <c r="B120" s="116"/>
      <c r="C120" s="34"/>
      <c r="D120" s="13"/>
      <c r="E120" s="60"/>
    </row>
    <row r="121">
      <c r="A121" s="100"/>
      <c r="B121" s="116"/>
      <c r="C121" s="34"/>
      <c r="D121" s="13"/>
      <c r="E121" s="60"/>
    </row>
    <row r="122">
      <c r="A122" s="100"/>
      <c r="B122" s="116"/>
      <c r="C122" s="34"/>
      <c r="D122" s="13"/>
      <c r="E122" s="60"/>
    </row>
    <row r="123">
      <c r="A123" s="100"/>
      <c r="B123" s="116"/>
      <c r="C123" s="34"/>
      <c r="D123" s="13"/>
      <c r="E123" s="60"/>
    </row>
    <row r="124">
      <c r="A124" s="100"/>
      <c r="B124" s="116"/>
      <c r="C124" s="34"/>
      <c r="D124" s="13"/>
      <c r="E124" s="60"/>
    </row>
    <row r="125">
      <c r="A125" s="100"/>
      <c r="B125" s="116"/>
      <c r="C125" s="34"/>
      <c r="D125" s="13"/>
      <c r="E125" s="60"/>
    </row>
    <row r="126">
      <c r="A126" s="100"/>
      <c r="B126" s="116"/>
      <c r="C126" s="34"/>
      <c r="D126" s="13"/>
      <c r="E126" s="60"/>
    </row>
    <row r="127">
      <c r="A127" s="100"/>
      <c r="B127" s="116"/>
      <c r="C127" s="34"/>
      <c r="D127" s="13"/>
      <c r="E127" s="60"/>
    </row>
    <row r="128">
      <c r="A128" s="100"/>
      <c r="B128" s="116"/>
      <c r="C128" s="34"/>
      <c r="D128" s="13"/>
      <c r="E128" s="60"/>
    </row>
    <row r="129">
      <c r="A129" s="100"/>
      <c r="B129" s="116"/>
      <c r="C129" s="34"/>
      <c r="D129" s="13"/>
      <c r="E129" s="60"/>
    </row>
    <row r="130">
      <c r="A130" s="100"/>
      <c r="B130" s="116"/>
      <c r="C130" s="34"/>
      <c r="D130" s="13"/>
      <c r="E130" s="60"/>
    </row>
    <row r="131">
      <c r="A131" s="100"/>
      <c r="B131" s="116"/>
      <c r="C131" s="34"/>
      <c r="D131" s="13"/>
      <c r="E131" s="60"/>
    </row>
    <row r="132">
      <c r="A132" s="100"/>
      <c r="B132" s="116"/>
      <c r="C132" s="34"/>
      <c r="D132" s="13"/>
      <c r="E132" s="60"/>
    </row>
    <row r="133">
      <c r="A133" s="100"/>
      <c r="B133" s="116"/>
      <c r="C133" s="34"/>
      <c r="D133" s="13"/>
      <c r="E133" s="60"/>
    </row>
    <row r="134">
      <c r="A134" s="100"/>
      <c r="B134" s="116"/>
      <c r="C134" s="34"/>
      <c r="D134" s="13"/>
      <c r="E134" s="60"/>
    </row>
    <row r="135">
      <c r="A135" s="100"/>
      <c r="B135" s="116"/>
      <c r="C135" s="34"/>
      <c r="D135" s="13"/>
      <c r="E135" s="60"/>
    </row>
    <row r="136">
      <c r="A136" s="100"/>
      <c r="B136" s="116"/>
      <c r="C136" s="34"/>
      <c r="D136" s="13"/>
      <c r="E136" s="60"/>
    </row>
    <row r="137">
      <c r="A137" s="100"/>
      <c r="B137" s="116"/>
      <c r="C137" s="34"/>
      <c r="D137" s="13"/>
      <c r="E137" s="60"/>
    </row>
    <row r="138">
      <c r="A138" s="100"/>
      <c r="B138" s="116"/>
      <c r="C138" s="34"/>
      <c r="D138" s="13"/>
      <c r="E138" s="60"/>
    </row>
    <row r="139">
      <c r="A139" s="100"/>
      <c r="B139" s="116"/>
      <c r="C139" s="34"/>
      <c r="D139" s="13"/>
      <c r="E139" s="60"/>
    </row>
    <row r="140">
      <c r="A140" s="100"/>
      <c r="B140" s="116"/>
      <c r="C140" s="34"/>
      <c r="D140" s="13"/>
      <c r="E140" s="60"/>
    </row>
    <row r="141">
      <c r="A141" s="100"/>
      <c r="B141" s="116"/>
      <c r="C141" s="34"/>
      <c r="D141" s="13"/>
      <c r="E141" s="60"/>
    </row>
    <row r="142">
      <c r="A142" s="100"/>
      <c r="B142" s="116"/>
      <c r="C142" s="34"/>
      <c r="D142" s="13"/>
      <c r="E142" s="60"/>
    </row>
    <row r="143">
      <c r="A143" s="100"/>
      <c r="B143" s="116"/>
      <c r="C143" s="34"/>
      <c r="D143" s="13"/>
      <c r="E143" s="60"/>
    </row>
    <row r="144">
      <c r="A144" s="100"/>
      <c r="B144" s="116"/>
      <c r="C144" s="34"/>
      <c r="D144" s="13"/>
      <c r="E144" s="60"/>
    </row>
    <row r="145">
      <c r="A145" s="100"/>
      <c r="B145" s="116"/>
      <c r="C145" s="34"/>
      <c r="D145" s="13"/>
      <c r="E145" s="60"/>
    </row>
    <row r="146">
      <c r="A146" s="100"/>
      <c r="B146" s="116"/>
      <c r="C146" s="34"/>
      <c r="D146" s="13"/>
      <c r="E146" s="60"/>
    </row>
    <row r="147">
      <c r="A147" s="100"/>
      <c r="B147" s="116"/>
      <c r="C147" s="34"/>
      <c r="D147" s="13"/>
      <c r="E147" s="60"/>
    </row>
    <row r="148">
      <c r="A148" s="100"/>
      <c r="B148" s="116"/>
      <c r="C148" s="34"/>
      <c r="D148" s="13"/>
      <c r="E148" s="60"/>
    </row>
    <row r="149">
      <c r="A149" s="100"/>
      <c r="B149" s="116"/>
      <c r="C149" s="34"/>
      <c r="D149" s="13"/>
      <c r="E149" s="60"/>
    </row>
    <row r="150">
      <c r="A150" s="100"/>
      <c r="B150" s="116"/>
      <c r="C150" s="34"/>
      <c r="D150" s="13"/>
      <c r="E150" s="60"/>
    </row>
    <row r="151">
      <c r="A151" s="100"/>
      <c r="B151" s="116"/>
      <c r="C151" s="34"/>
      <c r="D151" s="13"/>
      <c r="E151" s="60"/>
    </row>
    <row r="152">
      <c r="A152" s="100"/>
      <c r="B152" s="116"/>
      <c r="C152" s="34"/>
      <c r="D152" s="13"/>
      <c r="E152" s="60"/>
    </row>
    <row r="153">
      <c r="A153" s="100"/>
      <c r="B153" s="116"/>
      <c r="C153" s="34"/>
      <c r="D153" s="13"/>
      <c r="E153" s="60"/>
    </row>
    <row r="154">
      <c r="A154" s="100"/>
      <c r="B154" s="116"/>
      <c r="C154" s="34"/>
      <c r="D154" s="13"/>
      <c r="E154" s="60"/>
    </row>
    <row r="155">
      <c r="A155" s="100"/>
      <c r="B155" s="116"/>
      <c r="C155" s="34"/>
      <c r="D155" s="13"/>
      <c r="E155" s="60"/>
    </row>
    <row r="156">
      <c r="A156" s="100"/>
      <c r="B156" s="116"/>
      <c r="C156" s="34"/>
      <c r="D156" s="13"/>
      <c r="E156" s="60"/>
    </row>
    <row r="157">
      <c r="A157" s="100"/>
      <c r="B157" s="116"/>
      <c r="C157" s="34"/>
      <c r="D157" s="13"/>
      <c r="E157" s="60"/>
    </row>
    <row r="158">
      <c r="A158" s="100"/>
      <c r="B158" s="116"/>
      <c r="C158" s="34"/>
      <c r="D158" s="13"/>
      <c r="E158" s="60"/>
    </row>
    <row r="159">
      <c r="A159" s="100"/>
      <c r="B159" s="116"/>
      <c r="C159" s="34"/>
      <c r="D159" s="13"/>
      <c r="E159" s="60"/>
    </row>
    <row r="160">
      <c r="A160" s="100"/>
      <c r="B160" s="116"/>
      <c r="C160" s="34"/>
      <c r="D160" s="13"/>
      <c r="E160" s="60"/>
    </row>
    <row r="161">
      <c r="A161" s="100"/>
      <c r="B161" s="116"/>
      <c r="C161" s="34"/>
      <c r="D161" s="13"/>
      <c r="E161" s="60"/>
    </row>
    <row r="162">
      <c r="A162" s="100"/>
      <c r="B162" s="116"/>
      <c r="C162" s="34"/>
      <c r="D162" s="13"/>
      <c r="E162" s="60"/>
    </row>
    <row r="163">
      <c r="A163" s="100"/>
      <c r="B163" s="116"/>
      <c r="C163" s="34"/>
      <c r="D163" s="13"/>
      <c r="E163" s="60"/>
    </row>
    <row r="164">
      <c r="A164" s="100"/>
      <c r="B164" s="116"/>
      <c r="C164" s="34"/>
      <c r="D164" s="13"/>
      <c r="E164" s="60"/>
    </row>
    <row r="165">
      <c r="A165" s="100"/>
      <c r="B165" s="116"/>
      <c r="C165" s="34"/>
      <c r="D165" s="13"/>
      <c r="E165" s="60"/>
    </row>
    <row r="166">
      <c r="A166" s="100"/>
      <c r="B166" s="116"/>
      <c r="C166" s="34"/>
      <c r="D166" s="13"/>
      <c r="E166" s="60"/>
    </row>
    <row r="167">
      <c r="A167" s="100"/>
      <c r="B167" s="116"/>
      <c r="C167" s="34"/>
      <c r="D167" s="13"/>
      <c r="E167" s="60"/>
    </row>
    <row r="168">
      <c r="A168" s="100"/>
      <c r="B168" s="116"/>
      <c r="C168" s="34"/>
      <c r="D168" s="13"/>
      <c r="E168" s="60"/>
    </row>
    <row r="169">
      <c r="A169" s="100"/>
      <c r="B169" s="116"/>
      <c r="C169" s="34"/>
      <c r="D169" s="13"/>
      <c r="E169" s="60"/>
    </row>
    <row r="170">
      <c r="A170" s="100"/>
      <c r="B170" s="116"/>
      <c r="C170" s="34"/>
      <c r="D170" s="13"/>
      <c r="E170" s="60"/>
    </row>
    <row r="171">
      <c r="A171" s="100"/>
      <c r="B171" s="116"/>
      <c r="C171" s="34"/>
      <c r="D171" s="13"/>
      <c r="E171" s="60"/>
    </row>
    <row r="172">
      <c r="A172" s="100"/>
      <c r="B172" s="116"/>
      <c r="C172" s="34"/>
      <c r="D172" s="13"/>
      <c r="E172" s="60"/>
    </row>
    <row r="173">
      <c r="A173" s="100"/>
      <c r="B173" s="116"/>
      <c r="C173" s="34"/>
      <c r="D173" s="13"/>
      <c r="E173" s="60"/>
    </row>
    <row r="174">
      <c r="A174" s="100"/>
      <c r="B174" s="116"/>
      <c r="C174" s="34"/>
      <c r="D174" s="13"/>
      <c r="E174" s="60"/>
    </row>
    <row r="175">
      <c r="A175" s="100"/>
      <c r="B175" s="116"/>
      <c r="C175" s="34"/>
      <c r="D175" s="13"/>
      <c r="E175" s="60"/>
    </row>
    <row r="176">
      <c r="A176" s="100"/>
      <c r="B176" s="116"/>
      <c r="C176" s="34"/>
      <c r="D176" s="13"/>
      <c r="E176" s="60"/>
    </row>
    <row r="177">
      <c r="A177" s="100"/>
      <c r="B177" s="116"/>
      <c r="C177" s="34"/>
      <c r="D177" s="13"/>
      <c r="E177" s="60"/>
    </row>
    <row r="178">
      <c r="A178" s="100"/>
      <c r="B178" s="116"/>
      <c r="C178" s="34"/>
      <c r="D178" s="13"/>
      <c r="E178" s="60"/>
    </row>
    <row r="179">
      <c r="A179" s="100"/>
      <c r="B179" s="116"/>
      <c r="C179" s="34"/>
      <c r="D179" s="13"/>
      <c r="E179" s="60"/>
    </row>
    <row r="180">
      <c r="A180" s="100"/>
      <c r="B180" s="116"/>
      <c r="C180" s="34"/>
      <c r="D180" s="13"/>
      <c r="E180" s="60"/>
    </row>
    <row r="181">
      <c r="A181" s="100"/>
      <c r="B181" s="116"/>
      <c r="C181" s="34"/>
      <c r="D181" s="13"/>
      <c r="E181" s="60"/>
    </row>
    <row r="182">
      <c r="A182" s="100"/>
      <c r="B182" s="116"/>
      <c r="C182" s="34"/>
      <c r="D182" s="13"/>
      <c r="E182" s="60"/>
    </row>
    <row r="183">
      <c r="A183" s="100"/>
      <c r="B183" s="116"/>
      <c r="C183" s="34"/>
      <c r="D183" s="13"/>
      <c r="E183" s="60"/>
    </row>
    <row r="184">
      <c r="A184" s="100"/>
      <c r="B184" s="116"/>
      <c r="C184" s="34"/>
      <c r="D184" s="13"/>
      <c r="E184" s="60"/>
    </row>
    <row r="185">
      <c r="A185" s="100"/>
      <c r="B185" s="116"/>
      <c r="C185" s="34"/>
      <c r="D185" s="13"/>
      <c r="E185" s="60"/>
    </row>
    <row r="186">
      <c r="A186" s="100"/>
      <c r="B186" s="116"/>
      <c r="C186" s="34"/>
      <c r="D186" s="13"/>
      <c r="E186" s="60"/>
    </row>
    <row r="187">
      <c r="A187" s="100"/>
      <c r="B187" s="116"/>
      <c r="C187" s="34"/>
      <c r="D187" s="13"/>
      <c r="E187" s="60"/>
    </row>
    <row r="188">
      <c r="A188" s="100"/>
      <c r="B188" s="116"/>
      <c r="C188" s="34"/>
      <c r="D188" s="13"/>
      <c r="E188" s="60"/>
    </row>
    <row r="189">
      <c r="A189" s="100"/>
      <c r="B189" s="116"/>
      <c r="C189" s="34"/>
      <c r="D189" s="13"/>
      <c r="E189" s="60"/>
    </row>
    <row r="190">
      <c r="A190" s="100"/>
      <c r="B190" s="116"/>
      <c r="C190" s="34"/>
      <c r="D190" s="13"/>
      <c r="E190" s="60"/>
    </row>
    <row r="191">
      <c r="A191" s="100"/>
      <c r="B191" s="116"/>
      <c r="C191" s="34"/>
      <c r="D191" s="13"/>
      <c r="E191" s="60"/>
    </row>
    <row r="192">
      <c r="A192" s="100"/>
      <c r="B192" s="116"/>
      <c r="C192" s="34"/>
      <c r="D192" s="13"/>
      <c r="E192" s="60"/>
    </row>
    <row r="193">
      <c r="A193" s="100"/>
      <c r="B193" s="116"/>
      <c r="C193" s="34"/>
      <c r="D193" s="13"/>
      <c r="E193" s="60"/>
    </row>
    <row r="194">
      <c r="A194" s="100"/>
      <c r="B194" s="116"/>
      <c r="C194" s="34"/>
      <c r="D194" s="13"/>
      <c r="E194" s="60"/>
    </row>
    <row r="195">
      <c r="A195" s="100"/>
      <c r="B195" s="116"/>
      <c r="C195" s="34"/>
      <c r="D195" s="13"/>
      <c r="E195" s="60"/>
    </row>
    <row r="196">
      <c r="A196" s="100"/>
      <c r="B196" s="116"/>
      <c r="C196" s="34"/>
      <c r="D196" s="13"/>
      <c r="E196" s="60"/>
    </row>
    <row r="197">
      <c r="A197" s="100"/>
      <c r="B197" s="116"/>
      <c r="C197" s="34"/>
      <c r="D197" s="13"/>
      <c r="E197" s="60"/>
    </row>
    <row r="198">
      <c r="A198" s="100"/>
      <c r="B198" s="116"/>
      <c r="C198" s="34"/>
      <c r="D198" s="13"/>
      <c r="E198" s="60"/>
    </row>
    <row r="199">
      <c r="A199" s="100"/>
      <c r="B199" s="116"/>
      <c r="C199" s="34"/>
      <c r="D199" s="13"/>
      <c r="E199" s="60"/>
    </row>
    <row r="200">
      <c r="A200" s="100"/>
      <c r="B200" s="116"/>
      <c r="C200" s="34"/>
      <c r="D200" s="13"/>
      <c r="E200" s="60"/>
    </row>
    <row r="201">
      <c r="A201" s="100"/>
      <c r="B201" s="116"/>
      <c r="C201" s="34"/>
      <c r="D201" s="13"/>
      <c r="E201" s="60"/>
    </row>
    <row r="202">
      <c r="A202" s="100"/>
      <c r="B202" s="116"/>
      <c r="C202" s="34"/>
      <c r="D202" s="13"/>
      <c r="E202" s="60"/>
    </row>
    <row r="203">
      <c r="A203" s="100"/>
      <c r="B203" s="116"/>
      <c r="C203" s="34"/>
      <c r="D203" s="13"/>
      <c r="E203" s="60"/>
    </row>
    <row r="204">
      <c r="A204" s="100"/>
      <c r="B204" s="116"/>
      <c r="C204" s="34"/>
      <c r="D204" s="13"/>
      <c r="E204" s="60"/>
    </row>
    <row r="205">
      <c r="A205" s="100"/>
      <c r="B205" s="116"/>
      <c r="C205" s="34"/>
      <c r="D205" s="13"/>
      <c r="E205" s="60"/>
    </row>
    <row r="206">
      <c r="A206" s="100"/>
      <c r="B206" s="116"/>
      <c r="C206" s="34"/>
      <c r="D206" s="13"/>
      <c r="E206" s="60"/>
    </row>
    <row r="207">
      <c r="A207" s="100"/>
      <c r="B207" s="116"/>
      <c r="C207" s="34"/>
      <c r="D207" s="13"/>
      <c r="E207" s="60"/>
    </row>
    <row r="208">
      <c r="A208" s="100"/>
      <c r="B208" s="116"/>
      <c r="C208" s="34"/>
      <c r="D208" s="13"/>
      <c r="E208" s="60"/>
    </row>
    <row r="209">
      <c r="A209" s="100"/>
      <c r="B209" s="116"/>
      <c r="C209" s="34"/>
      <c r="D209" s="13"/>
      <c r="E209" s="60"/>
    </row>
    <row r="210">
      <c r="A210" s="100"/>
      <c r="B210" s="116"/>
      <c r="C210" s="34"/>
      <c r="D210" s="13"/>
      <c r="E210" s="60"/>
    </row>
    <row r="211">
      <c r="A211" s="100"/>
      <c r="B211" s="116"/>
      <c r="C211" s="34"/>
      <c r="D211" s="13"/>
      <c r="E211" s="60"/>
    </row>
    <row r="212">
      <c r="A212" s="100"/>
      <c r="B212" s="116"/>
      <c r="C212" s="34"/>
      <c r="D212" s="13"/>
      <c r="E212" s="60"/>
    </row>
    <row r="213">
      <c r="A213" s="100"/>
      <c r="B213" s="116"/>
      <c r="C213" s="34"/>
      <c r="D213" s="13"/>
      <c r="E213" s="60"/>
    </row>
    <row r="214">
      <c r="A214" s="100"/>
      <c r="B214" s="116"/>
      <c r="C214" s="34"/>
      <c r="D214" s="13"/>
      <c r="E214" s="60"/>
    </row>
    <row r="215">
      <c r="A215" s="100"/>
      <c r="B215" s="116"/>
      <c r="C215" s="34"/>
      <c r="D215" s="13"/>
      <c r="E215" s="60"/>
    </row>
    <row r="216">
      <c r="A216" s="100"/>
      <c r="B216" s="116"/>
      <c r="C216" s="34"/>
      <c r="D216" s="13"/>
      <c r="E216" s="60"/>
    </row>
    <row r="217">
      <c r="A217" s="100"/>
      <c r="B217" s="116"/>
      <c r="C217" s="34"/>
      <c r="D217" s="13"/>
      <c r="E217" s="60"/>
    </row>
    <row r="218">
      <c r="A218" s="100"/>
      <c r="B218" s="116"/>
      <c r="C218" s="34"/>
      <c r="D218" s="13"/>
      <c r="E218" s="60"/>
    </row>
    <row r="219">
      <c r="A219" s="100"/>
      <c r="B219" s="116"/>
      <c r="C219" s="34"/>
      <c r="D219" s="13"/>
      <c r="E219" s="60"/>
    </row>
    <row r="220">
      <c r="A220" s="100"/>
      <c r="B220" s="116"/>
      <c r="C220" s="34"/>
      <c r="D220" s="13"/>
      <c r="E220" s="60"/>
    </row>
    <row r="221">
      <c r="A221" s="100"/>
      <c r="B221" s="116"/>
      <c r="C221" s="34"/>
      <c r="D221" s="13"/>
      <c r="E221" s="60"/>
    </row>
    <row r="222">
      <c r="A222" s="100"/>
      <c r="B222" s="116"/>
      <c r="C222" s="34"/>
      <c r="D222" s="13"/>
      <c r="E222" s="60"/>
    </row>
    <row r="223">
      <c r="A223" s="100"/>
      <c r="B223" s="116"/>
      <c r="C223" s="34"/>
      <c r="D223" s="13"/>
      <c r="E223" s="60"/>
    </row>
    <row r="224">
      <c r="A224" s="100"/>
      <c r="B224" s="116"/>
      <c r="C224" s="34"/>
      <c r="D224" s="13"/>
      <c r="E224" s="60"/>
    </row>
    <row r="225">
      <c r="A225" s="100"/>
      <c r="B225" s="116"/>
      <c r="C225" s="34"/>
      <c r="D225" s="13"/>
      <c r="E225" s="60"/>
    </row>
    <row r="226">
      <c r="A226" s="100"/>
      <c r="B226" s="116"/>
      <c r="C226" s="34"/>
      <c r="D226" s="13"/>
      <c r="E226" s="60"/>
    </row>
    <row r="227">
      <c r="A227" s="100"/>
      <c r="B227" s="116"/>
      <c r="C227" s="34"/>
      <c r="D227" s="13"/>
      <c r="E227" s="60"/>
    </row>
    <row r="228">
      <c r="A228" s="100"/>
      <c r="B228" s="116"/>
      <c r="C228" s="34"/>
      <c r="D228" s="13"/>
      <c r="E228" s="60"/>
    </row>
    <row r="229">
      <c r="A229" s="100"/>
      <c r="B229" s="116"/>
      <c r="C229" s="34"/>
      <c r="D229" s="13"/>
      <c r="E229" s="60"/>
    </row>
    <row r="230">
      <c r="A230" s="100"/>
      <c r="B230" s="116"/>
      <c r="C230" s="34"/>
      <c r="D230" s="13"/>
      <c r="E230" s="60"/>
    </row>
    <row r="231">
      <c r="A231" s="100"/>
      <c r="B231" s="116"/>
      <c r="C231" s="34"/>
      <c r="D231" s="13"/>
      <c r="E231" s="60"/>
    </row>
    <row r="232">
      <c r="A232" s="100"/>
      <c r="B232" s="116"/>
      <c r="C232" s="34"/>
      <c r="D232" s="13"/>
      <c r="E232" s="60"/>
    </row>
    <row r="233">
      <c r="A233" s="100"/>
      <c r="B233" s="116"/>
      <c r="C233" s="34"/>
      <c r="D233" s="13"/>
      <c r="E233" s="60"/>
    </row>
    <row r="234">
      <c r="A234" s="100"/>
      <c r="B234" s="116"/>
      <c r="C234" s="34"/>
      <c r="D234" s="13"/>
      <c r="E234" s="60"/>
    </row>
    <row r="235">
      <c r="A235" s="100"/>
      <c r="B235" s="116"/>
      <c r="C235" s="34"/>
      <c r="D235" s="13"/>
      <c r="E235" s="60"/>
    </row>
    <row r="236">
      <c r="A236" s="100"/>
      <c r="B236" s="116"/>
      <c r="C236" s="34"/>
      <c r="D236" s="13"/>
      <c r="E236" s="60"/>
    </row>
    <row r="237">
      <c r="A237" s="100"/>
      <c r="B237" s="116"/>
      <c r="C237" s="34"/>
      <c r="D237" s="13"/>
      <c r="E237" s="60"/>
    </row>
    <row r="238">
      <c r="A238" s="100"/>
      <c r="B238" s="116"/>
      <c r="C238" s="34"/>
      <c r="D238" s="13"/>
      <c r="E238" s="60"/>
    </row>
    <row r="239">
      <c r="A239" s="100"/>
      <c r="B239" s="116"/>
      <c r="C239" s="34"/>
      <c r="D239" s="13"/>
      <c r="E239" s="60"/>
    </row>
    <row r="240">
      <c r="A240" s="100"/>
      <c r="B240" s="116"/>
      <c r="C240" s="34"/>
      <c r="D240" s="13"/>
      <c r="E240" s="60"/>
    </row>
    <row r="241">
      <c r="A241" s="100"/>
      <c r="B241" s="116"/>
      <c r="C241" s="34"/>
      <c r="D241" s="13"/>
      <c r="E241" s="60"/>
    </row>
    <row r="242">
      <c r="A242" s="100"/>
      <c r="B242" s="116"/>
      <c r="C242" s="34"/>
      <c r="D242" s="13"/>
      <c r="E242" s="60"/>
    </row>
    <row r="243">
      <c r="A243" s="100"/>
      <c r="B243" s="116"/>
      <c r="C243" s="34"/>
      <c r="D243" s="13"/>
      <c r="E243" s="60"/>
    </row>
    <row r="244">
      <c r="A244" s="100"/>
      <c r="B244" s="116"/>
      <c r="C244" s="34"/>
      <c r="D244" s="13"/>
      <c r="E244" s="60"/>
    </row>
    <row r="245">
      <c r="A245" s="100"/>
      <c r="B245" s="116"/>
      <c r="C245" s="34"/>
      <c r="D245" s="13"/>
      <c r="E245" s="60"/>
    </row>
    <row r="246">
      <c r="A246" s="100"/>
      <c r="B246" s="116"/>
      <c r="C246" s="34"/>
      <c r="D246" s="13"/>
      <c r="E246" s="60"/>
    </row>
    <row r="247">
      <c r="A247" s="100"/>
      <c r="B247" s="116"/>
      <c r="C247" s="34"/>
      <c r="D247" s="13"/>
      <c r="E247" s="60"/>
    </row>
    <row r="248">
      <c r="A248" s="100"/>
      <c r="B248" s="116"/>
      <c r="C248" s="34"/>
      <c r="D248" s="13"/>
      <c r="E248" s="60"/>
    </row>
    <row r="249">
      <c r="A249" s="100"/>
      <c r="B249" s="116"/>
      <c r="C249" s="34"/>
      <c r="D249" s="13"/>
      <c r="E249" s="60"/>
    </row>
    <row r="250">
      <c r="A250" s="100"/>
      <c r="B250" s="116"/>
      <c r="C250" s="34"/>
      <c r="D250" s="13"/>
      <c r="E250" s="60"/>
    </row>
    <row r="251">
      <c r="A251" s="100"/>
      <c r="B251" s="116"/>
      <c r="C251" s="34"/>
      <c r="D251" s="13"/>
      <c r="E251" s="60"/>
    </row>
    <row r="252">
      <c r="A252" s="100"/>
      <c r="B252" s="116"/>
      <c r="C252" s="34"/>
      <c r="D252" s="13"/>
      <c r="E252" s="60"/>
    </row>
    <row r="253">
      <c r="A253" s="100"/>
      <c r="B253" s="116"/>
      <c r="C253" s="34"/>
      <c r="D253" s="13"/>
      <c r="E253" s="60"/>
    </row>
    <row r="254">
      <c r="A254" s="100"/>
      <c r="B254" s="116"/>
      <c r="C254" s="34"/>
      <c r="D254" s="13"/>
      <c r="E254" s="60"/>
    </row>
    <row r="255">
      <c r="A255" s="100"/>
      <c r="B255" s="116"/>
      <c r="C255" s="34"/>
      <c r="D255" s="13"/>
      <c r="E255" s="60"/>
    </row>
    <row r="256">
      <c r="A256" s="100"/>
      <c r="B256" s="116"/>
      <c r="C256" s="34"/>
      <c r="D256" s="13"/>
      <c r="E256" s="60"/>
    </row>
    <row r="257">
      <c r="A257" s="100"/>
      <c r="B257" s="116"/>
      <c r="C257" s="34"/>
      <c r="D257" s="13"/>
      <c r="E257" s="60"/>
    </row>
    <row r="258">
      <c r="A258" s="100"/>
      <c r="B258" s="116"/>
      <c r="C258" s="34"/>
      <c r="D258" s="13"/>
      <c r="E258" s="60"/>
    </row>
    <row r="259">
      <c r="A259" s="100"/>
      <c r="B259" s="116"/>
      <c r="C259" s="34"/>
      <c r="D259" s="13"/>
      <c r="E259" s="60"/>
    </row>
    <row r="260">
      <c r="A260" s="100"/>
      <c r="B260" s="116"/>
      <c r="C260" s="34"/>
      <c r="D260" s="13"/>
      <c r="E260" s="60"/>
    </row>
    <row r="261">
      <c r="A261" s="100"/>
      <c r="B261" s="116"/>
      <c r="C261" s="34"/>
      <c r="D261" s="13"/>
      <c r="E261" s="60"/>
    </row>
    <row r="262">
      <c r="A262" s="100"/>
      <c r="B262" s="116"/>
      <c r="C262" s="34"/>
      <c r="D262" s="13"/>
      <c r="E262" s="60"/>
    </row>
    <row r="263">
      <c r="A263" s="100"/>
      <c r="B263" s="116"/>
      <c r="C263" s="34"/>
      <c r="D263" s="13"/>
      <c r="E263" s="60"/>
    </row>
    <row r="264">
      <c r="A264" s="100"/>
      <c r="B264" s="116"/>
      <c r="C264" s="34"/>
      <c r="D264" s="13"/>
      <c r="E264" s="60"/>
    </row>
    <row r="265">
      <c r="A265" s="100"/>
      <c r="B265" s="116"/>
      <c r="C265" s="34"/>
      <c r="D265" s="13"/>
      <c r="E265" s="60"/>
    </row>
    <row r="266">
      <c r="A266" s="100"/>
      <c r="B266" s="116"/>
      <c r="C266" s="34"/>
      <c r="D266" s="13"/>
      <c r="E266" s="60"/>
    </row>
    <row r="267">
      <c r="A267" s="100"/>
      <c r="B267" s="116"/>
      <c r="C267" s="34"/>
      <c r="D267" s="13"/>
      <c r="E267" s="60"/>
    </row>
    <row r="268">
      <c r="A268" s="100"/>
      <c r="B268" s="116"/>
      <c r="C268" s="34"/>
      <c r="D268" s="13"/>
      <c r="E268" s="60"/>
    </row>
    <row r="269">
      <c r="A269" s="100"/>
      <c r="B269" s="116"/>
      <c r="C269" s="34"/>
      <c r="D269" s="13"/>
      <c r="E269" s="60"/>
    </row>
    <row r="270">
      <c r="A270" s="100"/>
      <c r="B270" s="116"/>
      <c r="C270" s="34"/>
      <c r="D270" s="13"/>
      <c r="E270" s="60"/>
    </row>
    <row r="271">
      <c r="A271" s="100"/>
      <c r="B271" s="116"/>
      <c r="C271" s="34"/>
      <c r="D271" s="13"/>
      <c r="E271" s="60"/>
    </row>
    <row r="272">
      <c r="A272" s="100"/>
      <c r="B272" s="116"/>
      <c r="C272" s="34"/>
      <c r="D272" s="13"/>
      <c r="E272" s="60"/>
    </row>
    <row r="273">
      <c r="A273" s="100"/>
      <c r="B273" s="116"/>
      <c r="C273" s="34"/>
      <c r="D273" s="13"/>
      <c r="E273" s="60"/>
    </row>
    <row r="274">
      <c r="A274" s="100"/>
      <c r="B274" s="116"/>
      <c r="C274" s="34"/>
      <c r="D274" s="13"/>
      <c r="E274" s="60"/>
    </row>
    <row r="275">
      <c r="A275" s="100"/>
      <c r="B275" s="116"/>
      <c r="C275" s="34"/>
      <c r="D275" s="13"/>
      <c r="E275" s="60"/>
    </row>
    <row r="276">
      <c r="A276" s="100"/>
      <c r="B276" s="116"/>
      <c r="C276" s="34"/>
      <c r="D276" s="13"/>
      <c r="E276" s="60"/>
    </row>
    <row r="277">
      <c r="A277" s="100"/>
      <c r="B277" s="116"/>
      <c r="C277" s="34"/>
      <c r="D277" s="13"/>
      <c r="E277" s="60"/>
    </row>
    <row r="278">
      <c r="A278" s="100"/>
      <c r="B278" s="116"/>
      <c r="C278" s="34"/>
      <c r="D278" s="13"/>
      <c r="E278" s="60"/>
    </row>
    <row r="279">
      <c r="A279" s="100"/>
      <c r="B279" s="116"/>
      <c r="C279" s="34"/>
      <c r="D279" s="13"/>
      <c r="E279" s="60"/>
    </row>
    <row r="280">
      <c r="A280" s="100"/>
      <c r="B280" s="116"/>
      <c r="C280" s="34"/>
      <c r="D280" s="13"/>
      <c r="E280" s="60"/>
    </row>
    <row r="281">
      <c r="A281" s="100"/>
      <c r="B281" s="116"/>
      <c r="C281" s="34"/>
      <c r="D281" s="13"/>
      <c r="E281" s="60"/>
    </row>
    <row r="282">
      <c r="A282" s="100"/>
      <c r="B282" s="116"/>
      <c r="C282" s="34"/>
      <c r="D282" s="13"/>
      <c r="E282" s="60"/>
    </row>
    <row r="283">
      <c r="A283" s="100"/>
      <c r="B283" s="116"/>
      <c r="C283" s="34"/>
      <c r="D283" s="13"/>
      <c r="E283" s="60"/>
    </row>
    <row r="284">
      <c r="A284" s="100"/>
      <c r="B284" s="116"/>
      <c r="C284" s="34"/>
      <c r="D284" s="13"/>
      <c r="E284" s="60"/>
    </row>
    <row r="285">
      <c r="A285" s="100"/>
      <c r="B285" s="116"/>
      <c r="C285" s="34"/>
      <c r="D285" s="13"/>
      <c r="E285" s="60"/>
    </row>
    <row r="286">
      <c r="A286" s="100"/>
      <c r="B286" s="116"/>
      <c r="C286" s="34"/>
      <c r="D286" s="13"/>
      <c r="E286" s="60"/>
    </row>
    <row r="287">
      <c r="A287" s="100"/>
      <c r="B287" s="116"/>
      <c r="C287" s="34"/>
      <c r="D287" s="13"/>
      <c r="E287" s="60"/>
    </row>
    <row r="288">
      <c r="A288" s="100"/>
      <c r="B288" s="116"/>
      <c r="C288" s="34"/>
      <c r="D288" s="13"/>
      <c r="E288" s="60"/>
    </row>
    <row r="289">
      <c r="A289" s="100"/>
      <c r="B289" s="116"/>
      <c r="C289" s="34"/>
      <c r="D289" s="13"/>
      <c r="E289" s="60"/>
    </row>
    <row r="290">
      <c r="A290" s="100"/>
      <c r="B290" s="116"/>
      <c r="C290" s="34"/>
      <c r="D290" s="13"/>
      <c r="E290" s="60"/>
    </row>
    <row r="291">
      <c r="A291" s="100"/>
      <c r="B291" s="116"/>
      <c r="C291" s="34"/>
      <c r="D291" s="13"/>
      <c r="E291" s="60"/>
    </row>
    <row r="292">
      <c r="A292" s="100"/>
      <c r="B292" s="116"/>
      <c r="C292" s="34"/>
      <c r="D292" s="13"/>
      <c r="E292" s="60"/>
    </row>
    <row r="293">
      <c r="A293" s="100"/>
      <c r="B293" s="116"/>
      <c r="C293" s="34"/>
      <c r="D293" s="13"/>
      <c r="E293" s="60"/>
    </row>
    <row r="294">
      <c r="A294" s="100"/>
      <c r="B294" s="116"/>
      <c r="C294" s="34"/>
      <c r="D294" s="13"/>
      <c r="E294" s="60"/>
    </row>
    <row r="295">
      <c r="A295" s="100"/>
      <c r="B295" s="116"/>
      <c r="C295" s="34"/>
      <c r="D295" s="13"/>
      <c r="E295" s="60"/>
    </row>
    <row r="296">
      <c r="A296" s="100"/>
      <c r="B296" s="116"/>
      <c r="C296" s="34"/>
      <c r="D296" s="13"/>
      <c r="E296" s="60"/>
    </row>
    <row r="297">
      <c r="A297" s="100"/>
      <c r="B297" s="116"/>
      <c r="C297" s="34"/>
      <c r="D297" s="13"/>
      <c r="E297" s="60"/>
    </row>
    <row r="298">
      <c r="A298" s="100"/>
      <c r="B298" s="116"/>
      <c r="C298" s="34"/>
      <c r="D298" s="13"/>
      <c r="E298" s="60"/>
    </row>
    <row r="299">
      <c r="A299" s="100"/>
      <c r="B299" s="116"/>
      <c r="C299" s="34"/>
      <c r="D299" s="13"/>
      <c r="E299" s="60"/>
    </row>
    <row r="300">
      <c r="A300" s="100"/>
      <c r="B300" s="116"/>
      <c r="C300" s="34"/>
      <c r="D300" s="13"/>
      <c r="E300" s="60"/>
    </row>
    <row r="301">
      <c r="A301" s="100"/>
      <c r="B301" s="116"/>
      <c r="C301" s="34"/>
      <c r="D301" s="13"/>
      <c r="E301" s="60"/>
    </row>
    <row r="302">
      <c r="A302" s="100"/>
      <c r="B302" s="116"/>
      <c r="C302" s="34"/>
      <c r="D302" s="13"/>
      <c r="E302" s="60"/>
    </row>
    <row r="303">
      <c r="A303" s="100"/>
      <c r="B303" s="116"/>
      <c r="C303" s="34"/>
      <c r="D303" s="13"/>
      <c r="E303" s="60"/>
    </row>
    <row r="304">
      <c r="A304" s="100"/>
      <c r="B304" s="116"/>
      <c r="C304" s="34"/>
      <c r="D304" s="13"/>
      <c r="E304" s="60"/>
    </row>
    <row r="305">
      <c r="A305" s="100"/>
      <c r="B305" s="116"/>
      <c r="C305" s="34"/>
      <c r="D305" s="13"/>
      <c r="E305" s="60"/>
    </row>
    <row r="306">
      <c r="A306" s="100"/>
      <c r="B306" s="116"/>
      <c r="C306" s="34"/>
      <c r="D306" s="13"/>
      <c r="E306" s="60"/>
    </row>
    <row r="307">
      <c r="A307" s="100"/>
      <c r="B307" s="116"/>
      <c r="C307" s="34"/>
      <c r="D307" s="13"/>
      <c r="E307" s="60"/>
    </row>
    <row r="308">
      <c r="A308" s="100"/>
      <c r="B308" s="116"/>
      <c r="C308" s="34"/>
      <c r="D308" s="13"/>
      <c r="E308" s="60"/>
    </row>
    <row r="309">
      <c r="A309" s="100"/>
      <c r="B309" s="116"/>
      <c r="C309" s="34"/>
      <c r="D309" s="13"/>
      <c r="E309" s="60"/>
    </row>
    <row r="310">
      <c r="A310" s="100"/>
      <c r="B310" s="116"/>
      <c r="C310" s="34"/>
      <c r="D310" s="13"/>
      <c r="E310" s="60"/>
    </row>
    <row r="311">
      <c r="A311" s="100"/>
      <c r="B311" s="116"/>
      <c r="C311" s="34"/>
      <c r="D311" s="13"/>
      <c r="E311" s="60"/>
    </row>
    <row r="312">
      <c r="A312" s="100"/>
      <c r="B312" s="116"/>
      <c r="C312" s="34"/>
      <c r="D312" s="13"/>
      <c r="E312" s="60"/>
    </row>
    <row r="313">
      <c r="A313" s="100"/>
      <c r="B313" s="116"/>
      <c r="C313" s="34"/>
      <c r="D313" s="13"/>
      <c r="E313" s="60"/>
    </row>
    <row r="314">
      <c r="A314" s="100"/>
      <c r="B314" s="116"/>
      <c r="C314" s="34"/>
      <c r="D314" s="13"/>
      <c r="E314" s="60"/>
    </row>
    <row r="315">
      <c r="A315" s="100"/>
      <c r="B315" s="116"/>
      <c r="C315" s="34"/>
      <c r="D315" s="13"/>
      <c r="E315" s="60"/>
    </row>
    <row r="316">
      <c r="A316" s="100"/>
      <c r="B316" s="116"/>
      <c r="C316" s="34"/>
      <c r="D316" s="13"/>
      <c r="E316" s="60"/>
    </row>
    <row r="317">
      <c r="A317" s="100"/>
      <c r="B317" s="116"/>
      <c r="C317" s="34"/>
      <c r="D317" s="13"/>
      <c r="E317" s="60"/>
    </row>
    <row r="318">
      <c r="A318" s="100"/>
      <c r="B318" s="116"/>
      <c r="C318" s="34"/>
      <c r="D318" s="13"/>
      <c r="E318" s="60"/>
    </row>
    <row r="319">
      <c r="A319" s="100"/>
      <c r="B319" s="116"/>
      <c r="C319" s="34"/>
      <c r="D319" s="13"/>
      <c r="E319" s="60"/>
    </row>
    <row r="320">
      <c r="A320" s="100"/>
      <c r="B320" s="116"/>
      <c r="C320" s="34"/>
      <c r="D320" s="13"/>
      <c r="E320" s="60"/>
    </row>
    <row r="321">
      <c r="A321" s="100"/>
      <c r="B321" s="116"/>
      <c r="C321" s="34"/>
      <c r="D321" s="13"/>
      <c r="E321" s="60"/>
    </row>
    <row r="322">
      <c r="A322" s="100"/>
      <c r="B322" s="116"/>
      <c r="C322" s="34"/>
      <c r="D322" s="13"/>
      <c r="E322" s="60"/>
    </row>
    <row r="323">
      <c r="A323" s="100"/>
      <c r="B323" s="116"/>
      <c r="C323" s="34"/>
      <c r="D323" s="13"/>
      <c r="E323" s="60"/>
    </row>
    <row r="324">
      <c r="A324" s="100"/>
      <c r="B324" s="116"/>
      <c r="C324" s="34"/>
      <c r="D324" s="13"/>
      <c r="E324" s="60"/>
    </row>
    <row r="325">
      <c r="A325" s="100"/>
      <c r="B325" s="116"/>
      <c r="C325" s="34"/>
      <c r="D325" s="13"/>
      <c r="E325" s="60"/>
    </row>
    <row r="326">
      <c r="A326" s="100"/>
      <c r="B326" s="116"/>
      <c r="C326" s="34"/>
      <c r="D326" s="13"/>
      <c r="E326" s="60"/>
    </row>
    <row r="327">
      <c r="A327" s="100"/>
      <c r="B327" s="116"/>
      <c r="C327" s="34"/>
      <c r="D327" s="13"/>
      <c r="E327" s="60"/>
    </row>
    <row r="328">
      <c r="A328" s="100"/>
      <c r="B328" s="116"/>
      <c r="C328" s="34"/>
      <c r="D328" s="13"/>
      <c r="E328" s="60"/>
    </row>
    <row r="329">
      <c r="A329" s="100"/>
      <c r="B329" s="116"/>
      <c r="C329" s="34"/>
      <c r="D329" s="13"/>
      <c r="E329" s="60"/>
    </row>
    <row r="330">
      <c r="A330" s="100"/>
      <c r="B330" s="116"/>
      <c r="C330" s="34"/>
      <c r="D330" s="13"/>
      <c r="E330" s="60"/>
    </row>
    <row r="331">
      <c r="A331" s="100"/>
      <c r="B331" s="116"/>
      <c r="C331" s="34"/>
      <c r="D331" s="13"/>
      <c r="E331" s="60"/>
    </row>
    <row r="332">
      <c r="A332" s="100"/>
      <c r="B332" s="116"/>
      <c r="C332" s="34"/>
      <c r="D332" s="13"/>
      <c r="E332" s="60"/>
    </row>
    <row r="333">
      <c r="A333" s="100"/>
      <c r="B333" s="116"/>
      <c r="C333" s="34"/>
      <c r="D333" s="13"/>
      <c r="E333" s="60"/>
    </row>
    <row r="334">
      <c r="A334" s="100"/>
      <c r="B334" s="116"/>
      <c r="C334" s="34"/>
      <c r="D334" s="13"/>
      <c r="E334" s="60"/>
    </row>
    <row r="335">
      <c r="A335" s="100"/>
      <c r="B335" s="116"/>
      <c r="C335" s="34"/>
      <c r="D335" s="13"/>
      <c r="E335" s="60"/>
    </row>
    <row r="336">
      <c r="A336" s="100"/>
      <c r="B336" s="116"/>
      <c r="C336" s="34"/>
      <c r="D336" s="13"/>
      <c r="E336" s="60"/>
    </row>
    <row r="337">
      <c r="A337" s="100"/>
      <c r="B337" s="116"/>
      <c r="C337" s="34"/>
      <c r="D337" s="13"/>
      <c r="E337" s="60"/>
    </row>
    <row r="338">
      <c r="A338" s="100"/>
      <c r="B338" s="116"/>
      <c r="C338" s="34"/>
      <c r="D338" s="13"/>
      <c r="E338" s="60"/>
    </row>
    <row r="339">
      <c r="A339" s="100"/>
      <c r="B339" s="116"/>
      <c r="C339" s="34"/>
      <c r="D339" s="13"/>
      <c r="E339" s="60"/>
    </row>
    <row r="340">
      <c r="A340" s="100"/>
      <c r="B340" s="116"/>
      <c r="C340" s="34"/>
      <c r="D340" s="13"/>
      <c r="E340" s="60"/>
    </row>
    <row r="341">
      <c r="A341" s="100"/>
      <c r="B341" s="116"/>
      <c r="C341" s="34"/>
      <c r="D341" s="13"/>
      <c r="E341" s="60"/>
    </row>
    <row r="342">
      <c r="A342" s="100"/>
      <c r="B342" s="116"/>
      <c r="C342" s="34"/>
      <c r="D342" s="13"/>
      <c r="E342" s="60"/>
    </row>
    <row r="343">
      <c r="A343" s="100"/>
      <c r="B343" s="116"/>
      <c r="C343" s="34"/>
      <c r="D343" s="13"/>
      <c r="E343" s="60"/>
    </row>
    <row r="344">
      <c r="A344" s="100"/>
      <c r="B344" s="116"/>
      <c r="C344" s="34"/>
      <c r="D344" s="13"/>
      <c r="E344" s="60"/>
    </row>
    <row r="345">
      <c r="A345" s="100"/>
      <c r="B345" s="116"/>
      <c r="C345" s="34"/>
      <c r="D345" s="13"/>
      <c r="E345" s="60"/>
    </row>
    <row r="346">
      <c r="A346" s="100"/>
      <c r="B346" s="116"/>
      <c r="C346" s="34"/>
      <c r="D346" s="13"/>
      <c r="E346" s="60"/>
    </row>
    <row r="347">
      <c r="A347" s="100"/>
      <c r="B347" s="116"/>
      <c r="C347" s="34"/>
      <c r="D347" s="13"/>
      <c r="E347" s="60"/>
    </row>
    <row r="348">
      <c r="A348" s="100"/>
      <c r="B348" s="116"/>
      <c r="C348" s="34"/>
      <c r="D348" s="13"/>
      <c r="E348" s="60"/>
    </row>
    <row r="349">
      <c r="A349" s="100"/>
      <c r="B349" s="116"/>
      <c r="C349" s="34"/>
      <c r="D349" s="13"/>
      <c r="E349" s="60"/>
    </row>
    <row r="350">
      <c r="A350" s="100"/>
      <c r="B350" s="116"/>
      <c r="C350" s="34"/>
      <c r="D350" s="13"/>
      <c r="E350" s="60"/>
    </row>
    <row r="351">
      <c r="A351" s="100"/>
      <c r="B351" s="116"/>
      <c r="C351" s="34"/>
      <c r="D351" s="13"/>
      <c r="E351" s="60"/>
    </row>
    <row r="352">
      <c r="A352" s="100"/>
      <c r="B352" s="116"/>
      <c r="C352" s="34"/>
      <c r="D352" s="13"/>
      <c r="E352" s="60"/>
    </row>
    <row r="353">
      <c r="A353" s="100"/>
      <c r="B353" s="116"/>
      <c r="C353" s="34"/>
      <c r="D353" s="13"/>
      <c r="E353" s="60"/>
    </row>
    <row r="354">
      <c r="A354" s="100"/>
      <c r="B354" s="116"/>
      <c r="C354" s="34"/>
      <c r="D354" s="13"/>
      <c r="E354" s="60"/>
    </row>
    <row r="355">
      <c r="A355" s="100"/>
      <c r="B355" s="116"/>
      <c r="C355" s="34"/>
      <c r="D355" s="13"/>
      <c r="E355" s="60"/>
    </row>
    <row r="356">
      <c r="A356" s="100"/>
      <c r="B356" s="116"/>
      <c r="C356" s="34"/>
      <c r="D356" s="13"/>
      <c r="E356" s="60"/>
    </row>
    <row r="357">
      <c r="A357" s="100"/>
      <c r="B357" s="116"/>
      <c r="C357" s="34"/>
      <c r="D357" s="13"/>
      <c r="E357" s="60"/>
    </row>
    <row r="358">
      <c r="A358" s="100"/>
      <c r="B358" s="116"/>
      <c r="C358" s="34"/>
      <c r="D358" s="13"/>
      <c r="E358" s="60"/>
    </row>
    <row r="359">
      <c r="A359" s="100"/>
      <c r="B359" s="116"/>
      <c r="C359" s="34"/>
      <c r="D359" s="13"/>
      <c r="E359" s="60"/>
    </row>
    <row r="360">
      <c r="A360" s="100"/>
      <c r="B360" s="116"/>
      <c r="C360" s="34"/>
      <c r="D360" s="13"/>
      <c r="E360" s="60"/>
    </row>
    <row r="361">
      <c r="A361" s="100"/>
      <c r="B361" s="116"/>
      <c r="C361" s="34"/>
      <c r="D361" s="13"/>
      <c r="E361" s="60"/>
    </row>
    <row r="362">
      <c r="A362" s="100"/>
      <c r="B362" s="116"/>
      <c r="C362" s="34"/>
      <c r="D362" s="13"/>
      <c r="E362" s="60"/>
    </row>
    <row r="363">
      <c r="A363" s="100"/>
      <c r="B363" s="116"/>
      <c r="C363" s="34"/>
      <c r="D363" s="13"/>
      <c r="E363" s="60"/>
    </row>
    <row r="364">
      <c r="A364" s="100"/>
      <c r="B364" s="116"/>
      <c r="C364" s="34"/>
      <c r="D364" s="13"/>
      <c r="E364" s="60"/>
    </row>
    <row r="365">
      <c r="A365" s="100"/>
      <c r="B365" s="116"/>
      <c r="C365" s="34"/>
      <c r="D365" s="13"/>
      <c r="E365" s="60"/>
    </row>
    <row r="366">
      <c r="A366" s="100"/>
      <c r="B366" s="116"/>
      <c r="C366" s="34"/>
      <c r="D366" s="13"/>
      <c r="E366" s="60"/>
    </row>
    <row r="367">
      <c r="A367" s="100"/>
      <c r="B367" s="116"/>
      <c r="C367" s="34"/>
      <c r="D367" s="13"/>
      <c r="E367" s="60"/>
    </row>
    <row r="368">
      <c r="A368" s="100"/>
      <c r="B368" s="116"/>
      <c r="C368" s="34"/>
      <c r="D368" s="13"/>
      <c r="E368" s="60"/>
    </row>
    <row r="369">
      <c r="A369" s="100"/>
      <c r="B369" s="116"/>
      <c r="C369" s="34"/>
      <c r="D369" s="13"/>
      <c r="E369" s="60"/>
    </row>
    <row r="370">
      <c r="A370" s="100"/>
      <c r="B370" s="116"/>
      <c r="C370" s="34"/>
      <c r="D370" s="13"/>
      <c r="E370" s="60"/>
    </row>
    <row r="371">
      <c r="A371" s="100"/>
      <c r="B371" s="116"/>
      <c r="C371" s="34"/>
      <c r="D371" s="13"/>
      <c r="E371" s="60"/>
    </row>
    <row r="372">
      <c r="A372" s="100"/>
      <c r="B372" s="116"/>
      <c r="C372" s="34"/>
      <c r="D372" s="13"/>
      <c r="E372" s="60"/>
    </row>
    <row r="373">
      <c r="A373" s="100"/>
      <c r="B373" s="116"/>
      <c r="C373" s="34"/>
      <c r="D373" s="13"/>
      <c r="E373" s="60"/>
    </row>
    <row r="374">
      <c r="A374" s="100"/>
      <c r="B374" s="116"/>
      <c r="C374" s="34"/>
      <c r="D374" s="13"/>
      <c r="E374" s="60"/>
    </row>
    <row r="375">
      <c r="A375" s="100"/>
      <c r="B375" s="116"/>
      <c r="C375" s="34"/>
      <c r="D375" s="13"/>
      <c r="E375" s="60"/>
    </row>
    <row r="376">
      <c r="A376" s="100"/>
      <c r="B376" s="116"/>
      <c r="C376" s="34"/>
      <c r="D376" s="13"/>
      <c r="E376" s="60"/>
    </row>
    <row r="377">
      <c r="A377" s="100"/>
      <c r="B377" s="116"/>
      <c r="C377" s="34"/>
      <c r="D377" s="13"/>
      <c r="E377" s="60"/>
    </row>
    <row r="378">
      <c r="A378" s="100"/>
      <c r="B378" s="116"/>
      <c r="C378" s="34"/>
      <c r="D378" s="13"/>
      <c r="E378" s="60"/>
    </row>
    <row r="379">
      <c r="A379" s="100"/>
      <c r="B379" s="116"/>
      <c r="C379" s="34"/>
      <c r="D379" s="13"/>
      <c r="E379" s="60"/>
    </row>
    <row r="380">
      <c r="A380" s="100"/>
      <c r="B380" s="116"/>
      <c r="C380" s="34"/>
      <c r="D380" s="13"/>
      <c r="E380" s="60"/>
    </row>
    <row r="381">
      <c r="A381" s="100"/>
      <c r="B381" s="116"/>
      <c r="C381" s="34"/>
      <c r="D381" s="13"/>
      <c r="E381" s="60"/>
    </row>
    <row r="382">
      <c r="A382" s="100"/>
      <c r="B382" s="116"/>
      <c r="C382" s="34"/>
      <c r="D382" s="13"/>
      <c r="E382" s="60"/>
    </row>
    <row r="383">
      <c r="A383" s="100"/>
      <c r="B383" s="116"/>
      <c r="C383" s="34"/>
      <c r="D383" s="13"/>
      <c r="E383" s="60"/>
    </row>
    <row r="384">
      <c r="A384" s="100"/>
      <c r="B384" s="116"/>
      <c r="C384" s="34"/>
      <c r="D384" s="13"/>
      <c r="E384" s="60"/>
    </row>
    <row r="385">
      <c r="A385" s="100"/>
      <c r="B385" s="116"/>
      <c r="C385" s="34"/>
      <c r="D385" s="13"/>
      <c r="E385" s="60"/>
    </row>
    <row r="386">
      <c r="A386" s="100"/>
      <c r="B386" s="116"/>
      <c r="C386" s="34"/>
      <c r="D386" s="13"/>
      <c r="E386" s="60"/>
    </row>
    <row r="387">
      <c r="A387" s="100"/>
      <c r="B387" s="116"/>
      <c r="C387" s="34"/>
      <c r="D387" s="13"/>
      <c r="E387" s="60"/>
    </row>
    <row r="388">
      <c r="A388" s="100"/>
      <c r="B388" s="116"/>
      <c r="C388" s="34"/>
      <c r="D388" s="13"/>
      <c r="E388" s="60"/>
    </row>
    <row r="389">
      <c r="A389" s="100"/>
      <c r="B389" s="116"/>
      <c r="C389" s="34"/>
      <c r="D389" s="13"/>
      <c r="E389" s="60"/>
    </row>
    <row r="390">
      <c r="A390" s="100"/>
      <c r="B390" s="116"/>
      <c r="C390" s="34"/>
      <c r="D390" s="13"/>
      <c r="E390" s="60"/>
    </row>
    <row r="391">
      <c r="A391" s="100"/>
      <c r="B391" s="116"/>
      <c r="C391" s="34"/>
      <c r="D391" s="13"/>
      <c r="E391" s="60"/>
    </row>
    <row r="392">
      <c r="A392" s="100"/>
      <c r="B392" s="116"/>
      <c r="C392" s="34"/>
      <c r="D392" s="13"/>
      <c r="E392" s="60"/>
    </row>
    <row r="393">
      <c r="A393" s="100"/>
      <c r="B393" s="116"/>
      <c r="C393" s="34"/>
      <c r="D393" s="13"/>
      <c r="E393" s="60"/>
    </row>
    <row r="394">
      <c r="A394" s="100"/>
      <c r="B394" s="116"/>
      <c r="C394" s="34"/>
      <c r="D394" s="13"/>
      <c r="E394" s="60"/>
    </row>
    <row r="395">
      <c r="A395" s="100"/>
      <c r="B395" s="116"/>
      <c r="C395" s="34"/>
      <c r="D395" s="13"/>
      <c r="E395" s="60"/>
    </row>
    <row r="396">
      <c r="A396" s="100"/>
      <c r="B396" s="116"/>
      <c r="C396" s="34"/>
      <c r="D396" s="13"/>
      <c r="E396" s="60"/>
    </row>
    <row r="397">
      <c r="A397" s="100"/>
      <c r="B397" s="116"/>
      <c r="C397" s="34"/>
      <c r="D397" s="13"/>
      <c r="E397" s="60"/>
    </row>
    <row r="398">
      <c r="A398" s="100"/>
      <c r="B398" s="116"/>
      <c r="C398" s="34"/>
      <c r="D398" s="13"/>
      <c r="E398" s="60"/>
    </row>
    <row r="399">
      <c r="A399" s="100"/>
      <c r="B399" s="116"/>
      <c r="C399" s="34"/>
      <c r="D399" s="13"/>
      <c r="E399" s="60"/>
    </row>
    <row r="400">
      <c r="A400" s="100"/>
      <c r="B400" s="116"/>
      <c r="C400" s="34"/>
      <c r="D400" s="13"/>
      <c r="E400" s="60"/>
    </row>
    <row r="401">
      <c r="A401" s="100"/>
      <c r="B401" s="116"/>
      <c r="C401" s="34"/>
      <c r="D401" s="13"/>
      <c r="E401" s="60"/>
    </row>
    <row r="402">
      <c r="A402" s="100"/>
      <c r="B402" s="116"/>
      <c r="C402" s="34"/>
      <c r="D402" s="13"/>
      <c r="E402" s="60"/>
    </row>
    <row r="403">
      <c r="A403" s="100"/>
      <c r="B403" s="116"/>
      <c r="C403" s="34"/>
      <c r="D403" s="13"/>
      <c r="E403" s="60"/>
    </row>
    <row r="404">
      <c r="A404" s="100"/>
      <c r="B404" s="116"/>
      <c r="C404" s="34"/>
      <c r="D404" s="13"/>
      <c r="E404" s="60"/>
    </row>
    <row r="405">
      <c r="A405" s="100"/>
      <c r="B405" s="116"/>
      <c r="C405" s="34"/>
      <c r="D405" s="13"/>
      <c r="E405" s="60"/>
    </row>
    <row r="406">
      <c r="A406" s="100"/>
      <c r="B406" s="116"/>
      <c r="C406" s="34"/>
      <c r="D406" s="13"/>
      <c r="E406" s="60"/>
    </row>
    <row r="407">
      <c r="A407" s="100"/>
      <c r="B407" s="116"/>
      <c r="C407" s="34"/>
      <c r="D407" s="13"/>
      <c r="E407" s="60"/>
    </row>
    <row r="408">
      <c r="A408" s="100"/>
      <c r="B408" s="116"/>
      <c r="C408" s="34"/>
      <c r="D408" s="13"/>
      <c r="E408" s="60"/>
    </row>
    <row r="409">
      <c r="A409" s="100"/>
      <c r="B409" s="116"/>
      <c r="C409" s="34"/>
      <c r="D409" s="13"/>
      <c r="E409" s="60"/>
    </row>
    <row r="410">
      <c r="A410" s="100"/>
      <c r="B410" s="116"/>
      <c r="C410" s="34"/>
      <c r="D410" s="13"/>
      <c r="E410" s="60"/>
    </row>
    <row r="411">
      <c r="A411" s="100"/>
      <c r="B411" s="116"/>
      <c r="C411" s="34"/>
      <c r="D411" s="13"/>
      <c r="E411" s="60"/>
    </row>
    <row r="412">
      <c r="A412" s="100"/>
      <c r="B412" s="116"/>
      <c r="C412" s="34"/>
      <c r="D412" s="13"/>
      <c r="E412" s="60"/>
    </row>
    <row r="413">
      <c r="A413" s="100"/>
      <c r="B413" s="116"/>
      <c r="C413" s="34"/>
      <c r="D413" s="13"/>
      <c r="E413" s="60"/>
    </row>
    <row r="414">
      <c r="A414" s="100"/>
      <c r="B414" s="116"/>
      <c r="C414" s="34"/>
      <c r="D414" s="13"/>
      <c r="E414" s="60"/>
    </row>
    <row r="415">
      <c r="A415" s="100"/>
      <c r="B415" s="116"/>
      <c r="C415" s="34"/>
      <c r="D415" s="13"/>
      <c r="E415" s="60"/>
    </row>
    <row r="416">
      <c r="A416" s="100"/>
      <c r="B416" s="116"/>
      <c r="C416" s="34"/>
      <c r="D416" s="13"/>
      <c r="E416" s="60"/>
    </row>
    <row r="417">
      <c r="A417" s="100"/>
      <c r="B417" s="116"/>
      <c r="C417" s="34"/>
      <c r="D417" s="13"/>
      <c r="E417" s="60"/>
    </row>
    <row r="418">
      <c r="A418" s="100"/>
      <c r="B418" s="116"/>
      <c r="C418" s="34"/>
      <c r="D418" s="13"/>
      <c r="E418" s="60"/>
    </row>
    <row r="419">
      <c r="A419" s="100"/>
      <c r="B419" s="116"/>
      <c r="C419" s="34"/>
      <c r="D419" s="13"/>
      <c r="E419" s="60"/>
    </row>
    <row r="420">
      <c r="A420" s="100"/>
      <c r="B420" s="116"/>
      <c r="C420" s="34"/>
      <c r="D420" s="13"/>
      <c r="E420" s="60"/>
    </row>
    <row r="421">
      <c r="A421" s="100"/>
      <c r="B421" s="116"/>
      <c r="C421" s="34"/>
      <c r="D421" s="13"/>
      <c r="E421" s="60"/>
    </row>
    <row r="422">
      <c r="A422" s="100"/>
      <c r="B422" s="116"/>
      <c r="C422" s="34"/>
      <c r="D422" s="13"/>
      <c r="E422" s="60"/>
    </row>
    <row r="423">
      <c r="A423" s="100"/>
      <c r="B423" s="116"/>
      <c r="C423" s="34"/>
      <c r="D423" s="13"/>
      <c r="E423" s="60"/>
    </row>
    <row r="424">
      <c r="A424" s="100"/>
      <c r="B424" s="116"/>
      <c r="C424" s="34"/>
      <c r="D424" s="13"/>
      <c r="E424" s="60"/>
    </row>
    <row r="425">
      <c r="A425" s="100"/>
      <c r="B425" s="116"/>
      <c r="C425" s="34"/>
      <c r="D425" s="13"/>
      <c r="E425" s="60"/>
    </row>
    <row r="426">
      <c r="A426" s="100"/>
      <c r="B426" s="116"/>
      <c r="C426" s="34"/>
      <c r="D426" s="13"/>
      <c r="E426" s="60"/>
    </row>
    <row r="427">
      <c r="A427" s="100"/>
      <c r="B427" s="116"/>
      <c r="C427" s="34"/>
      <c r="D427" s="13"/>
      <c r="E427" s="60"/>
    </row>
    <row r="428">
      <c r="A428" s="100"/>
      <c r="B428" s="116"/>
      <c r="C428" s="34"/>
      <c r="D428" s="13"/>
      <c r="E428" s="60"/>
    </row>
    <row r="429">
      <c r="A429" s="100"/>
      <c r="B429" s="116"/>
      <c r="C429" s="34"/>
      <c r="D429" s="13"/>
      <c r="E429" s="60"/>
    </row>
    <row r="430">
      <c r="A430" s="100"/>
      <c r="B430" s="116"/>
      <c r="C430" s="34"/>
      <c r="D430" s="13"/>
      <c r="E430" s="60"/>
    </row>
    <row r="431">
      <c r="A431" s="100"/>
      <c r="B431" s="116"/>
      <c r="C431" s="34"/>
      <c r="D431" s="13"/>
      <c r="E431" s="60"/>
    </row>
    <row r="432">
      <c r="A432" s="100"/>
      <c r="B432" s="116"/>
      <c r="C432" s="34"/>
      <c r="D432" s="13"/>
      <c r="E432" s="60"/>
    </row>
    <row r="433">
      <c r="A433" s="100"/>
      <c r="B433" s="116"/>
      <c r="C433" s="34"/>
      <c r="D433" s="13"/>
      <c r="E433" s="60"/>
    </row>
    <row r="434">
      <c r="A434" s="100"/>
      <c r="B434" s="116"/>
      <c r="C434" s="34"/>
      <c r="D434" s="13"/>
      <c r="E434" s="60"/>
    </row>
    <row r="435">
      <c r="A435" s="100"/>
      <c r="B435" s="116"/>
      <c r="C435" s="34"/>
      <c r="D435" s="13"/>
      <c r="E435" s="60"/>
    </row>
    <row r="436">
      <c r="A436" s="100"/>
      <c r="B436" s="116"/>
      <c r="C436" s="34"/>
      <c r="D436" s="13"/>
      <c r="E436" s="60"/>
    </row>
    <row r="437">
      <c r="A437" s="100"/>
      <c r="B437" s="116"/>
      <c r="C437" s="34"/>
      <c r="D437" s="13"/>
      <c r="E437" s="60"/>
    </row>
    <row r="438">
      <c r="A438" s="100"/>
      <c r="B438" s="116"/>
      <c r="C438" s="34"/>
      <c r="D438" s="13"/>
      <c r="E438" s="60"/>
    </row>
    <row r="439">
      <c r="A439" s="100"/>
      <c r="B439" s="116"/>
      <c r="C439" s="34"/>
      <c r="D439" s="13"/>
      <c r="E439" s="60"/>
    </row>
    <row r="440">
      <c r="A440" s="100"/>
      <c r="B440" s="116"/>
      <c r="C440" s="34"/>
      <c r="D440" s="13"/>
      <c r="E440" s="60"/>
    </row>
    <row r="441">
      <c r="A441" s="100"/>
      <c r="B441" s="116"/>
      <c r="C441" s="34"/>
      <c r="D441" s="13"/>
      <c r="E441" s="60"/>
    </row>
    <row r="442">
      <c r="A442" s="100"/>
      <c r="B442" s="116"/>
      <c r="C442" s="34"/>
      <c r="D442" s="13"/>
      <c r="E442" s="60"/>
    </row>
    <row r="443">
      <c r="A443" s="100"/>
      <c r="B443" s="116"/>
      <c r="C443" s="34"/>
      <c r="D443" s="13"/>
      <c r="E443" s="60"/>
    </row>
    <row r="444">
      <c r="A444" s="100"/>
      <c r="B444" s="116"/>
      <c r="C444" s="34"/>
      <c r="D444" s="13"/>
      <c r="E444" s="60"/>
    </row>
    <row r="445">
      <c r="A445" s="100"/>
      <c r="B445" s="116"/>
      <c r="C445" s="34"/>
      <c r="D445" s="13"/>
      <c r="E445" s="60"/>
    </row>
    <row r="446">
      <c r="A446" s="100"/>
      <c r="B446" s="116"/>
      <c r="C446" s="34"/>
      <c r="D446" s="13"/>
      <c r="E446" s="60"/>
    </row>
    <row r="447">
      <c r="A447" s="100"/>
      <c r="B447" s="116"/>
      <c r="C447" s="34"/>
      <c r="D447" s="13"/>
      <c r="E447" s="60"/>
    </row>
    <row r="448">
      <c r="A448" s="100"/>
      <c r="B448" s="116"/>
      <c r="C448" s="34"/>
      <c r="D448" s="13"/>
      <c r="E448" s="60"/>
    </row>
    <row r="449">
      <c r="A449" s="100"/>
      <c r="B449" s="116"/>
      <c r="C449" s="34"/>
      <c r="D449" s="13"/>
      <c r="E449" s="60"/>
    </row>
    <row r="450">
      <c r="A450" s="100"/>
      <c r="B450" s="116"/>
      <c r="C450" s="34"/>
      <c r="D450" s="13"/>
      <c r="E450" s="60"/>
    </row>
    <row r="451">
      <c r="A451" s="100"/>
      <c r="B451" s="116"/>
      <c r="C451" s="34"/>
      <c r="D451" s="13"/>
      <c r="E451" s="60"/>
    </row>
    <row r="452">
      <c r="A452" s="100"/>
      <c r="B452" s="116"/>
      <c r="C452" s="34"/>
      <c r="D452" s="13"/>
      <c r="E452" s="60"/>
    </row>
    <row r="453">
      <c r="A453" s="100"/>
      <c r="B453" s="116"/>
      <c r="C453" s="34"/>
      <c r="D453" s="13"/>
      <c r="E453" s="60"/>
    </row>
    <row r="454">
      <c r="A454" s="100"/>
      <c r="B454" s="116"/>
      <c r="C454" s="34"/>
      <c r="D454" s="13"/>
      <c r="E454" s="60"/>
    </row>
    <row r="455">
      <c r="A455" s="100"/>
      <c r="B455" s="116"/>
      <c r="C455" s="34"/>
      <c r="D455" s="13"/>
      <c r="E455" s="60"/>
    </row>
    <row r="456">
      <c r="A456" s="100"/>
      <c r="B456" s="116"/>
      <c r="C456" s="34"/>
      <c r="D456" s="13"/>
      <c r="E456" s="60"/>
    </row>
    <row r="457">
      <c r="A457" s="100"/>
      <c r="B457" s="116"/>
      <c r="C457" s="34"/>
      <c r="D457" s="13"/>
      <c r="E457" s="60"/>
    </row>
    <row r="458">
      <c r="A458" s="100"/>
      <c r="B458" s="116"/>
      <c r="C458" s="34"/>
      <c r="D458" s="13"/>
      <c r="E458" s="60"/>
    </row>
    <row r="459">
      <c r="A459" s="100"/>
      <c r="B459" s="116"/>
      <c r="C459" s="34"/>
      <c r="D459" s="13"/>
      <c r="E459" s="60"/>
    </row>
    <row r="460">
      <c r="A460" s="100"/>
      <c r="B460" s="116"/>
      <c r="C460" s="34"/>
      <c r="D460" s="13"/>
      <c r="E460" s="60"/>
    </row>
    <row r="461">
      <c r="A461" s="100"/>
      <c r="B461" s="116"/>
      <c r="C461" s="34"/>
      <c r="D461" s="13"/>
      <c r="E461" s="60"/>
    </row>
    <row r="462">
      <c r="A462" s="100"/>
      <c r="B462" s="116"/>
      <c r="C462" s="34"/>
      <c r="D462" s="13"/>
      <c r="E462" s="60"/>
    </row>
    <row r="463">
      <c r="A463" s="100"/>
      <c r="B463" s="116"/>
      <c r="C463" s="34"/>
      <c r="D463" s="13"/>
      <c r="E463" s="60"/>
    </row>
    <row r="464">
      <c r="A464" s="100"/>
      <c r="B464" s="116"/>
      <c r="C464" s="34"/>
      <c r="D464" s="13"/>
      <c r="E464" s="60"/>
    </row>
    <row r="465">
      <c r="A465" s="100"/>
      <c r="B465" s="116"/>
      <c r="C465" s="34"/>
      <c r="D465" s="13"/>
      <c r="E465" s="60"/>
    </row>
    <row r="466">
      <c r="A466" s="100"/>
      <c r="B466" s="116"/>
      <c r="C466" s="34"/>
      <c r="D466" s="13"/>
      <c r="E466" s="60"/>
    </row>
    <row r="467">
      <c r="A467" s="100"/>
      <c r="B467" s="116"/>
      <c r="C467" s="34"/>
      <c r="D467" s="13"/>
      <c r="E467" s="60"/>
    </row>
    <row r="468">
      <c r="A468" s="100"/>
      <c r="B468" s="116"/>
      <c r="C468" s="34"/>
      <c r="D468" s="13"/>
      <c r="E468" s="60"/>
    </row>
    <row r="469">
      <c r="A469" s="100"/>
      <c r="B469" s="116"/>
      <c r="C469" s="34"/>
      <c r="D469" s="13"/>
      <c r="E469" s="60"/>
    </row>
    <row r="470">
      <c r="A470" s="100"/>
      <c r="B470" s="116"/>
      <c r="C470" s="34"/>
      <c r="D470" s="13"/>
      <c r="E470" s="60"/>
    </row>
    <row r="471">
      <c r="A471" s="100"/>
      <c r="B471" s="116"/>
      <c r="C471" s="34"/>
      <c r="D471" s="13"/>
      <c r="E471" s="60"/>
    </row>
    <row r="472">
      <c r="A472" s="100"/>
      <c r="B472" s="116"/>
      <c r="C472" s="34"/>
      <c r="D472" s="13"/>
      <c r="E472" s="60"/>
    </row>
    <row r="473">
      <c r="A473" s="100"/>
      <c r="B473" s="116"/>
      <c r="C473" s="34"/>
      <c r="D473" s="13"/>
      <c r="E473" s="60"/>
    </row>
    <row r="474">
      <c r="A474" s="100"/>
      <c r="B474" s="116"/>
      <c r="C474" s="34"/>
      <c r="D474" s="13"/>
      <c r="E474" s="60"/>
    </row>
    <row r="475">
      <c r="A475" s="100"/>
      <c r="B475" s="116"/>
      <c r="C475" s="34"/>
      <c r="D475" s="13"/>
      <c r="E475" s="60"/>
    </row>
    <row r="476">
      <c r="A476" s="100"/>
      <c r="B476" s="116"/>
      <c r="C476" s="34"/>
      <c r="D476" s="13"/>
      <c r="E476" s="60"/>
    </row>
    <row r="477">
      <c r="A477" s="100"/>
      <c r="B477" s="116"/>
      <c r="C477" s="34"/>
      <c r="D477" s="13"/>
      <c r="E477" s="60"/>
    </row>
    <row r="478">
      <c r="A478" s="100"/>
      <c r="B478" s="116"/>
      <c r="C478" s="34"/>
      <c r="D478" s="13"/>
      <c r="E478" s="60"/>
    </row>
    <row r="479">
      <c r="A479" s="100"/>
      <c r="B479" s="116"/>
      <c r="C479" s="34"/>
      <c r="D479" s="13"/>
      <c r="E479" s="60"/>
    </row>
    <row r="480">
      <c r="A480" s="100"/>
      <c r="B480" s="116"/>
      <c r="C480" s="34"/>
      <c r="D480" s="13"/>
      <c r="E480" s="60"/>
    </row>
    <row r="481">
      <c r="A481" s="100"/>
      <c r="B481" s="116"/>
      <c r="C481" s="34"/>
      <c r="D481" s="13"/>
      <c r="E481" s="60"/>
    </row>
    <row r="482">
      <c r="A482" s="100"/>
      <c r="B482" s="116"/>
      <c r="C482" s="34"/>
      <c r="D482" s="13"/>
      <c r="E482" s="60"/>
    </row>
    <row r="483">
      <c r="A483" s="100"/>
      <c r="B483" s="116"/>
      <c r="C483" s="34"/>
      <c r="D483" s="13"/>
      <c r="E483" s="60"/>
    </row>
    <row r="484">
      <c r="A484" s="100"/>
      <c r="B484" s="116"/>
      <c r="C484" s="34"/>
      <c r="D484" s="13"/>
      <c r="E484" s="60"/>
    </row>
    <row r="485">
      <c r="A485" s="100"/>
      <c r="B485" s="116"/>
      <c r="C485" s="34"/>
      <c r="D485" s="13"/>
      <c r="E485" s="60"/>
    </row>
    <row r="486">
      <c r="A486" s="100"/>
      <c r="B486" s="116"/>
      <c r="C486" s="34"/>
      <c r="D486" s="13"/>
      <c r="E486" s="60"/>
    </row>
    <row r="487">
      <c r="A487" s="100"/>
      <c r="B487" s="116"/>
      <c r="C487" s="34"/>
      <c r="D487" s="13"/>
      <c r="E487" s="60"/>
    </row>
    <row r="488">
      <c r="A488" s="100"/>
      <c r="B488" s="116"/>
      <c r="C488" s="34"/>
      <c r="D488" s="13"/>
      <c r="E488" s="60"/>
    </row>
    <row r="489">
      <c r="A489" s="100"/>
      <c r="B489" s="116"/>
      <c r="C489" s="34"/>
      <c r="D489" s="13"/>
      <c r="E489" s="60"/>
    </row>
    <row r="490">
      <c r="A490" s="100"/>
      <c r="B490" s="116"/>
      <c r="C490" s="34"/>
      <c r="D490" s="13"/>
      <c r="E490" s="60"/>
    </row>
    <row r="491">
      <c r="A491" s="100"/>
      <c r="B491" s="116"/>
      <c r="C491" s="34"/>
      <c r="D491" s="13"/>
      <c r="E491" s="60"/>
    </row>
    <row r="492">
      <c r="A492" s="100"/>
      <c r="B492" s="116"/>
      <c r="C492" s="34"/>
      <c r="D492" s="13"/>
      <c r="E492" s="60"/>
    </row>
    <row r="493">
      <c r="A493" s="100"/>
      <c r="B493" s="116"/>
      <c r="C493" s="34"/>
      <c r="D493" s="13"/>
      <c r="E493" s="60"/>
    </row>
    <row r="494">
      <c r="A494" s="100"/>
      <c r="B494" s="116"/>
      <c r="C494" s="34"/>
      <c r="D494" s="13"/>
      <c r="E494" s="60"/>
    </row>
    <row r="495">
      <c r="A495" s="100"/>
      <c r="B495" s="116"/>
      <c r="C495" s="34"/>
      <c r="D495" s="13"/>
      <c r="E495" s="60"/>
    </row>
    <row r="496">
      <c r="A496" s="100"/>
      <c r="B496" s="116"/>
      <c r="C496" s="34"/>
      <c r="D496" s="13"/>
      <c r="E496" s="60"/>
    </row>
    <row r="497">
      <c r="A497" s="100"/>
      <c r="B497" s="116"/>
      <c r="C497" s="34"/>
      <c r="D497" s="13"/>
      <c r="E497" s="60"/>
    </row>
    <row r="498">
      <c r="A498" s="100"/>
      <c r="B498" s="116"/>
      <c r="C498" s="34"/>
      <c r="D498" s="13"/>
      <c r="E498" s="60"/>
    </row>
    <row r="499">
      <c r="A499" s="100"/>
      <c r="B499" s="116"/>
      <c r="C499" s="34"/>
      <c r="D499" s="13"/>
      <c r="E499" s="60"/>
    </row>
    <row r="500">
      <c r="A500" s="100"/>
      <c r="B500" s="116"/>
      <c r="C500" s="34"/>
      <c r="D500" s="13"/>
      <c r="E500" s="60"/>
    </row>
    <row r="501">
      <c r="A501" s="100"/>
      <c r="B501" s="116"/>
      <c r="C501" s="34"/>
      <c r="D501" s="13"/>
      <c r="E501" s="60"/>
    </row>
    <row r="502">
      <c r="A502" s="100"/>
      <c r="B502" s="116"/>
      <c r="C502" s="34"/>
      <c r="D502" s="13"/>
      <c r="E502" s="60"/>
    </row>
    <row r="503">
      <c r="A503" s="100"/>
      <c r="B503" s="116"/>
      <c r="C503" s="34"/>
      <c r="D503" s="13"/>
      <c r="E503" s="60"/>
    </row>
    <row r="504">
      <c r="A504" s="100"/>
      <c r="B504" s="116"/>
      <c r="C504" s="34"/>
      <c r="D504" s="13"/>
      <c r="E504" s="60"/>
    </row>
    <row r="505">
      <c r="A505" s="100"/>
      <c r="B505" s="116"/>
      <c r="C505" s="34"/>
      <c r="D505" s="13"/>
      <c r="E505" s="60"/>
    </row>
    <row r="506">
      <c r="A506" s="100"/>
      <c r="B506" s="116"/>
      <c r="C506" s="34"/>
      <c r="D506" s="13"/>
      <c r="E506" s="60"/>
    </row>
    <row r="507">
      <c r="A507" s="100"/>
      <c r="B507" s="116"/>
      <c r="C507" s="34"/>
      <c r="D507" s="13"/>
      <c r="E507" s="60"/>
    </row>
    <row r="508">
      <c r="A508" s="100"/>
      <c r="B508" s="116"/>
      <c r="C508" s="34"/>
      <c r="D508" s="13"/>
      <c r="E508" s="60"/>
    </row>
    <row r="509">
      <c r="A509" s="100"/>
      <c r="B509" s="116"/>
      <c r="C509" s="34"/>
      <c r="D509" s="13"/>
      <c r="E509" s="60"/>
    </row>
    <row r="510">
      <c r="A510" s="100"/>
      <c r="B510" s="116"/>
      <c r="C510" s="34"/>
      <c r="D510" s="13"/>
      <c r="E510" s="60"/>
    </row>
    <row r="511">
      <c r="A511" s="100"/>
      <c r="B511" s="116"/>
      <c r="C511" s="34"/>
      <c r="D511" s="13"/>
      <c r="E511" s="60"/>
    </row>
    <row r="512">
      <c r="A512" s="100"/>
      <c r="B512" s="116"/>
      <c r="C512" s="34"/>
      <c r="D512" s="13"/>
      <c r="E512" s="60"/>
    </row>
    <row r="513">
      <c r="A513" s="100"/>
      <c r="B513" s="116"/>
      <c r="C513" s="34"/>
      <c r="D513" s="13"/>
      <c r="E513" s="60"/>
    </row>
    <row r="514">
      <c r="A514" s="100"/>
      <c r="B514" s="116"/>
      <c r="C514" s="34"/>
      <c r="D514" s="13"/>
      <c r="E514" s="60"/>
    </row>
    <row r="515">
      <c r="A515" s="100"/>
      <c r="B515" s="116"/>
      <c r="C515" s="34"/>
      <c r="D515" s="13"/>
      <c r="E515" s="60"/>
    </row>
    <row r="516">
      <c r="A516" s="100"/>
      <c r="B516" s="116"/>
      <c r="C516" s="34"/>
      <c r="D516" s="13"/>
      <c r="E516" s="60"/>
    </row>
    <row r="517">
      <c r="A517" s="100"/>
      <c r="B517" s="116"/>
      <c r="C517" s="34"/>
      <c r="D517" s="13"/>
      <c r="E517" s="60"/>
    </row>
    <row r="518">
      <c r="A518" s="100"/>
      <c r="B518" s="116"/>
      <c r="C518" s="34"/>
      <c r="D518" s="13"/>
      <c r="E518" s="60"/>
    </row>
    <row r="519">
      <c r="A519" s="100"/>
      <c r="B519" s="116"/>
      <c r="C519" s="34"/>
      <c r="D519" s="13"/>
      <c r="E519" s="60"/>
    </row>
    <row r="520">
      <c r="A520" s="100"/>
      <c r="B520" s="116"/>
      <c r="C520" s="34"/>
      <c r="D520" s="13"/>
      <c r="E520" s="60"/>
    </row>
    <row r="521">
      <c r="A521" s="100"/>
      <c r="B521" s="116"/>
      <c r="C521" s="34"/>
      <c r="D521" s="13"/>
      <c r="E521" s="60"/>
    </row>
    <row r="522">
      <c r="A522" s="100"/>
      <c r="B522" s="116"/>
      <c r="C522" s="34"/>
      <c r="D522" s="13"/>
      <c r="E522" s="60"/>
    </row>
    <row r="523">
      <c r="A523" s="100"/>
      <c r="B523" s="116"/>
      <c r="C523" s="34"/>
      <c r="D523" s="13"/>
      <c r="E523" s="60"/>
    </row>
    <row r="524">
      <c r="A524" s="100"/>
      <c r="B524" s="116"/>
      <c r="C524" s="34"/>
      <c r="D524" s="13"/>
      <c r="E524" s="60"/>
    </row>
    <row r="525">
      <c r="A525" s="100"/>
      <c r="B525" s="116"/>
      <c r="C525" s="34"/>
      <c r="D525" s="13"/>
      <c r="E525" s="60"/>
    </row>
    <row r="526">
      <c r="A526" s="100"/>
      <c r="B526" s="116"/>
      <c r="C526" s="34"/>
      <c r="D526" s="13"/>
      <c r="E526" s="60"/>
    </row>
    <row r="527">
      <c r="A527" s="100"/>
      <c r="B527" s="116"/>
      <c r="C527" s="34"/>
      <c r="D527" s="13"/>
      <c r="E527" s="60"/>
    </row>
    <row r="528">
      <c r="A528" s="100"/>
      <c r="B528" s="116"/>
      <c r="C528" s="34"/>
      <c r="D528" s="13"/>
      <c r="E528" s="60"/>
    </row>
    <row r="529">
      <c r="A529" s="100"/>
      <c r="B529" s="116"/>
      <c r="C529" s="34"/>
      <c r="D529" s="13"/>
      <c r="E529" s="60"/>
    </row>
    <row r="530">
      <c r="A530" s="100"/>
      <c r="B530" s="116"/>
      <c r="C530" s="34"/>
      <c r="D530" s="13"/>
      <c r="E530" s="60"/>
    </row>
    <row r="531">
      <c r="A531" s="100"/>
      <c r="B531" s="116"/>
      <c r="C531" s="34"/>
      <c r="D531" s="13"/>
      <c r="E531" s="60"/>
    </row>
    <row r="532">
      <c r="A532" s="100"/>
      <c r="B532" s="116"/>
      <c r="C532" s="34"/>
      <c r="D532" s="13"/>
      <c r="E532" s="60"/>
    </row>
    <row r="533">
      <c r="A533" s="100"/>
      <c r="B533" s="116"/>
      <c r="C533" s="34"/>
      <c r="D533" s="13"/>
      <c r="E533" s="60"/>
    </row>
    <row r="534">
      <c r="A534" s="100"/>
      <c r="B534" s="116"/>
      <c r="C534" s="34"/>
      <c r="D534" s="13"/>
      <c r="E534" s="60"/>
    </row>
    <row r="535">
      <c r="A535" s="100"/>
      <c r="B535" s="116"/>
      <c r="C535" s="34"/>
      <c r="D535" s="13"/>
      <c r="E535" s="60"/>
    </row>
    <row r="536">
      <c r="A536" s="100"/>
      <c r="B536" s="116"/>
      <c r="C536" s="34"/>
      <c r="D536" s="13"/>
      <c r="E536" s="60"/>
    </row>
    <row r="537">
      <c r="A537" s="100"/>
      <c r="B537" s="116"/>
      <c r="C537" s="34"/>
      <c r="D537" s="13"/>
      <c r="E537" s="60"/>
    </row>
    <row r="538">
      <c r="A538" s="100"/>
      <c r="B538" s="116"/>
      <c r="C538" s="34"/>
      <c r="D538" s="13"/>
      <c r="E538" s="60"/>
    </row>
    <row r="539">
      <c r="A539" s="100"/>
      <c r="B539" s="116"/>
      <c r="C539" s="34"/>
      <c r="D539" s="13"/>
      <c r="E539" s="60"/>
    </row>
    <row r="540">
      <c r="A540" s="100"/>
      <c r="B540" s="116"/>
      <c r="C540" s="34"/>
      <c r="D540" s="13"/>
      <c r="E540" s="60"/>
    </row>
    <row r="541">
      <c r="A541" s="100"/>
      <c r="B541" s="116"/>
      <c r="C541" s="34"/>
      <c r="D541" s="13"/>
      <c r="E541" s="60"/>
    </row>
    <row r="542">
      <c r="A542" s="100"/>
      <c r="B542" s="116"/>
      <c r="C542" s="34"/>
      <c r="D542" s="13"/>
      <c r="E542" s="60"/>
    </row>
    <row r="543">
      <c r="A543" s="100"/>
      <c r="B543" s="116"/>
      <c r="C543" s="34"/>
      <c r="D543" s="13"/>
      <c r="E543" s="60"/>
    </row>
    <row r="544">
      <c r="A544" s="100"/>
      <c r="B544" s="116"/>
      <c r="C544" s="34"/>
      <c r="D544" s="13"/>
      <c r="E544" s="60"/>
    </row>
    <row r="545">
      <c r="A545" s="100"/>
      <c r="B545" s="116"/>
      <c r="C545" s="34"/>
      <c r="D545" s="13"/>
      <c r="E545" s="60"/>
    </row>
    <row r="546">
      <c r="A546" s="100"/>
      <c r="B546" s="116"/>
      <c r="C546" s="34"/>
      <c r="D546" s="13"/>
      <c r="E546" s="60"/>
    </row>
    <row r="547">
      <c r="A547" s="100"/>
      <c r="B547" s="116"/>
      <c r="C547" s="34"/>
      <c r="D547" s="13"/>
      <c r="E547" s="60"/>
    </row>
    <row r="548">
      <c r="A548" s="100"/>
      <c r="B548" s="116"/>
      <c r="C548" s="34"/>
      <c r="D548" s="13"/>
      <c r="E548" s="60"/>
    </row>
    <row r="549">
      <c r="A549" s="100"/>
      <c r="B549" s="116"/>
      <c r="C549" s="34"/>
      <c r="D549" s="13"/>
      <c r="E549" s="60"/>
    </row>
    <row r="550">
      <c r="A550" s="100"/>
      <c r="B550" s="116"/>
      <c r="C550" s="34"/>
      <c r="D550" s="13"/>
      <c r="E550" s="60"/>
    </row>
    <row r="551">
      <c r="A551" s="100"/>
      <c r="B551" s="116"/>
      <c r="C551" s="34"/>
      <c r="D551" s="13"/>
      <c r="E551" s="60"/>
    </row>
    <row r="552">
      <c r="A552" s="100"/>
      <c r="B552" s="116"/>
      <c r="C552" s="34"/>
      <c r="D552" s="13"/>
      <c r="E552" s="60"/>
    </row>
    <row r="553">
      <c r="A553" s="100"/>
      <c r="B553" s="116"/>
      <c r="C553" s="34"/>
      <c r="D553" s="13"/>
      <c r="E553" s="60"/>
    </row>
    <row r="554">
      <c r="A554" s="100"/>
      <c r="B554" s="116"/>
      <c r="C554" s="34"/>
      <c r="D554" s="13"/>
      <c r="E554" s="60"/>
    </row>
    <row r="555">
      <c r="A555" s="100"/>
      <c r="B555" s="116"/>
      <c r="C555" s="34"/>
      <c r="D555" s="13"/>
      <c r="E555" s="60"/>
    </row>
    <row r="556">
      <c r="A556" s="100"/>
      <c r="B556" s="116"/>
      <c r="C556" s="34"/>
      <c r="D556" s="13"/>
      <c r="E556" s="60"/>
    </row>
    <row r="557">
      <c r="A557" s="100"/>
      <c r="B557" s="116"/>
      <c r="C557" s="34"/>
      <c r="D557" s="13"/>
      <c r="E557" s="60"/>
    </row>
    <row r="558">
      <c r="A558" s="100"/>
      <c r="B558" s="116"/>
      <c r="C558" s="34"/>
      <c r="D558" s="13"/>
      <c r="E558" s="60"/>
    </row>
    <row r="559">
      <c r="A559" s="100"/>
      <c r="B559" s="116"/>
      <c r="C559" s="34"/>
      <c r="D559" s="13"/>
      <c r="E559" s="60"/>
    </row>
    <row r="560">
      <c r="A560" s="100"/>
      <c r="B560" s="116"/>
      <c r="C560" s="34"/>
      <c r="D560" s="13"/>
      <c r="E560" s="60"/>
    </row>
    <row r="561">
      <c r="A561" s="100"/>
      <c r="B561" s="116"/>
      <c r="C561" s="34"/>
      <c r="D561" s="13"/>
      <c r="E561" s="60"/>
    </row>
    <row r="562">
      <c r="A562" s="100"/>
      <c r="B562" s="116"/>
      <c r="C562" s="34"/>
      <c r="D562" s="13"/>
      <c r="E562" s="60"/>
    </row>
    <row r="563">
      <c r="A563" s="100"/>
      <c r="B563" s="116"/>
      <c r="C563" s="34"/>
      <c r="D563" s="13"/>
      <c r="E563" s="60"/>
    </row>
    <row r="564">
      <c r="A564" s="100"/>
      <c r="B564" s="116"/>
      <c r="C564" s="34"/>
      <c r="D564" s="13"/>
      <c r="E564" s="60"/>
    </row>
    <row r="565">
      <c r="A565" s="100"/>
      <c r="B565" s="116"/>
      <c r="C565" s="34"/>
      <c r="D565" s="13"/>
      <c r="E565" s="60"/>
    </row>
    <row r="566">
      <c r="A566" s="100"/>
      <c r="B566" s="116"/>
      <c r="C566" s="34"/>
      <c r="D566" s="13"/>
      <c r="E566" s="60"/>
    </row>
    <row r="567">
      <c r="A567" s="100"/>
      <c r="B567" s="116"/>
      <c r="C567" s="34"/>
      <c r="D567" s="13"/>
      <c r="E567" s="60"/>
    </row>
    <row r="568">
      <c r="A568" s="100"/>
      <c r="B568" s="116"/>
      <c r="C568" s="34"/>
      <c r="D568" s="13"/>
      <c r="E568" s="60"/>
    </row>
    <row r="569">
      <c r="A569" s="100"/>
      <c r="B569" s="116"/>
      <c r="C569" s="34"/>
      <c r="D569" s="13"/>
      <c r="E569" s="60"/>
    </row>
    <row r="570">
      <c r="A570" s="100"/>
      <c r="B570" s="116"/>
      <c r="C570" s="34"/>
      <c r="D570" s="13"/>
      <c r="E570" s="60"/>
    </row>
    <row r="571">
      <c r="A571" s="100"/>
      <c r="B571" s="116"/>
      <c r="C571" s="34"/>
      <c r="D571" s="13"/>
      <c r="E571" s="60"/>
    </row>
    <row r="572">
      <c r="A572" s="100"/>
      <c r="B572" s="116"/>
      <c r="C572" s="34"/>
      <c r="D572" s="13"/>
      <c r="E572" s="60"/>
    </row>
    <row r="573">
      <c r="A573" s="100"/>
      <c r="B573" s="116"/>
      <c r="C573" s="34"/>
      <c r="D573" s="13"/>
      <c r="E573" s="60"/>
    </row>
    <row r="574">
      <c r="A574" s="100"/>
      <c r="B574" s="116"/>
      <c r="C574" s="34"/>
      <c r="D574" s="13"/>
      <c r="E574" s="60"/>
    </row>
    <row r="575">
      <c r="A575" s="100"/>
      <c r="B575" s="116"/>
      <c r="C575" s="34"/>
      <c r="D575" s="13"/>
      <c r="E575" s="60"/>
    </row>
    <row r="576">
      <c r="A576" s="100"/>
      <c r="B576" s="116"/>
      <c r="C576" s="34"/>
      <c r="D576" s="13"/>
      <c r="E576" s="60"/>
    </row>
    <row r="577">
      <c r="A577" s="100"/>
      <c r="B577" s="116"/>
      <c r="C577" s="34"/>
      <c r="D577" s="13"/>
      <c r="E577" s="60"/>
    </row>
    <row r="578">
      <c r="A578" s="100"/>
      <c r="B578" s="116"/>
      <c r="C578" s="34"/>
      <c r="D578" s="13"/>
      <c r="E578" s="60"/>
    </row>
    <row r="579">
      <c r="A579" s="100"/>
      <c r="B579" s="116"/>
      <c r="C579" s="34"/>
      <c r="D579" s="13"/>
      <c r="E579" s="60"/>
    </row>
    <row r="580">
      <c r="A580" s="100"/>
      <c r="B580" s="116"/>
      <c r="C580" s="34"/>
      <c r="D580" s="13"/>
      <c r="E580" s="60"/>
    </row>
    <row r="581">
      <c r="A581" s="100"/>
      <c r="B581" s="116"/>
      <c r="C581" s="34"/>
      <c r="D581" s="13"/>
      <c r="E581" s="60"/>
    </row>
    <row r="582">
      <c r="A582" s="100"/>
      <c r="B582" s="116"/>
      <c r="C582" s="34"/>
      <c r="D582" s="13"/>
      <c r="E582" s="60"/>
    </row>
    <row r="583">
      <c r="A583" s="100"/>
      <c r="B583" s="116"/>
      <c r="C583" s="34"/>
      <c r="D583" s="13"/>
      <c r="E583" s="60"/>
    </row>
    <row r="584">
      <c r="A584" s="100"/>
      <c r="B584" s="116"/>
      <c r="C584" s="34"/>
      <c r="D584" s="13"/>
      <c r="E584" s="60"/>
    </row>
    <row r="585">
      <c r="A585" s="100"/>
      <c r="B585" s="116"/>
      <c r="C585" s="34"/>
      <c r="D585" s="13"/>
      <c r="E585" s="60"/>
    </row>
    <row r="586">
      <c r="A586" s="100"/>
      <c r="B586" s="116"/>
      <c r="C586" s="34"/>
      <c r="D586" s="13"/>
      <c r="E586" s="60"/>
    </row>
    <row r="587">
      <c r="A587" s="100"/>
      <c r="B587" s="116"/>
      <c r="C587" s="34"/>
      <c r="D587" s="13"/>
      <c r="E587" s="60"/>
    </row>
    <row r="588">
      <c r="A588" s="100"/>
      <c r="B588" s="116"/>
      <c r="C588" s="34"/>
      <c r="D588" s="13"/>
      <c r="E588" s="60"/>
    </row>
    <row r="589">
      <c r="A589" s="100"/>
      <c r="B589" s="116"/>
      <c r="C589" s="34"/>
      <c r="D589" s="13"/>
      <c r="E589" s="60"/>
    </row>
    <row r="590">
      <c r="A590" s="100"/>
      <c r="B590" s="116"/>
      <c r="C590" s="34"/>
      <c r="D590" s="13"/>
      <c r="E590" s="60"/>
    </row>
    <row r="591">
      <c r="A591" s="100"/>
      <c r="B591" s="116"/>
      <c r="C591" s="34"/>
      <c r="D591" s="13"/>
      <c r="E591" s="60"/>
    </row>
    <row r="592">
      <c r="A592" s="100"/>
      <c r="B592" s="116"/>
      <c r="C592" s="34"/>
      <c r="D592" s="13"/>
      <c r="E592" s="60"/>
    </row>
    <row r="593">
      <c r="A593" s="100"/>
      <c r="B593" s="116"/>
      <c r="C593" s="34"/>
      <c r="D593" s="13"/>
      <c r="E593" s="60"/>
    </row>
    <row r="594">
      <c r="A594" s="100"/>
      <c r="B594" s="116"/>
      <c r="C594" s="34"/>
      <c r="D594" s="13"/>
      <c r="E594" s="60"/>
    </row>
    <row r="595">
      <c r="A595" s="100"/>
      <c r="B595" s="116"/>
      <c r="C595" s="34"/>
      <c r="D595" s="13"/>
      <c r="E595" s="60"/>
    </row>
    <row r="596">
      <c r="A596" s="100"/>
      <c r="B596" s="116"/>
      <c r="C596" s="34"/>
      <c r="D596" s="13"/>
      <c r="E596" s="60"/>
    </row>
    <row r="597">
      <c r="A597" s="100"/>
      <c r="B597" s="116"/>
      <c r="C597" s="34"/>
      <c r="D597" s="13"/>
      <c r="E597" s="60"/>
    </row>
    <row r="598">
      <c r="A598" s="100"/>
      <c r="B598" s="116"/>
      <c r="C598" s="34"/>
      <c r="D598" s="13"/>
      <c r="E598" s="60"/>
    </row>
    <row r="599">
      <c r="A599" s="100"/>
      <c r="B599" s="116"/>
      <c r="C599" s="34"/>
      <c r="D599" s="13"/>
      <c r="E599" s="60"/>
    </row>
    <row r="600">
      <c r="A600" s="100"/>
      <c r="B600" s="116"/>
      <c r="C600" s="34"/>
      <c r="D600" s="13"/>
      <c r="E600" s="60"/>
    </row>
    <row r="601">
      <c r="A601" s="100"/>
      <c r="B601" s="116"/>
      <c r="C601" s="34"/>
      <c r="D601" s="13"/>
      <c r="E601" s="60"/>
    </row>
    <row r="602">
      <c r="A602" s="100"/>
      <c r="B602" s="116"/>
      <c r="C602" s="34"/>
      <c r="D602" s="13"/>
      <c r="E602" s="60"/>
    </row>
    <row r="603">
      <c r="A603" s="100"/>
      <c r="B603" s="116"/>
      <c r="C603" s="34"/>
      <c r="D603" s="13"/>
      <c r="E603" s="60"/>
    </row>
    <row r="604">
      <c r="A604" s="100"/>
      <c r="B604" s="116"/>
      <c r="C604" s="34"/>
      <c r="D604" s="13"/>
      <c r="E604" s="60"/>
    </row>
    <row r="605">
      <c r="A605" s="100"/>
      <c r="B605" s="116"/>
      <c r="C605" s="34"/>
      <c r="D605" s="13"/>
      <c r="E605" s="60"/>
    </row>
    <row r="606">
      <c r="A606" s="100"/>
      <c r="B606" s="116"/>
      <c r="C606" s="34"/>
      <c r="D606" s="13"/>
      <c r="E606" s="60"/>
    </row>
    <row r="607">
      <c r="A607" s="100"/>
      <c r="B607" s="116"/>
      <c r="C607" s="34"/>
      <c r="D607" s="13"/>
      <c r="E607" s="60"/>
    </row>
    <row r="608">
      <c r="A608" s="100"/>
      <c r="B608" s="116"/>
      <c r="C608" s="34"/>
      <c r="D608" s="13"/>
      <c r="E608" s="60"/>
    </row>
    <row r="609">
      <c r="A609" s="100"/>
      <c r="B609" s="116"/>
      <c r="C609" s="34"/>
      <c r="D609" s="13"/>
      <c r="E609" s="60"/>
    </row>
    <row r="610">
      <c r="A610" s="100"/>
      <c r="B610" s="116"/>
      <c r="C610" s="34"/>
      <c r="D610" s="13"/>
      <c r="E610" s="60"/>
    </row>
    <row r="611">
      <c r="A611" s="100"/>
      <c r="B611" s="116"/>
      <c r="C611" s="34"/>
      <c r="D611" s="13"/>
      <c r="E611" s="60"/>
    </row>
    <row r="612">
      <c r="A612" s="100"/>
      <c r="B612" s="116"/>
      <c r="C612" s="34"/>
      <c r="D612" s="13"/>
      <c r="E612" s="60"/>
    </row>
    <row r="613">
      <c r="A613" s="100"/>
      <c r="B613" s="116"/>
      <c r="C613" s="34"/>
      <c r="D613" s="13"/>
      <c r="E613" s="60"/>
    </row>
    <row r="614">
      <c r="A614" s="100"/>
      <c r="B614" s="116"/>
      <c r="C614" s="34"/>
      <c r="D614" s="13"/>
      <c r="E614" s="60"/>
    </row>
    <row r="615">
      <c r="A615" s="100"/>
      <c r="B615" s="116"/>
      <c r="C615" s="34"/>
      <c r="D615" s="13"/>
      <c r="E615" s="60"/>
    </row>
    <row r="616">
      <c r="A616" s="100"/>
      <c r="B616" s="116"/>
      <c r="C616" s="34"/>
      <c r="D616" s="13"/>
      <c r="E616" s="60"/>
    </row>
    <row r="617">
      <c r="A617" s="100"/>
      <c r="B617" s="116"/>
      <c r="C617" s="34"/>
      <c r="D617" s="13"/>
      <c r="E617" s="60"/>
    </row>
    <row r="618">
      <c r="A618" s="100"/>
      <c r="B618" s="116"/>
      <c r="C618" s="34"/>
      <c r="D618" s="13"/>
      <c r="E618" s="60"/>
    </row>
    <row r="619">
      <c r="A619" s="100"/>
      <c r="B619" s="116"/>
      <c r="C619" s="34"/>
      <c r="D619" s="13"/>
      <c r="E619" s="60"/>
    </row>
    <row r="620">
      <c r="A620" s="100"/>
      <c r="B620" s="116"/>
      <c r="C620" s="34"/>
      <c r="D620" s="13"/>
      <c r="E620" s="60"/>
    </row>
    <row r="621">
      <c r="A621" s="100"/>
      <c r="B621" s="116"/>
      <c r="C621" s="34"/>
      <c r="D621" s="13"/>
      <c r="E621" s="60"/>
    </row>
    <row r="622">
      <c r="A622" s="100"/>
      <c r="B622" s="116"/>
      <c r="C622" s="34"/>
      <c r="D622" s="13"/>
      <c r="E622" s="60"/>
    </row>
    <row r="623">
      <c r="A623" s="100"/>
      <c r="B623" s="116"/>
      <c r="C623" s="34"/>
      <c r="D623" s="13"/>
      <c r="E623" s="60"/>
    </row>
    <row r="624">
      <c r="A624" s="100"/>
      <c r="B624" s="116"/>
      <c r="C624" s="34"/>
      <c r="D624" s="13"/>
      <c r="E624" s="60"/>
    </row>
    <row r="625">
      <c r="A625" s="100"/>
      <c r="B625" s="116"/>
      <c r="C625" s="34"/>
      <c r="D625" s="13"/>
      <c r="E625" s="60"/>
    </row>
    <row r="626">
      <c r="A626" s="100"/>
      <c r="B626" s="116"/>
      <c r="C626" s="34"/>
      <c r="D626" s="13"/>
      <c r="E626" s="60"/>
    </row>
    <row r="627">
      <c r="A627" s="100"/>
      <c r="B627" s="116"/>
      <c r="C627" s="34"/>
      <c r="D627" s="13"/>
      <c r="E627" s="60"/>
    </row>
    <row r="628">
      <c r="A628" s="100"/>
      <c r="B628" s="116"/>
      <c r="C628" s="34"/>
      <c r="D628" s="13"/>
      <c r="E628" s="60"/>
    </row>
    <row r="629">
      <c r="A629" s="100"/>
      <c r="B629" s="116"/>
      <c r="C629" s="34"/>
      <c r="D629" s="13"/>
      <c r="E629" s="60"/>
    </row>
    <row r="630">
      <c r="A630" s="100"/>
      <c r="B630" s="116"/>
      <c r="C630" s="34"/>
      <c r="D630" s="13"/>
      <c r="E630" s="60"/>
    </row>
    <row r="631">
      <c r="A631" s="100"/>
      <c r="B631" s="116"/>
      <c r="C631" s="34"/>
      <c r="D631" s="13"/>
      <c r="E631" s="60"/>
    </row>
    <row r="632">
      <c r="A632" s="100"/>
      <c r="B632" s="116"/>
      <c r="C632" s="34"/>
      <c r="D632" s="13"/>
      <c r="E632" s="60"/>
    </row>
    <row r="633">
      <c r="A633" s="100"/>
      <c r="B633" s="116"/>
      <c r="C633" s="34"/>
      <c r="D633" s="13"/>
      <c r="E633" s="60"/>
    </row>
    <row r="634">
      <c r="A634" s="100"/>
      <c r="B634" s="116"/>
      <c r="C634" s="34"/>
      <c r="D634" s="13"/>
      <c r="E634" s="60"/>
    </row>
    <row r="635">
      <c r="A635" s="100"/>
      <c r="B635" s="116"/>
      <c r="C635" s="34"/>
      <c r="D635" s="13"/>
      <c r="E635" s="60"/>
    </row>
    <row r="636">
      <c r="A636" s="100"/>
      <c r="B636" s="116"/>
      <c r="C636" s="34"/>
      <c r="D636" s="13"/>
      <c r="E636" s="60"/>
    </row>
    <row r="637">
      <c r="A637" s="100"/>
      <c r="B637" s="116"/>
      <c r="C637" s="34"/>
      <c r="D637" s="13"/>
      <c r="E637" s="60"/>
    </row>
    <row r="638">
      <c r="A638" s="100"/>
      <c r="B638" s="116"/>
      <c r="C638" s="34"/>
      <c r="D638" s="13"/>
      <c r="E638" s="60"/>
    </row>
    <row r="639">
      <c r="A639" s="100"/>
      <c r="B639" s="116"/>
      <c r="C639" s="34"/>
      <c r="D639" s="13"/>
      <c r="E639" s="60"/>
    </row>
    <row r="640">
      <c r="A640" s="100"/>
      <c r="B640" s="116"/>
      <c r="C640" s="34"/>
      <c r="D640" s="13"/>
      <c r="E640" s="60"/>
    </row>
    <row r="641">
      <c r="A641" s="100"/>
      <c r="B641" s="116"/>
      <c r="C641" s="34"/>
      <c r="D641" s="13"/>
      <c r="E641" s="60"/>
    </row>
    <row r="642">
      <c r="A642" s="100"/>
      <c r="B642" s="116"/>
      <c r="C642" s="34"/>
      <c r="D642" s="13"/>
      <c r="E642" s="60"/>
    </row>
    <row r="643">
      <c r="A643" s="100"/>
      <c r="B643" s="116"/>
      <c r="C643" s="34"/>
      <c r="D643" s="13"/>
      <c r="E643" s="60"/>
    </row>
    <row r="644">
      <c r="A644" s="100"/>
      <c r="B644" s="116"/>
      <c r="C644" s="34"/>
      <c r="D644" s="13"/>
      <c r="E644" s="60"/>
    </row>
    <row r="645">
      <c r="A645" s="100"/>
      <c r="B645" s="116"/>
      <c r="C645" s="34"/>
      <c r="D645" s="13"/>
      <c r="E645" s="60"/>
    </row>
    <row r="646">
      <c r="A646" s="100"/>
      <c r="B646" s="116"/>
      <c r="C646" s="34"/>
      <c r="D646" s="13"/>
      <c r="E646" s="60"/>
    </row>
    <row r="647">
      <c r="A647" s="100"/>
      <c r="B647" s="116"/>
      <c r="C647" s="34"/>
      <c r="D647" s="13"/>
      <c r="E647" s="60"/>
    </row>
    <row r="648">
      <c r="A648" s="100"/>
      <c r="B648" s="116"/>
      <c r="C648" s="34"/>
      <c r="D648" s="13"/>
      <c r="E648" s="60"/>
    </row>
    <row r="649">
      <c r="A649" s="100"/>
      <c r="B649" s="116"/>
      <c r="C649" s="34"/>
      <c r="D649" s="13"/>
      <c r="E649" s="60"/>
    </row>
    <row r="650">
      <c r="A650" s="100"/>
      <c r="B650" s="116"/>
      <c r="C650" s="34"/>
      <c r="D650" s="13"/>
      <c r="E650" s="60"/>
    </row>
    <row r="651">
      <c r="A651" s="100"/>
      <c r="B651" s="116"/>
      <c r="C651" s="34"/>
      <c r="D651" s="13"/>
      <c r="E651" s="60"/>
    </row>
    <row r="652">
      <c r="A652" s="100"/>
      <c r="B652" s="116"/>
      <c r="C652" s="34"/>
      <c r="D652" s="13"/>
      <c r="E652" s="60"/>
    </row>
    <row r="653">
      <c r="A653" s="100"/>
      <c r="B653" s="116"/>
      <c r="C653" s="34"/>
      <c r="D653" s="13"/>
      <c r="E653" s="60"/>
    </row>
    <row r="654">
      <c r="A654" s="100"/>
      <c r="B654" s="116"/>
      <c r="C654" s="34"/>
      <c r="D654" s="13"/>
      <c r="E654" s="60"/>
    </row>
    <row r="655">
      <c r="A655" s="100"/>
      <c r="B655" s="116"/>
      <c r="C655" s="34"/>
      <c r="D655" s="13"/>
      <c r="E655" s="60"/>
    </row>
    <row r="656">
      <c r="A656" s="100"/>
      <c r="B656" s="116"/>
      <c r="C656" s="34"/>
      <c r="D656" s="13"/>
      <c r="E656" s="60"/>
    </row>
    <row r="657">
      <c r="A657" s="100"/>
      <c r="B657" s="116"/>
      <c r="C657" s="34"/>
      <c r="D657" s="13"/>
      <c r="E657" s="60"/>
    </row>
    <row r="658">
      <c r="A658" s="100"/>
      <c r="B658" s="116"/>
      <c r="C658" s="34"/>
      <c r="D658" s="13"/>
      <c r="E658" s="60"/>
    </row>
    <row r="659">
      <c r="A659" s="100"/>
      <c r="B659" s="116"/>
      <c r="C659" s="34"/>
      <c r="D659" s="13"/>
      <c r="E659" s="60"/>
    </row>
    <row r="660">
      <c r="A660" s="100"/>
      <c r="B660" s="116"/>
      <c r="C660" s="34"/>
      <c r="D660" s="13"/>
      <c r="E660" s="60"/>
    </row>
    <row r="661">
      <c r="A661" s="100"/>
      <c r="B661" s="116"/>
      <c r="C661" s="34"/>
      <c r="D661" s="13"/>
      <c r="E661" s="60"/>
    </row>
    <row r="662">
      <c r="A662" s="100"/>
      <c r="B662" s="116"/>
      <c r="C662" s="34"/>
      <c r="D662" s="13"/>
      <c r="E662" s="60"/>
    </row>
    <row r="663">
      <c r="A663" s="100"/>
      <c r="B663" s="116"/>
      <c r="C663" s="34"/>
      <c r="D663" s="13"/>
      <c r="E663" s="60"/>
    </row>
    <row r="664">
      <c r="A664" s="100"/>
      <c r="B664" s="116"/>
      <c r="C664" s="34"/>
      <c r="D664" s="13"/>
      <c r="E664" s="60"/>
    </row>
    <row r="665">
      <c r="A665" s="100"/>
      <c r="B665" s="116"/>
      <c r="C665" s="34"/>
      <c r="D665" s="13"/>
      <c r="E665" s="60"/>
    </row>
    <row r="666">
      <c r="A666" s="100"/>
      <c r="B666" s="116"/>
      <c r="C666" s="34"/>
      <c r="D666" s="13"/>
      <c r="E666" s="60"/>
    </row>
    <row r="667">
      <c r="A667" s="100"/>
      <c r="B667" s="116"/>
      <c r="C667" s="34"/>
      <c r="D667" s="13"/>
      <c r="E667" s="60"/>
    </row>
    <row r="668">
      <c r="A668" s="100"/>
      <c r="B668" s="116"/>
      <c r="C668" s="34"/>
      <c r="D668" s="13"/>
      <c r="E668" s="60"/>
    </row>
    <row r="669">
      <c r="A669" s="100"/>
      <c r="B669" s="116"/>
      <c r="C669" s="34"/>
      <c r="D669" s="13"/>
      <c r="E669" s="60"/>
    </row>
    <row r="670">
      <c r="A670" s="100"/>
      <c r="B670" s="116"/>
      <c r="C670" s="34"/>
      <c r="D670" s="13"/>
      <c r="E670" s="60"/>
    </row>
    <row r="671">
      <c r="A671" s="100"/>
      <c r="B671" s="116"/>
      <c r="C671" s="34"/>
      <c r="D671" s="13"/>
      <c r="E671" s="60"/>
    </row>
    <row r="672">
      <c r="A672" s="100"/>
      <c r="B672" s="116"/>
      <c r="C672" s="34"/>
      <c r="D672" s="13"/>
      <c r="E672" s="60"/>
    </row>
    <row r="673">
      <c r="A673" s="100"/>
      <c r="B673" s="116"/>
      <c r="C673" s="34"/>
      <c r="D673" s="13"/>
      <c r="E673" s="60"/>
    </row>
    <row r="674">
      <c r="A674" s="100"/>
      <c r="B674" s="116"/>
      <c r="C674" s="34"/>
      <c r="D674" s="13"/>
      <c r="E674" s="60"/>
    </row>
    <row r="675">
      <c r="A675" s="100"/>
      <c r="B675" s="116"/>
      <c r="C675" s="34"/>
      <c r="D675" s="13"/>
      <c r="E675" s="60"/>
    </row>
    <row r="676">
      <c r="A676" s="100"/>
      <c r="B676" s="116"/>
      <c r="C676" s="34"/>
      <c r="D676" s="13"/>
      <c r="E676" s="60"/>
    </row>
    <row r="677">
      <c r="A677" s="100"/>
      <c r="B677" s="116"/>
      <c r="C677" s="34"/>
      <c r="D677" s="13"/>
      <c r="E677" s="60"/>
    </row>
    <row r="678">
      <c r="A678" s="100"/>
      <c r="B678" s="116"/>
      <c r="C678" s="34"/>
      <c r="D678" s="13"/>
      <c r="E678" s="60"/>
    </row>
    <row r="679">
      <c r="A679" s="100"/>
      <c r="B679" s="116"/>
      <c r="C679" s="34"/>
      <c r="D679" s="13"/>
      <c r="E679" s="60"/>
    </row>
    <row r="680">
      <c r="A680" s="100"/>
      <c r="B680" s="116"/>
      <c r="C680" s="34"/>
      <c r="D680" s="13"/>
      <c r="E680" s="60"/>
    </row>
    <row r="681">
      <c r="A681" s="100"/>
      <c r="B681" s="116"/>
      <c r="C681" s="34"/>
      <c r="D681" s="13"/>
      <c r="E681" s="60"/>
    </row>
    <row r="682">
      <c r="A682" s="100"/>
      <c r="B682" s="116"/>
      <c r="C682" s="34"/>
      <c r="D682" s="13"/>
      <c r="E682" s="60"/>
    </row>
    <row r="683">
      <c r="A683" s="100"/>
      <c r="B683" s="116"/>
      <c r="C683" s="34"/>
      <c r="D683" s="13"/>
      <c r="E683" s="60"/>
    </row>
    <row r="684">
      <c r="A684" s="100"/>
      <c r="B684" s="116"/>
      <c r="C684" s="34"/>
      <c r="D684" s="13"/>
      <c r="E684" s="60"/>
    </row>
    <row r="685">
      <c r="A685" s="100"/>
      <c r="B685" s="116"/>
      <c r="C685" s="34"/>
      <c r="D685" s="13"/>
      <c r="E685" s="60"/>
    </row>
    <row r="686">
      <c r="A686" s="100"/>
      <c r="B686" s="116"/>
      <c r="C686" s="34"/>
      <c r="D686" s="13"/>
      <c r="E686" s="60"/>
    </row>
    <row r="687">
      <c r="A687" s="100"/>
      <c r="B687" s="116"/>
      <c r="C687" s="34"/>
      <c r="D687" s="13"/>
      <c r="E687" s="60"/>
    </row>
    <row r="688">
      <c r="A688" s="100"/>
      <c r="B688" s="116"/>
      <c r="C688" s="34"/>
      <c r="D688" s="13"/>
      <c r="E688" s="60"/>
    </row>
    <row r="689">
      <c r="A689" s="100"/>
      <c r="B689" s="116"/>
      <c r="C689" s="34"/>
      <c r="D689" s="13"/>
      <c r="E689" s="60"/>
    </row>
    <row r="690">
      <c r="A690" s="100"/>
      <c r="B690" s="116"/>
      <c r="C690" s="34"/>
      <c r="D690" s="13"/>
      <c r="E690" s="60"/>
    </row>
    <row r="691">
      <c r="A691" s="100"/>
      <c r="B691" s="116"/>
      <c r="C691" s="34"/>
      <c r="D691" s="13"/>
      <c r="E691" s="60"/>
    </row>
    <row r="692">
      <c r="A692" s="100"/>
      <c r="B692" s="116"/>
      <c r="C692" s="34"/>
      <c r="D692" s="13"/>
      <c r="E692" s="60"/>
    </row>
    <row r="693">
      <c r="A693" s="100"/>
      <c r="B693" s="116"/>
      <c r="C693" s="34"/>
      <c r="D693" s="13"/>
      <c r="E693" s="60"/>
    </row>
    <row r="694">
      <c r="A694" s="100"/>
      <c r="B694" s="116"/>
      <c r="C694" s="34"/>
      <c r="D694" s="13"/>
      <c r="E694" s="60"/>
    </row>
    <row r="695">
      <c r="A695" s="100"/>
      <c r="B695" s="116"/>
      <c r="C695" s="34"/>
      <c r="D695" s="13"/>
      <c r="E695" s="60"/>
    </row>
    <row r="696">
      <c r="A696" s="100"/>
      <c r="B696" s="116"/>
      <c r="C696" s="34"/>
      <c r="D696" s="13"/>
      <c r="E696" s="60"/>
    </row>
    <row r="697">
      <c r="A697" s="100"/>
      <c r="B697" s="116"/>
      <c r="C697" s="34"/>
      <c r="D697" s="13"/>
      <c r="E697" s="60"/>
    </row>
    <row r="698">
      <c r="A698" s="100"/>
      <c r="B698" s="116"/>
      <c r="C698" s="34"/>
      <c r="D698" s="13"/>
      <c r="E698" s="60"/>
    </row>
    <row r="699">
      <c r="A699" s="100"/>
      <c r="B699" s="116"/>
      <c r="C699" s="34"/>
      <c r="D699" s="13"/>
      <c r="E699" s="60"/>
    </row>
    <row r="700">
      <c r="A700" s="100"/>
      <c r="B700" s="116"/>
      <c r="C700" s="34"/>
      <c r="D700" s="13"/>
      <c r="E700" s="60"/>
    </row>
    <row r="701">
      <c r="A701" s="100"/>
      <c r="B701" s="116"/>
      <c r="C701" s="34"/>
      <c r="D701" s="13"/>
      <c r="E701" s="60"/>
    </row>
    <row r="702">
      <c r="A702" s="100"/>
      <c r="B702" s="116"/>
      <c r="C702" s="34"/>
      <c r="D702" s="13"/>
      <c r="E702" s="60"/>
    </row>
    <row r="703">
      <c r="A703" s="100"/>
      <c r="B703" s="116"/>
      <c r="C703" s="34"/>
      <c r="D703" s="13"/>
      <c r="E703" s="60"/>
    </row>
    <row r="704">
      <c r="A704" s="100"/>
      <c r="B704" s="116"/>
      <c r="C704" s="34"/>
      <c r="D704" s="13"/>
      <c r="E704" s="60"/>
    </row>
    <row r="705">
      <c r="A705" s="100"/>
      <c r="B705" s="116"/>
      <c r="C705" s="34"/>
      <c r="D705" s="13"/>
      <c r="E705" s="60"/>
    </row>
    <row r="706">
      <c r="A706" s="100"/>
      <c r="B706" s="116"/>
      <c r="C706" s="34"/>
      <c r="D706" s="13"/>
      <c r="E706" s="60"/>
    </row>
    <row r="707">
      <c r="A707" s="100"/>
      <c r="B707" s="116"/>
      <c r="C707" s="34"/>
      <c r="D707" s="13"/>
      <c r="E707" s="60"/>
    </row>
    <row r="708">
      <c r="A708" s="100"/>
      <c r="B708" s="116"/>
      <c r="C708" s="34"/>
      <c r="D708" s="13"/>
      <c r="E708" s="60"/>
    </row>
    <row r="709">
      <c r="A709" s="100"/>
      <c r="B709" s="116"/>
      <c r="C709" s="34"/>
      <c r="D709" s="13"/>
      <c r="E709" s="60"/>
    </row>
    <row r="710">
      <c r="A710" s="100"/>
      <c r="B710" s="116"/>
      <c r="C710" s="34"/>
      <c r="D710" s="13"/>
      <c r="E710" s="60"/>
    </row>
    <row r="711">
      <c r="A711" s="100"/>
      <c r="B711" s="116"/>
      <c r="C711" s="34"/>
      <c r="D711" s="13"/>
      <c r="E711" s="60"/>
    </row>
    <row r="712">
      <c r="A712" s="100"/>
      <c r="B712" s="116"/>
      <c r="C712" s="34"/>
      <c r="D712" s="13"/>
      <c r="E712" s="60"/>
    </row>
    <row r="713">
      <c r="A713" s="100"/>
      <c r="B713" s="116"/>
      <c r="C713" s="34"/>
      <c r="D713" s="13"/>
      <c r="E713" s="60"/>
    </row>
    <row r="714">
      <c r="A714" s="100"/>
      <c r="B714" s="116"/>
      <c r="C714" s="34"/>
      <c r="D714" s="13"/>
      <c r="E714" s="60"/>
    </row>
    <row r="715">
      <c r="A715" s="100"/>
      <c r="B715" s="116"/>
      <c r="C715" s="34"/>
      <c r="D715" s="13"/>
      <c r="E715" s="60"/>
    </row>
    <row r="716">
      <c r="A716" s="100"/>
      <c r="B716" s="116"/>
      <c r="C716" s="34"/>
      <c r="D716" s="13"/>
      <c r="E716" s="60"/>
    </row>
    <row r="717">
      <c r="A717" s="100"/>
      <c r="B717" s="116"/>
      <c r="C717" s="34"/>
      <c r="D717" s="13"/>
      <c r="E717" s="60"/>
    </row>
    <row r="718">
      <c r="A718" s="100"/>
      <c r="B718" s="116"/>
      <c r="C718" s="34"/>
      <c r="D718" s="13"/>
      <c r="E718" s="60"/>
    </row>
    <row r="719">
      <c r="A719" s="100"/>
      <c r="B719" s="116"/>
      <c r="C719" s="34"/>
      <c r="D719" s="13"/>
      <c r="E719" s="60"/>
    </row>
    <row r="720">
      <c r="A720" s="100"/>
      <c r="B720" s="116"/>
      <c r="C720" s="34"/>
      <c r="D720" s="13"/>
      <c r="E720" s="60"/>
    </row>
    <row r="721">
      <c r="A721" s="100"/>
      <c r="B721" s="116"/>
      <c r="C721" s="34"/>
      <c r="D721" s="13"/>
      <c r="E721" s="60"/>
    </row>
    <row r="722">
      <c r="A722" s="100"/>
      <c r="B722" s="116"/>
      <c r="C722" s="34"/>
      <c r="D722" s="13"/>
      <c r="E722" s="60"/>
    </row>
    <row r="723">
      <c r="A723" s="100"/>
      <c r="B723" s="116"/>
      <c r="C723" s="34"/>
      <c r="D723" s="13"/>
      <c r="E723" s="60"/>
    </row>
    <row r="724">
      <c r="A724" s="100"/>
      <c r="B724" s="116"/>
      <c r="C724" s="34"/>
      <c r="D724" s="13"/>
      <c r="E724" s="60"/>
    </row>
    <row r="725">
      <c r="A725" s="100"/>
      <c r="B725" s="116"/>
      <c r="C725" s="34"/>
      <c r="D725" s="13"/>
      <c r="E725" s="60"/>
    </row>
    <row r="726">
      <c r="A726" s="100"/>
      <c r="B726" s="116"/>
      <c r="C726" s="34"/>
      <c r="D726" s="13"/>
      <c r="E726" s="60"/>
    </row>
    <row r="727">
      <c r="A727" s="100"/>
      <c r="B727" s="116"/>
      <c r="C727" s="34"/>
      <c r="D727" s="13"/>
      <c r="E727" s="60"/>
    </row>
    <row r="728">
      <c r="A728" s="100"/>
      <c r="B728" s="116"/>
      <c r="C728" s="34"/>
      <c r="D728" s="13"/>
      <c r="E728" s="60"/>
    </row>
    <row r="729">
      <c r="A729" s="100"/>
      <c r="B729" s="116"/>
      <c r="C729" s="34"/>
      <c r="D729" s="13"/>
      <c r="E729" s="60"/>
    </row>
    <row r="730">
      <c r="A730" s="100"/>
      <c r="B730" s="116"/>
      <c r="C730" s="34"/>
      <c r="D730" s="13"/>
      <c r="E730" s="60"/>
    </row>
    <row r="731">
      <c r="A731" s="100"/>
      <c r="B731" s="116"/>
      <c r="C731" s="34"/>
      <c r="D731" s="13"/>
      <c r="E731" s="60"/>
    </row>
    <row r="732">
      <c r="A732" s="100"/>
      <c r="B732" s="116"/>
      <c r="C732" s="34"/>
      <c r="D732" s="13"/>
      <c r="E732" s="60"/>
    </row>
    <row r="733">
      <c r="A733" s="100"/>
      <c r="B733" s="116"/>
      <c r="C733" s="34"/>
      <c r="D733" s="13"/>
      <c r="E733" s="60"/>
    </row>
    <row r="734">
      <c r="A734" s="100"/>
      <c r="B734" s="116"/>
      <c r="C734" s="34"/>
      <c r="D734" s="13"/>
      <c r="E734" s="60"/>
    </row>
    <row r="735">
      <c r="A735" s="100"/>
      <c r="B735" s="116"/>
      <c r="C735" s="34"/>
      <c r="D735" s="13"/>
      <c r="E735" s="60"/>
    </row>
    <row r="736">
      <c r="A736" s="100"/>
      <c r="B736" s="116"/>
      <c r="C736" s="34"/>
      <c r="D736" s="13"/>
      <c r="E736" s="60"/>
    </row>
    <row r="737">
      <c r="A737" s="100"/>
      <c r="B737" s="116"/>
      <c r="C737" s="34"/>
      <c r="D737" s="13"/>
      <c r="E737" s="60"/>
    </row>
    <row r="738">
      <c r="A738" s="100"/>
      <c r="B738" s="116"/>
      <c r="C738" s="34"/>
      <c r="D738" s="13"/>
      <c r="E738" s="60"/>
    </row>
    <row r="739">
      <c r="A739" s="100"/>
      <c r="B739" s="116"/>
      <c r="C739" s="34"/>
      <c r="D739" s="13"/>
      <c r="E739" s="60"/>
    </row>
    <row r="740">
      <c r="A740" s="100"/>
      <c r="B740" s="116"/>
      <c r="C740" s="34"/>
      <c r="D740" s="13"/>
      <c r="E740" s="60"/>
    </row>
    <row r="741">
      <c r="A741" s="100"/>
      <c r="B741" s="116"/>
      <c r="C741" s="34"/>
      <c r="D741" s="13"/>
      <c r="E741" s="60"/>
    </row>
    <row r="742">
      <c r="A742" s="100"/>
      <c r="B742" s="116"/>
      <c r="C742" s="34"/>
      <c r="D742" s="13"/>
      <c r="E742" s="60"/>
    </row>
    <row r="743">
      <c r="A743" s="100"/>
      <c r="B743" s="116"/>
      <c r="C743" s="34"/>
      <c r="D743" s="13"/>
      <c r="E743" s="60"/>
    </row>
    <row r="744">
      <c r="A744" s="100"/>
      <c r="B744" s="116"/>
      <c r="C744" s="34"/>
      <c r="D744" s="13"/>
      <c r="E744" s="60"/>
    </row>
    <row r="745">
      <c r="A745" s="100"/>
      <c r="B745" s="116"/>
      <c r="C745" s="34"/>
      <c r="D745" s="13"/>
      <c r="E745" s="60"/>
    </row>
    <row r="746">
      <c r="A746" s="100"/>
      <c r="B746" s="116"/>
      <c r="C746" s="34"/>
      <c r="D746" s="13"/>
      <c r="E746" s="60"/>
    </row>
    <row r="747">
      <c r="A747" s="100"/>
      <c r="B747" s="116"/>
      <c r="C747" s="34"/>
      <c r="D747" s="13"/>
      <c r="E747" s="60"/>
    </row>
    <row r="748">
      <c r="A748" s="100"/>
      <c r="B748" s="116"/>
      <c r="C748" s="34"/>
      <c r="D748" s="13"/>
      <c r="E748" s="60"/>
    </row>
    <row r="749">
      <c r="A749" s="100"/>
      <c r="B749" s="116"/>
      <c r="C749" s="34"/>
      <c r="D749" s="13"/>
      <c r="E749" s="60"/>
    </row>
    <row r="750">
      <c r="A750" s="100"/>
      <c r="B750" s="116"/>
      <c r="C750" s="34"/>
      <c r="D750" s="13"/>
      <c r="E750" s="60"/>
    </row>
    <row r="751">
      <c r="A751" s="100"/>
      <c r="B751" s="116"/>
      <c r="C751" s="34"/>
      <c r="D751" s="13"/>
      <c r="E751" s="60"/>
    </row>
    <row r="752">
      <c r="A752" s="100"/>
      <c r="B752" s="116"/>
      <c r="C752" s="34"/>
      <c r="D752" s="13"/>
      <c r="E752" s="60"/>
    </row>
    <row r="753">
      <c r="A753" s="100"/>
      <c r="B753" s="116"/>
      <c r="C753" s="34"/>
      <c r="D753" s="13"/>
      <c r="E753" s="60"/>
    </row>
    <row r="754">
      <c r="A754" s="100"/>
      <c r="B754" s="116"/>
      <c r="C754" s="34"/>
      <c r="D754" s="13"/>
      <c r="E754" s="60"/>
    </row>
    <row r="755">
      <c r="A755" s="100"/>
      <c r="B755" s="116"/>
      <c r="C755" s="34"/>
      <c r="D755" s="13"/>
      <c r="E755" s="60"/>
    </row>
    <row r="756">
      <c r="A756" s="100"/>
      <c r="B756" s="116"/>
      <c r="C756" s="34"/>
      <c r="D756" s="13"/>
      <c r="E756" s="60"/>
    </row>
    <row r="757">
      <c r="A757" s="100"/>
      <c r="B757" s="116"/>
      <c r="C757" s="34"/>
      <c r="D757" s="13"/>
      <c r="E757" s="60"/>
    </row>
    <row r="758">
      <c r="A758" s="100"/>
      <c r="B758" s="116"/>
      <c r="C758" s="34"/>
      <c r="D758" s="13"/>
      <c r="E758" s="60"/>
    </row>
    <row r="759">
      <c r="A759" s="100"/>
      <c r="B759" s="116"/>
      <c r="C759" s="34"/>
      <c r="D759" s="13"/>
      <c r="E759" s="60"/>
    </row>
    <row r="760">
      <c r="A760" s="100"/>
      <c r="B760" s="116"/>
      <c r="C760" s="34"/>
      <c r="D760" s="13"/>
      <c r="E760" s="60"/>
    </row>
    <row r="761">
      <c r="A761" s="100"/>
      <c r="B761" s="116"/>
      <c r="C761" s="34"/>
      <c r="D761" s="13"/>
      <c r="E761" s="60"/>
    </row>
    <row r="762">
      <c r="A762" s="100"/>
      <c r="B762" s="116"/>
      <c r="C762" s="34"/>
      <c r="D762" s="13"/>
      <c r="E762" s="60"/>
    </row>
    <row r="763">
      <c r="A763" s="100"/>
      <c r="B763" s="116"/>
      <c r="C763" s="34"/>
      <c r="D763" s="13"/>
      <c r="E763" s="60"/>
    </row>
    <row r="764">
      <c r="A764" s="100"/>
      <c r="B764" s="116"/>
      <c r="C764" s="34"/>
      <c r="D764" s="13"/>
      <c r="E764" s="60"/>
    </row>
    <row r="765">
      <c r="A765" s="100"/>
      <c r="B765" s="116"/>
      <c r="C765" s="34"/>
      <c r="D765" s="13"/>
      <c r="E765" s="60"/>
    </row>
    <row r="766">
      <c r="A766" s="100"/>
      <c r="B766" s="116"/>
      <c r="C766" s="34"/>
      <c r="D766" s="13"/>
      <c r="E766" s="60"/>
    </row>
    <row r="767">
      <c r="A767" s="100"/>
      <c r="B767" s="116"/>
      <c r="C767" s="34"/>
      <c r="D767" s="13"/>
      <c r="E767" s="60"/>
    </row>
    <row r="768">
      <c r="A768" s="100"/>
      <c r="B768" s="116"/>
      <c r="C768" s="34"/>
      <c r="D768" s="13"/>
      <c r="E768" s="60"/>
    </row>
    <row r="769">
      <c r="A769" s="100"/>
      <c r="B769" s="116"/>
      <c r="C769" s="34"/>
      <c r="D769" s="13"/>
      <c r="E769" s="60"/>
    </row>
    <row r="770">
      <c r="A770" s="100"/>
      <c r="B770" s="116"/>
      <c r="C770" s="34"/>
      <c r="D770" s="13"/>
      <c r="E770" s="60"/>
    </row>
    <row r="771">
      <c r="A771" s="100"/>
      <c r="B771" s="116"/>
      <c r="C771" s="34"/>
      <c r="D771" s="13"/>
      <c r="E771" s="60"/>
    </row>
    <row r="772">
      <c r="A772" s="100"/>
      <c r="B772" s="116"/>
      <c r="C772" s="34"/>
      <c r="D772" s="13"/>
      <c r="E772" s="60"/>
    </row>
    <row r="773">
      <c r="A773" s="100"/>
      <c r="B773" s="116"/>
      <c r="C773" s="34"/>
      <c r="D773" s="13"/>
      <c r="E773" s="60"/>
    </row>
    <row r="774">
      <c r="A774" s="100"/>
      <c r="B774" s="116"/>
      <c r="C774" s="34"/>
      <c r="D774" s="13"/>
      <c r="E774" s="60"/>
    </row>
    <row r="775">
      <c r="A775" s="100"/>
      <c r="B775" s="116"/>
      <c r="C775" s="34"/>
      <c r="D775" s="13"/>
      <c r="E775" s="60"/>
    </row>
    <row r="776">
      <c r="A776" s="100"/>
      <c r="B776" s="116"/>
      <c r="C776" s="34"/>
      <c r="D776" s="13"/>
      <c r="E776" s="60"/>
    </row>
    <row r="777">
      <c r="A777" s="100"/>
      <c r="B777" s="116"/>
      <c r="C777" s="34"/>
      <c r="D777" s="13"/>
      <c r="E777" s="60"/>
    </row>
    <row r="778">
      <c r="A778" s="100"/>
      <c r="B778" s="116"/>
      <c r="C778" s="34"/>
      <c r="D778" s="13"/>
      <c r="E778" s="60"/>
    </row>
    <row r="779">
      <c r="A779" s="100"/>
      <c r="B779" s="116"/>
      <c r="C779" s="34"/>
      <c r="D779" s="13"/>
      <c r="E779" s="60"/>
    </row>
    <row r="780">
      <c r="A780" s="100"/>
      <c r="B780" s="116"/>
      <c r="C780" s="34"/>
      <c r="D780" s="13"/>
      <c r="E780" s="60"/>
    </row>
    <row r="781">
      <c r="A781" s="100"/>
      <c r="B781" s="116"/>
      <c r="C781" s="34"/>
      <c r="D781" s="13"/>
      <c r="E781" s="60"/>
    </row>
    <row r="782">
      <c r="A782" s="100"/>
      <c r="B782" s="116"/>
      <c r="C782" s="34"/>
      <c r="D782" s="13"/>
      <c r="E782" s="60"/>
    </row>
    <row r="783">
      <c r="A783" s="100"/>
      <c r="B783" s="116"/>
      <c r="C783" s="34"/>
      <c r="D783" s="13"/>
      <c r="E783" s="60"/>
    </row>
    <row r="784">
      <c r="A784" s="100"/>
      <c r="B784" s="116"/>
      <c r="C784" s="34"/>
      <c r="D784" s="13"/>
      <c r="E784" s="60"/>
    </row>
    <row r="785">
      <c r="A785" s="100"/>
      <c r="B785" s="116"/>
      <c r="C785" s="34"/>
      <c r="D785" s="13"/>
      <c r="E785" s="60"/>
    </row>
    <row r="786">
      <c r="A786" s="100"/>
      <c r="B786" s="116"/>
      <c r="C786" s="34"/>
      <c r="D786" s="13"/>
      <c r="E786" s="60"/>
    </row>
    <row r="787">
      <c r="A787" s="100"/>
      <c r="B787" s="116"/>
      <c r="C787" s="34"/>
      <c r="D787" s="13"/>
      <c r="E787" s="60"/>
    </row>
    <row r="788">
      <c r="A788" s="100"/>
      <c r="B788" s="116"/>
      <c r="C788" s="34"/>
      <c r="D788" s="13"/>
      <c r="E788" s="60"/>
    </row>
    <row r="789">
      <c r="A789" s="100"/>
      <c r="B789" s="116"/>
      <c r="C789" s="34"/>
      <c r="D789" s="13"/>
      <c r="E789" s="60"/>
    </row>
    <row r="790">
      <c r="A790" s="100"/>
      <c r="B790" s="116"/>
      <c r="C790" s="34"/>
      <c r="D790" s="13"/>
      <c r="E790" s="60"/>
    </row>
    <row r="791">
      <c r="A791" s="100"/>
      <c r="B791" s="116"/>
      <c r="C791" s="34"/>
      <c r="D791" s="13"/>
      <c r="E791" s="60"/>
    </row>
    <row r="792">
      <c r="A792" s="100"/>
      <c r="B792" s="116"/>
      <c r="C792" s="34"/>
      <c r="D792" s="13"/>
      <c r="E792" s="60"/>
    </row>
    <row r="793">
      <c r="A793" s="100"/>
      <c r="B793" s="116"/>
      <c r="C793" s="34"/>
      <c r="D793" s="13"/>
      <c r="E793" s="60"/>
    </row>
    <row r="794">
      <c r="A794" s="100"/>
      <c r="B794" s="116"/>
      <c r="C794" s="34"/>
      <c r="D794" s="13"/>
      <c r="E794" s="60"/>
    </row>
    <row r="795">
      <c r="A795" s="100"/>
      <c r="B795" s="116"/>
      <c r="C795" s="34"/>
      <c r="D795" s="13"/>
      <c r="E795" s="60"/>
    </row>
    <row r="796">
      <c r="A796" s="100"/>
      <c r="B796" s="116"/>
      <c r="C796" s="34"/>
      <c r="D796" s="13"/>
      <c r="E796" s="60"/>
    </row>
    <row r="797">
      <c r="A797" s="100"/>
      <c r="B797" s="116"/>
      <c r="C797" s="34"/>
      <c r="D797" s="13"/>
      <c r="E797" s="60"/>
    </row>
    <row r="798">
      <c r="A798" s="100"/>
      <c r="B798" s="116"/>
      <c r="C798" s="34"/>
      <c r="D798" s="13"/>
      <c r="E798" s="60"/>
    </row>
    <row r="799">
      <c r="A799" s="100"/>
      <c r="B799" s="116"/>
      <c r="C799" s="34"/>
      <c r="D799" s="13"/>
      <c r="E799" s="60"/>
    </row>
    <row r="800">
      <c r="A800" s="100"/>
      <c r="B800" s="116"/>
      <c r="C800" s="34"/>
      <c r="D800" s="13"/>
      <c r="E800" s="60"/>
    </row>
    <row r="801">
      <c r="A801" s="100"/>
      <c r="B801" s="116"/>
      <c r="C801" s="34"/>
      <c r="D801" s="13"/>
      <c r="E801" s="60"/>
    </row>
    <row r="802">
      <c r="A802" s="100"/>
      <c r="B802" s="116"/>
      <c r="C802" s="34"/>
      <c r="D802" s="13"/>
      <c r="E802" s="60"/>
    </row>
    <row r="803">
      <c r="A803" s="100"/>
      <c r="B803" s="116"/>
      <c r="C803" s="34"/>
      <c r="D803" s="13"/>
      <c r="E803" s="60"/>
    </row>
    <row r="804">
      <c r="A804" s="100"/>
      <c r="B804" s="116"/>
      <c r="C804" s="34"/>
      <c r="D804" s="13"/>
      <c r="E804" s="60"/>
    </row>
    <row r="805">
      <c r="A805" s="100"/>
      <c r="B805" s="116"/>
      <c r="C805" s="34"/>
      <c r="D805" s="13"/>
      <c r="E805" s="60"/>
    </row>
    <row r="806">
      <c r="A806" s="100"/>
      <c r="B806" s="116"/>
      <c r="C806" s="34"/>
      <c r="D806" s="13"/>
      <c r="E806" s="60"/>
    </row>
    <row r="807">
      <c r="A807" s="100"/>
      <c r="B807" s="116"/>
      <c r="C807" s="34"/>
      <c r="D807" s="13"/>
      <c r="E807" s="60"/>
    </row>
    <row r="808">
      <c r="A808" s="100"/>
      <c r="B808" s="116"/>
      <c r="C808" s="34"/>
      <c r="D808" s="13"/>
      <c r="E808" s="60"/>
    </row>
    <row r="809">
      <c r="A809" s="100"/>
      <c r="B809" s="116"/>
      <c r="C809" s="34"/>
      <c r="D809" s="13"/>
      <c r="E809" s="60"/>
    </row>
    <row r="810">
      <c r="A810" s="100"/>
      <c r="B810" s="116"/>
      <c r="C810" s="34"/>
      <c r="D810" s="13"/>
      <c r="E810" s="60"/>
    </row>
    <row r="811">
      <c r="A811" s="100"/>
      <c r="B811" s="116"/>
      <c r="C811" s="34"/>
      <c r="D811" s="13"/>
      <c r="E811" s="60"/>
    </row>
    <row r="812">
      <c r="A812" s="100"/>
      <c r="B812" s="116"/>
      <c r="C812" s="34"/>
      <c r="D812" s="13"/>
      <c r="E812" s="60"/>
    </row>
    <row r="813">
      <c r="A813" s="100"/>
      <c r="B813" s="116"/>
      <c r="C813" s="34"/>
      <c r="D813" s="13"/>
      <c r="E813" s="60"/>
    </row>
    <row r="814">
      <c r="A814" s="100"/>
      <c r="B814" s="116"/>
      <c r="C814" s="34"/>
      <c r="D814" s="13"/>
      <c r="E814" s="60"/>
    </row>
    <row r="815">
      <c r="A815" s="100"/>
      <c r="B815" s="116"/>
      <c r="C815" s="34"/>
      <c r="D815" s="13"/>
      <c r="E815" s="60"/>
    </row>
    <row r="816">
      <c r="A816" s="100"/>
      <c r="B816" s="116"/>
      <c r="C816" s="34"/>
      <c r="D816" s="13"/>
      <c r="E816" s="60"/>
    </row>
    <row r="817">
      <c r="A817" s="100"/>
      <c r="B817" s="116"/>
      <c r="C817" s="34"/>
      <c r="D817" s="13"/>
      <c r="E817" s="60"/>
    </row>
    <row r="818">
      <c r="A818" s="100"/>
      <c r="B818" s="116"/>
      <c r="C818" s="34"/>
      <c r="D818" s="13"/>
      <c r="E818" s="60"/>
    </row>
    <row r="819">
      <c r="A819" s="100"/>
      <c r="B819" s="116"/>
      <c r="C819" s="34"/>
      <c r="D819" s="13"/>
      <c r="E819" s="60"/>
    </row>
    <row r="820">
      <c r="A820" s="100"/>
      <c r="B820" s="116"/>
      <c r="C820" s="34"/>
      <c r="D820" s="13"/>
      <c r="E820" s="60"/>
    </row>
    <row r="821">
      <c r="A821" s="100"/>
      <c r="B821" s="116"/>
      <c r="C821" s="34"/>
      <c r="D821" s="13"/>
      <c r="E821" s="60"/>
    </row>
    <row r="822">
      <c r="A822" s="100"/>
      <c r="B822" s="116"/>
      <c r="C822" s="34"/>
      <c r="D822" s="13"/>
      <c r="E822" s="60"/>
    </row>
    <row r="823">
      <c r="A823" s="100"/>
      <c r="B823" s="116"/>
      <c r="C823" s="34"/>
      <c r="D823" s="13"/>
      <c r="E823" s="60"/>
    </row>
    <row r="824">
      <c r="A824" s="100"/>
      <c r="B824" s="116"/>
      <c r="C824" s="34"/>
      <c r="D824" s="13"/>
      <c r="E824" s="60"/>
    </row>
    <row r="825">
      <c r="A825" s="100"/>
      <c r="B825" s="116"/>
      <c r="C825" s="34"/>
      <c r="D825" s="13"/>
      <c r="E825" s="60"/>
    </row>
    <row r="826">
      <c r="A826" s="100"/>
      <c r="B826" s="116"/>
      <c r="C826" s="34"/>
      <c r="D826" s="13"/>
      <c r="E826" s="60"/>
    </row>
    <row r="827">
      <c r="A827" s="100"/>
      <c r="B827" s="116"/>
      <c r="C827" s="34"/>
      <c r="D827" s="13"/>
      <c r="E827" s="60"/>
    </row>
    <row r="828">
      <c r="A828" s="100"/>
      <c r="B828" s="116"/>
      <c r="C828" s="34"/>
      <c r="D828" s="13"/>
      <c r="E828" s="60"/>
    </row>
    <row r="829">
      <c r="A829" s="100"/>
      <c r="B829" s="116"/>
      <c r="C829" s="34"/>
      <c r="D829" s="13"/>
      <c r="E829" s="60"/>
    </row>
    <row r="830">
      <c r="A830" s="100"/>
      <c r="B830" s="116"/>
      <c r="C830" s="34"/>
      <c r="D830" s="13"/>
      <c r="E830" s="60"/>
    </row>
    <row r="831">
      <c r="A831" s="100"/>
      <c r="B831" s="116"/>
      <c r="C831" s="34"/>
      <c r="D831" s="13"/>
      <c r="E831" s="60"/>
    </row>
    <row r="832">
      <c r="A832" s="100"/>
      <c r="B832" s="116"/>
      <c r="C832" s="34"/>
      <c r="D832" s="13"/>
      <c r="E832" s="60"/>
    </row>
    <row r="833">
      <c r="A833" s="100"/>
      <c r="B833" s="116"/>
      <c r="C833" s="34"/>
      <c r="D833" s="13"/>
      <c r="E833" s="60"/>
    </row>
    <row r="834">
      <c r="A834" s="100"/>
      <c r="B834" s="116"/>
      <c r="C834" s="34"/>
      <c r="D834" s="13"/>
      <c r="E834" s="60"/>
    </row>
    <row r="835">
      <c r="A835" s="100"/>
      <c r="B835" s="116"/>
      <c r="C835" s="34"/>
      <c r="D835" s="13"/>
      <c r="E835" s="60"/>
    </row>
    <row r="836">
      <c r="A836" s="100"/>
      <c r="B836" s="116"/>
      <c r="C836" s="34"/>
      <c r="D836" s="13"/>
      <c r="E836" s="60"/>
    </row>
    <row r="837">
      <c r="A837" s="100"/>
      <c r="B837" s="116"/>
      <c r="C837" s="34"/>
      <c r="D837" s="13"/>
      <c r="E837" s="60"/>
    </row>
    <row r="838">
      <c r="A838" s="100"/>
      <c r="B838" s="116"/>
      <c r="C838" s="34"/>
      <c r="D838" s="13"/>
      <c r="E838" s="60"/>
    </row>
    <row r="839">
      <c r="A839" s="100"/>
      <c r="B839" s="116"/>
      <c r="C839" s="34"/>
      <c r="D839" s="13"/>
      <c r="E839" s="60"/>
    </row>
    <row r="840">
      <c r="A840" s="100"/>
      <c r="B840" s="116"/>
      <c r="C840" s="34"/>
      <c r="D840" s="13"/>
      <c r="E840" s="60"/>
    </row>
    <row r="841">
      <c r="A841" s="100"/>
      <c r="B841" s="116"/>
      <c r="C841" s="34"/>
      <c r="D841" s="13"/>
      <c r="E841" s="60"/>
    </row>
    <row r="842">
      <c r="A842" s="100"/>
      <c r="B842" s="116"/>
      <c r="C842" s="34"/>
      <c r="D842" s="13"/>
      <c r="E842" s="60"/>
    </row>
    <row r="843">
      <c r="A843" s="100"/>
      <c r="B843" s="116"/>
      <c r="C843" s="34"/>
      <c r="D843" s="13"/>
      <c r="E843" s="60"/>
    </row>
    <row r="844">
      <c r="A844" s="100"/>
      <c r="B844" s="116"/>
      <c r="C844" s="34"/>
      <c r="D844" s="13"/>
      <c r="E844" s="60"/>
    </row>
    <row r="845">
      <c r="A845" s="100"/>
      <c r="B845" s="116"/>
      <c r="C845" s="34"/>
      <c r="D845" s="13"/>
      <c r="E845" s="60"/>
    </row>
    <row r="846">
      <c r="A846" s="100"/>
      <c r="B846" s="116"/>
      <c r="C846" s="34"/>
      <c r="D846" s="13"/>
      <c r="E846" s="60"/>
    </row>
    <row r="847">
      <c r="A847" s="100"/>
      <c r="B847" s="116"/>
      <c r="C847" s="34"/>
      <c r="D847" s="13"/>
      <c r="E847" s="60"/>
    </row>
    <row r="848">
      <c r="A848" s="100"/>
      <c r="B848" s="116"/>
      <c r="C848" s="34"/>
      <c r="D848" s="13"/>
      <c r="E848" s="60"/>
    </row>
    <row r="849">
      <c r="A849" s="100"/>
      <c r="B849" s="116"/>
      <c r="C849" s="34"/>
      <c r="D849" s="13"/>
      <c r="E849" s="60"/>
    </row>
    <row r="850">
      <c r="A850" s="100"/>
      <c r="B850" s="116"/>
      <c r="C850" s="34"/>
      <c r="D850" s="13"/>
      <c r="E850" s="60"/>
    </row>
    <row r="851">
      <c r="A851" s="100"/>
      <c r="B851" s="116"/>
      <c r="C851" s="34"/>
      <c r="D851" s="13"/>
      <c r="E851" s="60"/>
    </row>
    <row r="852">
      <c r="A852" s="100"/>
      <c r="B852" s="116"/>
      <c r="C852" s="34"/>
      <c r="D852" s="13"/>
      <c r="E852" s="60"/>
    </row>
    <row r="853">
      <c r="A853" s="100"/>
      <c r="B853" s="116"/>
      <c r="C853" s="34"/>
      <c r="D853" s="13"/>
      <c r="E853" s="60"/>
    </row>
    <row r="854">
      <c r="A854" s="100"/>
      <c r="B854" s="116"/>
      <c r="C854" s="34"/>
      <c r="D854" s="13"/>
      <c r="E854" s="60"/>
    </row>
    <row r="855">
      <c r="A855" s="100"/>
      <c r="B855" s="116"/>
      <c r="C855" s="34"/>
      <c r="D855" s="13"/>
      <c r="E855" s="60"/>
    </row>
    <row r="856">
      <c r="A856" s="100"/>
      <c r="B856" s="116"/>
      <c r="C856" s="34"/>
      <c r="D856" s="13"/>
      <c r="E856" s="60"/>
    </row>
    <row r="857">
      <c r="A857" s="100"/>
      <c r="B857" s="116"/>
      <c r="C857" s="34"/>
      <c r="D857" s="13"/>
      <c r="E857" s="60"/>
    </row>
    <row r="858">
      <c r="A858" s="100"/>
      <c r="B858" s="116"/>
      <c r="C858" s="34"/>
      <c r="D858" s="13"/>
      <c r="E858" s="60"/>
    </row>
    <row r="859">
      <c r="A859" s="100"/>
      <c r="B859" s="116"/>
      <c r="C859" s="34"/>
      <c r="D859" s="13"/>
      <c r="E859" s="60"/>
    </row>
    <row r="860">
      <c r="A860" s="100"/>
      <c r="B860" s="116"/>
      <c r="C860" s="34"/>
      <c r="D860" s="13"/>
      <c r="E860" s="60"/>
    </row>
    <row r="861">
      <c r="A861" s="100"/>
      <c r="B861" s="116"/>
      <c r="C861" s="34"/>
      <c r="D861" s="13"/>
      <c r="E861" s="60"/>
    </row>
    <row r="862">
      <c r="A862" s="100"/>
      <c r="B862" s="116"/>
      <c r="C862" s="34"/>
      <c r="D862" s="13"/>
      <c r="E862" s="60"/>
    </row>
    <row r="863">
      <c r="A863" s="100"/>
      <c r="B863" s="116"/>
      <c r="C863" s="34"/>
      <c r="D863" s="13"/>
      <c r="E863" s="60"/>
    </row>
    <row r="864">
      <c r="A864" s="100"/>
      <c r="B864" s="116"/>
      <c r="C864" s="34"/>
      <c r="D864" s="13"/>
      <c r="E864" s="60"/>
    </row>
    <row r="865">
      <c r="A865" s="100"/>
      <c r="B865" s="116"/>
      <c r="C865" s="34"/>
      <c r="D865" s="13"/>
      <c r="E865" s="60"/>
    </row>
    <row r="866">
      <c r="A866" s="100"/>
      <c r="B866" s="116"/>
      <c r="C866" s="34"/>
      <c r="D866" s="13"/>
      <c r="E866" s="60"/>
    </row>
    <row r="867">
      <c r="A867" s="100"/>
      <c r="B867" s="116"/>
      <c r="C867" s="34"/>
      <c r="D867" s="13"/>
      <c r="E867" s="60"/>
    </row>
    <row r="868">
      <c r="A868" s="100"/>
      <c r="B868" s="116"/>
      <c r="C868" s="34"/>
      <c r="D868" s="13"/>
      <c r="E868" s="60"/>
    </row>
    <row r="869">
      <c r="A869" s="100"/>
      <c r="B869" s="116"/>
      <c r="C869" s="34"/>
      <c r="D869" s="13"/>
      <c r="E869" s="60"/>
    </row>
    <row r="870">
      <c r="A870" s="100"/>
      <c r="B870" s="116"/>
      <c r="C870" s="34"/>
      <c r="D870" s="13"/>
      <c r="E870" s="60"/>
    </row>
    <row r="871">
      <c r="A871" s="100"/>
      <c r="B871" s="116"/>
      <c r="C871" s="34"/>
      <c r="D871" s="13"/>
      <c r="E871" s="60"/>
    </row>
    <row r="872">
      <c r="A872" s="100"/>
      <c r="B872" s="116"/>
      <c r="C872" s="34"/>
      <c r="D872" s="13"/>
      <c r="E872" s="60"/>
    </row>
    <row r="873">
      <c r="A873" s="100"/>
      <c r="B873" s="116"/>
      <c r="C873" s="34"/>
      <c r="D873" s="13"/>
      <c r="E873" s="60"/>
    </row>
    <row r="874">
      <c r="A874" s="100"/>
      <c r="B874" s="116"/>
      <c r="C874" s="34"/>
      <c r="D874" s="13"/>
      <c r="E874" s="60"/>
    </row>
    <row r="875">
      <c r="A875" s="100"/>
      <c r="B875" s="116"/>
      <c r="C875" s="34"/>
      <c r="D875" s="13"/>
      <c r="E875" s="60"/>
    </row>
    <row r="876">
      <c r="A876" s="100"/>
      <c r="B876" s="116"/>
      <c r="C876" s="34"/>
      <c r="D876" s="13"/>
      <c r="E876" s="60"/>
    </row>
    <row r="877">
      <c r="A877" s="100"/>
      <c r="B877" s="116"/>
      <c r="C877" s="34"/>
      <c r="D877" s="13"/>
      <c r="E877" s="60"/>
    </row>
    <row r="878">
      <c r="A878" s="100"/>
      <c r="B878" s="116"/>
      <c r="C878" s="34"/>
      <c r="D878" s="13"/>
      <c r="E878" s="60"/>
    </row>
    <row r="879">
      <c r="A879" s="100"/>
      <c r="B879" s="116"/>
      <c r="C879" s="34"/>
      <c r="D879" s="13"/>
      <c r="E879" s="60"/>
    </row>
    <row r="880">
      <c r="A880" s="100"/>
      <c r="B880" s="116"/>
      <c r="C880" s="34"/>
      <c r="D880" s="13"/>
      <c r="E880" s="60"/>
    </row>
    <row r="881">
      <c r="A881" s="100"/>
      <c r="B881" s="116"/>
      <c r="C881" s="34"/>
      <c r="D881" s="13"/>
      <c r="E881" s="60"/>
    </row>
    <row r="882">
      <c r="A882" s="100"/>
      <c r="B882" s="116"/>
      <c r="C882" s="34"/>
      <c r="D882" s="13"/>
      <c r="E882" s="60"/>
    </row>
    <row r="883">
      <c r="A883" s="100"/>
      <c r="B883" s="116"/>
      <c r="C883" s="34"/>
      <c r="D883" s="13"/>
      <c r="E883" s="60"/>
    </row>
    <row r="884">
      <c r="A884" s="100"/>
      <c r="B884" s="116"/>
      <c r="C884" s="34"/>
      <c r="D884" s="13"/>
      <c r="E884" s="60"/>
    </row>
    <row r="885">
      <c r="A885" s="100"/>
      <c r="B885" s="116"/>
      <c r="C885" s="34"/>
      <c r="D885" s="13"/>
      <c r="E885" s="60"/>
    </row>
    <row r="886">
      <c r="A886" s="100"/>
      <c r="B886" s="116"/>
      <c r="C886" s="34"/>
      <c r="D886" s="13"/>
      <c r="E886" s="60"/>
    </row>
    <row r="887">
      <c r="A887" s="100"/>
      <c r="B887" s="116"/>
      <c r="C887" s="34"/>
      <c r="D887" s="13"/>
      <c r="E887" s="60"/>
    </row>
    <row r="888">
      <c r="A888" s="100"/>
      <c r="B888" s="116"/>
      <c r="C888" s="34"/>
      <c r="D888" s="13"/>
      <c r="E888" s="60"/>
    </row>
    <row r="889">
      <c r="A889" s="100"/>
      <c r="B889" s="116"/>
      <c r="C889" s="34"/>
      <c r="D889" s="13"/>
      <c r="E889" s="60"/>
    </row>
    <row r="890">
      <c r="A890" s="100"/>
      <c r="B890" s="116"/>
      <c r="C890" s="34"/>
      <c r="D890" s="13"/>
      <c r="E890" s="60"/>
    </row>
    <row r="891">
      <c r="A891" s="100"/>
      <c r="B891" s="116"/>
      <c r="C891" s="34"/>
      <c r="D891" s="13"/>
      <c r="E891" s="60"/>
    </row>
    <row r="892">
      <c r="A892" s="100"/>
      <c r="B892" s="116"/>
      <c r="C892" s="34"/>
      <c r="D892" s="13"/>
      <c r="E892" s="60"/>
    </row>
    <row r="893">
      <c r="A893" s="100"/>
      <c r="B893" s="116"/>
      <c r="C893" s="34"/>
      <c r="D893" s="13"/>
      <c r="E893" s="60"/>
    </row>
    <row r="894">
      <c r="A894" s="100"/>
      <c r="B894" s="116"/>
      <c r="C894" s="34"/>
      <c r="D894" s="13"/>
      <c r="E894" s="60"/>
    </row>
    <row r="895">
      <c r="A895" s="100"/>
      <c r="B895" s="116"/>
      <c r="C895" s="34"/>
      <c r="D895" s="13"/>
      <c r="E895" s="60"/>
    </row>
    <row r="896">
      <c r="A896" s="100"/>
      <c r="B896" s="116"/>
      <c r="C896" s="34"/>
      <c r="D896" s="13"/>
      <c r="E896" s="60"/>
    </row>
    <row r="897">
      <c r="A897" s="100"/>
      <c r="B897" s="116"/>
      <c r="C897" s="34"/>
      <c r="D897" s="13"/>
      <c r="E897" s="60"/>
    </row>
    <row r="898">
      <c r="A898" s="100"/>
      <c r="B898" s="116"/>
      <c r="C898" s="34"/>
      <c r="D898" s="13"/>
      <c r="E898" s="60"/>
    </row>
    <row r="899">
      <c r="A899" s="100"/>
      <c r="B899" s="116"/>
      <c r="C899" s="34"/>
      <c r="D899" s="13"/>
      <c r="E899" s="60"/>
    </row>
    <row r="900">
      <c r="A900" s="100"/>
      <c r="B900" s="116"/>
      <c r="C900" s="34"/>
      <c r="D900" s="13"/>
      <c r="E900" s="60"/>
    </row>
    <row r="901">
      <c r="A901" s="100"/>
      <c r="B901" s="116"/>
      <c r="C901" s="34"/>
      <c r="D901" s="13"/>
      <c r="E901" s="60"/>
    </row>
    <row r="902">
      <c r="A902" s="100"/>
      <c r="B902" s="116"/>
      <c r="C902" s="34"/>
      <c r="D902" s="13"/>
      <c r="E902" s="60"/>
    </row>
    <row r="903">
      <c r="A903" s="100"/>
      <c r="B903" s="116"/>
      <c r="C903" s="34"/>
      <c r="D903" s="13"/>
      <c r="E903" s="60"/>
    </row>
    <row r="904">
      <c r="A904" s="100"/>
      <c r="B904" s="116"/>
      <c r="C904" s="34"/>
      <c r="D904" s="13"/>
      <c r="E904" s="60"/>
    </row>
    <row r="905">
      <c r="A905" s="100"/>
      <c r="B905" s="116"/>
      <c r="C905" s="34"/>
      <c r="D905" s="13"/>
      <c r="E905" s="60"/>
    </row>
    <row r="906">
      <c r="A906" s="100"/>
      <c r="B906" s="116"/>
      <c r="C906" s="34"/>
      <c r="D906" s="13"/>
      <c r="E906" s="60"/>
    </row>
    <row r="907">
      <c r="A907" s="100"/>
      <c r="B907" s="116"/>
      <c r="C907" s="34"/>
      <c r="D907" s="13"/>
      <c r="E907" s="60"/>
    </row>
    <row r="908">
      <c r="A908" s="100"/>
      <c r="B908" s="116"/>
      <c r="C908" s="34"/>
      <c r="D908" s="13"/>
      <c r="E908" s="60"/>
    </row>
    <row r="909">
      <c r="A909" s="100"/>
      <c r="B909" s="116"/>
      <c r="C909" s="34"/>
      <c r="D909" s="13"/>
      <c r="E909" s="60"/>
    </row>
    <row r="910">
      <c r="A910" s="100"/>
      <c r="B910" s="116"/>
      <c r="C910" s="34"/>
      <c r="D910" s="13"/>
      <c r="E910" s="60"/>
    </row>
    <row r="911">
      <c r="A911" s="100"/>
      <c r="B911" s="116"/>
      <c r="C911" s="34"/>
      <c r="D911" s="13"/>
      <c r="E911" s="60"/>
    </row>
    <row r="912">
      <c r="A912" s="100"/>
      <c r="B912" s="116"/>
      <c r="C912" s="34"/>
      <c r="D912" s="13"/>
      <c r="E912" s="60"/>
    </row>
    <row r="913">
      <c r="A913" s="100"/>
      <c r="B913" s="116"/>
      <c r="C913" s="34"/>
      <c r="D913" s="13"/>
      <c r="E913" s="60"/>
    </row>
    <row r="914">
      <c r="A914" s="100"/>
      <c r="B914" s="116"/>
      <c r="C914" s="34"/>
      <c r="D914" s="13"/>
      <c r="E914" s="60"/>
    </row>
    <row r="915">
      <c r="A915" s="100"/>
      <c r="B915" s="116"/>
      <c r="C915" s="34"/>
      <c r="D915" s="13"/>
      <c r="E915" s="60"/>
    </row>
    <row r="916">
      <c r="A916" s="100"/>
      <c r="B916" s="116"/>
      <c r="C916" s="34"/>
      <c r="D916" s="13"/>
      <c r="E916" s="60"/>
    </row>
    <row r="917">
      <c r="A917" s="100"/>
      <c r="B917" s="116"/>
      <c r="C917" s="34"/>
      <c r="D917" s="13"/>
      <c r="E917" s="60"/>
    </row>
    <row r="918">
      <c r="A918" s="100"/>
      <c r="B918" s="116"/>
      <c r="C918" s="34"/>
      <c r="D918" s="13"/>
      <c r="E918" s="60"/>
    </row>
    <row r="919">
      <c r="A919" s="100"/>
      <c r="B919" s="116"/>
      <c r="C919" s="34"/>
      <c r="D919" s="13"/>
      <c r="E919" s="60"/>
    </row>
    <row r="920">
      <c r="A920" s="100"/>
      <c r="B920" s="116"/>
      <c r="C920" s="34"/>
      <c r="D920" s="13"/>
      <c r="E920" s="60"/>
    </row>
    <row r="921">
      <c r="A921" s="100"/>
      <c r="B921" s="116"/>
      <c r="C921" s="34"/>
      <c r="D921" s="13"/>
      <c r="E921" s="60"/>
    </row>
    <row r="922">
      <c r="A922" s="100"/>
      <c r="B922" s="116"/>
      <c r="C922" s="34"/>
      <c r="D922" s="13"/>
      <c r="E922" s="60"/>
    </row>
    <row r="923">
      <c r="A923" s="100"/>
      <c r="B923" s="116"/>
      <c r="C923" s="34"/>
      <c r="D923" s="13"/>
      <c r="E923" s="60"/>
    </row>
    <row r="924">
      <c r="A924" s="100"/>
      <c r="B924" s="116"/>
      <c r="C924" s="34"/>
      <c r="D924" s="13"/>
      <c r="E924" s="60"/>
    </row>
    <row r="925">
      <c r="A925" s="100"/>
      <c r="B925" s="116"/>
      <c r="C925" s="34"/>
      <c r="D925" s="13"/>
      <c r="E925" s="60"/>
    </row>
    <row r="926">
      <c r="A926" s="100"/>
      <c r="B926" s="116"/>
      <c r="C926" s="34"/>
      <c r="D926" s="13"/>
      <c r="E926" s="60"/>
    </row>
    <row r="927">
      <c r="A927" s="100"/>
      <c r="B927" s="116"/>
      <c r="C927" s="34"/>
      <c r="D927" s="13"/>
      <c r="E927" s="60"/>
    </row>
    <row r="928">
      <c r="A928" s="100"/>
      <c r="B928" s="116"/>
      <c r="C928" s="34"/>
      <c r="D928" s="13"/>
      <c r="E928" s="60"/>
    </row>
    <row r="929">
      <c r="A929" s="100"/>
      <c r="B929" s="116"/>
      <c r="C929" s="34"/>
      <c r="D929" s="13"/>
      <c r="E929" s="60"/>
    </row>
    <row r="930">
      <c r="A930" s="100"/>
      <c r="B930" s="116"/>
      <c r="C930" s="34"/>
      <c r="D930" s="13"/>
      <c r="E930" s="60"/>
    </row>
    <row r="931">
      <c r="A931" s="100"/>
      <c r="B931" s="116"/>
      <c r="C931" s="34"/>
      <c r="D931" s="13"/>
      <c r="E931" s="60"/>
    </row>
    <row r="932">
      <c r="A932" s="100"/>
      <c r="B932" s="116"/>
      <c r="C932" s="34"/>
      <c r="D932" s="13"/>
      <c r="E932" s="60"/>
    </row>
    <row r="933">
      <c r="A933" s="100"/>
      <c r="B933" s="116"/>
      <c r="C933" s="34"/>
      <c r="D933" s="13"/>
      <c r="E933" s="60"/>
    </row>
    <row r="934">
      <c r="A934" s="100"/>
      <c r="B934" s="116"/>
      <c r="C934" s="34"/>
      <c r="D934" s="13"/>
      <c r="E934" s="60"/>
    </row>
    <row r="935">
      <c r="A935" s="100"/>
      <c r="B935" s="116"/>
      <c r="C935" s="34"/>
      <c r="D935" s="13"/>
      <c r="E935" s="60"/>
    </row>
    <row r="936">
      <c r="A936" s="100"/>
      <c r="B936" s="116"/>
      <c r="C936" s="34"/>
      <c r="D936" s="13"/>
      <c r="E936" s="60"/>
    </row>
    <row r="937">
      <c r="A937" s="100"/>
      <c r="B937" s="116"/>
      <c r="C937" s="34"/>
      <c r="D937" s="13"/>
      <c r="E937" s="60"/>
    </row>
    <row r="938">
      <c r="A938" s="100"/>
      <c r="B938" s="116"/>
      <c r="C938" s="34"/>
      <c r="D938" s="13"/>
      <c r="E938" s="60"/>
    </row>
    <row r="939">
      <c r="A939" s="100"/>
      <c r="B939" s="116"/>
      <c r="C939" s="34"/>
      <c r="D939" s="13"/>
      <c r="E939" s="60"/>
    </row>
    <row r="940">
      <c r="A940" s="100"/>
      <c r="B940" s="116"/>
      <c r="C940" s="34"/>
      <c r="D940" s="13"/>
      <c r="E940" s="60"/>
    </row>
    <row r="941">
      <c r="A941" s="100"/>
      <c r="B941" s="116"/>
      <c r="C941" s="34"/>
      <c r="D941" s="13"/>
      <c r="E941" s="60"/>
    </row>
    <row r="942">
      <c r="A942" s="100"/>
      <c r="B942" s="116"/>
      <c r="C942" s="34"/>
      <c r="D942" s="13"/>
      <c r="E942" s="60"/>
    </row>
    <row r="943">
      <c r="A943" s="100"/>
      <c r="B943" s="116"/>
      <c r="C943" s="34"/>
      <c r="D943" s="13"/>
      <c r="E943" s="60"/>
    </row>
    <row r="944">
      <c r="A944" s="100"/>
      <c r="B944" s="116"/>
      <c r="C944" s="34"/>
      <c r="D944" s="13"/>
      <c r="E944" s="60"/>
    </row>
    <row r="945">
      <c r="A945" s="100"/>
      <c r="B945" s="116"/>
      <c r="C945" s="34"/>
      <c r="D945" s="13"/>
      <c r="E945" s="60"/>
    </row>
    <row r="946">
      <c r="A946" s="100"/>
      <c r="B946" s="116"/>
      <c r="C946" s="34"/>
      <c r="D946" s="13"/>
      <c r="E946" s="60"/>
    </row>
    <row r="947">
      <c r="A947" s="100"/>
      <c r="B947" s="116"/>
      <c r="C947" s="34"/>
      <c r="D947" s="13"/>
      <c r="E947" s="60"/>
    </row>
    <row r="948">
      <c r="A948" s="100"/>
      <c r="B948" s="116"/>
      <c r="C948" s="34"/>
      <c r="D948" s="13"/>
      <c r="E948" s="60"/>
    </row>
    <row r="949">
      <c r="A949" s="100"/>
      <c r="B949" s="116"/>
      <c r="C949" s="34"/>
      <c r="D949" s="13"/>
      <c r="E949" s="60"/>
    </row>
    <row r="950">
      <c r="A950" s="100"/>
      <c r="B950" s="116"/>
      <c r="C950" s="34"/>
      <c r="D950" s="13"/>
      <c r="E950" s="60"/>
    </row>
    <row r="951">
      <c r="A951" s="100"/>
      <c r="B951" s="116"/>
      <c r="C951" s="34"/>
      <c r="D951" s="13"/>
      <c r="E951" s="60"/>
    </row>
    <row r="952">
      <c r="A952" s="100"/>
      <c r="B952" s="116"/>
      <c r="C952" s="34"/>
      <c r="D952" s="13"/>
      <c r="E952" s="60"/>
    </row>
    <row r="953">
      <c r="A953" s="100"/>
      <c r="B953" s="116"/>
      <c r="C953" s="34"/>
      <c r="D953" s="13"/>
      <c r="E953" s="60"/>
    </row>
    <row r="954">
      <c r="A954" s="100"/>
      <c r="B954" s="116"/>
      <c r="C954" s="34"/>
      <c r="D954" s="13"/>
      <c r="E954" s="60"/>
    </row>
    <row r="955">
      <c r="A955" s="100"/>
      <c r="B955" s="116"/>
      <c r="C955" s="34"/>
      <c r="D955" s="13"/>
      <c r="E955" s="60"/>
    </row>
    <row r="956">
      <c r="A956" s="100"/>
      <c r="B956" s="116"/>
      <c r="C956" s="34"/>
      <c r="D956" s="13"/>
      <c r="E956" s="60"/>
    </row>
    <row r="957">
      <c r="A957" s="100"/>
      <c r="B957" s="116"/>
      <c r="C957" s="34"/>
      <c r="D957" s="13"/>
      <c r="E957" s="60"/>
    </row>
    <row r="958">
      <c r="A958" s="100"/>
      <c r="B958" s="116"/>
      <c r="C958" s="34"/>
      <c r="D958" s="13"/>
      <c r="E958" s="60"/>
    </row>
    <row r="959">
      <c r="A959" s="100"/>
      <c r="B959" s="116"/>
      <c r="C959" s="34"/>
      <c r="D959" s="13"/>
      <c r="E959" s="60"/>
    </row>
    <row r="960">
      <c r="A960" s="100"/>
      <c r="B960" s="116"/>
      <c r="C960" s="34"/>
      <c r="D960" s="13"/>
      <c r="E960" s="60"/>
    </row>
    <row r="961">
      <c r="A961" s="100"/>
      <c r="B961" s="116"/>
      <c r="C961" s="34"/>
      <c r="D961" s="13"/>
      <c r="E961" s="60"/>
    </row>
    <row r="962">
      <c r="A962" s="100"/>
      <c r="B962" s="116"/>
      <c r="C962" s="34"/>
      <c r="D962" s="13"/>
      <c r="E962" s="60"/>
    </row>
    <row r="963">
      <c r="A963" s="100"/>
      <c r="B963" s="116"/>
      <c r="C963" s="34"/>
      <c r="D963" s="13"/>
      <c r="E963" s="60"/>
    </row>
    <row r="964">
      <c r="A964" s="100"/>
      <c r="B964" s="116"/>
      <c r="C964" s="34"/>
      <c r="D964" s="13"/>
      <c r="E964" s="60"/>
    </row>
    <row r="965">
      <c r="A965" s="100"/>
      <c r="B965" s="116"/>
      <c r="C965" s="34"/>
      <c r="D965" s="13"/>
      <c r="E965" s="60"/>
    </row>
    <row r="966">
      <c r="A966" s="100"/>
      <c r="B966" s="116"/>
      <c r="C966" s="34"/>
      <c r="D966" s="13"/>
      <c r="E966" s="60"/>
    </row>
    <row r="967">
      <c r="A967" s="100"/>
      <c r="B967" s="116"/>
      <c r="C967" s="34"/>
      <c r="D967" s="13"/>
      <c r="E967" s="60"/>
    </row>
    <row r="968">
      <c r="A968" s="100"/>
      <c r="B968" s="116"/>
      <c r="C968" s="34"/>
      <c r="D968" s="13"/>
      <c r="E968" s="60"/>
    </row>
    <row r="969">
      <c r="A969" s="100"/>
      <c r="B969" s="116"/>
      <c r="C969" s="34"/>
      <c r="D969" s="13"/>
      <c r="E969" s="60"/>
    </row>
    <row r="970">
      <c r="A970" s="100"/>
      <c r="B970" s="116"/>
      <c r="C970" s="34"/>
      <c r="D970" s="13"/>
      <c r="E970" s="60"/>
    </row>
    <row r="971">
      <c r="A971" s="100"/>
      <c r="B971" s="116"/>
      <c r="C971" s="34"/>
      <c r="D971" s="13"/>
      <c r="E971" s="60"/>
    </row>
    <row r="972">
      <c r="A972" s="100"/>
      <c r="B972" s="116"/>
      <c r="C972" s="34"/>
      <c r="D972" s="13"/>
      <c r="E972" s="60"/>
    </row>
    <row r="973">
      <c r="A973" s="100"/>
      <c r="B973" s="116"/>
      <c r="C973" s="34"/>
      <c r="D973" s="13"/>
      <c r="E973" s="60"/>
    </row>
    <row r="974">
      <c r="A974" s="100"/>
      <c r="B974" s="116"/>
      <c r="C974" s="34"/>
      <c r="D974" s="13"/>
      <c r="E974" s="60"/>
    </row>
    <row r="975">
      <c r="A975" s="100"/>
      <c r="B975" s="116"/>
      <c r="C975" s="34"/>
      <c r="D975" s="13"/>
      <c r="E975" s="60"/>
    </row>
    <row r="976">
      <c r="A976" s="100"/>
      <c r="B976" s="116"/>
      <c r="C976" s="34"/>
      <c r="D976" s="13"/>
      <c r="E976" s="60"/>
    </row>
    <row r="977">
      <c r="A977" s="100"/>
      <c r="B977" s="116"/>
      <c r="C977" s="34"/>
      <c r="D977" s="13"/>
      <c r="E977" s="60"/>
    </row>
    <row r="978">
      <c r="A978" s="100"/>
      <c r="B978" s="116"/>
      <c r="C978" s="34"/>
      <c r="D978" s="13"/>
      <c r="E978" s="60"/>
    </row>
    <row r="979">
      <c r="A979" s="100"/>
      <c r="B979" s="116"/>
      <c r="C979" s="34"/>
      <c r="D979" s="13"/>
      <c r="E979" s="60"/>
    </row>
    <row r="980">
      <c r="A980" s="100"/>
      <c r="B980" s="116"/>
      <c r="C980" s="34"/>
      <c r="D980" s="13"/>
      <c r="E980" s="60"/>
    </row>
    <row r="981">
      <c r="A981" s="100"/>
      <c r="B981" s="116"/>
      <c r="C981" s="34"/>
      <c r="D981" s="13"/>
      <c r="E981" s="60"/>
    </row>
    <row r="982">
      <c r="A982" s="100"/>
      <c r="B982" s="116"/>
      <c r="C982" s="34"/>
      <c r="D982" s="13"/>
      <c r="E982" s="60"/>
    </row>
    <row r="983">
      <c r="A983" s="100"/>
      <c r="B983" s="116"/>
      <c r="C983" s="34"/>
      <c r="D983" s="13"/>
      <c r="E983" s="60"/>
    </row>
    <row r="984">
      <c r="A984" s="100"/>
      <c r="B984" s="116"/>
      <c r="C984" s="34"/>
      <c r="D984" s="13"/>
      <c r="E984" s="60"/>
    </row>
    <row r="985">
      <c r="A985" s="100"/>
      <c r="B985" s="116"/>
      <c r="C985" s="34"/>
      <c r="D985" s="13"/>
      <c r="E985" s="60"/>
    </row>
    <row r="986">
      <c r="A986" s="100"/>
      <c r="B986" s="116"/>
      <c r="C986" s="34"/>
      <c r="D986" s="13"/>
      <c r="E986" s="60"/>
    </row>
    <row r="987">
      <c r="A987" s="100"/>
      <c r="B987" s="116"/>
      <c r="C987" s="34"/>
      <c r="D987" s="13"/>
      <c r="E987" s="60"/>
    </row>
    <row r="988">
      <c r="A988" s="100"/>
      <c r="B988" s="116"/>
      <c r="C988" s="34"/>
      <c r="D988" s="13"/>
      <c r="E988" s="60"/>
    </row>
    <row r="989">
      <c r="A989" s="100"/>
      <c r="B989" s="116"/>
      <c r="C989" s="34"/>
      <c r="D989" s="13"/>
      <c r="E989" s="60"/>
    </row>
    <row r="990">
      <c r="A990" s="100"/>
      <c r="B990" s="116"/>
      <c r="C990" s="34"/>
      <c r="D990" s="13"/>
      <c r="E990" s="60"/>
    </row>
    <row r="991">
      <c r="A991" s="100"/>
      <c r="B991" s="116"/>
      <c r="C991" s="34"/>
      <c r="D991" s="13"/>
      <c r="E991" s="60"/>
    </row>
    <row r="992">
      <c r="A992" s="100"/>
      <c r="B992" s="116"/>
      <c r="C992" s="34"/>
      <c r="D992" s="13"/>
      <c r="E992" s="60"/>
    </row>
    <row r="993">
      <c r="A993" s="100"/>
      <c r="B993" s="116"/>
      <c r="C993" s="34"/>
      <c r="D993" s="13"/>
      <c r="E993" s="60"/>
    </row>
    <row r="994">
      <c r="A994" s="100"/>
      <c r="B994" s="116"/>
      <c r="C994" s="34"/>
      <c r="D994" s="13"/>
      <c r="E994" s="60"/>
    </row>
    <row r="995">
      <c r="A995" s="100"/>
      <c r="B995" s="116"/>
      <c r="C995" s="34"/>
      <c r="D995" s="13"/>
      <c r="E995" s="60"/>
    </row>
    <row r="996">
      <c r="A996" s="100"/>
      <c r="B996" s="116"/>
      <c r="C996" s="34"/>
      <c r="D996" s="13"/>
      <c r="E996" s="60"/>
    </row>
    <row r="997">
      <c r="A997" s="100"/>
      <c r="B997" s="116"/>
      <c r="C997" s="34"/>
      <c r="D997" s="13"/>
      <c r="E997" s="60"/>
    </row>
    <row r="998">
      <c r="A998" s="100"/>
      <c r="B998" s="116"/>
      <c r="C998" s="34"/>
      <c r="D998" s="13"/>
      <c r="E998" s="60"/>
    </row>
    <row r="999">
      <c r="A999" s="100"/>
      <c r="B999" s="116"/>
      <c r="C999" s="34"/>
      <c r="D999" s="13"/>
      <c r="E999" s="60"/>
    </row>
    <row r="1000">
      <c r="A1000" s="100"/>
      <c r="B1000" s="116"/>
      <c r="C1000" s="34"/>
      <c r="D1000" s="13"/>
      <c r="E1000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2" max="2" width="29.86"/>
    <col hidden="1" min="5" max="5" width="14.43"/>
    <col customWidth="1" min="8" max="8" width="5.29"/>
    <col customWidth="1" min="10" max="10" width="6.0"/>
    <col hidden="1" min="16" max="31" width="14.43"/>
  </cols>
  <sheetData>
    <row r="1">
      <c r="A1" s="154"/>
      <c r="B1" s="155" t="s">
        <v>133</v>
      </c>
      <c r="C1" s="156" t="s">
        <v>134</v>
      </c>
      <c r="D1" s="156" t="s">
        <v>135</v>
      </c>
      <c r="E1" s="157"/>
      <c r="F1" s="158">
        <v>12.0</v>
      </c>
      <c r="G1" s="154"/>
      <c r="H1" s="154"/>
      <c r="I1" s="154"/>
      <c r="J1" s="154"/>
      <c r="K1" s="159"/>
      <c r="L1" s="159" t="s">
        <v>31</v>
      </c>
      <c r="M1" s="159"/>
      <c r="N1" s="159"/>
      <c r="O1" s="160"/>
      <c r="P1" s="161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</row>
    <row r="2">
      <c r="A2" s="162" t="s">
        <v>4</v>
      </c>
      <c r="B2" s="163">
        <f>'C1'!C3</f>
        <v>2406</v>
      </c>
      <c r="C2" s="164"/>
      <c r="D2" s="164" t="str">
        <f>'C1'!J3</f>
        <v>BP SEMILLEROS EN ACCION</v>
      </c>
      <c r="E2" s="165"/>
      <c r="F2" s="163"/>
      <c r="G2" s="163"/>
      <c r="H2" s="163"/>
      <c r="I2" s="163"/>
      <c r="J2" s="163"/>
      <c r="K2" s="163"/>
      <c r="L2" s="166">
        <f>SUM(L6:L49)</f>
        <v>336000</v>
      </c>
      <c r="M2" s="163"/>
      <c r="N2" s="163"/>
      <c r="O2" s="160"/>
      <c r="P2" s="161"/>
      <c r="Q2" s="167" t="s">
        <v>136</v>
      </c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</row>
    <row r="3">
      <c r="A3" s="162" t="s">
        <v>10</v>
      </c>
      <c r="B3" s="168">
        <f>TODAY()</f>
        <v>43643</v>
      </c>
      <c r="C3" s="163"/>
      <c r="D3" s="163"/>
      <c r="E3" s="169"/>
      <c r="F3" s="163"/>
      <c r="G3" s="163"/>
      <c r="H3" s="163"/>
      <c r="I3" s="163"/>
      <c r="J3" s="163"/>
      <c r="K3" s="163"/>
      <c r="L3" s="163"/>
      <c r="M3" s="163"/>
      <c r="N3" s="163"/>
      <c r="O3" s="160"/>
      <c r="P3" s="161"/>
      <c r="Q3" s="154"/>
      <c r="R3" s="154"/>
      <c r="U3" s="154"/>
      <c r="AB3" s="154"/>
      <c r="AC3" s="154"/>
      <c r="AD3" s="154"/>
      <c r="AE3" s="154"/>
      <c r="AF3" s="160"/>
    </row>
    <row r="4">
      <c r="A4" s="170" t="s">
        <v>25</v>
      </c>
      <c r="B4" s="163"/>
      <c r="C4" s="50">
        <f>'C1'!E8</f>
        <v>10650000</v>
      </c>
      <c r="D4" s="50">
        <f>'C1'!D8</f>
        <v>1176500</v>
      </c>
      <c r="E4" s="171" t="s">
        <v>137</v>
      </c>
      <c r="F4" s="163" t="s">
        <v>31</v>
      </c>
      <c r="G4" s="163" t="s">
        <v>31</v>
      </c>
      <c r="H4" s="163"/>
      <c r="I4" s="163" t="s">
        <v>66</v>
      </c>
      <c r="J4" s="163"/>
      <c r="K4" s="163" t="s">
        <v>65</v>
      </c>
      <c r="L4" s="163" t="s">
        <v>138</v>
      </c>
      <c r="M4" s="163" t="s">
        <v>68</v>
      </c>
      <c r="N4" s="163" t="s">
        <v>68</v>
      </c>
      <c r="O4" s="160"/>
      <c r="P4" s="172" t="s">
        <v>137</v>
      </c>
      <c r="Q4" s="173" t="s">
        <v>135</v>
      </c>
      <c r="R4" s="173" t="s">
        <v>135</v>
      </c>
      <c r="S4" s="173" t="s">
        <v>135</v>
      </c>
      <c r="T4" s="173" t="s">
        <v>135</v>
      </c>
      <c r="U4" s="173" t="s">
        <v>135</v>
      </c>
      <c r="V4" s="173" t="s">
        <v>135</v>
      </c>
      <c r="W4" s="173" t="s">
        <v>135</v>
      </c>
      <c r="X4" s="173" t="s">
        <v>135</v>
      </c>
      <c r="Y4" s="173" t="s">
        <v>135</v>
      </c>
      <c r="Z4" s="173" t="s">
        <v>135</v>
      </c>
      <c r="AA4" s="173" t="s">
        <v>135</v>
      </c>
      <c r="AB4" s="173" t="s">
        <v>135</v>
      </c>
      <c r="AC4" s="163"/>
      <c r="AD4" s="173" t="s">
        <v>31</v>
      </c>
      <c r="AE4" s="173" t="s">
        <v>31</v>
      </c>
      <c r="AF4" s="160"/>
    </row>
    <row r="5">
      <c r="A5" s="162" t="s">
        <v>34</v>
      </c>
      <c r="B5" s="174" t="s">
        <v>35</v>
      </c>
      <c r="C5" s="163" t="s">
        <v>139</v>
      </c>
      <c r="D5" s="175" t="s">
        <v>36</v>
      </c>
      <c r="E5" s="165"/>
      <c r="F5" s="163" t="s">
        <v>70</v>
      </c>
      <c r="G5" s="163" t="s">
        <v>65</v>
      </c>
      <c r="H5" s="163"/>
      <c r="I5" s="163"/>
      <c r="J5" s="163"/>
      <c r="K5" s="163" t="s">
        <v>139</v>
      </c>
      <c r="L5" s="163" t="s">
        <v>140</v>
      </c>
      <c r="M5" s="163" t="s">
        <v>141</v>
      </c>
      <c r="N5" s="163" t="s">
        <v>142</v>
      </c>
      <c r="O5" s="160"/>
      <c r="P5" s="176"/>
      <c r="Q5" s="173">
        <v>1.0</v>
      </c>
      <c r="R5" s="173">
        <v>2.0</v>
      </c>
      <c r="S5" s="177">
        <v>3.0</v>
      </c>
      <c r="T5" s="173">
        <v>4.0</v>
      </c>
      <c r="U5" s="173">
        <v>5.0</v>
      </c>
      <c r="V5" s="177">
        <v>6.0</v>
      </c>
      <c r="W5" s="173">
        <v>7.0</v>
      </c>
      <c r="X5" s="173">
        <v>8.0</v>
      </c>
      <c r="Y5" s="177">
        <v>9.0</v>
      </c>
      <c r="Z5" s="173">
        <v>10.0</v>
      </c>
      <c r="AA5" s="177">
        <v>11.0</v>
      </c>
      <c r="AB5" s="173">
        <v>12.0</v>
      </c>
      <c r="AC5" s="163"/>
      <c r="AD5" s="173" t="s">
        <v>70</v>
      </c>
      <c r="AE5" s="173" t="s">
        <v>65</v>
      </c>
      <c r="AF5" s="160"/>
    </row>
    <row r="6">
      <c r="A6" s="178">
        <v>1.0</v>
      </c>
      <c r="B6" s="163" t="str">
        <f>'C1'!C9</f>
        <v>ARBELAEZ PEREZ PIEDAD DE JESUS</v>
      </c>
      <c r="C6" s="179">
        <f>'C1'!E9</f>
        <v>750000</v>
      </c>
      <c r="D6" s="179">
        <f>'C1'!D9</f>
        <v>71000</v>
      </c>
      <c r="E6" s="180">
        <f>'C1'!B9</f>
        <v>43701799</v>
      </c>
      <c r="F6" s="181">
        <f t="shared" ref="F6:F42" si="1">IF(D6&gt;0,D6*F$1,0)</f>
        <v>852000</v>
      </c>
      <c r="G6" s="182">
        <f t="shared" ref="G6:G12" si="2">IF(F6&gt;0,(VLOOKUP(E6,P6:AB43,F$1+1,FALSE)+D6*F$1),0)</f>
        <v>852000</v>
      </c>
      <c r="H6" s="163"/>
      <c r="I6" s="183">
        <f t="shared" ref="I6:I14" si="3">IF(F6-G6&gt;0,+F6-G6,0)</f>
        <v>0</v>
      </c>
      <c r="J6" s="163"/>
      <c r="K6" s="181">
        <f>IF('C1'!F9*F$1&lt;G6,'C1'!F9*F$1,+G6)</f>
        <v>760800</v>
      </c>
      <c r="L6" s="181">
        <f>IF('C1'!F9*F$1+1000*F$1&lt;G6,1000*F$1,+G6-K6)</f>
        <v>12000</v>
      </c>
      <c r="M6" s="181">
        <f>IF('C1'!F9*F$1+1000*F$1+'C1'!G9*F$1&lt;G6,IF(CEILING('C1'!G9*F$1,500)&gt;C6/10,C6/10,CEILING('C1'!G9*F$1,500)),G6-K6-L6)</f>
        <v>75000</v>
      </c>
      <c r="N6" s="181">
        <f>IF('C1'!F9*F$1+1000*F$1+'C1'!G8*F$1+'C1'!H8*F$1&lt;G6,+G6-K6-L6-M6,+G6-K6-L6-M6)</f>
        <v>4200</v>
      </c>
      <c r="O6" s="184"/>
      <c r="P6" s="180">
        <f>'C1'!B9</f>
        <v>43701799</v>
      </c>
      <c r="Q6" s="185">
        <f>'C1'!J9-D6</f>
        <v>0</v>
      </c>
      <c r="R6" s="182">
        <f>'C1'!J9+'C1'!L9-(D6*2)</f>
        <v>0</v>
      </c>
      <c r="S6" s="182">
        <f>'C1'!J9+'C1'!L9+'C1'!N9-(D6*3)</f>
        <v>0</v>
      </c>
      <c r="T6" s="182">
        <f>'C1'!J9+'C1'!L9+'C1'!N9+'C1'!P9-(D6*4)</f>
        <v>0</v>
      </c>
      <c r="U6" s="182">
        <f>'C1'!J9+'C1'!L9+'C1'!N9+'C1'!P9+'C1'!R9-(D6*5)</f>
        <v>0</v>
      </c>
      <c r="V6" s="182">
        <f>'C1'!J9+'C1'!L9+'C1'!N9+'C1'!P9+'C1'!R9+'C1'!T9-(D6*6)</f>
        <v>0</v>
      </c>
      <c r="W6" s="182">
        <f>'C1'!J9+'C1'!L9+'C1'!N9+'C1'!P9+'C1'!R9+'C1'!T9+'C1'!V9-(D6*7)</f>
        <v>0</v>
      </c>
      <c r="X6" s="182">
        <f>'C1'!J9+'C1'!L9+'C1'!N9+'C1'!P9+'C1'!R9+'C1'!T9+'C1'!V9+'C1'!X9-(D6*8)</f>
        <v>0</v>
      </c>
      <c r="Y6" s="182">
        <f>'C1'!J9+'C1'!L9+'C1'!N9+'C1'!P9+'C1'!R9+'C1'!T9+'C1'!V9+'C1'!X9+'C1'!Z9-(D6*9)</f>
        <v>0</v>
      </c>
      <c r="Z6" s="182">
        <f>'C1'!J9+'C1'!L9+'C1'!N9+'C1'!P9+'C1'!R9+'C1'!T9+'C1'!V9+'C1'!X9+'C1'!Z9+'C1'!AB9-(D6*10)</f>
        <v>0</v>
      </c>
      <c r="AA6" s="182">
        <f>'C1'!J9+'C1'!L9+'C1'!N9+'C1'!P9+'C1'!R9+'C1'!T9+'C1'!V9+'C1'!X9+'C1'!Z9+'C1'!AB9+'C1'!AD9-(D6*11)</f>
        <v>-1000</v>
      </c>
      <c r="AB6" s="182">
        <f>'C1'!J9+'C1'!L9+'C1'!N9+'C1'!P9+'C1'!R9+'C1'!T9+'C1'!V9+'C1'!X9+'C1'!Z9+'C1'!AB9+'C1'!AD9+'C1'!AF9-(D6*12)</f>
        <v>0</v>
      </c>
      <c r="AC6" s="163"/>
      <c r="AD6" s="185">
        <f t="shared" ref="AD6:AD14" si="4">D6*12</f>
        <v>852000</v>
      </c>
      <c r="AE6" s="185">
        <f>'C1'!AP9</f>
        <v>852000</v>
      </c>
      <c r="AF6" s="160"/>
    </row>
    <row r="7">
      <c r="A7" s="178">
        <v>2.0</v>
      </c>
      <c r="B7" s="163" t="str">
        <f>'C1'!C10</f>
        <v>LOPERA CASTRO RUBEN DARIO</v>
      </c>
      <c r="C7" s="179">
        <f>'C1'!E10</f>
        <v>350000</v>
      </c>
      <c r="D7" s="179">
        <f>'C1'!D10</f>
        <v>34000</v>
      </c>
      <c r="E7" s="180">
        <f>'C1'!B10</f>
        <v>70519305</v>
      </c>
      <c r="F7" s="181">
        <f t="shared" si="1"/>
        <v>408000</v>
      </c>
      <c r="G7" s="182">
        <f t="shared" si="2"/>
        <v>438000</v>
      </c>
      <c r="H7" s="163"/>
      <c r="I7" s="166">
        <f t="shared" si="3"/>
        <v>0</v>
      </c>
      <c r="J7" s="163"/>
      <c r="K7" s="181">
        <f>IF('C1'!F10*F$1&lt;G7,'C1'!F10*F$1,+G7)</f>
        <v>355200</v>
      </c>
      <c r="L7" s="181">
        <f>IF('C1'!F10*F$1+1000*F$1&lt;G7,1000*F$1,+G7-K7)</f>
        <v>12000</v>
      </c>
      <c r="M7" s="181">
        <f>IF('C1'!F10*F$1+1000*F$1+'C1'!G10*F$1&lt;G7,IF(CEILING('C1'!G10*F$1,500)&gt;C7/10,C7/10,CEILING('C1'!G10*F$1,500)),G7-K7-L7)</f>
        <v>35000</v>
      </c>
      <c r="N7" s="181">
        <f>IF('C1'!F10*F$1+1000*F$1+'C1'!G9*F$1+'C1'!H9*F$1&lt;G7,+G7-K7-L7-M7,+G7-K7-L7-M7)</f>
        <v>35800</v>
      </c>
      <c r="O7" s="186"/>
      <c r="P7" s="180">
        <f>'C1'!B10</f>
        <v>70519305</v>
      </c>
      <c r="Q7" s="185">
        <f>'C1'!J10-D7</f>
        <v>-34000</v>
      </c>
      <c r="R7" s="182">
        <f>'C1'!J10+'C1'!L10-(D7*2)</f>
        <v>-33000</v>
      </c>
      <c r="S7" s="182">
        <f>'C1'!J10+'C1'!L10+'C1'!N10-(D7*3)</f>
        <v>-67000</v>
      </c>
      <c r="T7" s="182">
        <f>'C1'!J10+'C1'!L10+'C1'!N10+'C1'!P10-(D7*4)</f>
        <v>-1000</v>
      </c>
      <c r="U7" s="182">
        <f>'C1'!J10+'C1'!L10+'C1'!N10+'C1'!P10+'C1'!R10-(D7*5)</f>
        <v>1000</v>
      </c>
      <c r="V7" s="182">
        <f>'C1'!J10+'C1'!L10+'C1'!N10+'C1'!P10+'C1'!R10+'C1'!T10-(D7*6)</f>
        <v>7000</v>
      </c>
      <c r="W7" s="182">
        <f>'C1'!J10+'C1'!L10+'C1'!N10+'C1'!P10+'C1'!R10+'C1'!T10+'C1'!V10-(D7*7)</f>
        <v>3000</v>
      </c>
      <c r="X7" s="182">
        <f>'C1'!J10+'C1'!L10+'C1'!N10+'C1'!P10+'C1'!R10+'C1'!T10+'C1'!V10+'C1'!X10-(D7*8)</f>
        <v>9000</v>
      </c>
      <c r="Y7" s="182">
        <f>'C1'!J10+'C1'!L10+'C1'!N10+'C1'!P10+'C1'!R10+'C1'!T10+'C1'!V10+'C1'!X10+'C1'!Z10-(D7*9)</f>
        <v>40000</v>
      </c>
      <c r="Z7" s="182">
        <f>'C1'!J10+'C1'!L10+'C1'!N10+'C1'!P10+'C1'!R10+'C1'!T10+'C1'!V10+'C1'!X10+'C1'!Z10+'C1'!AB10-(D7*10)</f>
        <v>68000</v>
      </c>
      <c r="AA7" s="182">
        <f>'C1'!J10+'C1'!L10+'C1'!N10+'C1'!P10+'C1'!R10+'C1'!T10+'C1'!V10+'C1'!X10+'C1'!Z10+'C1'!AB10+'C1'!AD10-(D7*11)</f>
        <v>54000</v>
      </c>
      <c r="AB7" s="182">
        <f>'C1'!J10+'C1'!L10+'C1'!N10+'C1'!P10+'C1'!R10+'C1'!T10+'C1'!V10+'C1'!X10+'C1'!Z10+'C1'!AB10+'C1'!AD10+'C1'!AF10-(D7*12)</f>
        <v>30000</v>
      </c>
      <c r="AC7" s="163"/>
      <c r="AD7" s="185">
        <f t="shared" si="4"/>
        <v>408000</v>
      </c>
      <c r="AE7" s="185">
        <f>'C1'!AP10</f>
        <v>438000</v>
      </c>
      <c r="AF7" s="160"/>
    </row>
    <row r="8">
      <c r="A8" s="178">
        <v>3.0</v>
      </c>
      <c r="B8" s="163" t="str">
        <f>'C1'!C11</f>
        <v>ZAPATA PIEDRAHITA RUBIELA</v>
      </c>
      <c r="C8" s="179">
        <f>'C1'!E11</f>
        <v>600000</v>
      </c>
      <c r="D8" s="179">
        <f>'C1'!D11</f>
        <v>57000</v>
      </c>
      <c r="E8" s="180">
        <f>'C1'!B11</f>
        <v>43028198</v>
      </c>
      <c r="F8" s="181">
        <f t="shared" si="1"/>
        <v>684000</v>
      </c>
      <c r="G8" s="182">
        <f t="shared" si="2"/>
        <v>684000</v>
      </c>
      <c r="H8" s="163"/>
      <c r="I8" s="183">
        <f t="shared" si="3"/>
        <v>0</v>
      </c>
      <c r="J8" s="163"/>
      <c r="K8" s="181">
        <f>IF('C1'!F11*F$1&lt;G8,'C1'!F11*F$1,+G8)</f>
        <v>608400</v>
      </c>
      <c r="L8" s="181">
        <f>IF('C1'!F11*F$1+1000*F$1&lt;G8,1000*F$1,+G8-K8)</f>
        <v>12000</v>
      </c>
      <c r="M8" s="181">
        <f>IF('C1'!F11*F$1+1000*F$1+'C1'!G11*F$1&lt;G8,IF(CEILING('C1'!G11*F$1,500)&gt;C8/10,C8/10,CEILING('C1'!G11*F$1,500)),G8-K8-L8)</f>
        <v>60000</v>
      </c>
      <c r="N8" s="181">
        <f>IF('C1'!F11*F$1+1000*F$1+'C1'!G10*F$1+'C1'!H10*F$1&lt;G8,+G8-K8-L8-M8,+G8-K8-L8-M8)</f>
        <v>3600</v>
      </c>
      <c r="O8" s="186"/>
      <c r="P8" s="180">
        <f>'C1'!B11</f>
        <v>43028198</v>
      </c>
      <c r="Q8" s="185">
        <f>'C1'!J11-D8</f>
        <v>3000</v>
      </c>
      <c r="R8" s="182">
        <f>'C1'!J11+'C1'!L11-(D8*2)</f>
        <v>-24000</v>
      </c>
      <c r="S8" s="182">
        <f>'C1'!J11+'C1'!L11+'C1'!N11-(D8*3)</f>
        <v>-71000</v>
      </c>
      <c r="T8" s="182">
        <f>'C1'!J11+'C1'!L11+'C1'!N11+'C1'!P11-(D8*4)</f>
        <v>-68000</v>
      </c>
      <c r="U8" s="182">
        <f>'C1'!J11+'C1'!L11+'C1'!N11+'C1'!P11+'C1'!R11-(D8*5)</f>
        <v>-99000</v>
      </c>
      <c r="V8" s="182">
        <f>'C1'!J11+'C1'!L11+'C1'!N11+'C1'!P11+'C1'!R11+'C1'!T11-(D8*6)</f>
        <v>-96000</v>
      </c>
      <c r="W8" s="182">
        <f>'C1'!J11+'C1'!L11+'C1'!N11+'C1'!P11+'C1'!R11+'C1'!T11+'C1'!V11-(D8*7)</f>
        <v>-123000</v>
      </c>
      <c r="X8" s="182">
        <f>'C1'!J11+'C1'!L11+'C1'!N11+'C1'!P11+'C1'!R11+'C1'!T11+'C1'!V11+'C1'!X11-(D8*8)</f>
        <v>-120000</v>
      </c>
      <c r="Y8" s="182">
        <f>'C1'!J11+'C1'!L11+'C1'!N11+'C1'!P11+'C1'!R11+'C1'!T11+'C1'!V11+'C1'!X11+'C1'!Z11-(D8*9)</f>
        <v>-117000</v>
      </c>
      <c r="Z8" s="182">
        <f>'C1'!J11+'C1'!L11+'C1'!N11+'C1'!P11+'C1'!R11+'C1'!T11+'C1'!V11+'C1'!X11+'C1'!Z11+'C1'!AB11-(D8*10)</f>
        <v>-114000</v>
      </c>
      <c r="AA8" s="182">
        <f>'C1'!J11+'C1'!L11+'C1'!N11+'C1'!P11+'C1'!R11+'C1'!T11+'C1'!V11+'C1'!X11+'C1'!Z11+'C1'!AB11+'C1'!AD11-(D8*11)</f>
        <v>-131000</v>
      </c>
      <c r="AB8" s="182">
        <f>'C1'!J11+'C1'!L11+'C1'!N11+'C1'!P11+'C1'!R11+'C1'!T11+'C1'!V11+'C1'!X11+'C1'!Z11+'C1'!AB11+'C1'!AD11+'C1'!AF11-(D8*12)</f>
        <v>0</v>
      </c>
      <c r="AC8" s="163"/>
      <c r="AD8" s="185">
        <f t="shared" si="4"/>
        <v>684000</v>
      </c>
      <c r="AE8" s="185">
        <f>'C1'!AP11</f>
        <v>684000</v>
      </c>
      <c r="AF8" s="160"/>
    </row>
    <row r="9">
      <c r="A9" s="178">
        <v>4.0</v>
      </c>
      <c r="B9" s="163" t="str">
        <f>'C1'!C12</f>
        <v>CARDONA SANCHEZ LUZ MARINA</v>
      </c>
      <c r="C9" s="179">
        <f>'C1'!E12</f>
        <v>300000</v>
      </c>
      <c r="D9" s="179">
        <f>'C1'!D12</f>
        <v>29000</v>
      </c>
      <c r="E9" s="180">
        <f>'C1'!B12</f>
        <v>43563997</v>
      </c>
      <c r="F9" s="181">
        <f t="shared" si="1"/>
        <v>348000</v>
      </c>
      <c r="G9" s="182">
        <f t="shared" si="2"/>
        <v>348000</v>
      </c>
      <c r="H9" s="163"/>
      <c r="I9" s="166">
        <f t="shared" si="3"/>
        <v>0</v>
      </c>
      <c r="J9" s="163"/>
      <c r="K9" s="181">
        <f>IF('C1'!F12*F$1&lt;G9,'C1'!F12*F$1,+G9)</f>
        <v>304200</v>
      </c>
      <c r="L9" s="181">
        <f>IF('C1'!F12*F$1+1000*F$1&lt;G9,1000*F$1,+G9-K9)</f>
        <v>12000</v>
      </c>
      <c r="M9" s="181">
        <f>IF('C1'!F12*F$1+1000*F$1+'C1'!G12*F$1&lt;G9,IF(CEILING('C1'!G12*F$1,500)&gt;C9/10,C9/10,CEILING('C1'!G12*F$1,500)),G9-K9-L9)</f>
        <v>30000</v>
      </c>
      <c r="N9" s="181">
        <f>IF('C1'!F12*F$1+1000*F$1+'C1'!G11*F$1+'C1'!H11*F$1&lt;G9,+G9-K9-L9-M9,+G9-K9-L9-M9)</f>
        <v>1800</v>
      </c>
      <c r="O9" s="186"/>
      <c r="P9" s="180">
        <f>'C1'!B12</f>
        <v>43563997</v>
      </c>
      <c r="Q9" s="185">
        <f>'C1'!J12-D9</f>
        <v>-29000</v>
      </c>
      <c r="R9" s="182">
        <f>'C1'!J12+'C1'!L12-(D9*2)</f>
        <v>-58000</v>
      </c>
      <c r="S9" s="182">
        <f>'C1'!J12+'C1'!L12+'C1'!N12-(D9*3)</f>
        <v>-87000</v>
      </c>
      <c r="T9" s="182">
        <f>'C1'!J12+'C1'!L12+'C1'!N12+'C1'!P12-(D9*4)</f>
        <v>4000</v>
      </c>
      <c r="U9" s="182">
        <f>'C1'!J12+'C1'!L12+'C1'!N12+'C1'!P12+'C1'!R12-(D9*5)</f>
        <v>5000</v>
      </c>
      <c r="V9" s="182">
        <f>'C1'!J12+'C1'!L12+'C1'!N12+'C1'!P12+'C1'!R12+'C1'!T12-(D9*6)</f>
        <v>6000</v>
      </c>
      <c r="W9" s="182">
        <f>'C1'!J12+'C1'!L12+'C1'!N12+'C1'!P12+'C1'!R12+'C1'!T12+'C1'!V12-(D9*7)</f>
        <v>-13000</v>
      </c>
      <c r="X9" s="182">
        <f>'C1'!J12+'C1'!L12+'C1'!N12+'C1'!P12+'C1'!R12+'C1'!T12+'C1'!V12+'C1'!X12-(D9*8)</f>
        <v>-22000</v>
      </c>
      <c r="Y9" s="182">
        <f>'C1'!J12+'C1'!L12+'C1'!N12+'C1'!P12+'C1'!R12+'C1'!T12+'C1'!V12+'C1'!X12+'C1'!Z12-(D9*9)</f>
        <v>-51000</v>
      </c>
      <c r="Z9" s="182">
        <f>'C1'!J12+'C1'!L12+'C1'!N12+'C1'!P12+'C1'!R12+'C1'!T12+'C1'!V12+'C1'!X12+'C1'!Z12+'C1'!AB12-(D9*10)</f>
        <v>-73000</v>
      </c>
      <c r="AA9" s="182">
        <f>'C1'!J12+'C1'!L12+'C1'!N12+'C1'!P12+'C1'!R12+'C1'!T12+'C1'!V12+'C1'!X12+'C1'!Z12+'C1'!AB12+'C1'!AD12-(D9*11)</f>
        <v>-102000</v>
      </c>
      <c r="AB9" s="182">
        <f>'C1'!J12+'C1'!L12+'C1'!N12+'C1'!P12+'C1'!R12+'C1'!T12+'C1'!V12+'C1'!X12+'C1'!Z12+'C1'!AB12+'C1'!AD12+'C1'!AF12-(D9*12)</f>
        <v>0</v>
      </c>
      <c r="AC9" s="163"/>
      <c r="AD9" s="185">
        <f t="shared" si="4"/>
        <v>348000</v>
      </c>
      <c r="AE9" s="185">
        <f>'C1'!AP12</f>
        <v>348000</v>
      </c>
      <c r="AF9" s="160"/>
    </row>
    <row r="10">
      <c r="A10" s="178">
        <v>5.0</v>
      </c>
      <c r="B10" s="163" t="str">
        <f>'C1'!C13</f>
        <v>NARANJO FLOREZ LUZ AIDE</v>
      </c>
      <c r="C10" s="179">
        <f>'C1'!E13</f>
        <v>500000</v>
      </c>
      <c r="D10" s="179">
        <f>'C1'!D13</f>
        <v>47500</v>
      </c>
      <c r="E10" s="180">
        <f>'C1'!B13</f>
        <v>43602962</v>
      </c>
      <c r="F10" s="181">
        <f t="shared" si="1"/>
        <v>570000</v>
      </c>
      <c r="G10" s="182">
        <f t="shared" si="2"/>
        <v>570000</v>
      </c>
      <c r="H10" s="163"/>
      <c r="I10" s="166">
        <f t="shared" si="3"/>
        <v>0</v>
      </c>
      <c r="J10" s="163"/>
      <c r="K10" s="181">
        <f>IF('C1'!F13*F$1&lt;G10,'C1'!F13*F$1,+G10)</f>
        <v>507000</v>
      </c>
      <c r="L10" s="181">
        <f>IF('C1'!F13*F$1+1000*F$1&lt;G10,1000*F$1,+G10-K10)</f>
        <v>12000</v>
      </c>
      <c r="M10" s="181">
        <f>IF('C1'!F13*F$1+1000*F$1+'C1'!G13*F$1&lt;G10,IF(CEILING('C1'!G13*F$1,500)&gt;C10/10,C10/10,CEILING('C1'!G13*F$1,500)),G10-K10-L10)</f>
        <v>50000</v>
      </c>
      <c r="N10" s="181">
        <f>IF('C1'!F13*F$1+1000*F$1+'C1'!G12*F$1+'C1'!H12*F$1&lt;G10,+G10-K10-L10-M10,+G10-K10-L10-M10)</f>
        <v>1000</v>
      </c>
      <c r="O10" s="186"/>
      <c r="P10" s="180">
        <f>'C1'!B13</f>
        <v>43602962</v>
      </c>
      <c r="Q10" s="185">
        <f>'C1'!J13-D10</f>
        <v>2500</v>
      </c>
      <c r="R10" s="182">
        <f>'C1'!J13+'C1'!L13-(D10*2)</f>
        <v>5000</v>
      </c>
      <c r="S10" s="182">
        <f>'C1'!J13+'C1'!L13+'C1'!N13-(D10*3)</f>
        <v>7500</v>
      </c>
      <c r="T10" s="182">
        <f>'C1'!J13+'C1'!L13+'C1'!N13+'C1'!P13-(D10*4)</f>
        <v>-15000</v>
      </c>
      <c r="U10" s="182">
        <f>'C1'!J13+'C1'!L13+'C1'!N13+'C1'!P13+'C1'!R13-(D10*5)</f>
        <v>-12500</v>
      </c>
      <c r="V10" s="182">
        <f>'C1'!J13+'C1'!L13+'C1'!N13+'C1'!P13+'C1'!R13+'C1'!T13-(D10*6)</f>
        <v>-10000</v>
      </c>
      <c r="W10" s="182">
        <f>'C1'!J13+'C1'!L13+'C1'!N13+'C1'!P13+'C1'!R13+'C1'!T13+'C1'!V13-(D10*7)</f>
        <v>-2500</v>
      </c>
      <c r="X10" s="182">
        <f>'C1'!J13+'C1'!L13+'C1'!N13+'C1'!P13+'C1'!R13+'C1'!T13+'C1'!V13+'C1'!X13-(D10*8)</f>
        <v>0</v>
      </c>
      <c r="Y10" s="182">
        <f>'C1'!J13+'C1'!L13+'C1'!N13+'C1'!P13+'C1'!R13+'C1'!T13+'C1'!V13+'C1'!X13+'C1'!Z13-(D10*9)</f>
        <v>-17500</v>
      </c>
      <c r="Z10" s="182">
        <f>'C1'!J13+'C1'!L13+'C1'!N13+'C1'!P13+'C1'!R13+'C1'!T13+'C1'!V13+'C1'!X13+'C1'!Z13+'C1'!AB13-(D10*10)</f>
        <v>-15000</v>
      </c>
      <c r="AA10" s="182">
        <f>'C1'!J13+'C1'!L13+'C1'!N13+'C1'!P13+'C1'!R13+'C1'!T13+'C1'!V13+'C1'!X13+'C1'!Z13+'C1'!AB13+'C1'!AD13-(D10*11)</f>
        <v>-12500</v>
      </c>
      <c r="AB10" s="182">
        <f>'C1'!J13+'C1'!L13+'C1'!N13+'C1'!P13+'C1'!R13+'C1'!T13+'C1'!V13+'C1'!X13+'C1'!Z13+'C1'!AB13+'C1'!AD13+'C1'!AF13-(D10*12)</f>
        <v>0</v>
      </c>
      <c r="AC10" s="163"/>
      <c r="AD10" s="185">
        <f t="shared" si="4"/>
        <v>570000</v>
      </c>
      <c r="AE10" s="185">
        <f>'C1'!AP13</f>
        <v>570000</v>
      </c>
      <c r="AF10" s="160"/>
    </row>
    <row r="11">
      <c r="A11" s="178">
        <v>6.0</v>
      </c>
      <c r="B11" s="163" t="str">
        <f>'C1'!C14</f>
        <v/>
      </c>
      <c r="C11" s="179" t="str">
        <f>'C1'!E14</f>
        <v/>
      </c>
      <c r="D11" s="179" t="str">
        <f>'C1'!D14</f>
        <v/>
      </c>
      <c r="E11" s="180" t="str">
        <f>'C1'!B14</f>
        <v/>
      </c>
      <c r="F11" s="181">
        <f t="shared" si="1"/>
        <v>0</v>
      </c>
      <c r="G11" s="182">
        <f t="shared" si="2"/>
        <v>0</v>
      </c>
      <c r="H11" s="163"/>
      <c r="I11" s="183">
        <f t="shared" si="3"/>
        <v>0</v>
      </c>
      <c r="J11" s="163"/>
      <c r="K11" s="181">
        <f>IF('C1'!F14*F$1&lt;G11,'C1'!F14*F$1,+G11)</f>
        <v>0</v>
      </c>
      <c r="L11" s="181">
        <f>IF('C1'!F14*F$1+1000*F$1&lt;G11,1000*F$1,+G11-K11)</f>
        <v>0</v>
      </c>
      <c r="M11" s="181">
        <f>IF('C1'!F14*F$1+1000*F$1+'C1'!G14*F$1&lt;G11,IF(CEILING('C1'!G14*F$1,500)&gt;C11/10,C11/10,CEILING('C1'!G14*F$1,500)),G11-K11-L11)</f>
        <v>0</v>
      </c>
      <c r="N11" s="181">
        <f>IF('C1'!F14*F$1+1000*F$1+'C1'!G13*F$1+'C1'!H13*F$1&lt;G11,+G11-K11-L11-M11,+G11-K11-L11-M11)</f>
        <v>0</v>
      </c>
      <c r="O11" s="186"/>
      <c r="P11" s="180" t="str">
        <f>'C1'!B14</f>
        <v/>
      </c>
      <c r="Q11" s="185">
        <f>'C1'!J14-D11</f>
        <v>0</v>
      </c>
      <c r="R11" s="182">
        <f>'C1'!J14+'C1'!L14-(D11*2)</f>
        <v>0</v>
      </c>
      <c r="S11" s="182">
        <f>'C1'!J14+'C1'!L14+'C1'!N14-(D11*3)</f>
        <v>0</v>
      </c>
      <c r="T11" s="182">
        <f>'C1'!J14+'C1'!L14+'C1'!N14+'C1'!P14-(D11*4)</f>
        <v>0</v>
      </c>
      <c r="U11" s="182">
        <f>'C1'!J14+'C1'!L14+'C1'!N14+'C1'!P14+'C1'!R14-(D11*5)</f>
        <v>0</v>
      </c>
      <c r="V11" s="182">
        <f>'C1'!J14+'C1'!L14+'C1'!N14+'C1'!P14+'C1'!R14+'C1'!T14-(D11*6)</f>
        <v>0</v>
      </c>
      <c r="W11" s="182">
        <f>'C1'!J14+'C1'!L14+'C1'!N14+'C1'!P14+'C1'!R14+'C1'!T14+'C1'!V14-(D11*7)</f>
        <v>0</v>
      </c>
      <c r="X11" s="182">
        <f>'C1'!J14+'C1'!L14+'C1'!N14+'C1'!P14+'C1'!R14+'C1'!T14+'C1'!V14+'C1'!X14-(D11*8)</f>
        <v>0</v>
      </c>
      <c r="Y11" s="182">
        <f>'C1'!J14+'C1'!L14+'C1'!N14+'C1'!P14+'C1'!R14+'C1'!T14+'C1'!V14+'C1'!X14+'C1'!Z14-(D11*9)</f>
        <v>0</v>
      </c>
      <c r="Z11" s="182">
        <f>'C1'!J14+'C1'!L14+'C1'!N14+'C1'!P14+'C1'!R14+'C1'!T14+'C1'!V14+'C1'!X14+'C1'!Z14+'C1'!AB14-(D11*10)</f>
        <v>0</v>
      </c>
      <c r="AA11" s="182">
        <f>'C1'!J14+'C1'!L14+'C1'!N14+'C1'!P14+'C1'!R14+'C1'!T14+'C1'!V14+'C1'!X14+'C1'!Z14+'C1'!AB14+'C1'!AD14-(D11*11)</f>
        <v>0</v>
      </c>
      <c r="AB11" s="182">
        <f>'C1'!J14+'C1'!L14+'C1'!N14+'C1'!P14+'C1'!R14+'C1'!T14+'C1'!V14+'C1'!X14+'C1'!Z14+'C1'!AB14+'C1'!AD14+'C1'!AF14-(D11*12)</f>
        <v>0</v>
      </c>
      <c r="AC11" s="163"/>
      <c r="AD11" s="185">
        <f t="shared" si="4"/>
        <v>0</v>
      </c>
      <c r="AE11" s="185">
        <f>'C1'!AP14</f>
        <v>0</v>
      </c>
      <c r="AF11" s="160"/>
    </row>
    <row r="12">
      <c r="A12" s="178">
        <v>7.0</v>
      </c>
      <c r="B12" s="163" t="str">
        <f>'C1'!C15</f>
        <v/>
      </c>
      <c r="C12" s="179" t="str">
        <f>'C1'!E15</f>
        <v/>
      </c>
      <c r="D12" s="179" t="str">
        <f>'C1'!D15</f>
        <v/>
      </c>
      <c r="E12" s="180" t="str">
        <f>'C1'!B15</f>
        <v/>
      </c>
      <c r="F12" s="181">
        <f t="shared" si="1"/>
        <v>0</v>
      </c>
      <c r="G12" s="182">
        <f t="shared" si="2"/>
        <v>0</v>
      </c>
      <c r="H12" s="163"/>
      <c r="I12" s="183">
        <f t="shared" si="3"/>
        <v>0</v>
      </c>
      <c r="J12" s="163"/>
      <c r="K12" s="181">
        <f>IF('C1'!F15*F$1&lt;G12,'C1'!F15*F$1,+G12)</f>
        <v>0</v>
      </c>
      <c r="L12" s="181">
        <f>IF('C1'!F15*F$1+1000*F$1&lt;G12,1000*F$1,+G12-K12)</f>
        <v>0</v>
      </c>
      <c r="M12" s="181">
        <f>IF('C1'!F15*F$1+1000*F$1+'C1'!G15*F$1&lt;G12,IF(CEILING('C1'!G15*F$1,500)&gt;C12/10,C12/10,CEILING('C1'!G15*F$1,500)),G12-K12-L12)</f>
        <v>0</v>
      </c>
      <c r="N12" s="181">
        <f>IF('C1'!F15*F$1+1000*F$1+'C1'!G14*F$1+'C1'!H14*F$1&lt;G12,+G12-K12-L12-M12,+G12-K12-L12-M12)</f>
        <v>0</v>
      </c>
      <c r="O12" s="186"/>
      <c r="P12" s="180" t="str">
        <f>'C1'!B15</f>
        <v/>
      </c>
      <c r="Q12" s="185">
        <f>'C1'!J15-D12</f>
        <v>0</v>
      </c>
      <c r="R12" s="182">
        <f>'C1'!J15+'C1'!L15-(D12*2)</f>
        <v>0</v>
      </c>
      <c r="S12" s="182">
        <f>'C1'!J15+'C1'!L15+'C1'!N15-(D12*3)</f>
        <v>0</v>
      </c>
      <c r="T12" s="182">
        <f>'C1'!J15+'C1'!L15+'C1'!N15+'C1'!P15-(D12*4)</f>
        <v>0</v>
      </c>
      <c r="U12" s="182">
        <f>'C1'!J15+'C1'!L15+'C1'!N15+'C1'!P15+'C1'!R15-(D12*5)</f>
        <v>0</v>
      </c>
      <c r="V12" s="182">
        <f>'C1'!J15+'C1'!L15+'C1'!N15+'C1'!P15+'C1'!R15+'C1'!T15-(D12*6)</f>
        <v>0</v>
      </c>
      <c r="W12" s="182">
        <f>'C1'!J15+'C1'!L15+'C1'!N15+'C1'!P15+'C1'!R15+'C1'!T15+'C1'!V15-(D12*7)</f>
        <v>0</v>
      </c>
      <c r="X12" s="182">
        <f>'C1'!J15+'C1'!L15+'C1'!N15+'C1'!P15+'C1'!R15+'C1'!T15+'C1'!V15+'C1'!X15-(D12*8)</f>
        <v>0</v>
      </c>
      <c r="Y12" s="182">
        <f>'C1'!J15+'C1'!L15+'C1'!N15+'C1'!P15+'C1'!R15+'C1'!T15+'C1'!V15+'C1'!X15+'C1'!Z15-(D12*9)</f>
        <v>0</v>
      </c>
      <c r="Z12" s="182">
        <f>'C1'!J15+'C1'!L15+'C1'!N15+'C1'!P15+'C1'!R15+'C1'!T15+'C1'!V15+'C1'!X15+'C1'!Z15+'C1'!AB15-(D12*10)</f>
        <v>0</v>
      </c>
      <c r="AA12" s="182">
        <f>'C1'!J15+'C1'!L15+'C1'!N15+'C1'!P15+'C1'!R15+'C1'!T15+'C1'!V15+'C1'!X15+'C1'!Z15+'C1'!AB15+'C1'!AD15-(D12*11)</f>
        <v>0</v>
      </c>
      <c r="AB12" s="182">
        <f>'C1'!J15+'C1'!L15+'C1'!N15+'C1'!P15+'C1'!R15+'C1'!T15+'C1'!V15+'C1'!X15+'C1'!Z15+'C1'!AB15+'C1'!AD15+'C1'!AF15-(D12*12)</f>
        <v>0</v>
      </c>
      <c r="AC12" s="163"/>
      <c r="AD12" s="185">
        <f t="shared" si="4"/>
        <v>0</v>
      </c>
      <c r="AE12" s="185">
        <f>'C1'!AP15</f>
        <v>0</v>
      </c>
      <c r="AF12" s="160"/>
    </row>
    <row r="13">
      <c r="A13" s="178">
        <v>8.0</v>
      </c>
      <c r="B13" s="163" t="str">
        <f>'C1'!C16</f>
        <v/>
      </c>
      <c r="C13" s="179" t="str">
        <f>'C1'!E16</f>
        <v/>
      </c>
      <c r="D13" s="179" t="str">
        <f>'C1'!D16</f>
        <v/>
      </c>
      <c r="E13" s="180" t="str">
        <f>'C1'!B16</f>
        <v/>
      </c>
      <c r="F13" s="181">
        <f t="shared" si="1"/>
        <v>0</v>
      </c>
      <c r="G13" s="187">
        <f>IF(F13&gt;0,(VLOOKUP(E13,P13:AB49,F$1+1,FALSE)+D13*F$1),0)</f>
        <v>0</v>
      </c>
      <c r="H13" s="163"/>
      <c r="I13" s="183">
        <f t="shared" si="3"/>
        <v>0</v>
      </c>
      <c r="J13" s="163"/>
      <c r="K13" s="181">
        <f>IF('C1'!F16*F$1&lt;G13,'C1'!F16*F$1,+G13)</f>
        <v>0</v>
      </c>
      <c r="L13" s="181">
        <f>IF('C1'!F16*F$1+1000*F$1&lt;G13,1000*F$1,+G13-K13)</f>
        <v>0</v>
      </c>
      <c r="M13" s="181">
        <f>IF('C1'!F16*F$1+1000*F$1+'C1'!G16*F$1&lt;G13,IF(CEILING('C1'!G16*F$1,500)&gt;C13/10,C13/10,CEILING('C1'!G16*F$1,500)),G13-K13-L13)</f>
        <v>0</v>
      </c>
      <c r="N13" s="181">
        <f>IF('C1'!F16*F$1+1000*F$1+'C1'!G15*F$1+'C1'!H15*F$1&lt;G13,+G13-K13-L13-M13,+G13-K13-L13-M13)</f>
        <v>0</v>
      </c>
      <c r="O13" s="186"/>
      <c r="P13" s="180" t="str">
        <f>'C1'!B16</f>
        <v/>
      </c>
      <c r="Q13" s="185">
        <f>'C1'!J16-D13</f>
        <v>0</v>
      </c>
      <c r="R13" s="182">
        <f>'C1'!J16+'C1'!L16-(D13*2)</f>
        <v>0</v>
      </c>
      <c r="S13" s="182">
        <f>'C1'!J16+'C1'!L16+'C1'!N16-(D13*3)</f>
        <v>0</v>
      </c>
      <c r="T13" s="182">
        <f>'C1'!J16+'C1'!L16+'C1'!N16+'C1'!P16-(D13*4)</f>
        <v>0</v>
      </c>
      <c r="U13" s="182">
        <f>'C1'!J16+'C1'!L16+'C1'!N16+'C1'!P16+'C1'!R16-(D13*5)</f>
        <v>0</v>
      </c>
      <c r="V13" s="182">
        <f>'C1'!J16+'C1'!L16+'C1'!N16+'C1'!P16+'C1'!R16+'C1'!T16-(D13*6)</f>
        <v>0</v>
      </c>
      <c r="W13" s="182">
        <f>'C1'!J16+'C1'!L16+'C1'!N16+'C1'!P16+'C1'!R16+'C1'!T16+'C1'!V16-(D13*7)</f>
        <v>0</v>
      </c>
      <c r="X13" s="182">
        <f>'C1'!J16+'C1'!L16+'C1'!N16+'C1'!P16+'C1'!R16+'C1'!T16+'C1'!V16+'C1'!X16-(D13*8)</f>
        <v>0</v>
      </c>
      <c r="Y13" s="182">
        <f>'C1'!J16+'C1'!L16+'C1'!N16+'C1'!P16+'C1'!R16+'C1'!T16+'C1'!V16+'C1'!X16+'C1'!Z16-(D13*9)</f>
        <v>0</v>
      </c>
      <c r="Z13" s="182">
        <f>'C1'!J16+'C1'!L16+'C1'!N16+'C1'!P16+'C1'!R16+'C1'!T16+'C1'!V16+'C1'!X16+'C1'!Z16+'C1'!AB16-(D13*10)</f>
        <v>0</v>
      </c>
      <c r="AA13" s="182">
        <f>'C1'!J16+'C1'!L16+'C1'!N16+'C1'!P16+'C1'!R16+'C1'!T16+'C1'!V16+'C1'!X16+'C1'!Z16+'C1'!AB16+'C1'!AD16-(D13*11)</f>
        <v>0</v>
      </c>
      <c r="AB13" s="182">
        <f>'C1'!J16+'C1'!L16+'C1'!N16+'C1'!P16+'C1'!R16+'C1'!T16+'C1'!V16+'C1'!X16+'C1'!Z16+'C1'!AB16+'C1'!AD16+'C1'!AF16-(D13*12)</f>
        <v>0</v>
      </c>
      <c r="AC13" s="163"/>
      <c r="AD13" s="185">
        <f t="shared" si="4"/>
        <v>0</v>
      </c>
      <c r="AE13" s="185">
        <f>'C1'!AP16</f>
        <v>0</v>
      </c>
      <c r="AF13" s="160"/>
    </row>
    <row r="14">
      <c r="A14" s="178">
        <v>9.0</v>
      </c>
      <c r="B14" s="163" t="str">
        <f>'C1'!C17</f>
        <v/>
      </c>
      <c r="C14" s="179" t="str">
        <f>'C1'!E17</f>
        <v/>
      </c>
      <c r="D14" s="179" t="str">
        <f>'C1'!D17</f>
        <v/>
      </c>
      <c r="E14" s="180" t="str">
        <f>'C1'!B17</f>
        <v/>
      </c>
      <c r="F14" s="181">
        <f t="shared" si="1"/>
        <v>0</v>
      </c>
      <c r="G14" s="187">
        <f>IF(F14&gt;0,(VLOOKUP(E14,P14:AB49,F$1+1,FALSE)+D14*F$1),0)</f>
        <v>0</v>
      </c>
      <c r="H14" s="163"/>
      <c r="I14" s="183">
        <f t="shared" si="3"/>
        <v>0</v>
      </c>
      <c r="J14" s="163"/>
      <c r="K14" s="181">
        <f>IF('C1'!F17*F$1&lt;G14,'C1'!F17*F$1,+G14)</f>
        <v>0</v>
      </c>
      <c r="L14" s="181">
        <f>IF('C1'!F17*F$1+1000*F$1&lt;G14,1000*F$1,+G14-K14)</f>
        <v>0</v>
      </c>
      <c r="M14" s="181">
        <f>IF('C1'!F17*F$1+1000*F$1+'C1'!G17*F$1&lt;G14,IF(CEILING('C1'!G17*F$1,500)&gt;C14/10,C14/10,CEILING('C1'!G17*F$1,500)),G14-K14-L14)</f>
        <v>0</v>
      </c>
      <c r="N14" s="181">
        <f>IF('C1'!F17*F$1+1000*F$1+'C1'!G16*F$1+'C1'!H16*F$1&lt;G14,+G14-K14-L14-M14,+G14-K14-L14-M14)</f>
        <v>0</v>
      </c>
      <c r="O14" s="186"/>
      <c r="P14" s="180" t="str">
        <f>'C1'!B17</f>
        <v/>
      </c>
      <c r="Q14" s="185">
        <f>'C1'!J17-D14</f>
        <v>0</v>
      </c>
      <c r="R14" s="182">
        <f>'C1'!J17+'C1'!L17-(D14*2)</f>
        <v>0</v>
      </c>
      <c r="S14" s="182">
        <f>'C1'!J17+'C1'!L17+'C1'!N17-(D14*3)</f>
        <v>0</v>
      </c>
      <c r="T14" s="182">
        <f>'C1'!J17+'C1'!L17+'C1'!N17+'C1'!P17-(D14*4)</f>
        <v>0</v>
      </c>
      <c r="U14" s="182">
        <f>'C1'!J17+'C1'!L17+'C1'!N17+'C1'!P17+'C1'!R17-(D14*5)</f>
        <v>0</v>
      </c>
      <c r="V14" s="182">
        <f>'C1'!J17+'C1'!L17+'C1'!N17+'C1'!P17+'C1'!R17+'C1'!T17-(D14*6)</f>
        <v>0</v>
      </c>
      <c r="W14" s="182">
        <f>'C1'!J17+'C1'!L17+'C1'!N17+'C1'!P17+'C1'!R17+'C1'!T17+'C1'!V17-(D14*7)</f>
        <v>0</v>
      </c>
      <c r="X14" s="182">
        <f>'C1'!J17+'C1'!L17+'C1'!N17+'C1'!P17+'C1'!R17+'C1'!T17+'C1'!V17+'C1'!X17-(D14*8)</f>
        <v>0</v>
      </c>
      <c r="Y14" s="182">
        <f>'C1'!J17+'C1'!L17+'C1'!N17+'C1'!P17+'C1'!R17+'C1'!T17+'C1'!V17+'C1'!X17+'C1'!Z17-(D14*9)</f>
        <v>0</v>
      </c>
      <c r="Z14" s="182">
        <f>'C1'!J17+'C1'!L17+'C1'!N17+'C1'!P17+'C1'!R17+'C1'!T17+'C1'!V17+'C1'!X17+'C1'!Z17+'C1'!AB17-(D14*10)</f>
        <v>0</v>
      </c>
      <c r="AA14" s="182">
        <f>'C1'!J17+'C1'!L17+'C1'!N17+'C1'!P17+'C1'!R17+'C1'!T17+'C1'!V17+'C1'!X17+'C1'!Z17+'C1'!AB17+'C1'!AD17-(D14*11)</f>
        <v>0</v>
      </c>
      <c r="AB14" s="182">
        <f>'C1'!J17+'C1'!L17+'C1'!N17+'C1'!P17+'C1'!R17+'C1'!T17+'C1'!V17+'C1'!X17+'C1'!Z17+'C1'!AB17+'C1'!AD17+'C1'!AF17-(D14*12)</f>
        <v>0</v>
      </c>
      <c r="AC14" s="163"/>
      <c r="AD14" s="185">
        <f t="shared" si="4"/>
        <v>0</v>
      </c>
      <c r="AE14" s="185">
        <f>'C1'!AP17</f>
        <v>0</v>
      </c>
      <c r="AF14" s="160"/>
    </row>
    <row r="15">
      <c r="A15" s="188"/>
      <c r="B15" s="174" t="s">
        <v>92</v>
      </c>
      <c r="C15" s="179" t="str">
        <f>'C1'!E18</f>
        <v/>
      </c>
      <c r="D15" s="163"/>
      <c r="E15" s="180"/>
      <c r="F15" s="181">
        <f t="shared" si="1"/>
        <v>0</v>
      </c>
      <c r="G15" s="187">
        <f>IF(F15&gt;0,(VLOOKUP(E15,P15:AB49,F$1+1,FALSE)+D15*F$1),0)</f>
        <v>0</v>
      </c>
      <c r="H15" s="163"/>
      <c r="I15" s="163"/>
      <c r="J15" s="163"/>
      <c r="K15" s="181"/>
      <c r="L15" s="181"/>
      <c r="M15" s="181">
        <f>IF('C1'!F18*F$1+1000*F$1+'C1'!G18*F$1&lt;G15,IF(CEILING('C1'!G18*F$1,500)&gt;C15/10,C15/10,CEILING('C1'!G18*F$1,500)),G15-K15-L15)</f>
        <v>0</v>
      </c>
      <c r="N15" s="181">
        <f>IF('C1'!F18*F$1+1000*F$1+'C1'!G17*F$1+'C1'!H17*F$1&lt;G15,+G15-K15-L15-M15,+G15-K15-L15-M15)</f>
        <v>0</v>
      </c>
      <c r="O15" s="186"/>
      <c r="P15" s="180" t="str">
        <f>'C1'!B18</f>
        <v/>
      </c>
      <c r="Q15" s="163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63"/>
      <c r="AD15" s="163"/>
      <c r="AE15" s="163"/>
      <c r="AF15" s="160"/>
    </row>
    <row r="16">
      <c r="A16" s="178">
        <v>1.0</v>
      </c>
      <c r="B16" s="163" t="str">
        <f>'C1'!C19</f>
        <v>MORA CALLEJAS GLORIA MARLENY</v>
      </c>
      <c r="C16" s="179">
        <f>'C1'!E19</f>
        <v>350000</v>
      </c>
      <c r="D16" s="179">
        <f>'C1'!D19</f>
        <v>34000</v>
      </c>
      <c r="E16" s="180">
        <f>'C1'!B19</f>
        <v>42993806</v>
      </c>
      <c r="F16" s="181">
        <f t="shared" si="1"/>
        <v>408000</v>
      </c>
      <c r="G16" s="182">
        <f>IF(F16&gt;0,(VLOOKUP(E16,P16:AB49,F$1+1,FALSE)+D16*F$1),0)</f>
        <v>415000</v>
      </c>
      <c r="H16" s="163"/>
      <c r="I16" s="166">
        <f t="shared" ref="I16:I24" si="5">IF(F16-G16&gt;0,+F16-G16,0)</f>
        <v>0</v>
      </c>
      <c r="J16" s="163"/>
      <c r="K16" s="181">
        <f>IF('C1'!F19*F$1&lt;G16,'C1'!F19*F$1,+G16)</f>
        <v>355200</v>
      </c>
      <c r="L16" s="181">
        <f>IF('C1'!F19*F$1+1000*F$1&lt;G16,1000*F$1,+G16-K16)</f>
        <v>12000</v>
      </c>
      <c r="M16" s="181">
        <f>IF('C1'!F19*F$1+1000*F$1+'C1'!G19*F$1&lt;G16,IF(CEILING('C1'!G19*F$1,500)&gt;C16/10,C16/10,CEILING('C1'!G19*F$1,500)),G16-K16-L16)</f>
        <v>35000</v>
      </c>
      <c r="N16" s="181">
        <f>IF('C1'!F19*F$1+1000*F$1+'C1'!G18*F$1+'C1'!H18*F$1&lt;G16,+G16-K16-L16-M16,+G16-K16-L16-M16)</f>
        <v>12800</v>
      </c>
      <c r="O16" s="186"/>
      <c r="P16" s="180">
        <f>'C1'!B19</f>
        <v>42993806</v>
      </c>
      <c r="Q16" s="185">
        <f>'C1'!J19-D16</f>
        <v>1000</v>
      </c>
      <c r="R16" s="182">
        <f>'C1'!J19+'C1'!L19-(D16*2)</f>
        <v>2000</v>
      </c>
      <c r="S16" s="182">
        <f>'C1'!J19+'C1'!L19+'C1'!N19-(D16*3)</f>
        <v>3000</v>
      </c>
      <c r="T16" s="182">
        <f>'C1'!J19+'C1'!L19+'C1'!N19+'C1'!P19-(D16*4)</f>
        <v>-31000</v>
      </c>
      <c r="U16" s="182">
        <f>'C1'!J19+'C1'!L19+'C1'!N19+'C1'!P19+'C1'!R19-(D16*5)</f>
        <v>-5000</v>
      </c>
      <c r="V16" s="182">
        <f>'C1'!J19+'C1'!L19+'C1'!N19+'C1'!P19+'C1'!R19+'C1'!T19-(D16*6)</f>
        <v>-4000</v>
      </c>
      <c r="W16" s="182">
        <f>'C1'!J19+'C1'!L19+'C1'!N19+'C1'!P19+'C1'!R19+'C1'!T19+'C1'!V19-(D16*7)</f>
        <v>-3000</v>
      </c>
      <c r="X16" s="182">
        <f>'C1'!J19+'C1'!L19+'C1'!N19+'C1'!P19+'C1'!R19+'C1'!T19+'C1'!V19+'C1'!X19-(D16*8)</f>
        <v>13000</v>
      </c>
      <c r="Y16" s="182">
        <f>'C1'!J19+'C1'!L19+'C1'!N19+'C1'!P19+'C1'!R19+'C1'!T19+'C1'!V19+'C1'!X19+'C1'!Z19-(D16*9)</f>
        <v>9000</v>
      </c>
      <c r="Z16" s="182">
        <f>'C1'!J19+'C1'!L19+'C1'!N19+'C1'!P19+'C1'!R19+'C1'!T19+'C1'!V19+'C1'!X19+'C1'!Z19+'C1'!AB19-(D16*10)</f>
        <v>15000</v>
      </c>
      <c r="AA16" s="182">
        <f>'C1'!J19+'C1'!L19+'C1'!N19+'C1'!P19+'C1'!R19+'C1'!T19+'C1'!V19+'C1'!X19+'C1'!Z19+'C1'!AB19+'C1'!AD19-(D16*11)</f>
        <v>21000</v>
      </c>
      <c r="AB16" s="182">
        <f>'C1'!J19+'C1'!L19+'C1'!N19+'C1'!P19+'C1'!R19+'C1'!T19+'C1'!V19+'C1'!X19+'C1'!Z19+'C1'!AB19+'C1'!AD19+'C1'!AF19-(D16*12)</f>
        <v>7000</v>
      </c>
      <c r="AC16" s="163"/>
      <c r="AD16" s="185">
        <f t="shared" ref="AD16:AD24" si="6">D16*12</f>
        <v>408000</v>
      </c>
      <c r="AE16" s="185">
        <f>'C1'!AP19</f>
        <v>415000</v>
      </c>
      <c r="AF16" s="160"/>
    </row>
    <row r="17">
      <c r="A17" s="178">
        <v>2.0</v>
      </c>
      <c r="B17" s="163" t="str">
        <f>'C1'!C20</f>
        <v>MORENO MANCO BEATRIZ ELENA</v>
      </c>
      <c r="C17" s="179">
        <f>'C1'!E20</f>
        <v>1200000</v>
      </c>
      <c r="D17" s="179">
        <f>'C1'!D20</f>
        <v>112500</v>
      </c>
      <c r="E17" s="180">
        <f>'C1'!B20</f>
        <v>43508927</v>
      </c>
      <c r="F17" s="181">
        <f t="shared" si="1"/>
        <v>1350000</v>
      </c>
      <c r="G17" s="182">
        <f>IF(F17&gt;0,(VLOOKUP(E17,P17:AB49,F$1+1,FALSE)+D17*F$1),0)</f>
        <v>1350000</v>
      </c>
      <c r="H17" s="163"/>
      <c r="I17" s="183">
        <f t="shared" si="5"/>
        <v>0</v>
      </c>
      <c r="J17" s="163"/>
      <c r="K17" s="181">
        <f>IF('C1'!F20*F$1&lt;G17,'C1'!F20*F$1,+G17)</f>
        <v>1216800</v>
      </c>
      <c r="L17" s="181">
        <f>IF('C1'!F20*F$1+1000*F$1&lt;G17,1000*F$1,+G17-K17)</f>
        <v>12000</v>
      </c>
      <c r="M17" s="181">
        <f>IF('C1'!F20*F$1+1000*F$1+'C1'!G20*F$1&lt;G17,IF(CEILING('C1'!G20*F$1,500)&gt;C17/10,C17/10,CEILING('C1'!G20*F$1,500)),G17-K17-L17)</f>
        <v>120000</v>
      </c>
      <c r="N17" s="181">
        <f>IF('C1'!F20*F$1+1000*F$1+'C1'!G19*F$1+'C1'!H19*F$1&lt;G17,+G17-K17-L17-M17,+G17-K17-L17-M17)</f>
        <v>1200</v>
      </c>
      <c r="O17" s="186"/>
      <c r="P17" s="180">
        <f>'C1'!B20</f>
        <v>43508927</v>
      </c>
      <c r="Q17" s="185">
        <f>'C1'!J20-D17</f>
        <v>0</v>
      </c>
      <c r="R17" s="182">
        <f>'C1'!J20+'C1'!L20-(D17*2)</f>
        <v>0</v>
      </c>
      <c r="S17" s="182">
        <f>'C1'!J20+'C1'!L20+'C1'!N20-(D17*3)</f>
        <v>0</v>
      </c>
      <c r="T17" s="182">
        <f>'C1'!J20+'C1'!L20+'C1'!N20+'C1'!P20-(D17*4)</f>
        <v>0</v>
      </c>
      <c r="U17" s="182">
        <f>'C1'!J20+'C1'!L20+'C1'!N20+'C1'!P20+'C1'!R20-(D17*5)</f>
        <v>0</v>
      </c>
      <c r="V17" s="182">
        <f>'C1'!J20+'C1'!L20+'C1'!N20+'C1'!P20+'C1'!R20+'C1'!T20-(D17*6)</f>
        <v>0</v>
      </c>
      <c r="W17" s="182">
        <f>'C1'!J20+'C1'!L20+'C1'!N20+'C1'!P20+'C1'!R20+'C1'!T20+'C1'!V20-(D17*7)</f>
        <v>0</v>
      </c>
      <c r="X17" s="182">
        <f>'C1'!J20+'C1'!L20+'C1'!N20+'C1'!P20+'C1'!R20+'C1'!T20+'C1'!V20+'C1'!X20-(D17*8)</f>
        <v>0</v>
      </c>
      <c r="Y17" s="182">
        <f>'C1'!J20+'C1'!L20+'C1'!N20+'C1'!P20+'C1'!R20+'C1'!T20+'C1'!V20+'C1'!X20+'C1'!Z20-(D17*9)</f>
        <v>0</v>
      </c>
      <c r="Z17" s="182">
        <f>'C1'!J20+'C1'!L20+'C1'!N20+'C1'!P20+'C1'!R20+'C1'!T20+'C1'!V20+'C1'!X20+'C1'!Z20+'C1'!AB20-(D17*10)</f>
        <v>0</v>
      </c>
      <c r="AA17" s="182">
        <f>'C1'!J20+'C1'!L20+'C1'!N20+'C1'!P20+'C1'!R20+'C1'!T20+'C1'!V20+'C1'!X20+'C1'!Z20+'C1'!AB20+'C1'!AD20-(D17*11)</f>
        <v>0</v>
      </c>
      <c r="AB17" s="182">
        <f>'C1'!J20+'C1'!L20+'C1'!N20+'C1'!P20+'C1'!R20+'C1'!T20+'C1'!V20+'C1'!X20+'C1'!Z20+'C1'!AB20+'C1'!AD20+'C1'!AF20-(D17*12)</f>
        <v>0</v>
      </c>
      <c r="AC17" s="163"/>
      <c r="AD17" s="185">
        <f t="shared" si="6"/>
        <v>1350000</v>
      </c>
      <c r="AE17" s="185">
        <f>'C1'!AP20</f>
        <v>1350000</v>
      </c>
      <c r="AF17" s="160"/>
    </row>
    <row r="18">
      <c r="A18" s="178">
        <v>3.0</v>
      </c>
      <c r="B18" s="163" t="str">
        <f>'C1'!C21</f>
        <v>PUERTA GUTIERREZ MARTA CECILIA</v>
      </c>
      <c r="C18" s="179">
        <f>'C1'!E21</f>
        <v>450000</v>
      </c>
      <c r="D18" s="179">
        <f>'C1'!D21</f>
        <v>43000</v>
      </c>
      <c r="E18" s="180">
        <f>'C1'!B21</f>
        <v>43505660</v>
      </c>
      <c r="F18" s="181">
        <f t="shared" si="1"/>
        <v>516000</v>
      </c>
      <c r="G18" s="182">
        <f>IF(F18&gt;0,(VLOOKUP(E18,P18:AB49,F$1+1,FALSE)+D18*F$1),0)</f>
        <v>516000</v>
      </c>
      <c r="H18" s="163"/>
      <c r="I18" s="166">
        <f t="shared" si="5"/>
        <v>0</v>
      </c>
      <c r="J18" s="163"/>
      <c r="K18" s="181">
        <f>IF('C1'!F21*F$1&lt;G18,'C1'!F21*F$1,+G18)</f>
        <v>456600</v>
      </c>
      <c r="L18" s="181">
        <f>IF('C1'!F21*F$1+1000*F$1&lt;G18,1000*F$1,+G18-K18)</f>
        <v>12000</v>
      </c>
      <c r="M18" s="181">
        <f>IF('C1'!F21*F$1+1000*F$1+'C1'!G21*F$1&lt;G18,IF(CEILING('C1'!G21*F$1,500)&gt;C18/10,C18/10,CEILING('C1'!G21*F$1,500)),G18-K18-L18)</f>
        <v>45000</v>
      </c>
      <c r="N18" s="181">
        <f>IF('C1'!F21*F$1+1000*F$1+'C1'!G20*F$1+'C1'!H20*F$1&lt;G18,+G18-K18-L18-M18,+G18-K18-L18-M18)</f>
        <v>2400</v>
      </c>
      <c r="O18" s="186"/>
      <c r="P18" s="180">
        <f>'C1'!B21</f>
        <v>43505660</v>
      </c>
      <c r="Q18" s="185">
        <f>'C1'!J21-D18</f>
        <v>7000</v>
      </c>
      <c r="R18" s="182">
        <f>'C1'!J21+'C1'!L21-(D18*2)</f>
        <v>14000</v>
      </c>
      <c r="S18" s="182">
        <f>'C1'!J21+'C1'!L21+'C1'!N21-(D18*3)</f>
        <v>21000</v>
      </c>
      <c r="T18" s="182">
        <f>'C1'!J21+'C1'!L21+'C1'!N21+'C1'!P21-(D18*4)</f>
        <v>28000</v>
      </c>
      <c r="U18" s="182">
        <f>'C1'!J21+'C1'!L21+'C1'!N21+'C1'!P21+'C1'!R21-(D18*5)</f>
        <v>15000</v>
      </c>
      <c r="V18" s="182">
        <f>'C1'!J21+'C1'!L21+'C1'!N21+'C1'!P21+'C1'!R21+'C1'!T21-(D18*6)</f>
        <v>-8000</v>
      </c>
      <c r="W18" s="182">
        <f>'C1'!J21+'C1'!L21+'C1'!N21+'C1'!P21+'C1'!R21+'C1'!T21+'C1'!V21-(D18*7)</f>
        <v>-16000</v>
      </c>
      <c r="X18" s="182">
        <f>'C1'!J21+'C1'!L21+'C1'!N21+'C1'!P21+'C1'!R21+'C1'!T21+'C1'!V21+'C1'!X21-(D18*8)</f>
        <v>-29000</v>
      </c>
      <c r="Y18" s="182">
        <f>'C1'!J21+'C1'!L21+'C1'!N21+'C1'!P21+'C1'!R21+'C1'!T21+'C1'!V21+'C1'!X21+'C1'!Z21-(D18*9)</f>
        <v>-72000</v>
      </c>
      <c r="Z18" s="182">
        <f>'C1'!J21+'C1'!L21+'C1'!N21+'C1'!P21+'C1'!R21+'C1'!T21+'C1'!V21+'C1'!X21+'C1'!Z21+'C1'!AB21-(D18*10)</f>
        <v>-35000</v>
      </c>
      <c r="AA18" s="182">
        <f>'C1'!J21+'C1'!L21+'C1'!N21+'C1'!P21+'C1'!R21+'C1'!T21+'C1'!V21+'C1'!X21+'C1'!Z21+'C1'!AB21+'C1'!AD21-(D18*11)</f>
        <v>-28000</v>
      </c>
      <c r="AB18" s="182">
        <f>'C1'!J21+'C1'!L21+'C1'!N21+'C1'!P21+'C1'!R21+'C1'!T21+'C1'!V21+'C1'!X21+'C1'!Z21+'C1'!AB21+'C1'!AD21+'C1'!AF21-(D18*12)</f>
        <v>0</v>
      </c>
      <c r="AC18" s="163"/>
      <c r="AD18" s="185">
        <f t="shared" si="6"/>
        <v>516000</v>
      </c>
      <c r="AE18" s="185">
        <f>'C1'!AP21</f>
        <v>516000</v>
      </c>
      <c r="AF18" s="160"/>
    </row>
    <row r="19">
      <c r="A19" s="178">
        <v>4.0</v>
      </c>
      <c r="B19" s="163" t="str">
        <f>'C1'!C22</f>
        <v>SERNA GALLEGO DINA LUZ</v>
      </c>
      <c r="C19" s="179">
        <f>'C1'!E22</f>
        <v>100000</v>
      </c>
      <c r="D19" s="179">
        <f>'C1'!D22</f>
        <v>10500</v>
      </c>
      <c r="E19" s="180">
        <f>'C1'!B22</f>
        <v>1152437249</v>
      </c>
      <c r="F19" s="181">
        <f t="shared" si="1"/>
        <v>126000</v>
      </c>
      <c r="G19" s="182">
        <f>IF(F19&gt;0,(VLOOKUP(E19,P19:AB49,F$1+1,FALSE)+D19*F$1),0)</f>
        <v>129000</v>
      </c>
      <c r="H19" s="163"/>
      <c r="I19" s="183">
        <f t="shared" si="5"/>
        <v>0</v>
      </c>
      <c r="J19" s="163"/>
      <c r="K19" s="181">
        <f>IF('C1'!F22*F$1&lt;G19,'C1'!F22*F$1,+G19)</f>
        <v>101400</v>
      </c>
      <c r="L19" s="181">
        <f>IF('C1'!F22*F$1+1000*F$1&lt;G19,1000*F$1,+G19-K19)</f>
        <v>12000</v>
      </c>
      <c r="M19" s="181">
        <f>IF('C1'!F22*F$1+1000*F$1+'C1'!G22*F$1&lt;G19,IF(CEILING('C1'!G22*F$1,500)&gt;C19/10,C19/10,CEILING('C1'!G22*F$1,500)),G19-K19-L19)</f>
        <v>10000</v>
      </c>
      <c r="N19" s="181">
        <f>IF('C1'!F22*F$1+1000*F$1+'C1'!G21*F$1+'C1'!H21*F$1&lt;G19,+G19-K19-L19-M19,+G19-K19-L19-M19)</f>
        <v>5600</v>
      </c>
      <c r="O19" s="186"/>
      <c r="P19" s="180">
        <f>'C1'!B22</f>
        <v>1152437249</v>
      </c>
      <c r="Q19" s="185">
        <f>'C1'!J22-D19</f>
        <v>2500</v>
      </c>
      <c r="R19" s="182">
        <f>'C1'!J22+'C1'!L22-(D19*2)</f>
        <v>-8000</v>
      </c>
      <c r="S19" s="182">
        <f>'C1'!J22+'C1'!L22+'C1'!N22-(D19*3)</f>
        <v>11500</v>
      </c>
      <c r="T19" s="182">
        <f>'C1'!J22+'C1'!L22+'C1'!N22+'C1'!P22-(D19*4)</f>
        <v>16000</v>
      </c>
      <c r="U19" s="182">
        <f>'C1'!J22+'C1'!L22+'C1'!N22+'C1'!P22+'C1'!R22-(D19*5)</f>
        <v>15500</v>
      </c>
      <c r="V19" s="182">
        <f>'C1'!J22+'C1'!L22+'C1'!N22+'C1'!P22+'C1'!R22+'C1'!T22-(D19*6)</f>
        <v>11000</v>
      </c>
      <c r="W19" s="182">
        <f>'C1'!J22+'C1'!L22+'C1'!N22+'C1'!P22+'C1'!R22+'C1'!T22+'C1'!V22-(D19*7)</f>
        <v>500</v>
      </c>
      <c r="X19" s="182">
        <f>'C1'!J22+'C1'!L22+'C1'!N22+'C1'!P22+'C1'!R22+'C1'!T22+'C1'!V22+'C1'!X22-(D19*8)</f>
        <v>5000</v>
      </c>
      <c r="Y19" s="182">
        <f>'C1'!J22+'C1'!L22+'C1'!N22+'C1'!P22+'C1'!R22+'C1'!T22+'C1'!V22+'C1'!X22+'C1'!Z22-(D19*9)</f>
        <v>4500</v>
      </c>
      <c r="Z19" s="182">
        <f>'C1'!J22+'C1'!L22+'C1'!N22+'C1'!P22+'C1'!R22+'C1'!T22+'C1'!V22+'C1'!X22+'C1'!Z22+'C1'!AB22-(D19*10)</f>
        <v>5000</v>
      </c>
      <c r="AA19" s="182">
        <f>'C1'!J22+'C1'!L22+'C1'!N22+'C1'!P22+'C1'!R22+'C1'!T22+'C1'!V22+'C1'!X22+'C1'!Z22+'C1'!AB22+'C1'!AD22-(D19*11)</f>
        <v>6500</v>
      </c>
      <c r="AB19" s="182">
        <f>'C1'!J22+'C1'!L22+'C1'!N22+'C1'!P22+'C1'!R22+'C1'!T22+'C1'!V22+'C1'!X22+'C1'!Z22+'C1'!AB22+'C1'!AD22+'C1'!AF22-(D19*12)</f>
        <v>3000</v>
      </c>
      <c r="AC19" s="163"/>
      <c r="AD19" s="185">
        <f t="shared" si="6"/>
        <v>126000</v>
      </c>
      <c r="AE19" s="185">
        <f>'C1'!AP22</f>
        <v>129000</v>
      </c>
      <c r="AF19" s="160"/>
    </row>
    <row r="20">
      <c r="A20" s="178">
        <v>5.0</v>
      </c>
      <c r="B20" s="163" t="str">
        <f>'C1'!C23</f>
        <v>ARENAS DE DURANGO NOHEMY DEL SOCORRO</v>
      </c>
      <c r="C20" s="179">
        <f>'C1'!E23</f>
        <v>100000</v>
      </c>
      <c r="D20" s="179">
        <f>'C1'!D23</f>
        <v>10500</v>
      </c>
      <c r="E20" s="180">
        <f>'C1'!B23</f>
        <v>21742568</v>
      </c>
      <c r="F20" s="181">
        <f t="shared" si="1"/>
        <v>126000</v>
      </c>
      <c r="G20" s="182">
        <f>IF(F20&gt;0,(VLOOKUP(E20,P20:AB49,F$1+1,FALSE)+D20*F$1),0)</f>
        <v>126000</v>
      </c>
      <c r="H20" s="163"/>
      <c r="I20" s="183">
        <f t="shared" si="5"/>
        <v>0</v>
      </c>
      <c r="J20" s="163"/>
      <c r="K20" s="181">
        <f>IF('C1'!F23*F$1&lt;G20,'C1'!F23*F$1,+G20)</f>
        <v>101400</v>
      </c>
      <c r="L20" s="181">
        <f>IF('C1'!F23*F$1+1000*F$1&lt;G20,1000*F$1,+G20-K20)</f>
        <v>12000</v>
      </c>
      <c r="M20" s="181">
        <f>IF('C1'!F23*F$1+1000*F$1+'C1'!G23*F$1&lt;G20,IF(CEILING('C1'!G23*F$1,500)&gt;C20/10,C20/10,CEILING('C1'!G23*F$1,500)),G20-K20-L20)</f>
        <v>10000</v>
      </c>
      <c r="N20" s="181">
        <f>IF('C1'!F23*F$1+1000*F$1+'C1'!G22*F$1+'C1'!H22*F$1&lt;G20,+G20-K20-L20-M20,+G20-K20-L20-M20)</f>
        <v>2600</v>
      </c>
      <c r="O20" s="186"/>
      <c r="P20" s="180">
        <f>'C1'!B23</f>
        <v>21742568</v>
      </c>
      <c r="Q20" s="185">
        <f>'C1'!J23-D20</f>
        <v>-500</v>
      </c>
      <c r="R20" s="182">
        <f>'C1'!J23+'C1'!L23-(D20*2)</f>
        <v>-11000</v>
      </c>
      <c r="S20" s="182">
        <f>'C1'!J23+'C1'!L23+'C1'!N23-(D20*3)</f>
        <v>-21500</v>
      </c>
      <c r="T20" s="182">
        <f>'C1'!J23+'C1'!L23+'C1'!N23+'C1'!P23-(D20*4)</f>
        <v>-22000</v>
      </c>
      <c r="U20" s="182">
        <f>'C1'!J23+'C1'!L23+'C1'!N23+'C1'!P23+'C1'!R23-(D20*5)</f>
        <v>-32500</v>
      </c>
      <c r="V20" s="182">
        <f>'C1'!J23+'C1'!L23+'C1'!N23+'C1'!P23+'C1'!R23+'C1'!T23-(D20*6)</f>
        <v>-33000</v>
      </c>
      <c r="W20" s="182">
        <f>'C1'!J23+'C1'!L23+'C1'!N23+'C1'!P23+'C1'!R23+'C1'!T23+'C1'!V23-(D20*7)</f>
        <v>-43500</v>
      </c>
      <c r="X20" s="182">
        <f>'C1'!J23+'C1'!L23+'C1'!N23+'C1'!P23+'C1'!R23+'C1'!T23+'C1'!V23+'C1'!X23-(D20*8)</f>
        <v>-44000</v>
      </c>
      <c r="Y20" s="182">
        <f>'C1'!J23+'C1'!L23+'C1'!N23+'C1'!P23+'C1'!R23+'C1'!T23+'C1'!V23+'C1'!X23+'C1'!Z23-(D20*9)</f>
        <v>-44500</v>
      </c>
      <c r="Z20" s="182">
        <f>'C1'!J23+'C1'!L23+'C1'!N23+'C1'!P23+'C1'!R23+'C1'!T23+'C1'!V23+'C1'!X23+'C1'!Z23+'C1'!AB23-(D20*10)</f>
        <v>-55000</v>
      </c>
      <c r="AA20" s="182">
        <f>'C1'!J23+'C1'!L23+'C1'!N23+'C1'!P23+'C1'!R23+'C1'!T23+'C1'!V23+'C1'!X23+'C1'!Z23+'C1'!AB23+'C1'!AD23-(D20*11)</f>
        <v>-45500</v>
      </c>
      <c r="AB20" s="182">
        <f>'C1'!J23+'C1'!L23+'C1'!N23+'C1'!P23+'C1'!R23+'C1'!T23+'C1'!V23+'C1'!X23+'C1'!Z23+'C1'!AB23+'C1'!AD23+'C1'!AF23-(D20*12)</f>
        <v>0</v>
      </c>
      <c r="AC20" s="163"/>
      <c r="AD20" s="185">
        <f t="shared" si="6"/>
        <v>126000</v>
      </c>
      <c r="AE20" s="185">
        <f>'C1'!AP23</f>
        <v>126000</v>
      </c>
      <c r="AF20" s="160"/>
    </row>
    <row r="21">
      <c r="A21" s="178">
        <v>6.0</v>
      </c>
      <c r="B21" s="163" t="str">
        <f>'C1'!C24</f>
        <v>GALLEGO DURANGO ESTEFANY</v>
      </c>
      <c r="C21" s="179">
        <f>'C1'!E24</f>
        <v>200000</v>
      </c>
      <c r="D21" s="179">
        <f>'C1'!D24</f>
        <v>20000</v>
      </c>
      <c r="E21" s="180">
        <f>'C1'!B24</f>
        <v>1017218171</v>
      </c>
      <c r="F21" s="181">
        <f t="shared" si="1"/>
        <v>240000</v>
      </c>
      <c r="G21" s="182">
        <f>IF(F21&gt;0,(VLOOKUP(E21,P21:AB49,F$1+1,FALSE)+D21*F$1),0)</f>
        <v>240000</v>
      </c>
      <c r="H21" s="163"/>
      <c r="I21" s="183">
        <f t="shared" si="5"/>
        <v>0</v>
      </c>
      <c r="J21" s="163"/>
      <c r="K21" s="181">
        <f>IF('C1'!F24*F$1&lt;G21,'C1'!F24*F$1,+G21)</f>
        <v>202800</v>
      </c>
      <c r="L21" s="181">
        <f>IF('C1'!F24*F$1+1000*F$1&lt;G21,1000*F$1,+G21-K21)</f>
        <v>12000</v>
      </c>
      <c r="M21" s="181">
        <f>IF('C1'!F24*F$1+1000*F$1+'C1'!G24*F$1&lt;G21,IF(CEILING('C1'!G24*F$1,500)&gt;C21/10,C21/10,CEILING('C1'!G24*F$1,500)),G21-K21-L21)</f>
        <v>20000</v>
      </c>
      <c r="N21" s="181">
        <f>IF('C1'!F24*F$1+1000*F$1+'C1'!G23*F$1+'C1'!H23*F$1&lt;G21,+G21-K21-L21-M21,+G21-K21-L21-M21)</f>
        <v>5200</v>
      </c>
      <c r="O21" s="186"/>
      <c r="P21" s="180">
        <f>'C1'!B24</f>
        <v>1017218171</v>
      </c>
      <c r="Q21" s="185">
        <f>'C1'!J24-D21</f>
        <v>0</v>
      </c>
      <c r="R21" s="182">
        <f>'C1'!J24+'C1'!L24-(D21*2)</f>
        <v>0</v>
      </c>
      <c r="S21" s="182">
        <f>'C1'!J24+'C1'!L24+'C1'!N24-(D21*3)</f>
        <v>0</v>
      </c>
      <c r="T21" s="182">
        <f>'C1'!J24+'C1'!L24+'C1'!N24+'C1'!P24-(D21*4)</f>
        <v>0</v>
      </c>
      <c r="U21" s="182">
        <f>'C1'!J24+'C1'!L24+'C1'!N24+'C1'!P24+'C1'!R24-(D21*5)</f>
        <v>0</v>
      </c>
      <c r="V21" s="182">
        <f>'C1'!J24+'C1'!L24+'C1'!N24+'C1'!P24+'C1'!R24+'C1'!T24-(D21*6)</f>
        <v>0</v>
      </c>
      <c r="W21" s="182">
        <f>'C1'!J24+'C1'!L24+'C1'!N24+'C1'!P24+'C1'!R24+'C1'!T24+'C1'!V24-(D21*7)</f>
        <v>0</v>
      </c>
      <c r="X21" s="182">
        <f>'C1'!J24+'C1'!L24+'C1'!N24+'C1'!P24+'C1'!R24+'C1'!T24+'C1'!V24+'C1'!X24-(D21*8)</f>
        <v>0</v>
      </c>
      <c r="Y21" s="182">
        <f>'C1'!J24+'C1'!L24+'C1'!N24+'C1'!P24+'C1'!R24+'C1'!T24+'C1'!V24+'C1'!X24+'C1'!Z24-(D21*9)</f>
        <v>0</v>
      </c>
      <c r="Z21" s="182">
        <f>'C1'!J24+'C1'!L24+'C1'!N24+'C1'!P24+'C1'!R24+'C1'!T24+'C1'!V24+'C1'!X24+'C1'!Z24+'C1'!AB24-(D21*10)</f>
        <v>0</v>
      </c>
      <c r="AA21" s="182">
        <f>'C1'!J24+'C1'!L24+'C1'!N24+'C1'!P24+'C1'!R24+'C1'!T24+'C1'!V24+'C1'!X24+'C1'!Z24+'C1'!AB24+'C1'!AD24-(D21*11)</f>
        <v>0</v>
      </c>
      <c r="AB21" s="182">
        <f>'C1'!J24+'C1'!L24+'C1'!N24+'C1'!P24+'C1'!R24+'C1'!T24+'C1'!V24+'C1'!X24+'C1'!Z24+'C1'!AB24+'C1'!AD24+'C1'!AF24-(D21*12)</f>
        <v>0</v>
      </c>
      <c r="AC21" s="163"/>
      <c r="AD21" s="185">
        <f t="shared" si="6"/>
        <v>240000</v>
      </c>
      <c r="AE21" s="185">
        <f>'C1'!AP24</f>
        <v>240000</v>
      </c>
      <c r="AF21" s="160"/>
    </row>
    <row r="22">
      <c r="A22" s="178">
        <v>7.0</v>
      </c>
      <c r="B22" s="163" t="str">
        <f>'C1'!C25</f>
        <v/>
      </c>
      <c r="C22" s="179" t="str">
        <f>'C1'!E25</f>
        <v/>
      </c>
      <c r="D22" s="179" t="str">
        <f>'C1'!D25</f>
        <v/>
      </c>
      <c r="E22" s="180" t="str">
        <f>'C1'!B25</f>
        <v/>
      </c>
      <c r="F22" s="181">
        <f t="shared" si="1"/>
        <v>0</v>
      </c>
      <c r="G22" s="182">
        <f>IF(F22&gt;0,(VLOOKUP(E22,P22:AB49,F$1+1,FALSE)+D22*F$1),0)</f>
        <v>0</v>
      </c>
      <c r="H22" s="163"/>
      <c r="I22" s="183">
        <f t="shared" si="5"/>
        <v>0</v>
      </c>
      <c r="J22" s="163"/>
      <c r="K22" s="181">
        <f>IF('C1'!F25*F$1&lt;G22,'C1'!F25*F$1,+G22)</f>
        <v>0</v>
      </c>
      <c r="L22" s="181">
        <f>IF('C1'!F25*F$1+1000*F$1&lt;G22,1000*F$1,+G22-K22)</f>
        <v>0</v>
      </c>
      <c r="M22" s="181">
        <f>IF('C1'!F25*F$1+1000*F$1+'C1'!G25*F$1&lt;G22,IF(CEILING('C1'!G25*F$1,500)&gt;C22/10,C22/10,CEILING('C1'!G25*F$1,500)),G22-K22-L22)</f>
        <v>0</v>
      </c>
      <c r="N22" s="181">
        <f>IF('C1'!F25*F$1+1000*F$1+'C1'!G24*F$1+'C1'!H24*F$1&lt;G22,+G22-K22-L22-M22,+G22-K22-L22-M22)</f>
        <v>0</v>
      </c>
      <c r="O22" s="186"/>
      <c r="P22" s="180" t="str">
        <f>'C1'!B25</f>
        <v/>
      </c>
      <c r="Q22" s="185">
        <f>'C1'!J25-D22</f>
        <v>0</v>
      </c>
      <c r="R22" s="182">
        <f>'C1'!J25+'C1'!L25-(D22*2)</f>
        <v>0</v>
      </c>
      <c r="S22" s="182">
        <f>'C1'!J25+'C1'!L25+'C1'!N25-(D22*3)</f>
        <v>0</v>
      </c>
      <c r="T22" s="182">
        <f>'C1'!J25+'C1'!L25+'C1'!N25+'C1'!P25-(D22*4)</f>
        <v>0</v>
      </c>
      <c r="U22" s="182">
        <f>'C1'!J25+'C1'!L25+'C1'!N25+'C1'!P25+'C1'!R25-(D22*5)</f>
        <v>0</v>
      </c>
      <c r="V22" s="182">
        <f>'C1'!J25+'C1'!L25+'C1'!N25+'C1'!P25+'C1'!R25+'C1'!T25-(D22*6)</f>
        <v>0</v>
      </c>
      <c r="W22" s="182">
        <f>'C1'!J25+'C1'!L25+'C1'!N25+'C1'!P25+'C1'!R25+'C1'!T25+'C1'!V25-(D22*7)</f>
        <v>0</v>
      </c>
      <c r="X22" s="182">
        <f>'C1'!J25+'C1'!L25+'C1'!N25+'C1'!P25+'C1'!R25+'C1'!T25+'C1'!V25+'C1'!X25-(D22*8)</f>
        <v>0</v>
      </c>
      <c r="Y22" s="182">
        <f>'C1'!J25+'C1'!L25+'C1'!N25+'C1'!P25+'C1'!R25+'C1'!T25+'C1'!V25+'C1'!X25+'C1'!Z25-(D22*9)</f>
        <v>0</v>
      </c>
      <c r="Z22" s="182">
        <f>'C1'!J25+'C1'!L25+'C1'!N25+'C1'!P25+'C1'!R25+'C1'!T25+'C1'!V25+'C1'!X25+'C1'!Z25+'C1'!AB25-(D22*10)</f>
        <v>0</v>
      </c>
      <c r="AA22" s="182">
        <f>'C1'!J25+'C1'!L25+'C1'!N25+'C1'!P25+'C1'!R25+'C1'!T25+'C1'!V25+'C1'!X25+'C1'!Z25+'C1'!AB25+'C1'!AD25-(D22*11)</f>
        <v>0</v>
      </c>
      <c r="AB22" s="182">
        <f>'C1'!J25+'C1'!L25+'C1'!N25+'C1'!P25+'C1'!R25+'C1'!T25+'C1'!V25+'C1'!X25+'C1'!Z25+'C1'!AB25+'C1'!AD25+'C1'!AF25-(D22*12)</f>
        <v>0</v>
      </c>
      <c r="AC22" s="163"/>
      <c r="AD22" s="185">
        <f t="shared" si="6"/>
        <v>0</v>
      </c>
      <c r="AE22" s="185">
        <f>'C1'!AP25</f>
        <v>0</v>
      </c>
      <c r="AF22" s="160"/>
    </row>
    <row r="23">
      <c r="A23" s="178">
        <v>8.0</v>
      </c>
      <c r="B23" s="163" t="str">
        <f>'C1'!C26</f>
        <v/>
      </c>
      <c r="C23" s="179" t="str">
        <f>'C1'!E26</f>
        <v/>
      </c>
      <c r="D23" s="179" t="str">
        <f>'C1'!D26</f>
        <v/>
      </c>
      <c r="E23" s="180" t="str">
        <f>'C1'!B26</f>
        <v/>
      </c>
      <c r="F23" s="181">
        <f t="shared" si="1"/>
        <v>0</v>
      </c>
      <c r="G23" s="187">
        <f>IF(F23&gt;0,(VLOOKUP(E23,P23:AB49,F$1+1,FALSE)+D23*F$1),0)</f>
        <v>0</v>
      </c>
      <c r="H23" s="163"/>
      <c r="I23" s="183">
        <f t="shared" si="5"/>
        <v>0</v>
      </c>
      <c r="J23" s="163"/>
      <c r="K23" s="181">
        <f>IF('C1'!F26*F$1&lt;G23,'C1'!F26*F$1,+G23)</f>
        <v>0</v>
      </c>
      <c r="L23" s="181">
        <f>IF('C1'!F26*F$1+1000*F$1&lt;G23,1000*F$1,+G23-K23)</f>
        <v>0</v>
      </c>
      <c r="M23" s="181">
        <f>IF('C1'!F26*F$1+1000*F$1+'C1'!G26*F$1&lt;G23,IF(CEILING('C1'!G26*F$1,500)&gt;C23/10,C23/10,CEILING('C1'!G26*F$1,500)),G23-K23-L23)</f>
        <v>0</v>
      </c>
      <c r="N23" s="181">
        <f>IF('C1'!F26*F$1+1000*F$1+'C1'!G25*F$1+'C1'!H25*F$1&lt;G23,+G23-K23-L23-M23,+G23-K23-L23-M23)</f>
        <v>0</v>
      </c>
      <c r="O23" s="186"/>
      <c r="P23" s="180" t="str">
        <f>'C1'!B26</f>
        <v/>
      </c>
      <c r="Q23" s="185">
        <f>'C1'!J26-D23</f>
        <v>0</v>
      </c>
      <c r="R23" s="182">
        <f>'C1'!J26+'C1'!L26-(D23*2)</f>
        <v>0</v>
      </c>
      <c r="S23" s="182">
        <f>'C1'!J26+'C1'!L26+'C1'!N26-(D23*3)</f>
        <v>0</v>
      </c>
      <c r="T23" s="182">
        <f>'C1'!J26+'C1'!L26+'C1'!N26+'C1'!P26-(D23*4)</f>
        <v>0</v>
      </c>
      <c r="U23" s="182">
        <f>'C1'!J26+'C1'!L26+'C1'!N26+'C1'!P26+'C1'!R26-(D23*5)</f>
        <v>0</v>
      </c>
      <c r="V23" s="182">
        <f>'C1'!J26+'C1'!L26+'C1'!N26+'C1'!P26+'C1'!R26+'C1'!T26-(D23*6)</f>
        <v>0</v>
      </c>
      <c r="W23" s="182">
        <f>'C1'!J26+'C1'!L26+'C1'!N26+'C1'!P26+'C1'!R26+'C1'!T26+'C1'!V26-(D23*7)</f>
        <v>0</v>
      </c>
      <c r="X23" s="182">
        <f>'C1'!J26+'C1'!L26+'C1'!N26+'C1'!P26+'C1'!R26+'C1'!T26+'C1'!V26+'C1'!X26-(D23*8)</f>
        <v>0</v>
      </c>
      <c r="Y23" s="182">
        <f>'C1'!J26+'C1'!L26+'C1'!N26+'C1'!P26+'C1'!R26+'C1'!T26+'C1'!V26+'C1'!X26+'C1'!Z26-(D23*9)</f>
        <v>0</v>
      </c>
      <c r="Z23" s="182">
        <f>'C1'!J26+'C1'!L26+'C1'!N26+'C1'!P26+'C1'!R26+'C1'!T26+'C1'!V26+'C1'!X26+'C1'!Z26+'C1'!AB26-(D23*10)</f>
        <v>0</v>
      </c>
      <c r="AA23" s="182">
        <f>'C1'!J26+'C1'!L26+'C1'!N26+'C1'!P26+'C1'!R26+'C1'!T26+'C1'!V26+'C1'!X26+'C1'!Z26+'C1'!AB26+'C1'!AD26-(D23*11)</f>
        <v>0</v>
      </c>
      <c r="AB23" s="182">
        <f>'C1'!J26+'C1'!L26+'C1'!N26+'C1'!P26+'C1'!R26+'C1'!T26+'C1'!V26+'C1'!X26+'C1'!Z26+'C1'!AB26+'C1'!AD26+'C1'!AF26-(D23*12)</f>
        <v>0</v>
      </c>
      <c r="AC23" s="163"/>
      <c r="AD23" s="185">
        <f t="shared" si="6"/>
        <v>0</v>
      </c>
      <c r="AE23" s="185">
        <f>'C1'!AP26</f>
        <v>0</v>
      </c>
      <c r="AF23" s="160"/>
    </row>
    <row r="24">
      <c r="A24" s="178">
        <v>9.0</v>
      </c>
      <c r="B24" s="163" t="str">
        <f>'C1'!C27</f>
        <v/>
      </c>
      <c r="C24" s="179" t="str">
        <f>'C1'!E27</f>
        <v/>
      </c>
      <c r="D24" s="179" t="str">
        <f>'C1'!D27</f>
        <v/>
      </c>
      <c r="E24" s="180" t="str">
        <f>'C1'!B27</f>
        <v/>
      </c>
      <c r="F24" s="181">
        <f t="shared" si="1"/>
        <v>0</v>
      </c>
      <c r="G24" s="187">
        <f>IF(F24&gt;0,(VLOOKUP(E24,P24:AB49,F$1+1,FALSE)+D24*F$1),0)</f>
        <v>0</v>
      </c>
      <c r="H24" s="163"/>
      <c r="I24" s="183">
        <f t="shared" si="5"/>
        <v>0</v>
      </c>
      <c r="J24" s="163"/>
      <c r="K24" s="181">
        <f>IF('C1'!F27*F$1&lt;G24,'C1'!F27*F$1,+G24)</f>
        <v>0</v>
      </c>
      <c r="L24" s="181">
        <f>IF('C1'!F27*F$1+1000*F$1&lt;G24,1000*F$1,+G24-K24)</f>
        <v>0</v>
      </c>
      <c r="M24" s="181">
        <f>IF('C1'!F27*F$1+1000*F$1+'C1'!G27*F$1&lt;G24,IF(CEILING('C1'!G27*F$1,500)&gt;C24/10,C24/10,CEILING('C1'!G27*F$1,500)),G24-K24-L24)</f>
        <v>0</v>
      </c>
      <c r="N24" s="181">
        <f>IF('C1'!F27*F$1+1000*F$1+'C1'!G26*F$1+'C1'!H26*F$1&lt;G24,+G24-K24-L24-M24,+G24-K24-L24-M24)</f>
        <v>0</v>
      </c>
      <c r="O24" s="186"/>
      <c r="P24" s="180" t="str">
        <f>'C1'!B27</f>
        <v/>
      </c>
      <c r="Q24" s="185">
        <f>'C1'!J27-D24</f>
        <v>0</v>
      </c>
      <c r="R24" s="182">
        <f>'C1'!J27+'C1'!L27-(D24*2)</f>
        <v>0</v>
      </c>
      <c r="S24" s="182">
        <f>'C1'!J27+'C1'!L27+'C1'!N27-(D24*3)</f>
        <v>0</v>
      </c>
      <c r="T24" s="182">
        <f>'C1'!J27+'C1'!L27+'C1'!N27+'C1'!P27-(D24*4)</f>
        <v>0</v>
      </c>
      <c r="U24" s="182">
        <f>'C1'!J27+'C1'!L27+'C1'!N27+'C1'!P27+'C1'!R27-(D24*5)</f>
        <v>0</v>
      </c>
      <c r="V24" s="182">
        <f>'C1'!J27+'C1'!L27+'C1'!N27+'C1'!P27+'C1'!R27+'C1'!T27-(D24*6)</f>
        <v>0</v>
      </c>
      <c r="W24" s="182">
        <f>'C1'!J27+'C1'!L27+'C1'!N27+'C1'!P27+'C1'!R27+'C1'!T27+'C1'!V27-(D24*7)</f>
        <v>0</v>
      </c>
      <c r="X24" s="182">
        <f>'C1'!J27+'C1'!L27+'C1'!N27+'C1'!P27+'C1'!R27+'C1'!T27+'C1'!V27+'C1'!X27-(D24*8)</f>
        <v>0</v>
      </c>
      <c r="Y24" s="182">
        <f>'C1'!J27+'C1'!L27+'C1'!N27+'C1'!P27+'C1'!R27+'C1'!T27+'C1'!V27+'C1'!X27+'C1'!Z27-(D24*9)</f>
        <v>0</v>
      </c>
      <c r="Z24" s="182">
        <f>'C1'!J27+'C1'!L27+'C1'!N27+'C1'!P27+'C1'!R27+'C1'!T27+'C1'!V27+'C1'!X27+'C1'!Z27+'C1'!AB27-(D24*10)</f>
        <v>0</v>
      </c>
      <c r="AA24" s="182">
        <f>'C1'!J27+'C1'!L27+'C1'!N27+'C1'!P27+'C1'!R27+'C1'!T27+'C1'!V27+'C1'!X27+'C1'!Z27+'C1'!AB27+'C1'!AD27-(D24*11)</f>
        <v>0</v>
      </c>
      <c r="AB24" s="182">
        <f>'C1'!J27+'C1'!L27+'C1'!N27+'C1'!P27+'C1'!R27+'C1'!T27+'C1'!V27+'C1'!X27+'C1'!Z27+'C1'!AB27+'C1'!AD27+'C1'!AF27-(D24*12)</f>
        <v>0</v>
      </c>
      <c r="AC24" s="163"/>
      <c r="AD24" s="185">
        <f t="shared" si="6"/>
        <v>0</v>
      </c>
      <c r="AE24" s="185">
        <f>'C1'!AP27</f>
        <v>0</v>
      </c>
      <c r="AF24" s="160"/>
    </row>
    <row r="25">
      <c r="A25" s="188"/>
      <c r="B25" s="174" t="s">
        <v>92</v>
      </c>
      <c r="C25" s="179" t="str">
        <f>'C1'!E28</f>
        <v/>
      </c>
      <c r="D25" s="163"/>
      <c r="E25" s="180"/>
      <c r="F25" s="181">
        <f t="shared" si="1"/>
        <v>0</v>
      </c>
      <c r="G25" s="187">
        <f>IF(F25&gt;0,(VLOOKUP(E25,P25:AB49,F$1+1,FALSE)+D25*F$1),0)</f>
        <v>0</v>
      </c>
      <c r="H25" s="163"/>
      <c r="I25" s="163"/>
      <c r="J25" s="163"/>
      <c r="K25" s="181"/>
      <c r="L25" s="181"/>
      <c r="M25" s="181">
        <f>IF('C1'!F28*F$1+1000*F$1+'C1'!G28*F$1&lt;G25,IF(CEILING('C1'!G28*F$1,500)&gt;C25/10,C25/10,CEILING('C1'!G28*F$1,500)),G25-K25-L25)</f>
        <v>0</v>
      </c>
      <c r="N25" s="181">
        <f>IF('C1'!F28*F$1+1000*F$1+'C1'!G27*F$1+'C1'!H27*F$1&lt;G25,+G25-K25-L25-M25,+G25-K25-L25-M25)</f>
        <v>0</v>
      </c>
      <c r="O25" s="186"/>
      <c r="P25" s="180" t="str">
        <f>'C1'!B28</f>
        <v/>
      </c>
      <c r="Q25" s="163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63"/>
      <c r="AD25" s="163"/>
      <c r="AE25" s="163"/>
      <c r="AF25" s="160"/>
    </row>
    <row r="26">
      <c r="A26" s="178">
        <v>1.0</v>
      </c>
      <c r="B26" s="163" t="str">
        <f>'C1'!C29</f>
        <v>RUIZ ZAPATA MARYI CATALINA</v>
      </c>
      <c r="C26" s="179">
        <f>'C1'!E29</f>
        <v>200000</v>
      </c>
      <c r="D26" s="179">
        <f>'C1'!D29</f>
        <v>20000</v>
      </c>
      <c r="E26" s="180">
        <f>'C1'!B29</f>
        <v>43868478</v>
      </c>
      <c r="F26" s="181">
        <f t="shared" si="1"/>
        <v>240000</v>
      </c>
      <c r="G26" s="182">
        <f>IF(F26&gt;0,(VLOOKUP(E26,P26:AB49,F$1+1,FALSE)+D26*F$1),0)</f>
        <v>240000</v>
      </c>
      <c r="H26" s="163"/>
      <c r="I26" s="183">
        <f t="shared" ref="I26:I42" si="7">IF(F26-G26&gt;0,+F26-G26,0)</f>
        <v>0</v>
      </c>
      <c r="J26" s="163"/>
      <c r="K26" s="181">
        <f>IF('C1'!F29*F$1&lt;G26,'C1'!F29*F$1,+G26)</f>
        <v>202800</v>
      </c>
      <c r="L26" s="181">
        <f>IF('C1'!F29*F$1+1000*F$1&lt;G26,1000*F$1,+G26-K26)</f>
        <v>12000</v>
      </c>
      <c r="M26" s="181">
        <f>IF('C1'!F29*F$1+1000*F$1+'C1'!G29*F$1&lt;G26,IF(CEILING('C1'!G29*F$1,500)&gt;C26/10,C26/10,CEILING('C1'!G29*F$1,500)),G26-K26-L26)</f>
        <v>20000</v>
      </c>
      <c r="N26" s="181">
        <f>IF('C1'!F29*F$1+1000*F$1+'C1'!G28*F$1+'C1'!H28*F$1&lt;G26,+G26-K26-L26-M26,+G26-K26-L26-M26)</f>
        <v>5200</v>
      </c>
      <c r="O26" s="186"/>
      <c r="P26" s="180">
        <f>'C1'!B29</f>
        <v>43868478</v>
      </c>
      <c r="Q26" s="185">
        <f>'C1'!J29-D26</f>
        <v>-20000</v>
      </c>
      <c r="R26" s="182">
        <f>'C1'!J29+'C1'!L29-(D26*2)</f>
        <v>-30000</v>
      </c>
      <c r="S26" s="182">
        <f>'C1'!J29+'C1'!L29+'C1'!N29-(D26*3)</f>
        <v>-10000</v>
      </c>
      <c r="T26" s="182">
        <f>'C1'!J29+'C1'!L29+'C1'!N29+'C1'!P29-(D26*4)</f>
        <v>-30000</v>
      </c>
      <c r="U26" s="182">
        <f>'C1'!J29+'C1'!L29+'C1'!N29+'C1'!P29+'C1'!R29-(D26*5)</f>
        <v>-32000</v>
      </c>
      <c r="V26" s="182">
        <f>'C1'!J29+'C1'!L29+'C1'!N29+'C1'!P29+'C1'!R29+'C1'!T29-(D26*6)</f>
        <v>-32000</v>
      </c>
      <c r="W26" s="182">
        <f>'C1'!J29+'C1'!L29+'C1'!N29+'C1'!P29+'C1'!R29+'C1'!T29+'C1'!V29-(D26*7)</f>
        <v>-52000</v>
      </c>
      <c r="X26" s="182">
        <f>'C1'!J29+'C1'!L29+'C1'!N29+'C1'!P29+'C1'!R29+'C1'!T29+'C1'!V29+'C1'!X29-(D26*8)</f>
        <v>-72000</v>
      </c>
      <c r="Y26" s="182">
        <f>'C1'!J29+'C1'!L29+'C1'!N29+'C1'!P29+'C1'!R29+'C1'!T29+'C1'!V29+'C1'!X29+'C1'!Z29-(D26*9)</f>
        <v>-42000</v>
      </c>
      <c r="Z26" s="182">
        <f>'C1'!J29+'C1'!L29+'C1'!N29+'C1'!P29+'C1'!R29+'C1'!T29+'C1'!V29+'C1'!X29+'C1'!Z29+'C1'!AB29-(D26*10)</f>
        <v>-42000</v>
      </c>
      <c r="AA26" s="182">
        <f>'C1'!J29+'C1'!L29+'C1'!N29+'C1'!P29+'C1'!R29+'C1'!T29+'C1'!V29+'C1'!X29+'C1'!Z29+'C1'!AB29+'C1'!AD29-(D26*11)</f>
        <v>-20000</v>
      </c>
      <c r="AB26" s="182">
        <f>'C1'!J29+'C1'!L29+'C1'!N29+'C1'!P29+'C1'!R29+'C1'!T29+'C1'!V29+'C1'!X29+'C1'!Z29+'C1'!AB29+'C1'!AD29+'C1'!AF29-(D26*12)</f>
        <v>0</v>
      </c>
      <c r="AC26" s="163"/>
      <c r="AD26" s="185">
        <f t="shared" ref="AD26:AD33" si="8">D26*12</f>
        <v>240000</v>
      </c>
      <c r="AE26" s="185">
        <f>'C1'!AP29</f>
        <v>240000</v>
      </c>
      <c r="AF26" s="160"/>
    </row>
    <row r="27">
      <c r="A27" s="178">
        <v>2.0</v>
      </c>
      <c r="B27" s="163" t="str">
        <f>'C1'!C30</f>
        <v>RAMIREZ MORALES ARGELIA</v>
      </c>
      <c r="C27" s="179">
        <f>'C1'!E30</f>
        <v>500000</v>
      </c>
      <c r="D27" s="179">
        <f>'C1'!D30</f>
        <v>47500</v>
      </c>
      <c r="E27" s="180">
        <f>'C1'!B30</f>
        <v>24932499</v>
      </c>
      <c r="F27" s="181">
        <f t="shared" si="1"/>
        <v>570000</v>
      </c>
      <c r="G27" s="182">
        <f>IF(F27&gt;0,(VLOOKUP(E27,P27:AB49,F$1+1,FALSE)+D27*F$1),0)</f>
        <v>570000</v>
      </c>
      <c r="H27" s="163"/>
      <c r="I27" s="183">
        <f t="shared" si="7"/>
        <v>0</v>
      </c>
      <c r="J27" s="163"/>
      <c r="K27" s="181">
        <f>IF('C1'!F30*F$1&lt;G27,'C1'!F30*F$1,+G27)</f>
        <v>507000</v>
      </c>
      <c r="L27" s="181">
        <f>IF('C1'!F30*F$1+1000*F$1&lt;G27,1000*F$1,+G27-K27)</f>
        <v>12000</v>
      </c>
      <c r="M27" s="181">
        <f>IF('C1'!F30*F$1+1000*F$1+'C1'!G30*F$1&lt;G27,IF(CEILING('C1'!G30*F$1,500)&gt;C27/10,C27/10,CEILING('C1'!G30*F$1,500)),G27-K27-L27)</f>
        <v>50000</v>
      </c>
      <c r="N27" s="181">
        <f>IF('C1'!F30*F$1+1000*F$1+'C1'!G29*F$1+'C1'!H29*F$1&lt;G27,+G27-K27-L27-M27,+G27-K27-L27-M27)</f>
        <v>1000</v>
      </c>
      <c r="O27" s="186"/>
      <c r="P27" s="180">
        <f>'C1'!B30</f>
        <v>24932499</v>
      </c>
      <c r="Q27" s="185">
        <f>'C1'!J30-D27</f>
        <v>0</v>
      </c>
      <c r="R27" s="182">
        <f>'C1'!J30+'C1'!L30-(D27*2)</f>
        <v>2500</v>
      </c>
      <c r="S27" s="182">
        <f>'C1'!J30+'C1'!L30+'C1'!N30-(D27*3)</f>
        <v>5000</v>
      </c>
      <c r="T27" s="182">
        <f>'C1'!J30+'C1'!L30+'C1'!N30+'C1'!P30-(D27*4)</f>
        <v>7500</v>
      </c>
      <c r="U27" s="182">
        <f>'C1'!J30+'C1'!L30+'C1'!N30+'C1'!P30+'C1'!R30-(D27*5)</f>
        <v>10000</v>
      </c>
      <c r="V27" s="182">
        <f>'C1'!J30+'C1'!L30+'C1'!N30+'C1'!P30+'C1'!R30+'C1'!T30-(D27*6)</f>
        <v>2500</v>
      </c>
      <c r="W27" s="182">
        <f>'C1'!J30+'C1'!L30+'C1'!N30+'C1'!P30+'C1'!R30+'C1'!T30+'C1'!V30-(D27*7)</f>
        <v>5000</v>
      </c>
      <c r="X27" s="182">
        <f>'C1'!J30+'C1'!L30+'C1'!N30+'C1'!P30+'C1'!R30+'C1'!T30+'C1'!V30+'C1'!X30-(D27*8)</f>
        <v>7500</v>
      </c>
      <c r="Y27" s="182">
        <f>'C1'!J30+'C1'!L30+'C1'!N30+'C1'!P30+'C1'!R30+'C1'!T30+'C1'!V30+'C1'!X30+'C1'!Z30-(D27*9)</f>
        <v>-40000</v>
      </c>
      <c r="Z27" s="182">
        <f>'C1'!J30+'C1'!L30+'C1'!N30+'C1'!P30+'C1'!R30+'C1'!T30+'C1'!V30+'C1'!X30+'C1'!Z30+'C1'!AB30-(D27*10)</f>
        <v>-37500</v>
      </c>
      <c r="AA27" s="182">
        <f>'C1'!J30+'C1'!L30+'C1'!N30+'C1'!P30+'C1'!R30+'C1'!T30+'C1'!V30+'C1'!X30+'C1'!Z30+'C1'!AB30+'C1'!AD30-(D27*11)</f>
        <v>-35000</v>
      </c>
      <c r="AB27" s="182">
        <f>'C1'!J30+'C1'!L30+'C1'!N30+'C1'!P30+'C1'!R30+'C1'!T30+'C1'!V30+'C1'!X30+'C1'!Z30+'C1'!AB30+'C1'!AD30+'C1'!AF30-(D27*12)</f>
        <v>0</v>
      </c>
      <c r="AC27" s="163"/>
      <c r="AD27" s="185">
        <f t="shared" si="8"/>
        <v>570000</v>
      </c>
      <c r="AE27" s="185">
        <f>'C1'!AP30</f>
        <v>570000</v>
      </c>
      <c r="AF27" s="160"/>
    </row>
    <row r="28">
      <c r="A28" s="178">
        <v>3.0</v>
      </c>
      <c r="B28" s="163" t="str">
        <f>'C1'!C31</f>
        <v>HIGUITA HIDALGO LUZ MARINA</v>
      </c>
      <c r="C28" s="179">
        <f>'C1'!E31</f>
        <v>500000</v>
      </c>
      <c r="D28" s="179">
        <f>'C1'!D31</f>
        <v>47500</v>
      </c>
      <c r="E28" s="180">
        <f>'C1'!B31</f>
        <v>43046963</v>
      </c>
      <c r="F28" s="181">
        <f t="shared" si="1"/>
        <v>570000</v>
      </c>
      <c r="G28" s="182">
        <f>IF(F28&gt;0,(VLOOKUP(E28,P28:AB49,F$1+1,FALSE)+D28*F$1),0)</f>
        <v>620000</v>
      </c>
      <c r="H28" s="163"/>
      <c r="I28" s="183">
        <f t="shared" si="7"/>
        <v>0</v>
      </c>
      <c r="J28" s="163"/>
      <c r="K28" s="181">
        <f>IF('C1'!F31*F$1&lt;G28,'C1'!F31*F$1,+G28)</f>
        <v>507000</v>
      </c>
      <c r="L28" s="181">
        <f>IF('C1'!F31*F$1+1000*F$1&lt;G28,1000*F$1,+G28-K28)</f>
        <v>12000</v>
      </c>
      <c r="M28" s="181">
        <f>IF('C1'!F31*F$1+1000*F$1+'C1'!G31*F$1&lt;G28,IF(CEILING('C1'!G31*F$1,500)&gt;C28/10,C28/10,CEILING('C1'!G31*F$1,500)),G28-K28-L28)</f>
        <v>50000</v>
      </c>
      <c r="N28" s="181">
        <f>IF('C1'!F31*F$1+1000*F$1+'C1'!G30*F$1+'C1'!H30*F$1&lt;G28,+G28-K28-L28-M28,+G28-K28-L28-M28)</f>
        <v>51000</v>
      </c>
      <c r="O28" s="186"/>
      <c r="P28" s="180">
        <f>'C1'!B31</f>
        <v>43046963</v>
      </c>
      <c r="Q28" s="185">
        <f>'C1'!J31-D28</f>
        <v>12500</v>
      </c>
      <c r="R28" s="182">
        <f>'C1'!J31+'C1'!L31-(D28*2)</f>
        <v>25000</v>
      </c>
      <c r="S28" s="182">
        <f>'C1'!J31+'C1'!L31+'C1'!N31-(D28*3)</f>
        <v>27500</v>
      </c>
      <c r="T28" s="182">
        <f>'C1'!J31+'C1'!L31+'C1'!N31+'C1'!P31-(D28*4)</f>
        <v>-20000</v>
      </c>
      <c r="U28" s="182">
        <f>'C1'!J31+'C1'!L31+'C1'!N31+'C1'!P31+'C1'!R31-(D28*5)</f>
        <v>32500</v>
      </c>
      <c r="V28" s="182">
        <f>'C1'!J31+'C1'!L31+'C1'!N31+'C1'!P31+'C1'!R31+'C1'!T31-(D28*6)</f>
        <v>35000</v>
      </c>
      <c r="W28" s="182">
        <f>'C1'!J31+'C1'!L31+'C1'!N31+'C1'!P31+'C1'!R31+'C1'!T31+'C1'!V31-(D28*7)</f>
        <v>37500</v>
      </c>
      <c r="X28" s="182">
        <f>'C1'!J31+'C1'!L31+'C1'!N31+'C1'!P31+'C1'!R31+'C1'!T31+'C1'!V31+'C1'!X31-(D28*8)</f>
        <v>40000</v>
      </c>
      <c r="Y28" s="182">
        <f>'C1'!J31+'C1'!L31+'C1'!N31+'C1'!P31+'C1'!R31+'C1'!T31+'C1'!V31+'C1'!X31+'C1'!Z31-(D28*9)</f>
        <v>-7500</v>
      </c>
      <c r="Z28" s="182">
        <f>'C1'!J31+'C1'!L31+'C1'!N31+'C1'!P31+'C1'!R31+'C1'!T31+'C1'!V31+'C1'!X31+'C1'!Z31+'C1'!AB31-(D28*10)</f>
        <v>45000</v>
      </c>
      <c r="AA28" s="182">
        <f>'C1'!J31+'C1'!L31+'C1'!N31+'C1'!P31+'C1'!R31+'C1'!T31+'C1'!V31+'C1'!X31+'C1'!Z31+'C1'!AB31+'C1'!AD31-(D28*11)</f>
        <v>-2500</v>
      </c>
      <c r="AB28" s="182">
        <f>'C1'!J31+'C1'!L31+'C1'!N31+'C1'!P31+'C1'!R31+'C1'!T31+'C1'!V31+'C1'!X31+'C1'!Z31+'C1'!AB31+'C1'!AD31+'C1'!AF31-(D28*12)</f>
        <v>50000</v>
      </c>
      <c r="AC28" s="163"/>
      <c r="AD28" s="185">
        <f t="shared" si="8"/>
        <v>570000</v>
      </c>
      <c r="AE28" s="185">
        <f>'C1'!AP31</f>
        <v>620000</v>
      </c>
      <c r="AF28" s="160"/>
    </row>
    <row r="29">
      <c r="A29" s="178">
        <v>4.0</v>
      </c>
      <c r="B29" s="163" t="str">
        <f>'C1'!C32</f>
        <v>BETANCUR MONCADA LILIAN DELSOCORRO</v>
      </c>
      <c r="C29" s="179">
        <f>'C1'!E32</f>
        <v>500000</v>
      </c>
      <c r="D29" s="179">
        <f>'C1'!D32</f>
        <v>47500</v>
      </c>
      <c r="E29" s="180">
        <f>'C1'!B32</f>
        <v>43540392</v>
      </c>
      <c r="F29" s="181">
        <f t="shared" si="1"/>
        <v>570000</v>
      </c>
      <c r="G29" s="182">
        <f>IF(F29&gt;0,(VLOOKUP(E29,P29:AB49,F$1+1,FALSE)+D29*F$1),0)</f>
        <v>570000</v>
      </c>
      <c r="H29" s="163"/>
      <c r="I29" s="183">
        <f t="shared" si="7"/>
        <v>0</v>
      </c>
      <c r="J29" s="163"/>
      <c r="K29" s="181">
        <f>IF('C1'!F32*F$1&lt;G29,'C1'!F32*F$1,+G29)</f>
        <v>507000</v>
      </c>
      <c r="L29" s="181">
        <f>IF('C1'!F32*F$1+1000*F$1&lt;G29,1000*F$1,+G29-K29)</f>
        <v>12000</v>
      </c>
      <c r="M29" s="181">
        <f>IF('C1'!F32*F$1+1000*F$1+'C1'!G32*F$1&lt;G29,IF(CEILING('C1'!G32*F$1,500)&gt;C29/10,C29/10,CEILING('C1'!G32*F$1,500)),G29-K29-L29)</f>
        <v>50000</v>
      </c>
      <c r="N29" s="181">
        <f>IF('C1'!F32*F$1+1000*F$1+'C1'!G31*F$1+'C1'!H31*F$1&lt;G29,+G29-K29-L29-M29,+G29-K29-L29-M29)</f>
        <v>1000</v>
      </c>
      <c r="O29" s="186"/>
      <c r="P29" s="180">
        <f>'C1'!B32</f>
        <v>43540392</v>
      </c>
      <c r="Q29" s="185">
        <f>'C1'!J32-D29</f>
        <v>22500</v>
      </c>
      <c r="R29" s="182">
        <f>'C1'!J32+'C1'!L32-(D29*2)</f>
        <v>25000</v>
      </c>
      <c r="S29" s="182">
        <f>'C1'!J32+'C1'!L32+'C1'!N32-(D29*3)</f>
        <v>27500</v>
      </c>
      <c r="T29" s="182">
        <f>'C1'!J32+'C1'!L32+'C1'!N32+'C1'!P32-(D29*4)</f>
        <v>30000</v>
      </c>
      <c r="U29" s="182">
        <f>'C1'!J32+'C1'!L32+'C1'!N32+'C1'!P32+'C1'!R32-(D29*5)</f>
        <v>-17500</v>
      </c>
      <c r="V29" s="182">
        <f>'C1'!J32+'C1'!L32+'C1'!N32+'C1'!P32+'C1'!R32+'C1'!T32-(D29*6)</f>
        <v>-15000</v>
      </c>
      <c r="W29" s="182">
        <f>'C1'!J32+'C1'!L32+'C1'!N32+'C1'!P32+'C1'!R32+'C1'!T32+'C1'!V32-(D29*7)</f>
        <v>-62500</v>
      </c>
      <c r="X29" s="182">
        <f>'C1'!J32+'C1'!L32+'C1'!N32+'C1'!P32+'C1'!R32+'C1'!T32+'C1'!V32+'C1'!X32-(D29*8)</f>
        <v>-60000</v>
      </c>
      <c r="Y29" s="182">
        <f>'C1'!J32+'C1'!L32+'C1'!N32+'C1'!P32+'C1'!R32+'C1'!T32+'C1'!V32+'C1'!X32+'C1'!Z32-(D29*9)</f>
        <v>-57500</v>
      </c>
      <c r="Z29" s="182">
        <f>'C1'!J32+'C1'!L32+'C1'!N32+'C1'!P32+'C1'!R32+'C1'!T32+'C1'!V32+'C1'!X32+'C1'!Z32+'C1'!AB32-(D29*10)</f>
        <v>-65000</v>
      </c>
      <c r="AA29" s="182">
        <f>'C1'!J32+'C1'!L32+'C1'!N32+'C1'!P32+'C1'!R32+'C1'!T32+'C1'!V32+'C1'!X32+'C1'!Z32+'C1'!AB32+'C1'!AD32-(D29*11)</f>
        <v>-62500</v>
      </c>
      <c r="AB29" s="182">
        <f>'C1'!J32+'C1'!L32+'C1'!N32+'C1'!P32+'C1'!R32+'C1'!T32+'C1'!V32+'C1'!X32+'C1'!Z32+'C1'!AB32+'C1'!AD32+'C1'!AF32-(D29*12)</f>
        <v>0</v>
      </c>
      <c r="AC29" s="163"/>
      <c r="AD29" s="185">
        <f t="shared" si="8"/>
        <v>570000</v>
      </c>
      <c r="AE29" s="185">
        <f>'C1'!AP32</f>
        <v>570000</v>
      </c>
      <c r="AF29" s="160"/>
    </row>
    <row r="30">
      <c r="A30" s="178">
        <v>5.0</v>
      </c>
      <c r="B30" s="163" t="str">
        <f>'C1'!C33</f>
        <v>ZAPATA LAVERDE GUSTAVO DE JESUS</v>
      </c>
      <c r="C30" s="179">
        <f>'C1'!E33</f>
        <v>200000</v>
      </c>
      <c r="D30" s="179">
        <f>'C1'!D33</f>
        <v>20000</v>
      </c>
      <c r="E30" s="180">
        <f>'C1'!B33</f>
        <v>3602204</v>
      </c>
      <c r="F30" s="181">
        <f t="shared" si="1"/>
        <v>240000</v>
      </c>
      <c r="G30" s="182">
        <f>IF(F30&gt;0,(VLOOKUP(E30,P30:AB49,F$1+1,FALSE)+D30*F$1),0)</f>
        <v>245000</v>
      </c>
      <c r="H30" s="163"/>
      <c r="I30" s="183">
        <f t="shared" si="7"/>
        <v>0</v>
      </c>
      <c r="J30" s="163"/>
      <c r="K30" s="181">
        <f>IF('C1'!F33*F$1&lt;G30,'C1'!F33*F$1,+G30)</f>
        <v>202800</v>
      </c>
      <c r="L30" s="181">
        <f>IF('C1'!F33*F$1+1000*F$1&lt;G30,1000*F$1,+G30-K30)</f>
        <v>12000</v>
      </c>
      <c r="M30" s="181">
        <f>IF('C1'!F33*F$1+1000*F$1+'C1'!G33*F$1&lt;G30,IF(CEILING('C1'!G33*F$1,500)&gt;C30/10,C30/10,CEILING('C1'!G33*F$1,500)),G30-K30-L30)</f>
        <v>20000</v>
      </c>
      <c r="N30" s="181">
        <f>IF('C1'!F33*F$1+1000*F$1+'C1'!G32*F$1+'C1'!H32*F$1&lt;G30,+G30-K30-L30-M30,+G30-K30-L30-M30)</f>
        <v>10200</v>
      </c>
      <c r="O30" s="186"/>
      <c r="P30" s="180">
        <f>'C1'!B33</f>
        <v>3602204</v>
      </c>
      <c r="Q30" s="185">
        <f>'C1'!J33-D30</f>
        <v>-20000</v>
      </c>
      <c r="R30" s="182">
        <f>'C1'!J33+'C1'!L33-(D30*2)</f>
        <v>-25000</v>
      </c>
      <c r="S30" s="182">
        <f>'C1'!J33+'C1'!L33+'C1'!N33-(D30*3)</f>
        <v>-45000</v>
      </c>
      <c r="T30" s="182">
        <f>'C1'!J33+'C1'!L33+'C1'!N33+'C1'!P33-(D30*4)</f>
        <v>-55000</v>
      </c>
      <c r="U30" s="182">
        <f>'C1'!J33+'C1'!L33+'C1'!N33+'C1'!P33+'C1'!R33-(D30*5)</f>
        <v>-75000</v>
      </c>
      <c r="V30" s="182">
        <f>'C1'!J33+'C1'!L33+'C1'!N33+'C1'!P33+'C1'!R33+'C1'!T33-(D30*6)</f>
        <v>-95000</v>
      </c>
      <c r="W30" s="182">
        <f>'C1'!J33+'C1'!L33+'C1'!N33+'C1'!P33+'C1'!R33+'C1'!T33+'C1'!V33-(D30*7)</f>
        <v>-115000</v>
      </c>
      <c r="X30" s="182">
        <f>'C1'!J33+'C1'!L33+'C1'!N33+'C1'!P33+'C1'!R33+'C1'!T33+'C1'!V33+'C1'!X33-(D30*8)</f>
        <v>-75000</v>
      </c>
      <c r="Y30" s="182">
        <f>'C1'!J33+'C1'!L33+'C1'!N33+'C1'!P33+'C1'!R33+'C1'!T33+'C1'!V33+'C1'!X33+'C1'!Z33-(D30*9)</f>
        <v>-80000</v>
      </c>
      <c r="Z30" s="182">
        <f>'C1'!J33+'C1'!L33+'C1'!N33+'C1'!P33+'C1'!R33+'C1'!T33+'C1'!V33+'C1'!X33+'C1'!Z33+'C1'!AB33-(D30*10)</f>
        <v>-80000</v>
      </c>
      <c r="AA30" s="182">
        <f>'C1'!J33+'C1'!L33+'C1'!N33+'C1'!P33+'C1'!R33+'C1'!T33+'C1'!V33+'C1'!X33+'C1'!Z33+'C1'!AB33+'C1'!AD33-(D30*11)</f>
        <v>-85000</v>
      </c>
      <c r="AB30" s="182">
        <f>'C1'!J33+'C1'!L33+'C1'!N33+'C1'!P33+'C1'!R33+'C1'!T33+'C1'!V33+'C1'!X33+'C1'!Z33+'C1'!AB33+'C1'!AD33+'C1'!AF33-(D30*12)</f>
        <v>5000</v>
      </c>
      <c r="AC30" s="163"/>
      <c r="AD30" s="185">
        <f t="shared" si="8"/>
        <v>240000</v>
      </c>
      <c r="AE30" s="185">
        <f>'C1'!AP33</f>
        <v>245000</v>
      </c>
      <c r="AF30" s="160"/>
    </row>
    <row r="31">
      <c r="A31" s="178">
        <v>6.0</v>
      </c>
      <c r="B31" s="163" t="str">
        <f>'C1'!C34</f>
        <v>BEDOYA ARBOLEDA JOSE ALBEIRO</v>
      </c>
      <c r="C31" s="179">
        <f>'C1'!E34</f>
        <v>500000</v>
      </c>
      <c r="D31" s="179">
        <f>'C1'!D34</f>
        <v>47500</v>
      </c>
      <c r="E31" s="180">
        <f>'C1'!B34</f>
        <v>8036979</v>
      </c>
      <c r="F31" s="181">
        <f t="shared" si="1"/>
        <v>570000</v>
      </c>
      <c r="G31" s="182">
        <f>IF(F31&gt;0,(VLOOKUP(E31,P31:AB49,F$1+1,FALSE)+D31*F$1),0)</f>
        <v>570000</v>
      </c>
      <c r="H31" s="163"/>
      <c r="I31" s="183">
        <f t="shared" si="7"/>
        <v>0</v>
      </c>
      <c r="J31" s="163"/>
      <c r="K31" s="181">
        <f>IF('C1'!F34*F$1&lt;G31,'C1'!F34*F$1,+G31)</f>
        <v>507000</v>
      </c>
      <c r="L31" s="181">
        <f>IF('C1'!F34*F$1+1000*F$1&lt;G31,1000*F$1,+G31-K31)</f>
        <v>12000</v>
      </c>
      <c r="M31" s="181">
        <f>IF('C1'!F34*F$1+1000*F$1+'C1'!G34*F$1&lt;G31,IF(CEILING('C1'!G34*F$1,500)&gt;C31/10,C31/10,CEILING('C1'!G34*F$1,500)),G31-K31-L31)</f>
        <v>50000</v>
      </c>
      <c r="N31" s="181">
        <f>IF('C1'!F34*F$1+1000*F$1+'C1'!G33*F$1+'C1'!H33*F$1&lt;G31,+G31-K31-L31-M31,+G31-K31-L31-M31)</f>
        <v>1000</v>
      </c>
      <c r="O31" s="186"/>
      <c r="P31" s="180">
        <f>'C1'!B34</f>
        <v>8036979</v>
      </c>
      <c r="Q31" s="185">
        <f>'C1'!J34-D31</f>
        <v>2500</v>
      </c>
      <c r="R31" s="182">
        <f>'C1'!J34+'C1'!L34-(D31*2)</f>
        <v>5000</v>
      </c>
      <c r="S31" s="182">
        <f>'C1'!J34+'C1'!L34+'C1'!N34-(D31*3)</f>
        <v>7500</v>
      </c>
      <c r="T31" s="182">
        <f>'C1'!J34+'C1'!L34+'C1'!N34+'C1'!P34-(D31*4)</f>
        <v>10000</v>
      </c>
      <c r="U31" s="182">
        <f>'C1'!J34+'C1'!L34+'C1'!N34+'C1'!P34+'C1'!R34-(D31*5)</f>
        <v>12500</v>
      </c>
      <c r="V31" s="182">
        <f>'C1'!J34+'C1'!L34+'C1'!N34+'C1'!P34+'C1'!R34+'C1'!T34-(D31*6)</f>
        <v>15000</v>
      </c>
      <c r="W31" s="182">
        <f>'C1'!J34+'C1'!L34+'C1'!N34+'C1'!P34+'C1'!R34+'C1'!T34+'C1'!V34-(D31*7)</f>
        <v>17500</v>
      </c>
      <c r="X31" s="182">
        <f>'C1'!J34+'C1'!L34+'C1'!N34+'C1'!P34+'C1'!R34+'C1'!T34+'C1'!V34+'C1'!X34-(D31*8)</f>
        <v>20000</v>
      </c>
      <c r="Y31" s="182">
        <f>'C1'!J34+'C1'!L34+'C1'!N34+'C1'!P34+'C1'!R34+'C1'!T34+'C1'!V34+'C1'!X34+'C1'!Z34-(D31*9)</f>
        <v>22500</v>
      </c>
      <c r="Z31" s="182">
        <f>'C1'!J34+'C1'!L34+'C1'!N34+'C1'!P34+'C1'!R34+'C1'!T34+'C1'!V34+'C1'!X34+'C1'!Z34+'C1'!AB34-(D31*10)</f>
        <v>25000</v>
      </c>
      <c r="AA31" s="182">
        <f>'C1'!J34+'C1'!L34+'C1'!N34+'C1'!P34+'C1'!R34+'C1'!T34+'C1'!V34+'C1'!X34+'C1'!Z34+'C1'!AB34+'C1'!AD34-(D31*11)</f>
        <v>27500</v>
      </c>
      <c r="AB31" s="182">
        <f>'C1'!J34+'C1'!L34+'C1'!N34+'C1'!P34+'C1'!R34+'C1'!T34+'C1'!V34+'C1'!X34+'C1'!Z34+'C1'!AB34+'C1'!AD34+'C1'!AF34-(D31*12)</f>
        <v>0</v>
      </c>
      <c r="AC31" s="163"/>
      <c r="AD31" s="185">
        <f t="shared" si="8"/>
        <v>570000</v>
      </c>
      <c r="AE31" s="185">
        <f>'C1'!AP34</f>
        <v>570000</v>
      </c>
      <c r="AF31" s="160"/>
    </row>
    <row r="32">
      <c r="A32" s="178">
        <v>7.0</v>
      </c>
      <c r="B32" s="163" t="str">
        <f>'C1'!C35</f>
        <v/>
      </c>
      <c r="C32" s="179" t="str">
        <f>'C1'!E35</f>
        <v/>
      </c>
      <c r="D32" s="179" t="str">
        <f>'C1'!D35</f>
        <v/>
      </c>
      <c r="E32" s="180" t="str">
        <f>'C1'!B35</f>
        <v/>
      </c>
      <c r="F32" s="181">
        <f t="shared" si="1"/>
        <v>0</v>
      </c>
      <c r="G32" s="187">
        <f>IF(F32&gt;0,(VLOOKUP(E32,P32:AB49,F$1+1,FALSE)+D32*F$1),0)</f>
        <v>0</v>
      </c>
      <c r="H32" s="163"/>
      <c r="I32" s="183">
        <f t="shared" si="7"/>
        <v>0</v>
      </c>
      <c r="J32" s="163"/>
      <c r="K32" s="181">
        <f>IF('C1'!F35*F$1&lt;G32,'C1'!F35*F$1,+G32)</f>
        <v>0</v>
      </c>
      <c r="L32" s="181">
        <f>IF('C1'!F35*F$1+1000*F$1&lt;G32,1000*F$1,+G32-K32)</f>
        <v>0</v>
      </c>
      <c r="M32" s="181">
        <f>IF('C1'!F35*F$1+1000*F$1+'C1'!G35*F$1&lt;G32,IF(CEILING('C1'!G35*F$1,500)&gt;C32/10,C32/10,CEILING('C1'!G35*F$1,500)),G32-K32-L32)</f>
        <v>0</v>
      </c>
      <c r="N32" s="181">
        <f>IF('C1'!F35*F$1+1000*F$1+'C1'!G34*F$1+'C1'!H34*F$1&lt;G32,+G32-K32-L32-M32,+G32-K32-L32-M32)</f>
        <v>0</v>
      </c>
      <c r="O32" s="186"/>
      <c r="P32" s="180" t="str">
        <f>'C1'!B35</f>
        <v/>
      </c>
      <c r="Q32" s="185">
        <f>'C1'!J35-D32</f>
        <v>0</v>
      </c>
      <c r="R32" s="182">
        <f>'C1'!J35+'C1'!L35-(D32*2)</f>
        <v>0</v>
      </c>
      <c r="S32" s="182">
        <f>'C1'!J35+'C1'!L35+'C1'!N35-(D32*3)</f>
        <v>0</v>
      </c>
      <c r="T32" s="182">
        <f>'C1'!J35+'C1'!L35+'C1'!N35+'C1'!P35-(D32*4)</f>
        <v>0</v>
      </c>
      <c r="U32" s="182">
        <f>'C1'!J35+'C1'!L35+'C1'!N35+'C1'!P35+'C1'!R35-(D32*5)</f>
        <v>0</v>
      </c>
      <c r="V32" s="182">
        <f>'C1'!J35+'C1'!L35+'C1'!N35+'C1'!P35+'C1'!R35+'C1'!T35-(D32*6)</f>
        <v>0</v>
      </c>
      <c r="W32" s="182">
        <f>'C1'!J35+'C1'!L35+'C1'!N35+'C1'!P35+'C1'!R35+'C1'!T35+'C1'!V35-(D32*7)</f>
        <v>0</v>
      </c>
      <c r="X32" s="182">
        <f>'C1'!J35+'C1'!L35+'C1'!N35+'C1'!P35+'C1'!R35+'C1'!T35+'C1'!V35+'C1'!X35-(D32*8)</f>
        <v>0</v>
      </c>
      <c r="Y32" s="182">
        <f>'C1'!J35+'C1'!L35+'C1'!N35+'C1'!P35+'C1'!R35+'C1'!T35+'C1'!V35+'C1'!X35+'C1'!Z35-(D32*9)</f>
        <v>0</v>
      </c>
      <c r="Z32" s="182">
        <f>'C1'!J35+'C1'!L35+'C1'!N35+'C1'!P35+'C1'!R35+'C1'!T35+'C1'!V35+'C1'!X35+'C1'!Z35+'C1'!AB35-(D32*10)</f>
        <v>0</v>
      </c>
      <c r="AA32" s="182">
        <f>'C1'!J35+'C1'!L35+'C1'!N35+'C1'!P35+'C1'!R35+'C1'!T35+'C1'!V35+'C1'!X35+'C1'!Z35+'C1'!AB35+'C1'!AD35-(D32*11)</f>
        <v>0</v>
      </c>
      <c r="AB32" s="182">
        <f>'C1'!J35+'C1'!L35+'C1'!N35+'C1'!P35+'C1'!R35+'C1'!T35+'C1'!V35+'C1'!X35+'C1'!Z35+'C1'!AB35+'C1'!AD35+'C1'!AF35-(D32*12)</f>
        <v>0</v>
      </c>
      <c r="AC32" s="163"/>
      <c r="AD32" s="185">
        <f t="shared" si="8"/>
        <v>0</v>
      </c>
      <c r="AE32" s="185">
        <f>'C1'!AP35</f>
        <v>0</v>
      </c>
      <c r="AF32" s="160"/>
    </row>
    <row r="33">
      <c r="A33" s="178">
        <v>8.0</v>
      </c>
      <c r="B33" s="163" t="str">
        <f>'C1'!C36</f>
        <v/>
      </c>
      <c r="C33" s="179" t="str">
        <f>'C1'!E36</f>
        <v/>
      </c>
      <c r="D33" s="179" t="str">
        <f>'C1'!D36</f>
        <v/>
      </c>
      <c r="E33" s="180" t="str">
        <f>'C1'!B36</f>
        <v/>
      </c>
      <c r="F33" s="181">
        <f t="shared" si="1"/>
        <v>0</v>
      </c>
      <c r="G33" s="187">
        <f>IF(F33&gt;0,(VLOOKUP(E33,P33:AB49,F$1+1,FALSE)+D33*F$1),0)</f>
        <v>0</v>
      </c>
      <c r="H33" s="163"/>
      <c r="I33" s="183">
        <f t="shared" si="7"/>
        <v>0</v>
      </c>
      <c r="J33" s="163"/>
      <c r="K33" s="181">
        <f>IF('C1'!F36*F$1&lt;G33,'C1'!F36*F$1,+G33)</f>
        <v>0</v>
      </c>
      <c r="L33" s="181">
        <f>IF('C1'!F36*F$1+1000*F$1&lt;G33,1000*F$1,+G33-K33)</f>
        <v>0</v>
      </c>
      <c r="M33" s="181">
        <f>IF('C1'!F36*F$1+1000*F$1+'C1'!G36*F$1&lt;G33,IF(CEILING('C1'!G36*F$1,500)&gt;C33/10,C33/10,CEILING('C1'!G36*F$1,500)),G33-K33-L33)</f>
        <v>0</v>
      </c>
      <c r="N33" s="181">
        <f>IF('C1'!F36*F$1+1000*F$1+'C1'!G35*F$1+'C1'!H35*F$1&lt;G33,+G33-K33-L33-M33,+G33-K33-L33-M33)</f>
        <v>0</v>
      </c>
      <c r="O33" s="186"/>
      <c r="P33" s="180" t="str">
        <f>'C1'!B36</f>
        <v/>
      </c>
      <c r="Q33" s="185">
        <f>'C1'!J36-D33</f>
        <v>0</v>
      </c>
      <c r="R33" s="182">
        <f>'C1'!J36+'C1'!L36-(D33*2)</f>
        <v>0</v>
      </c>
      <c r="S33" s="182">
        <f>'C1'!J36+'C1'!L36+'C1'!N36-(D33*3)</f>
        <v>0</v>
      </c>
      <c r="T33" s="182">
        <f>'C1'!J36+'C1'!L36+'C1'!N36+'C1'!P36-(D33*4)</f>
        <v>0</v>
      </c>
      <c r="U33" s="182">
        <f>'C1'!J36+'C1'!L36+'C1'!N36+'C1'!P36+'C1'!R36-(D33*5)</f>
        <v>0</v>
      </c>
      <c r="V33" s="182">
        <f>'C1'!J36+'C1'!L36+'C1'!N36+'C1'!P36+'C1'!R36+'C1'!T36-(D33*6)</f>
        <v>0</v>
      </c>
      <c r="W33" s="182">
        <f>'C1'!J36+'C1'!L36+'C1'!N36+'C1'!P36+'C1'!R36+'C1'!T36+'C1'!V36-(D33*7)</f>
        <v>0</v>
      </c>
      <c r="X33" s="182">
        <f>'C1'!J36+'C1'!L36+'C1'!N36+'C1'!P36+'C1'!R36+'C1'!T36+'C1'!V36+'C1'!X36-(D33*8)</f>
        <v>0</v>
      </c>
      <c r="Y33" s="182">
        <f>'C1'!J36+'C1'!L36+'C1'!N36+'C1'!P36+'C1'!R36+'C1'!T36+'C1'!V36+'C1'!X36+'C1'!Z36-(D33*9)</f>
        <v>0</v>
      </c>
      <c r="Z33" s="182">
        <f>'C1'!J36+'C1'!L36+'C1'!N36+'C1'!P36+'C1'!R36+'C1'!T36+'C1'!V36+'C1'!X36+'C1'!Z36+'C1'!AB36-(D33*10)</f>
        <v>0</v>
      </c>
      <c r="AA33" s="182">
        <f>'C1'!J36+'C1'!L36+'C1'!N36+'C1'!P36+'C1'!R36+'C1'!T36+'C1'!V36+'C1'!X36+'C1'!Z36+'C1'!AB36+'C1'!AD36-(D33*11)</f>
        <v>0</v>
      </c>
      <c r="AB33" s="182">
        <f>'C1'!J36+'C1'!L36+'C1'!N36+'C1'!P36+'C1'!R36+'C1'!T36+'C1'!V36+'C1'!X36+'C1'!Z36+'C1'!AB36+'C1'!AD36+'C1'!AF36-(D33*12)</f>
        <v>0</v>
      </c>
      <c r="AC33" s="179"/>
      <c r="AD33" s="185">
        <f t="shared" si="8"/>
        <v>0</v>
      </c>
      <c r="AE33" s="185">
        <f>'C1'!AP36</f>
        <v>0</v>
      </c>
      <c r="AF33" s="160"/>
    </row>
    <row r="34">
      <c r="A34" s="188"/>
      <c r="B34" s="174" t="s">
        <v>92</v>
      </c>
      <c r="C34" s="179" t="str">
        <f>'C1'!E37</f>
        <v/>
      </c>
      <c r="D34" s="163"/>
      <c r="E34" s="180"/>
      <c r="F34" s="181">
        <f t="shared" si="1"/>
        <v>0</v>
      </c>
      <c r="G34" s="187">
        <f>IF(F34&gt;0,(VLOOKUP(E34,P34:AB49,F$1+1,FALSE)+D34*F$1),0)</f>
        <v>0</v>
      </c>
      <c r="H34" s="163"/>
      <c r="I34" s="183">
        <f t="shared" si="7"/>
        <v>0</v>
      </c>
      <c r="J34" s="163"/>
      <c r="K34" s="181">
        <f>IF('C1'!F37*F$1&lt;G34,'C1'!F37*F$1,+G34)</f>
        <v>0</v>
      </c>
      <c r="L34" s="181">
        <f>IF('C1'!F37*F$1+1000*F$1&lt;G34,1000*F$1,+G34-K34)</f>
        <v>0</v>
      </c>
      <c r="M34" s="181">
        <f>IF('C1'!F37*F$1+1000*F$1+'C1'!G37*F$1&lt;G34,IF(CEILING('C1'!G37*F$1,500)&gt;C34/10,C34/10,CEILING('C1'!G37*F$1,500)),G34-K34-L34)</f>
        <v>0</v>
      </c>
      <c r="N34" s="181">
        <f>IF('C1'!F37*F$1+1000*F$1+'C1'!G36*F$1+'C1'!H36*F$1&lt;G34,+G34-K34-L34-M34,+G34-K34-L34-M34)</f>
        <v>0</v>
      </c>
      <c r="O34" s="186"/>
      <c r="P34" s="180" t="str">
        <f>'C1'!B37</f>
        <v/>
      </c>
      <c r="Q34" s="179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179"/>
      <c r="AD34" s="179"/>
      <c r="AE34" s="179"/>
      <c r="AF34" s="160"/>
    </row>
    <row r="35">
      <c r="A35" s="178">
        <v>1.0</v>
      </c>
      <c r="B35" s="163" t="str">
        <f>'C1'!C38</f>
        <v>RESTREPO HERNANDEZ MAGDALENA</v>
      </c>
      <c r="C35" s="179">
        <f>'C1'!E38</f>
        <v>400000</v>
      </c>
      <c r="D35" s="179">
        <f>'C1'!D38</f>
        <v>38500</v>
      </c>
      <c r="E35" s="180">
        <f>'C1'!B38</f>
        <v>43055137</v>
      </c>
      <c r="F35" s="181">
        <f t="shared" si="1"/>
        <v>462000</v>
      </c>
      <c r="G35" s="182">
        <f>IF(F35&gt;0,(VLOOKUP(E35,P35:AB49,F$1+1,FALSE)+D35*F$1),0)</f>
        <v>462500</v>
      </c>
      <c r="H35" s="163"/>
      <c r="I35" s="183">
        <f t="shared" si="7"/>
        <v>0</v>
      </c>
      <c r="J35" s="163"/>
      <c r="K35" s="181">
        <f>IF('C1'!F38*F$1&lt;G35,'C1'!F38*F$1,+G35)</f>
        <v>405600</v>
      </c>
      <c r="L35" s="181">
        <f>IF('C1'!F38*F$1+1000*F$1&lt;G35,1000*F$1,+G35-K35)</f>
        <v>12000</v>
      </c>
      <c r="M35" s="181">
        <f>IF('C1'!F38*F$1+1000*F$1+'C1'!G38*F$1&lt;G35,IF(CEILING('C1'!G38*F$1,500)&gt;C35/10,C35/10,CEILING('C1'!G38*F$1,500)),G35-K35-L35)</f>
        <v>40000</v>
      </c>
      <c r="N35" s="181">
        <f>IF('C1'!F38*F$1+1000*F$1+'C1'!G37*F$1+'C1'!H37*F$1&lt;G35,+G35-K35-L35-M35,+G35-K35-L35-M35)</f>
        <v>4900</v>
      </c>
      <c r="O35" s="186"/>
      <c r="P35" s="180">
        <f>'C1'!B38</f>
        <v>43055137</v>
      </c>
      <c r="Q35" s="185">
        <f>'C1'!J38-D35</f>
        <v>1500</v>
      </c>
      <c r="R35" s="182">
        <f>'C1'!J38+'C1'!L38-(D35*2)</f>
        <v>3000</v>
      </c>
      <c r="S35" s="182">
        <f>'C1'!J38+'C1'!L38+'C1'!N38-(D35*3)</f>
        <v>3000</v>
      </c>
      <c r="T35" s="182">
        <f>'C1'!J38+'C1'!L38+'C1'!N38+'C1'!P38-(D35*4)</f>
        <v>4500</v>
      </c>
      <c r="U35" s="182">
        <f>'C1'!J38+'C1'!L38+'C1'!N38+'C1'!P38+'C1'!R38-(D35*5)</f>
        <v>6000</v>
      </c>
      <c r="V35" s="182">
        <f>'C1'!J38+'C1'!L38+'C1'!N38+'C1'!P38+'C1'!R38+'C1'!T38-(D35*6)</f>
        <v>-2500</v>
      </c>
      <c r="W35" s="182">
        <f>'C1'!J38+'C1'!L38+'C1'!N38+'C1'!P38+'C1'!R38+'C1'!T38+'C1'!V38-(D35*7)</f>
        <v>-1000</v>
      </c>
      <c r="X35" s="182">
        <f>'C1'!J38+'C1'!L38+'C1'!N38+'C1'!P38+'C1'!R38+'C1'!T38+'C1'!V38+'C1'!X38-(D35*8)</f>
        <v>500</v>
      </c>
      <c r="Y35" s="182">
        <f>'C1'!J38+'C1'!L38+'C1'!N38+'C1'!P38+'C1'!R38+'C1'!T38+'C1'!V38+'C1'!X38+'C1'!Z38-(D35*9)</f>
        <v>2000</v>
      </c>
      <c r="Z35" s="182">
        <f>'C1'!J38+'C1'!L38+'C1'!N38+'C1'!P38+'C1'!R38+'C1'!T38+'C1'!V38+'C1'!X38+'C1'!Z38+'C1'!AB38-(D35*10)</f>
        <v>3500</v>
      </c>
      <c r="AA35" s="182">
        <f>'C1'!J38+'C1'!L38+'C1'!N38+'C1'!P38+'C1'!R38+'C1'!T38+'C1'!V38+'C1'!X38+'C1'!Z38+'C1'!AB38+'C1'!AD38-(D35*11)</f>
        <v>5000</v>
      </c>
      <c r="AB35" s="182">
        <f>'C1'!J38+'C1'!L38+'C1'!N38+'C1'!P38+'C1'!R38+'C1'!T38+'C1'!V38+'C1'!X38+'C1'!Z38+'C1'!AB38+'C1'!AD38+'C1'!AF38-(D35*12)</f>
        <v>500</v>
      </c>
      <c r="AC35" s="179"/>
      <c r="AD35" s="185">
        <f t="shared" ref="AD35:AD52" si="9">D35*12</f>
        <v>462000</v>
      </c>
      <c r="AE35" s="185">
        <f>'C1'!AP38</f>
        <v>462500</v>
      </c>
      <c r="AF35" s="160"/>
    </row>
    <row r="36">
      <c r="A36" s="178">
        <v>2.0</v>
      </c>
      <c r="B36" s="163" t="str">
        <f>'C1'!C39</f>
        <v>DIAZ MARIA YOLANDA</v>
      </c>
      <c r="C36" s="179">
        <f>'C1'!E39</f>
        <v>700000</v>
      </c>
      <c r="D36" s="179">
        <f>'C1'!D39</f>
        <v>66000</v>
      </c>
      <c r="E36" s="180">
        <f>'C1'!B39</f>
        <v>43494317</v>
      </c>
      <c r="F36" s="181">
        <f t="shared" si="1"/>
        <v>792000</v>
      </c>
      <c r="G36" s="182">
        <f>IF(F36&gt;0,(VLOOKUP(E36,P36:AB49,F$1+1,FALSE)+D36*F$1),0)</f>
        <v>792000</v>
      </c>
      <c r="H36" s="163"/>
      <c r="I36" s="183">
        <f t="shared" si="7"/>
        <v>0</v>
      </c>
      <c r="J36" s="163"/>
      <c r="K36" s="181">
        <f>IF('C1'!F39*F$1&lt;G36,'C1'!F39*F$1,+G36)</f>
        <v>709800</v>
      </c>
      <c r="L36" s="181">
        <f>IF('C1'!F39*F$1+1000*F$1&lt;G36,1000*F$1,+G36-K36)</f>
        <v>12000</v>
      </c>
      <c r="M36" s="181">
        <f>IF('C1'!F39*F$1+1000*F$1+'C1'!G39*F$1&lt;G36,IF(CEILING('C1'!G39*F$1,500)&gt;C36/10,C36/10,CEILING('C1'!G39*F$1,500)),G36-K36-L36)</f>
        <v>70000</v>
      </c>
      <c r="N36" s="181">
        <f>IF('C1'!F39*F$1+1000*F$1+'C1'!G38*F$1+'C1'!H38*F$1&lt;G36,+G36-K36-L36-M36,+G36-K36-L36-M36)</f>
        <v>200</v>
      </c>
      <c r="O36" s="186"/>
      <c r="P36" s="180">
        <f>'C1'!B39</f>
        <v>43494317</v>
      </c>
      <c r="Q36" s="185">
        <f>'C1'!J39-D36</f>
        <v>54000</v>
      </c>
      <c r="R36" s="182">
        <f>'C1'!J39+'C1'!L39-(D36*2)</f>
        <v>13000</v>
      </c>
      <c r="S36" s="182">
        <f>'C1'!J39+'C1'!L39+'C1'!N39-(D36*3)</f>
        <v>-6000</v>
      </c>
      <c r="T36" s="182">
        <f>'C1'!J39+'C1'!L39+'C1'!N39+'C1'!P39-(D36*4)</f>
        <v>-17000</v>
      </c>
      <c r="U36" s="182">
        <f>'C1'!J39+'C1'!L39+'C1'!N39+'C1'!P39+'C1'!R39-(D36*5)</f>
        <v>-28000</v>
      </c>
      <c r="V36" s="182">
        <f>'C1'!J39+'C1'!L39+'C1'!N39+'C1'!P39+'C1'!R39+'C1'!T39-(D36*6)</f>
        <v>-34000</v>
      </c>
      <c r="W36" s="182">
        <f>'C1'!J39+'C1'!L39+'C1'!N39+'C1'!P39+'C1'!R39+'C1'!T39+'C1'!V39-(D36*7)</f>
        <v>-36000</v>
      </c>
      <c r="X36" s="182">
        <f>'C1'!J39+'C1'!L39+'C1'!N39+'C1'!P39+'C1'!R39+'C1'!T39+'C1'!V39+'C1'!X39-(D36*8)</f>
        <v>-27000</v>
      </c>
      <c r="Y36" s="182">
        <f>'C1'!J39+'C1'!L39+'C1'!N39+'C1'!P39+'C1'!R39+'C1'!T39+'C1'!V39+'C1'!X39+'C1'!Z39-(D36*9)</f>
        <v>-18000</v>
      </c>
      <c r="Z36" s="182">
        <f>'C1'!J39+'C1'!L39+'C1'!N39+'C1'!P39+'C1'!R39+'C1'!T39+'C1'!V39+'C1'!X39+'C1'!Z39+'C1'!AB39-(D36*10)</f>
        <v>16000</v>
      </c>
      <c r="AA36" s="182">
        <f>'C1'!J39+'C1'!L39+'C1'!N39+'C1'!P39+'C1'!R39+'C1'!T39+'C1'!V39+'C1'!X39+'C1'!Z39+'C1'!AB39+'C1'!AD39-(D36*11)</f>
        <v>50000</v>
      </c>
      <c r="AB36" s="182">
        <f>'C1'!J39+'C1'!L39+'C1'!N39+'C1'!P39+'C1'!R39+'C1'!T39+'C1'!V39+'C1'!X39+'C1'!Z39+'C1'!AB39+'C1'!AD39+'C1'!AF39-(D36*12)</f>
        <v>0</v>
      </c>
      <c r="AC36" s="179"/>
      <c r="AD36" s="185">
        <f t="shared" si="9"/>
        <v>792000</v>
      </c>
      <c r="AE36" s="185">
        <f>'C1'!AP39</f>
        <v>792000</v>
      </c>
      <c r="AF36" s="160"/>
    </row>
    <row r="37">
      <c r="A37" s="178">
        <v>3.0</v>
      </c>
      <c r="B37" s="163" t="str">
        <f>'C1'!C40</f>
        <v>GAÑAN JARAMILLO CLAUDIA MARCELA</v>
      </c>
      <c r="C37" s="179">
        <f>'C1'!E40</f>
        <v>600000</v>
      </c>
      <c r="D37" s="179">
        <f>'C1'!D40</f>
        <v>57000</v>
      </c>
      <c r="E37" s="180">
        <f>'C1'!B40</f>
        <v>43189241</v>
      </c>
      <c r="F37" s="181">
        <f t="shared" si="1"/>
        <v>684000</v>
      </c>
      <c r="G37" s="182">
        <f>IF(F37&gt;0,(VLOOKUP(E37,P37:AB49,F$1+1,FALSE)+D37*F$1),0)</f>
        <v>684000</v>
      </c>
      <c r="H37" s="163"/>
      <c r="I37" s="183">
        <f t="shared" si="7"/>
        <v>0</v>
      </c>
      <c r="J37" s="163"/>
      <c r="K37" s="181">
        <f>IF('C1'!F40*F$1&lt;G37,'C1'!F40*F$1,+G37)</f>
        <v>608400</v>
      </c>
      <c r="L37" s="181">
        <f>IF('C1'!F40*F$1+1000*F$1&lt;G37,1000*F$1,+G37-K37)</f>
        <v>12000</v>
      </c>
      <c r="M37" s="181">
        <f>IF('C1'!F40*F$1+1000*F$1+'C1'!G40*F$1&lt;G37,IF(CEILING('C1'!G40*F$1,500)&gt;C37/10,C37/10,CEILING('C1'!G40*F$1,500)),G37-K37-L37)</f>
        <v>60000</v>
      </c>
      <c r="N37" s="181">
        <f>IF('C1'!F40*F$1+1000*F$1+'C1'!G39*F$1+'C1'!H39*F$1&lt;G37,+G37-K37-L37-M37,+G37-K37-L37-M37)</f>
        <v>3600</v>
      </c>
      <c r="O37" s="186"/>
      <c r="P37" s="180">
        <f>'C1'!B40</f>
        <v>43189241</v>
      </c>
      <c r="Q37" s="185">
        <f>'C1'!J40-D37</f>
        <v>3000</v>
      </c>
      <c r="R37" s="182">
        <f>'C1'!J40+'C1'!L40-(D37*2)</f>
        <v>6000</v>
      </c>
      <c r="S37" s="182">
        <f>'C1'!J40+'C1'!L40+'C1'!N40-(D37*3)</f>
        <v>-51000</v>
      </c>
      <c r="T37" s="182">
        <f>'C1'!J40+'C1'!L40+'C1'!N40+'C1'!P40-(D37*4)</f>
        <v>12000</v>
      </c>
      <c r="U37" s="182">
        <f>'C1'!J40+'C1'!L40+'C1'!N40+'C1'!P40+'C1'!R40-(D37*5)</f>
        <v>15000</v>
      </c>
      <c r="V37" s="182">
        <f>'C1'!J40+'C1'!L40+'C1'!N40+'C1'!P40+'C1'!R40+'C1'!T40-(D37*6)</f>
        <v>18000</v>
      </c>
      <c r="W37" s="182">
        <f>'C1'!J40+'C1'!L40+'C1'!N40+'C1'!P40+'C1'!R40+'C1'!T40+'C1'!V40-(D37*7)</f>
        <v>21000</v>
      </c>
      <c r="X37" s="182">
        <f>'C1'!J40+'C1'!L40+'C1'!N40+'C1'!P40+'C1'!R40+'C1'!T40+'C1'!V40+'C1'!X40-(D37*8)</f>
        <v>11000</v>
      </c>
      <c r="Y37" s="182">
        <f>'C1'!J40+'C1'!L40+'C1'!N40+'C1'!P40+'C1'!R40+'C1'!T40+'C1'!V40+'C1'!X40+'C1'!Z40-(D37*9)</f>
        <v>27000</v>
      </c>
      <c r="Z37" s="182">
        <f>'C1'!J40+'C1'!L40+'C1'!N40+'C1'!P40+'C1'!R40+'C1'!T40+'C1'!V40+'C1'!X40+'C1'!Z40+'C1'!AB40-(D37*10)</f>
        <v>30000</v>
      </c>
      <c r="AA37" s="182">
        <f>'C1'!J40+'C1'!L40+'C1'!N40+'C1'!P40+'C1'!R40+'C1'!T40+'C1'!V40+'C1'!X40+'C1'!Z40+'C1'!AB40+'C1'!AD40-(D37*11)</f>
        <v>33000</v>
      </c>
      <c r="AB37" s="182">
        <f>'C1'!J40+'C1'!L40+'C1'!N40+'C1'!P40+'C1'!R40+'C1'!T40+'C1'!V40+'C1'!X40+'C1'!Z40+'C1'!AB40+'C1'!AD40+'C1'!AF40-(D37*12)</f>
        <v>0</v>
      </c>
      <c r="AC37" s="179"/>
      <c r="AD37" s="185">
        <f t="shared" si="9"/>
        <v>684000</v>
      </c>
      <c r="AE37" s="185">
        <f>'C1'!AP40</f>
        <v>684000</v>
      </c>
      <c r="AF37" s="160"/>
    </row>
    <row r="38">
      <c r="A38" s="178">
        <v>4.0</v>
      </c>
      <c r="B38" s="163" t="str">
        <f>'C1'!C41</f>
        <v>CASTAÑO RAMIREZ MARCO TULIO</v>
      </c>
      <c r="C38" s="179">
        <f>'C1'!E41</f>
        <v>650000</v>
      </c>
      <c r="D38" s="179">
        <f>'C1'!D41</f>
        <v>61500</v>
      </c>
      <c r="E38" s="180">
        <f>'C1'!B41</f>
        <v>71731999</v>
      </c>
      <c r="F38" s="181">
        <f t="shared" si="1"/>
        <v>738000</v>
      </c>
      <c r="G38" s="182">
        <f>IF(F38&gt;0,(VLOOKUP(E38,P38:AB49,F$1+1,FALSE)+D38*F$1),0)</f>
        <v>785000</v>
      </c>
      <c r="H38" s="163"/>
      <c r="I38" s="183">
        <f t="shared" si="7"/>
        <v>0</v>
      </c>
      <c r="J38" s="163"/>
      <c r="K38" s="181">
        <f>IF('C1'!F41*F$1&lt;G38,'C1'!F41*F$1,+G38)</f>
        <v>659400</v>
      </c>
      <c r="L38" s="181">
        <f>IF('C1'!F41*F$1+1000*F$1&lt;G38,1000*F$1,+G38-K38)</f>
        <v>12000</v>
      </c>
      <c r="M38" s="181">
        <f>IF('C1'!F41*F$1+1000*F$1+'C1'!G41*F$1&lt;G38,IF(CEILING('C1'!G41*F$1,500)&gt;C38/10,C38/10,CEILING('C1'!G41*F$1,500)),G38-K38-L38)</f>
        <v>65000</v>
      </c>
      <c r="N38" s="181">
        <f>IF('C1'!F41*F$1+1000*F$1+'C1'!G40*F$1+'C1'!H40*F$1&lt;G38,+G38-K38-L38-M38,+G38-K38-L38-M38)</f>
        <v>48600</v>
      </c>
      <c r="O38" s="186"/>
      <c r="P38" s="180">
        <f>'C1'!B41</f>
        <v>71731999</v>
      </c>
      <c r="Q38" s="185">
        <f>'C1'!J41-D38</f>
        <v>-41500</v>
      </c>
      <c r="R38" s="182">
        <f>'C1'!J41+'C1'!L41-(D38*2)</f>
        <v>-33000</v>
      </c>
      <c r="S38" s="182">
        <f>'C1'!J41+'C1'!L41+'C1'!N41-(D38*3)</f>
        <v>-24500</v>
      </c>
      <c r="T38" s="182">
        <f>'C1'!J41+'C1'!L41+'C1'!N41+'C1'!P41-(D38*4)</f>
        <v>-19000</v>
      </c>
      <c r="U38" s="182">
        <f>'C1'!J41+'C1'!L41+'C1'!N41+'C1'!P41+'C1'!R41-(D38*5)</f>
        <v>-7500</v>
      </c>
      <c r="V38" s="182">
        <f>'C1'!J41+'C1'!L41+'C1'!N41+'C1'!P41+'C1'!R41+'C1'!T41-(D38*6)</f>
        <v>1000</v>
      </c>
      <c r="W38" s="182">
        <f>'C1'!J41+'C1'!L41+'C1'!N41+'C1'!P41+'C1'!R41+'C1'!T41+'C1'!V41-(D38*7)</f>
        <v>9500</v>
      </c>
      <c r="X38" s="182">
        <f>'C1'!J41+'C1'!L41+'C1'!N41+'C1'!P41+'C1'!R41+'C1'!T41+'C1'!V41+'C1'!X41-(D38*8)</f>
        <v>-52000</v>
      </c>
      <c r="Y38" s="182">
        <f>'C1'!J41+'C1'!L41+'C1'!N41+'C1'!P41+'C1'!R41+'C1'!T41+'C1'!V41+'C1'!X41+'C1'!Z41-(D38*9)</f>
        <v>21500</v>
      </c>
      <c r="Z38" s="182">
        <f>'C1'!J41+'C1'!L41+'C1'!N41+'C1'!P41+'C1'!R41+'C1'!T41+'C1'!V41+'C1'!X41+'C1'!Z41+'C1'!AB41-(D38*10)</f>
        <v>30000</v>
      </c>
      <c r="AA38" s="182">
        <f>'C1'!J41+'C1'!L41+'C1'!N41+'C1'!P41+'C1'!R41+'C1'!T41+'C1'!V41+'C1'!X41+'C1'!Z41+'C1'!AB41+'C1'!AD41-(D38*11)</f>
        <v>38500</v>
      </c>
      <c r="AB38" s="182">
        <f>'C1'!J41+'C1'!L41+'C1'!N41+'C1'!P41+'C1'!R41+'C1'!T41+'C1'!V41+'C1'!X41+'C1'!Z41+'C1'!AB41+'C1'!AD41+'C1'!AF41-(D38*12)</f>
        <v>47000</v>
      </c>
      <c r="AC38" s="179"/>
      <c r="AD38" s="185">
        <f t="shared" si="9"/>
        <v>738000</v>
      </c>
      <c r="AE38" s="185">
        <f>'C1'!AP41</f>
        <v>785000</v>
      </c>
      <c r="AF38" s="160"/>
    </row>
    <row r="39">
      <c r="A39" s="178">
        <v>5.0</v>
      </c>
      <c r="B39" s="163" t="str">
        <f>'C1'!C42</f>
        <v>VELASQUEZ ALVAREZ ALEJANDRO</v>
      </c>
      <c r="C39" s="179">
        <f>'C1'!E42</f>
        <v>500000</v>
      </c>
      <c r="D39" s="179">
        <f>'C1'!D42</f>
        <v>47500</v>
      </c>
      <c r="E39" s="180">
        <f>'C1'!B42</f>
        <v>71587962</v>
      </c>
      <c r="F39" s="181">
        <f t="shared" si="1"/>
        <v>570000</v>
      </c>
      <c r="G39" s="182">
        <f>IF(F39&gt;0,(VLOOKUP(E39,P39:AB49,F$1+1,FALSE)+D39*F$1),0)</f>
        <v>570000</v>
      </c>
      <c r="H39" s="163"/>
      <c r="I39" s="183">
        <f t="shared" si="7"/>
        <v>0</v>
      </c>
      <c r="J39" s="163"/>
      <c r="K39" s="181">
        <f>IF('C1'!F42*F$1&lt;G39,'C1'!F42*F$1,+G39)</f>
        <v>507000</v>
      </c>
      <c r="L39" s="181">
        <f>IF('C1'!F42*F$1+1000*F$1&lt;G39,1000*F$1,+G39-K39)</f>
        <v>12000</v>
      </c>
      <c r="M39" s="181">
        <f>IF('C1'!F42*F$1+1000*F$1+'C1'!G42*F$1&lt;G39,IF(CEILING('C1'!G42*F$1,500)&gt;C39/10,C39/10,CEILING('C1'!G42*F$1,500)),G39-K39-L39)</f>
        <v>50000</v>
      </c>
      <c r="N39" s="181">
        <f>IF('C1'!F42*F$1+1000*F$1+'C1'!G41*F$1+'C1'!H41*F$1&lt;G39,+G39-K39-L39-M39,+G39-K39-L39-M39)</f>
        <v>1000</v>
      </c>
      <c r="O39" s="186"/>
      <c r="P39" s="180">
        <f>'C1'!B42</f>
        <v>71587962</v>
      </c>
      <c r="Q39" s="185">
        <f>'C1'!J42-D39</f>
        <v>22500</v>
      </c>
      <c r="R39" s="182">
        <f>'C1'!J42+'C1'!L42-(D39*2)</f>
        <v>45000</v>
      </c>
      <c r="S39" s="182">
        <f>'C1'!J42+'C1'!L42+'C1'!N42-(D39*3)</f>
        <v>67500</v>
      </c>
      <c r="T39" s="182">
        <f>'C1'!J42+'C1'!L42+'C1'!N42+'C1'!P42-(D39*4)</f>
        <v>90000</v>
      </c>
      <c r="U39" s="182">
        <f>'C1'!J42+'C1'!L42+'C1'!N42+'C1'!P42+'C1'!R42-(D39*5)</f>
        <v>92500</v>
      </c>
      <c r="V39" s="182">
        <f>'C1'!J42+'C1'!L42+'C1'!N42+'C1'!P42+'C1'!R42+'C1'!T42-(D39*6)</f>
        <v>95000</v>
      </c>
      <c r="W39" s="182">
        <f>'C1'!J42+'C1'!L42+'C1'!N42+'C1'!P42+'C1'!R42+'C1'!T42+'C1'!V42-(D39*7)</f>
        <v>47500</v>
      </c>
      <c r="X39" s="182">
        <f>'C1'!J42+'C1'!L42+'C1'!N42+'C1'!P42+'C1'!R42+'C1'!T42+'C1'!V42+'C1'!X42-(D39*8)</f>
        <v>15000</v>
      </c>
      <c r="Y39" s="182">
        <f>'C1'!J42+'C1'!L42+'C1'!N42+'C1'!P42+'C1'!R42+'C1'!T42+'C1'!V42+'C1'!X42+'C1'!Z42-(D39*9)</f>
        <v>-2500</v>
      </c>
      <c r="Z39" s="182">
        <f>'C1'!J42+'C1'!L42+'C1'!N42+'C1'!P42+'C1'!R42+'C1'!T42+'C1'!V42+'C1'!X42+'C1'!Z42+'C1'!AB42-(D39*10)</f>
        <v>5000</v>
      </c>
      <c r="AA39" s="182">
        <f>'C1'!J42+'C1'!L42+'C1'!N42+'C1'!P42+'C1'!R42+'C1'!T42+'C1'!V42+'C1'!X42+'C1'!Z42+'C1'!AB42+'C1'!AD42-(D39*11)</f>
        <v>-12500</v>
      </c>
      <c r="AB39" s="182">
        <f>'C1'!J42+'C1'!L42+'C1'!N42+'C1'!P42+'C1'!R42+'C1'!T42+'C1'!V42+'C1'!X42+'C1'!Z42+'C1'!AB42+'C1'!AD42+'C1'!AF42-(D39*12)</f>
        <v>0</v>
      </c>
      <c r="AC39" s="179"/>
      <c r="AD39" s="185">
        <f t="shared" si="9"/>
        <v>570000</v>
      </c>
      <c r="AE39" s="185">
        <f>'C1'!AP42</f>
        <v>570000</v>
      </c>
      <c r="AF39" s="160"/>
    </row>
    <row r="40">
      <c r="A40" s="178">
        <v>6.0</v>
      </c>
      <c r="B40" s="163" t="str">
        <f>'C1'!C43</f>
        <v>GARCIA NARANJO MARILLELY</v>
      </c>
      <c r="C40" s="179">
        <f>'C1'!E43</f>
        <v>500000</v>
      </c>
      <c r="D40" s="179">
        <f>'C1'!D43</f>
        <v>47500</v>
      </c>
      <c r="E40" s="180">
        <f>'C1'!B43</f>
        <v>1152710549</v>
      </c>
      <c r="F40" s="181">
        <f t="shared" si="1"/>
        <v>570000</v>
      </c>
      <c r="G40" s="182">
        <f>IF(F40&gt;0,(VLOOKUP(E40,P40:AB49,F$1+1,FALSE)+D40*F$1),0)</f>
        <v>570000</v>
      </c>
      <c r="H40" s="163"/>
      <c r="I40" s="183">
        <f t="shared" si="7"/>
        <v>0</v>
      </c>
      <c r="J40" s="163"/>
      <c r="K40" s="181">
        <f>IF('C1'!F43*F$1&lt;G40,'C1'!F43*F$1,+G40)</f>
        <v>507000</v>
      </c>
      <c r="L40" s="181">
        <f>IF('C1'!F43*F$1+1000*F$1&lt;G40,1000*F$1,+G40-K40)</f>
        <v>12000</v>
      </c>
      <c r="M40" s="181">
        <f>IF('C1'!F43*F$1+1000*F$1+'C1'!G43*F$1&lt;G40,IF(CEILING('C1'!G43*F$1,500)&gt;C40/10,C40/10,CEILING('C1'!G43*F$1,500)),G40-K40-L40)</f>
        <v>50000</v>
      </c>
      <c r="N40" s="181">
        <f>IF('C1'!F43*F$1+1000*F$1+'C1'!G42*F$1+'C1'!H42*F$1&lt;G40,+G40-K40-L40-M40,+G40-K40-L40-M40)</f>
        <v>1000</v>
      </c>
      <c r="O40" s="186"/>
      <c r="P40" s="180">
        <f>'C1'!B43</f>
        <v>1152710549</v>
      </c>
      <c r="Q40" s="185">
        <f>'C1'!J43-D40</f>
        <v>2500</v>
      </c>
      <c r="R40" s="182">
        <f>'C1'!J43+'C1'!L43-(D40*2)</f>
        <v>5000</v>
      </c>
      <c r="S40" s="182">
        <f>'C1'!J43+'C1'!L43+'C1'!N43-(D40*3)</f>
        <v>7500</v>
      </c>
      <c r="T40" s="182">
        <f>'C1'!J43+'C1'!L43+'C1'!N43+'C1'!P43-(D40*4)</f>
        <v>-15000</v>
      </c>
      <c r="U40" s="182">
        <f>'C1'!J43+'C1'!L43+'C1'!N43+'C1'!P43+'C1'!R43-(D40*5)</f>
        <v>-12500</v>
      </c>
      <c r="V40" s="182">
        <f>'C1'!J43+'C1'!L43+'C1'!N43+'C1'!P43+'C1'!R43+'C1'!T43-(D40*6)</f>
        <v>-10000</v>
      </c>
      <c r="W40" s="182">
        <f>'C1'!J43+'C1'!L43+'C1'!N43+'C1'!P43+'C1'!R43+'C1'!T43+'C1'!V43-(D40*7)</f>
        <v>-5500</v>
      </c>
      <c r="X40" s="182">
        <f>'C1'!J43+'C1'!L43+'C1'!N43+'C1'!P43+'C1'!R43+'C1'!T43+'C1'!V43+'C1'!X43-(D40*8)</f>
        <v>-3000</v>
      </c>
      <c r="Y40" s="182">
        <f>'C1'!J43+'C1'!L43+'C1'!N43+'C1'!P43+'C1'!R43+'C1'!T43+'C1'!V43+'C1'!X43+'C1'!Z43-(D40*9)</f>
        <v>-20500</v>
      </c>
      <c r="Z40" s="182">
        <f>'C1'!J43+'C1'!L43+'C1'!N43+'C1'!P43+'C1'!R43+'C1'!T43+'C1'!V43+'C1'!X43+'C1'!Z43+'C1'!AB43-(D40*10)</f>
        <v>-18000</v>
      </c>
      <c r="AA40" s="182">
        <f>'C1'!J43+'C1'!L43+'C1'!N43+'C1'!P43+'C1'!R43+'C1'!T43+'C1'!V43+'C1'!X43+'C1'!Z43+'C1'!AB43+'C1'!AD43-(D40*11)</f>
        <v>-15500</v>
      </c>
      <c r="AB40" s="182">
        <f>'C1'!J43+'C1'!L43+'C1'!N43+'C1'!P43+'C1'!R43+'C1'!T43+'C1'!V43+'C1'!X43+'C1'!Z43+'C1'!AB43+'C1'!AD43+'C1'!AF43-(D40*12)</f>
        <v>0</v>
      </c>
      <c r="AC40" s="179"/>
      <c r="AD40" s="185">
        <f t="shared" si="9"/>
        <v>570000</v>
      </c>
      <c r="AE40" s="185">
        <f>'C1'!AP43</f>
        <v>570000</v>
      </c>
      <c r="AF40" s="160"/>
    </row>
    <row r="41">
      <c r="A41" s="178">
        <v>7.0</v>
      </c>
      <c r="B41" s="163" t="str">
        <f>'C1'!C44</f>
        <v/>
      </c>
      <c r="C41" s="179" t="str">
        <f>'C1'!E44</f>
        <v/>
      </c>
      <c r="D41" s="179" t="str">
        <f>'C1'!D44</f>
        <v/>
      </c>
      <c r="E41" s="180" t="str">
        <f>'C1'!B44</f>
        <v/>
      </c>
      <c r="F41" s="181">
        <f t="shared" si="1"/>
        <v>0</v>
      </c>
      <c r="G41" s="187">
        <f>IF(F41&gt;0,(VLOOKUP(E41,P41:AB49,F$1+1,FALSE)+D41*F$1),0)</f>
        <v>0</v>
      </c>
      <c r="H41" s="163"/>
      <c r="I41" s="183">
        <f t="shared" si="7"/>
        <v>0</v>
      </c>
      <c r="J41" s="163"/>
      <c r="K41" s="181">
        <f>IF('C1'!F44*F$1&lt;G41,'C1'!F44*F$1,+G41)</f>
        <v>0</v>
      </c>
      <c r="L41" s="181">
        <f>IF('C1'!F44*F$1+1000*F$1&lt;G41,1000*F$1,+G41-K41)</f>
        <v>0</v>
      </c>
      <c r="M41" s="181">
        <f>IF('C1'!F44*F$1+1000*F$1+'C1'!G44*F$1&lt;G41,IF(CEILING('C1'!G44*F$1,500)&gt;C41/10,C41/10,CEILING('C1'!G44*F$1,500)),G41-K41-L41)</f>
        <v>0</v>
      </c>
      <c r="N41" s="181">
        <f>IF('C1'!F44*F$1+1000*F$1+'C1'!G43*F$1+'C1'!H43*F$1&lt;G41,+G41-K41-L41-M41,+G41-K41-L41-M41)</f>
        <v>0</v>
      </c>
      <c r="O41" s="186"/>
      <c r="P41" s="180" t="str">
        <f>'C1'!B44</f>
        <v/>
      </c>
      <c r="Q41" s="185">
        <f>'C1'!J44-D41</f>
        <v>0</v>
      </c>
      <c r="R41" s="182">
        <f>'C1'!J44+'C1'!L44-(D41*2)</f>
        <v>0</v>
      </c>
      <c r="S41" s="182">
        <f>'C1'!J44+'C1'!L44+'C1'!N44-(D41*3)</f>
        <v>0</v>
      </c>
      <c r="T41" s="182">
        <f>'C1'!J44+'C1'!L44+'C1'!N44+'C1'!P44-(D41*4)</f>
        <v>0</v>
      </c>
      <c r="U41" s="182">
        <f>'C1'!J44+'C1'!L44+'C1'!N44+'C1'!P44+'C1'!R44-(D41*5)</f>
        <v>0</v>
      </c>
      <c r="V41" s="182">
        <f>'C1'!J44+'C1'!L44+'C1'!N44+'C1'!P44+'C1'!R44+'C1'!T44-(D41*6)</f>
        <v>0</v>
      </c>
      <c r="W41" s="182">
        <f>'C1'!J44+'C1'!L44+'C1'!N44+'C1'!P44+'C1'!R44+'C1'!T44+'C1'!V44-(D41*7)</f>
        <v>0</v>
      </c>
      <c r="X41" s="182">
        <f>'C1'!J44+'C1'!L44+'C1'!N44+'C1'!P44+'C1'!R44+'C1'!T44+'C1'!V44+'C1'!X44-(D41*8)</f>
        <v>0</v>
      </c>
      <c r="Y41" s="182">
        <f>'C1'!J44+'C1'!L44+'C1'!N44+'C1'!P44+'C1'!R44+'C1'!T44+'C1'!V44+'C1'!X44+'C1'!Z44-(D41*9)</f>
        <v>0</v>
      </c>
      <c r="Z41" s="182">
        <f>'C1'!J44+'C1'!L44+'C1'!N44+'C1'!P44+'C1'!R44+'C1'!T44+'C1'!V44+'C1'!X44+'C1'!Z44+'C1'!AB44-(D41*10)</f>
        <v>0</v>
      </c>
      <c r="AA41" s="182">
        <f>'C1'!J44+'C1'!L44+'C1'!N44+'C1'!P44+'C1'!R44+'C1'!T44+'C1'!V44+'C1'!X44+'C1'!Z44+'C1'!AB44+'C1'!AD44-(D41*11)</f>
        <v>0</v>
      </c>
      <c r="AB41" s="182">
        <f>'C1'!J44+'C1'!L44+'C1'!N44+'C1'!P44+'C1'!R44+'C1'!T44+'C1'!V44+'C1'!X44+'C1'!Z44+'C1'!AB44+'C1'!AD44+'C1'!AF44-(D41*12)</f>
        <v>0</v>
      </c>
      <c r="AC41" s="179"/>
      <c r="AD41" s="185">
        <f t="shared" si="9"/>
        <v>0</v>
      </c>
      <c r="AE41" s="185">
        <f>'C1'!AP44</f>
        <v>0</v>
      </c>
      <c r="AF41" s="160"/>
    </row>
    <row r="42">
      <c r="A42" s="178">
        <v>8.0</v>
      </c>
      <c r="B42" s="163" t="str">
        <f>'C1'!C45</f>
        <v/>
      </c>
      <c r="C42" s="179" t="str">
        <f>'C1'!E45</f>
        <v/>
      </c>
      <c r="D42" s="179" t="str">
        <f>'C1'!D45</f>
        <v/>
      </c>
      <c r="E42" s="180" t="str">
        <f>'C1'!B45</f>
        <v/>
      </c>
      <c r="F42" s="181">
        <f t="shared" si="1"/>
        <v>0</v>
      </c>
      <c r="G42" s="187">
        <f>IF(F42&gt;0,(VLOOKUP(E42,P42:AB49,F$1+1,FALSE)+D42*F$1),0)</f>
        <v>0</v>
      </c>
      <c r="H42" s="163"/>
      <c r="I42" s="183">
        <f t="shared" si="7"/>
        <v>0</v>
      </c>
      <c r="J42" s="163"/>
      <c r="K42" s="181">
        <f>IF('C1'!F45*F$1&lt;G42,'C1'!F45*F$1,+G42)</f>
        <v>0</v>
      </c>
      <c r="L42" s="181">
        <f>IF('C1'!F45*F$1+1000*F$1&lt;G42,1000*F$1,+G42-K42)</f>
        <v>0</v>
      </c>
      <c r="M42" s="181">
        <f>IF('C1'!F45*F$1+1000*F$1+'C1'!G45*F$1&lt;G42,IF(CEILING('C1'!G45*F$1,500)&gt;C42/10,C42/10,CEILING('C1'!G45*F$1,500)),G42-K42-L42)</f>
        <v>0</v>
      </c>
      <c r="N42" s="181">
        <f>IF('C1'!F45*F$1+1000*F$1+'C1'!G44*F$1+'C1'!H44*F$1&lt;G42,+G42-K42-L42-M42,+G42-K42-L42-M42)</f>
        <v>0</v>
      </c>
      <c r="O42" s="186"/>
      <c r="P42" s="180" t="str">
        <f>'C1'!B45</f>
        <v/>
      </c>
      <c r="Q42" s="185">
        <f>'C1'!J45-D42</f>
        <v>0</v>
      </c>
      <c r="R42" s="182">
        <f>'C1'!J45+'C1'!L45-(D42*2)</f>
        <v>0</v>
      </c>
      <c r="S42" s="182">
        <f>'C1'!J45+'C1'!L45+'C1'!N45-(D42*3)</f>
        <v>0</v>
      </c>
      <c r="T42" s="182">
        <f>'C1'!J45+'C1'!L45+'C1'!N45+'C1'!P45-(D42*4)</f>
        <v>0</v>
      </c>
      <c r="U42" s="182">
        <f>'C1'!J45+'C1'!L45+'C1'!N45+'C1'!P45+'C1'!R45-(D42*5)</f>
        <v>0</v>
      </c>
      <c r="V42" s="182">
        <f>'C1'!J45+'C1'!L45+'C1'!N45+'C1'!P45+'C1'!R45+'C1'!T45-(D42*6)</f>
        <v>0</v>
      </c>
      <c r="W42" s="182">
        <f>'C1'!J45+'C1'!L45+'C1'!N45+'C1'!P45+'C1'!R45+'C1'!T45+'C1'!V45-(D42*7)</f>
        <v>0</v>
      </c>
      <c r="X42" s="182">
        <f>'C1'!J45+'C1'!L45+'C1'!N45+'C1'!P45+'C1'!R45+'C1'!T45+'C1'!V45+'C1'!X45-(D42*8)</f>
        <v>0</v>
      </c>
      <c r="Y42" s="182">
        <f>'C1'!J45+'C1'!L45+'C1'!N45+'C1'!P45+'C1'!R45+'C1'!T45+'C1'!V45+'C1'!X45+'C1'!Z45-(D42*9)</f>
        <v>0</v>
      </c>
      <c r="Z42" s="182">
        <f>'C1'!J45+'C1'!L45+'C1'!N45+'C1'!P45+'C1'!R45+'C1'!T45+'C1'!V45+'C1'!X45+'C1'!Z45+'C1'!AB45-(D42*10)</f>
        <v>0</v>
      </c>
      <c r="AA42" s="182">
        <f>'C1'!J45+'C1'!L45+'C1'!N45+'C1'!P45+'C1'!R45+'C1'!T45+'C1'!V45+'C1'!X45+'C1'!Z45+'C1'!AB45+'C1'!AD45-(D42*11)</f>
        <v>0</v>
      </c>
      <c r="AB42" s="182">
        <f>'C1'!J45+'C1'!L45+'C1'!N45+'C1'!P45+'C1'!R45+'C1'!T45+'C1'!V45+'C1'!X45+'C1'!Z45+'C1'!AB45+'C1'!AD45+'C1'!AF45-(D42*12)</f>
        <v>0</v>
      </c>
      <c r="AC42" s="179"/>
      <c r="AD42" s="185">
        <f t="shared" si="9"/>
        <v>0</v>
      </c>
      <c r="AE42" s="185">
        <f>'C1'!AP45</f>
        <v>0</v>
      </c>
      <c r="AF42" s="160"/>
    </row>
    <row r="43">
      <c r="A43" s="188"/>
      <c r="B43" s="174" t="s">
        <v>92</v>
      </c>
      <c r="C43" s="163"/>
      <c r="D43" s="163"/>
      <c r="E43" s="180" t="str">
        <f>'C1'!B46</f>
        <v/>
      </c>
      <c r="F43" s="181"/>
      <c r="G43" s="163"/>
      <c r="H43" s="163"/>
      <c r="I43" s="163"/>
      <c r="J43" s="163"/>
      <c r="K43" s="181"/>
      <c r="L43" s="181"/>
      <c r="M43" s="181"/>
      <c r="N43" s="181"/>
      <c r="O43" s="160"/>
      <c r="P43" s="180" t="str">
        <f>'C1'!B46</f>
        <v/>
      </c>
      <c r="Q43" s="185">
        <f>'C1'!J46-D43</f>
        <v>360000</v>
      </c>
      <c r="R43" s="182">
        <f>'C1'!J46+'C1'!L46-(D43*2)</f>
        <v>675000</v>
      </c>
      <c r="S43" s="182">
        <f>'C1'!J46+'C1'!L46+'C1'!N46-(D43*3)</f>
        <v>950500</v>
      </c>
      <c r="T43" s="182">
        <f>'C1'!J46+'C1'!L46+'C1'!N46+'C1'!P46-(D43*4)</f>
        <v>1327500</v>
      </c>
      <c r="U43" s="182">
        <f>'C1'!J46+'C1'!L46+'C1'!N46+'C1'!P46+'C1'!R46-(D43*5)</f>
        <v>1655500</v>
      </c>
      <c r="V43" s="182">
        <f>'C1'!J46+'C1'!L46+'C1'!N46+'C1'!P46+'C1'!R46+'C1'!T46-(D43*6)</f>
        <v>1975500</v>
      </c>
      <c r="W43" s="182">
        <f>'C1'!J46+'C1'!L46+'C1'!N46+'C1'!P46+'C1'!R46+'C1'!T46+'C1'!V46-(D43*7)</f>
        <v>2261500</v>
      </c>
      <c r="X43" s="182">
        <f>'C1'!J46+'C1'!L46+'C1'!N46+'C1'!P46+'C1'!R46+'C1'!T46+'C1'!V46+'C1'!X46-(D43*8)</f>
        <v>2488500</v>
      </c>
      <c r="Y43" s="182">
        <f>'C1'!J46+'C1'!L46+'C1'!N46+'C1'!P46+'C1'!R46+'C1'!T46+'C1'!V46+'C1'!X46+'C1'!Z46-(D43*9)</f>
        <v>2871500</v>
      </c>
      <c r="Z43" s="182">
        <f>'C1'!J46+'C1'!L46+'C1'!N46+'C1'!P46+'C1'!R46+'C1'!T46+'C1'!V46+'C1'!X46+'C1'!Z46+'C1'!AB46-(D43*10)</f>
        <v>3246500</v>
      </c>
      <c r="AA43" s="182">
        <f>'C1'!J46+'C1'!L46+'C1'!N46+'C1'!P46+'C1'!R46+'C1'!T46+'C1'!V46+'C1'!X46+'C1'!Z46+'C1'!AB46+'C1'!AD46-(D43*11)</f>
        <v>3596500</v>
      </c>
      <c r="AB43" s="182">
        <f>'C1'!J46+'C1'!L46+'C1'!N46+'C1'!P46+'C1'!R46+'C1'!T46+'C1'!V46+'C1'!X46+'C1'!Z46+'C1'!AB46+'C1'!AD46+'C1'!AF46-(D43*12)</f>
        <v>3863500</v>
      </c>
      <c r="AC43" s="163"/>
      <c r="AD43" s="183">
        <f t="shared" si="9"/>
        <v>0</v>
      </c>
      <c r="AE43" s="185">
        <f>'C1'!AP46</f>
        <v>3863500</v>
      </c>
      <c r="AF43" s="160"/>
    </row>
    <row r="44">
      <c r="A44" s="178">
        <v>1.0</v>
      </c>
      <c r="B44" s="163" t="str">
        <f>'C1'!C47</f>
        <v>HERNANDEZ CONTRERAS NUDIS MARIA</v>
      </c>
      <c r="C44" s="179">
        <f>'C1'!E47</f>
        <v>150000</v>
      </c>
      <c r="D44" s="179">
        <f>'C1'!D47</f>
        <v>15000</v>
      </c>
      <c r="E44" s="180">
        <f>'C1'!B47</f>
        <v>64726166</v>
      </c>
      <c r="F44" s="181">
        <f t="shared" ref="F44:F51" si="10">IF(D44&gt;0,D44*F$1,0)</f>
        <v>180000</v>
      </c>
      <c r="G44" s="182">
        <f>IF(F44&gt;0,(VLOOKUP(E44,P44:AB58,F$1+1,FALSE)+D44*F$1),0)</f>
        <v>180000</v>
      </c>
      <c r="H44" s="163"/>
      <c r="I44" s="183">
        <f t="shared" ref="I44:I51" si="11">IF(F44-G44&gt;0,+F44-G44,0)</f>
        <v>0</v>
      </c>
      <c r="J44" s="163"/>
      <c r="K44" s="181">
        <f>IF('C1'!F47*F$1&lt;G44,'C1'!F47*F$1,+G44)</f>
        <v>152400</v>
      </c>
      <c r="L44" s="181">
        <f>IF('C1'!F47*F$1+1000*F$1&lt;G44,1000*F$1,+G44-K44)</f>
        <v>12000</v>
      </c>
      <c r="M44" s="181">
        <f>IF('C1'!F47*F$1+1000*F$1+'C1'!G47*F$1&lt;G44,IF(CEILING('C1'!G47*F$1,500)&gt;C44/10,C44/10,CEILING('C1'!G47*F$1,500)),G44-K44-L44)</f>
        <v>15000</v>
      </c>
      <c r="N44" s="181">
        <f>IF('C1'!F47*F$1+1000*F$1+'C1'!G46*F$1+'C1'!H46*F$1&lt;G44,+G44-K44-L44-M44,+G44-K44-L44-M44)</f>
        <v>600</v>
      </c>
      <c r="O44" s="186"/>
      <c r="P44" s="180">
        <f>'C1'!B47</f>
        <v>64726166</v>
      </c>
      <c r="Q44" s="185">
        <f>'C1'!J47-D44</f>
        <v>0</v>
      </c>
      <c r="R44" s="182">
        <f>'C1'!J47+'C1'!L47-(D44*2)</f>
        <v>0</v>
      </c>
      <c r="S44" s="182">
        <f>'C1'!J47+'C1'!L47+'C1'!N47-(D44*3)</f>
        <v>0</v>
      </c>
      <c r="T44" s="182">
        <f>'C1'!J47+'C1'!L47+'C1'!N47+'C1'!P47-(D44*4)</f>
        <v>0</v>
      </c>
      <c r="U44" s="182">
        <f>'C1'!J47+'C1'!L47+'C1'!N47+'C1'!P47+'C1'!R47-(D44*5)</f>
        <v>0</v>
      </c>
      <c r="V44" s="182">
        <f>'C1'!J47+'C1'!L47+'C1'!N47+'C1'!P47+'C1'!R47+'C1'!T47-(D44*6)</f>
        <v>0</v>
      </c>
      <c r="W44" s="182">
        <f>'C1'!J47+'C1'!L47+'C1'!N47+'C1'!P47+'C1'!R47+'C1'!T47+'C1'!V47-(D44*7)</f>
        <v>0</v>
      </c>
      <c r="X44" s="182">
        <f>'C1'!J47+'C1'!L47+'C1'!N47+'C1'!P47+'C1'!R47+'C1'!T47+'C1'!V47+'C1'!X47-(D44*8)</f>
        <v>0</v>
      </c>
      <c r="Y44" s="182">
        <f>'C1'!J47+'C1'!L47+'C1'!N47+'C1'!P47+'C1'!R47+'C1'!T47+'C1'!V47+'C1'!X47+'C1'!Z47-(D44*9)</f>
        <v>0</v>
      </c>
      <c r="Z44" s="182">
        <f>'C1'!J47+'C1'!L47+'C1'!N47+'C1'!P47+'C1'!R47+'C1'!T47+'C1'!V47+'C1'!X47+'C1'!Z47+'C1'!AB47-(D44*10)</f>
        <v>0</v>
      </c>
      <c r="AA44" s="182">
        <f>'C1'!J47+'C1'!L47+'C1'!N47+'C1'!P47+'C1'!R47+'C1'!T47+'C1'!V47+'C1'!X47+'C1'!Z47+'C1'!AB47+'C1'!AD47-(D44*11)</f>
        <v>0</v>
      </c>
      <c r="AB44" s="182">
        <f>'C1'!J47+'C1'!L47+'C1'!N47+'C1'!P47+'C1'!R47+'C1'!T47+'C1'!V47+'C1'!X47+'C1'!Z47+'C1'!AB47+'C1'!AD47+'C1'!AF47-(D44*12)</f>
        <v>0</v>
      </c>
      <c r="AC44" s="179"/>
      <c r="AD44" s="185">
        <f t="shared" si="9"/>
        <v>180000</v>
      </c>
      <c r="AE44" s="185">
        <f>'C1'!AP47</f>
        <v>180000</v>
      </c>
      <c r="AF44" s="160"/>
    </row>
    <row r="45">
      <c r="A45" s="178">
        <v>2.0</v>
      </c>
      <c r="B45" s="163" t="str">
        <f>'C1'!C48</f>
        <v>CASTRO VALLEJO DISNEY MARIA</v>
      </c>
      <c r="C45" s="179">
        <f>'C1'!E48</f>
        <v>250000</v>
      </c>
      <c r="D45" s="179">
        <f>'C1'!D48</f>
        <v>24500</v>
      </c>
      <c r="E45" s="180">
        <f>'C1'!B48</f>
        <v>1017162171</v>
      </c>
      <c r="F45" s="181">
        <f t="shared" si="10"/>
        <v>294000</v>
      </c>
      <c r="G45" s="182">
        <f>IF(F45&gt;0,(VLOOKUP(E45,P45:AB58,F$1+1,FALSE)+D45*F$1),0)</f>
        <v>294000</v>
      </c>
      <c r="H45" s="163"/>
      <c r="I45" s="183">
        <f t="shared" si="11"/>
        <v>0</v>
      </c>
      <c r="J45" s="163"/>
      <c r="K45" s="181">
        <f>IF('C1'!F48*F$1&lt;G45,'C1'!F48*F$1,+G45)</f>
        <v>253800</v>
      </c>
      <c r="L45" s="181">
        <f>IF('C1'!F48*F$1+1000*F$1&lt;G45,1000*F$1,+G45-K45)</f>
        <v>12000</v>
      </c>
      <c r="M45" s="181">
        <f>IF('C1'!F48*F$1+1000*F$1+'C1'!G48*F$1&lt;G45,IF(CEILING('C1'!G48*F$1,500)&gt;C45/10,C45/10,CEILING('C1'!G48*F$1,500)),G45-K45-L45)</f>
        <v>25000</v>
      </c>
      <c r="N45" s="181">
        <f>IF('C1'!F48*F$1+1000*F$1+'C1'!G47*F$1+'C1'!H47*F$1&lt;G45,+G45-K45-L45-M45,+G45-K45-L45-M45)</f>
        <v>3200</v>
      </c>
      <c r="O45" s="186"/>
      <c r="P45" s="180">
        <f>'C1'!B48</f>
        <v>1017162171</v>
      </c>
      <c r="Q45" s="185">
        <f>'C1'!J48-D45</f>
        <v>500</v>
      </c>
      <c r="R45" s="182">
        <f>'C1'!J48+'C1'!L48-(D45*2)</f>
        <v>6000</v>
      </c>
      <c r="S45" s="182">
        <f>'C1'!J48+'C1'!L48+'C1'!N48-(D45*3)</f>
        <v>11500</v>
      </c>
      <c r="T45" s="182">
        <f>'C1'!J48+'C1'!L48+'C1'!N48+'C1'!P48-(D45*4)</f>
        <v>17000</v>
      </c>
      <c r="U45" s="182">
        <f>'C1'!J48+'C1'!L48+'C1'!N48+'C1'!P48+'C1'!R48-(D45*5)</f>
        <v>2500</v>
      </c>
      <c r="V45" s="182">
        <f>'C1'!J48+'C1'!L48+'C1'!N48+'C1'!P48+'C1'!R48+'C1'!T48-(D45*6)</f>
        <v>-2000</v>
      </c>
      <c r="W45" s="182">
        <f>'C1'!J48+'C1'!L48+'C1'!N48+'C1'!P48+'C1'!R48+'C1'!T48+'C1'!V48-(D45*7)</f>
        <v>-6500</v>
      </c>
      <c r="X45" s="182">
        <f>'C1'!J48+'C1'!L48+'C1'!N48+'C1'!P48+'C1'!R48+'C1'!T48+'C1'!V48+'C1'!X48-(D45*8)</f>
        <v>-1000</v>
      </c>
      <c r="Y45" s="182">
        <f>'C1'!J48+'C1'!L48+'C1'!N48+'C1'!P48+'C1'!R48+'C1'!T48+'C1'!V48+'C1'!X48+'C1'!Z48-(D45*9)</f>
        <v>-9500</v>
      </c>
      <c r="Z45" s="182">
        <f>'C1'!J48+'C1'!L48+'C1'!N48+'C1'!P48+'C1'!R48+'C1'!T48+'C1'!V48+'C1'!X48+'C1'!Z48+'C1'!AB48-(D45*10)</f>
        <v>-24000</v>
      </c>
      <c r="AA45" s="182">
        <f>'C1'!J48+'C1'!L48+'C1'!N48+'C1'!P48+'C1'!R48+'C1'!T48+'C1'!V48+'C1'!X48+'C1'!Z48+'C1'!AB48+'C1'!AD48-(D45*11)</f>
        <v>-13500</v>
      </c>
      <c r="AB45" s="182">
        <f>'C1'!J48+'C1'!L48+'C1'!N48+'C1'!P48+'C1'!R48+'C1'!T48+'C1'!V48+'C1'!X48+'C1'!Z48+'C1'!AB48+'C1'!AD48+'C1'!AF48-(D45*12)</f>
        <v>0</v>
      </c>
      <c r="AC45" s="179"/>
      <c r="AD45" s="185">
        <f t="shared" si="9"/>
        <v>294000</v>
      </c>
      <c r="AE45" s="185">
        <f>'C1'!AP48</f>
        <v>294000</v>
      </c>
      <c r="AF45" s="160"/>
    </row>
    <row r="46">
      <c r="A46" s="178">
        <v>3.0</v>
      </c>
      <c r="B46" s="163" t="str">
        <f>'C1'!C49</f>
        <v>SERNA VELEZ OLMEDO DE JESUS</v>
      </c>
      <c r="C46" s="179">
        <f>'C1'!E49</f>
        <v>600000</v>
      </c>
      <c r="D46" s="179">
        <f>'C1'!D49</f>
        <v>57000</v>
      </c>
      <c r="E46" s="180">
        <f>'C1'!B49</f>
        <v>8353534</v>
      </c>
      <c r="F46" s="181">
        <f t="shared" si="10"/>
        <v>684000</v>
      </c>
      <c r="G46" s="182">
        <f>IF(F46&gt;0,(VLOOKUP(E46,P46:AB58,F$1+1,FALSE)+D46*F$1),0)</f>
        <v>715000</v>
      </c>
      <c r="H46" s="163"/>
      <c r="I46" s="183">
        <f t="shared" si="11"/>
        <v>0</v>
      </c>
      <c r="J46" s="163"/>
      <c r="K46" s="181">
        <f>IF('C1'!F49*F$1&lt;G46,'C1'!F49*F$1,+G46)</f>
        <v>608400</v>
      </c>
      <c r="L46" s="181">
        <f>IF('C1'!F49*F$1+1000*F$1&lt;G46,1000*F$1,+G46-K46)</f>
        <v>12000</v>
      </c>
      <c r="M46" s="181">
        <f>IF('C1'!F49*F$1+1000*F$1+'C1'!G49*F$1&lt;G46,IF(CEILING('C1'!G49*F$1,500)&gt;C46/10,C46/10,CEILING('C1'!G49*F$1,500)),G46-K46-L46)</f>
        <v>60000</v>
      </c>
      <c r="N46" s="181">
        <f>IF('C1'!F49*F$1+1000*F$1+'C1'!G48*F$1+'C1'!H48*F$1&lt;G46,+G46-K46-L46-M46,+G46-K46-L46-M46)</f>
        <v>34600</v>
      </c>
      <c r="O46" s="186"/>
      <c r="P46" s="180">
        <f>'C1'!B49</f>
        <v>8353534</v>
      </c>
      <c r="Q46" s="185">
        <f>'C1'!J49-D46</f>
        <v>8000</v>
      </c>
      <c r="R46" s="182">
        <f>'C1'!J49+'C1'!L49-(D46*2)</f>
        <v>16000</v>
      </c>
      <c r="S46" s="182">
        <f>'C1'!J49+'C1'!L49+'C1'!N49-(D46*3)</f>
        <v>24000</v>
      </c>
      <c r="T46" s="182">
        <f>'C1'!J49+'C1'!L49+'C1'!N49+'C1'!P49-(D46*4)</f>
        <v>32000</v>
      </c>
      <c r="U46" s="182">
        <f>'C1'!J49+'C1'!L49+'C1'!N49+'C1'!P49+'C1'!R49-(D46*5)</f>
        <v>40000</v>
      </c>
      <c r="V46" s="182">
        <f>'C1'!J49+'C1'!L49+'C1'!N49+'C1'!P49+'C1'!R49+'C1'!T49-(D46*6)</f>
        <v>48000</v>
      </c>
      <c r="W46" s="182">
        <f>'C1'!J49+'C1'!L49+'C1'!N49+'C1'!P49+'C1'!R49+'C1'!T49+'C1'!V49-(D46*7)</f>
        <v>56000</v>
      </c>
      <c r="X46" s="182">
        <f>'C1'!J49+'C1'!L49+'C1'!N49+'C1'!P49+'C1'!R49+'C1'!T49+'C1'!V49+'C1'!X49-(D46*8)</f>
        <v>64000</v>
      </c>
      <c r="Y46" s="182">
        <f>'C1'!J49+'C1'!L49+'C1'!N49+'C1'!P49+'C1'!R49+'C1'!T49+'C1'!V49+'C1'!X49+'C1'!Z49-(D46*9)</f>
        <v>72000</v>
      </c>
      <c r="Z46" s="182">
        <f>'C1'!J49+'C1'!L49+'C1'!N49+'C1'!P49+'C1'!R49+'C1'!T49+'C1'!V49+'C1'!X49+'C1'!Z49+'C1'!AB49-(D46*10)</f>
        <v>80000</v>
      </c>
      <c r="AA46" s="182">
        <f>'C1'!J49+'C1'!L49+'C1'!N49+'C1'!P49+'C1'!R49+'C1'!T49+'C1'!V49+'C1'!X49+'C1'!Z49+'C1'!AB49+'C1'!AD49-(D46*11)</f>
        <v>88000</v>
      </c>
      <c r="AB46" s="182">
        <f>'C1'!J49+'C1'!L49+'C1'!N49+'C1'!P49+'C1'!R49+'C1'!T49+'C1'!V49+'C1'!X49+'C1'!Z49+'C1'!AB49+'C1'!AD49+'C1'!AF49-(D46*12)</f>
        <v>31000</v>
      </c>
      <c r="AC46" s="179"/>
      <c r="AD46" s="185">
        <f t="shared" si="9"/>
        <v>684000</v>
      </c>
      <c r="AE46" s="185">
        <f>'C1'!AP49</f>
        <v>715000</v>
      </c>
      <c r="AF46" s="160"/>
    </row>
    <row r="47">
      <c r="A47" s="178">
        <v>4.0</v>
      </c>
      <c r="B47" s="163" t="str">
        <f>'C1'!C50</f>
        <v>TORRES TORRES BLANCA MERY</v>
      </c>
      <c r="C47" s="179">
        <f>'C1'!E50</f>
        <v>300000</v>
      </c>
      <c r="D47" s="179">
        <f>'C1'!D50</f>
        <v>29000</v>
      </c>
      <c r="E47" s="180">
        <f>'C1'!B50</f>
        <v>21912139</v>
      </c>
      <c r="F47" s="181">
        <f t="shared" si="10"/>
        <v>348000</v>
      </c>
      <c r="G47" s="182">
        <f>IF(F47&gt;0,(VLOOKUP(E47,P47:AB58,F$1+1,FALSE)+D47*F$1),0)</f>
        <v>348000</v>
      </c>
      <c r="H47" s="163"/>
      <c r="I47" s="183">
        <f t="shared" si="11"/>
        <v>0</v>
      </c>
      <c r="J47" s="163"/>
      <c r="K47" s="181">
        <f>IF('C1'!F50*F$1&lt;G47,'C1'!F50*F$1,+G47)</f>
        <v>304200</v>
      </c>
      <c r="L47" s="181">
        <f>IF('C1'!F50*F$1+1000*F$1&lt;G47,1000*F$1,+G47-K47)</f>
        <v>12000</v>
      </c>
      <c r="M47" s="181">
        <f>IF('C1'!F50*F$1+1000*F$1+'C1'!G50*F$1&lt;G47,IF(CEILING('C1'!G50*F$1,500)&gt;C47/10,C47/10,CEILING('C1'!G50*F$1,500)),G47-K47-L47)</f>
        <v>30000</v>
      </c>
      <c r="N47" s="181">
        <f>IF('C1'!F50*F$1+1000*F$1+'C1'!G49*F$1+'C1'!H49*F$1&lt;G47,+G47-K47-L47-M47,+G47-K47-L47-M47)</f>
        <v>1800</v>
      </c>
      <c r="O47" s="186"/>
      <c r="P47" s="180">
        <f>'C1'!B50</f>
        <v>21912139</v>
      </c>
      <c r="Q47" s="185">
        <f>'C1'!J50-D47</f>
        <v>21000</v>
      </c>
      <c r="R47" s="182">
        <f>'C1'!J50+'C1'!L50-(D47*2)</f>
        <v>22000</v>
      </c>
      <c r="S47" s="182">
        <f>'C1'!J50+'C1'!L50+'C1'!N50-(D47*3)</f>
        <v>43000</v>
      </c>
      <c r="T47" s="182">
        <f>'C1'!J50+'C1'!L50+'C1'!N50+'C1'!P50-(D47*4)</f>
        <v>14000</v>
      </c>
      <c r="U47" s="182">
        <f>'C1'!J50+'C1'!L50+'C1'!N50+'C1'!P50+'C1'!R50-(D47*5)</f>
        <v>-15000</v>
      </c>
      <c r="V47" s="182">
        <f>'C1'!J50+'C1'!L50+'C1'!N50+'C1'!P50+'C1'!R50+'C1'!T50-(D47*6)</f>
        <v>-14000</v>
      </c>
      <c r="W47" s="182">
        <f>'C1'!J50+'C1'!L50+'C1'!N50+'C1'!P50+'C1'!R50+'C1'!T50+'C1'!V50-(D47*7)</f>
        <v>-43000</v>
      </c>
      <c r="X47" s="182">
        <f>'C1'!J50+'C1'!L50+'C1'!N50+'C1'!P50+'C1'!R50+'C1'!T50+'C1'!V50+'C1'!X50-(D47*8)</f>
        <v>-72000</v>
      </c>
      <c r="Y47" s="182">
        <f>'C1'!J50+'C1'!L50+'C1'!N50+'C1'!P50+'C1'!R50+'C1'!T50+'C1'!V50+'C1'!X50+'C1'!Z50-(D47*9)</f>
        <v>-101000</v>
      </c>
      <c r="Z47" s="182">
        <f>'C1'!J50+'C1'!L50+'C1'!N50+'C1'!P50+'C1'!R50+'C1'!T50+'C1'!V50+'C1'!X50+'C1'!Z50+'C1'!AB50-(D47*10)</f>
        <v>-80000</v>
      </c>
      <c r="AA47" s="182">
        <f>'C1'!J50+'C1'!L50+'C1'!N50+'C1'!P50+'C1'!R50+'C1'!T50+'C1'!V50+'C1'!X50+'C1'!Z50+'C1'!AB50+'C1'!AD50-(D47*11)</f>
        <v>21000</v>
      </c>
      <c r="AB47" s="182">
        <f>'C1'!J50+'C1'!L50+'C1'!N50+'C1'!P50+'C1'!R50+'C1'!T50+'C1'!V50+'C1'!X50+'C1'!Z50+'C1'!AB50+'C1'!AD50+'C1'!AF50-(D47*12)</f>
        <v>0</v>
      </c>
      <c r="AC47" s="179"/>
      <c r="AD47" s="185">
        <f t="shared" si="9"/>
        <v>348000</v>
      </c>
      <c r="AE47" s="185">
        <f>'C1'!AP50</f>
        <v>348000</v>
      </c>
      <c r="AF47" s="160"/>
    </row>
    <row r="48">
      <c r="A48" s="178">
        <v>5.0</v>
      </c>
      <c r="B48" s="163" t="str">
        <f>'C1'!C51</f>
        <v>GALEANO DE DUQUE MARIA DEL CONSUELO</v>
      </c>
      <c r="C48" s="179">
        <f>'C1'!E51</f>
        <v>350000</v>
      </c>
      <c r="D48" s="179">
        <f>'C1'!D51</f>
        <v>34000</v>
      </c>
      <c r="E48" s="180">
        <f>'C1'!B51</f>
        <v>21998341</v>
      </c>
      <c r="F48" s="181">
        <f t="shared" si="10"/>
        <v>408000</v>
      </c>
      <c r="G48" s="182">
        <f>IF(F48&gt;0,(VLOOKUP(E48,P48:AB58,F$1+1,FALSE)+D48*F$1),0)</f>
        <v>408000</v>
      </c>
      <c r="H48" s="163"/>
      <c r="I48" s="183">
        <f t="shared" si="11"/>
        <v>0</v>
      </c>
      <c r="J48" s="163"/>
      <c r="K48" s="181">
        <f>IF('C1'!F51*F$1&lt;G48,'C1'!F51*F$1,+G48)</f>
        <v>355200</v>
      </c>
      <c r="L48" s="181">
        <f>IF('C1'!F51*F$1+1000*F$1&lt;G48,1000*F$1,+G48-K48)</f>
        <v>12000</v>
      </c>
      <c r="M48" s="181">
        <f>IF('C1'!F51*F$1+1000*F$1+'C1'!G51*F$1&lt;G48,IF(CEILING('C1'!G51*F$1,500)&gt;C48/10,C48/10,CEILING('C1'!G51*F$1,500)),G48-K48-L48)</f>
        <v>35000</v>
      </c>
      <c r="N48" s="181">
        <f>IF('C1'!F51*F$1+1000*F$1+'C1'!G50*F$1+'C1'!H50*F$1&lt;G48,+G48-K48-L48-M48,+G48-K48-L48-M48)</f>
        <v>5800</v>
      </c>
      <c r="O48" s="186"/>
      <c r="P48" s="180">
        <f>'C1'!B51</f>
        <v>21998341</v>
      </c>
      <c r="Q48" s="185">
        <f>'C1'!J51-D48</f>
        <v>6000</v>
      </c>
      <c r="R48" s="182">
        <f>'C1'!J51+'C1'!L51-(D48*2)</f>
        <v>-28000</v>
      </c>
      <c r="S48" s="182">
        <f>'C1'!J51+'C1'!L51+'C1'!N51-(D48*3)</f>
        <v>18000</v>
      </c>
      <c r="T48" s="182">
        <f>'C1'!J51+'C1'!L51+'C1'!N51+'C1'!P51-(D48*4)</f>
        <v>-16000</v>
      </c>
      <c r="U48" s="182">
        <f>'C1'!J51+'C1'!L51+'C1'!N51+'C1'!P51+'C1'!R51-(D48*5)</f>
        <v>30000</v>
      </c>
      <c r="V48" s="182">
        <f>'C1'!J51+'C1'!L51+'C1'!N51+'C1'!P51+'C1'!R51+'C1'!T51-(D48*6)</f>
        <v>16000</v>
      </c>
      <c r="W48" s="182">
        <f>'C1'!J51+'C1'!L51+'C1'!N51+'C1'!P51+'C1'!R51+'C1'!T51+'C1'!V51-(D48*7)</f>
        <v>-18000</v>
      </c>
      <c r="X48" s="182">
        <f>'C1'!J51+'C1'!L51+'C1'!N51+'C1'!P51+'C1'!R51+'C1'!T51+'C1'!V51+'C1'!X51-(D48*8)</f>
        <v>-52000</v>
      </c>
      <c r="Y48" s="182">
        <f>'C1'!J51+'C1'!L51+'C1'!N51+'C1'!P51+'C1'!R51+'C1'!T51+'C1'!V51+'C1'!X51+'C1'!Z51-(D48*9)</f>
        <v>-86000</v>
      </c>
      <c r="Z48" s="182">
        <f>'C1'!J51+'C1'!L51+'C1'!N51+'C1'!P51+'C1'!R51+'C1'!T51+'C1'!V51+'C1'!X51+'C1'!Z51+'C1'!AB51-(D48*10)</f>
        <v>-120000</v>
      </c>
      <c r="AA48" s="182">
        <f>'C1'!J51+'C1'!L51+'C1'!N51+'C1'!P51+'C1'!R51+'C1'!T51+'C1'!V51+'C1'!X51+'C1'!Z51+'C1'!AB51+'C1'!AD51-(D48*11)</f>
        <v>-154000</v>
      </c>
      <c r="AB48" s="182">
        <f>'C1'!J51+'C1'!L51+'C1'!N51+'C1'!P51+'C1'!R51+'C1'!T51+'C1'!V51+'C1'!X51+'C1'!Z51+'C1'!AB51+'C1'!AD51+'C1'!AF51-(D48*12)</f>
        <v>0</v>
      </c>
      <c r="AC48" s="179"/>
      <c r="AD48" s="185">
        <f t="shared" si="9"/>
        <v>408000</v>
      </c>
      <c r="AE48" s="185">
        <f>'C1'!AP51</f>
        <v>408000</v>
      </c>
      <c r="AF48" s="160"/>
    </row>
    <row r="49">
      <c r="A49" s="178">
        <v>6.0</v>
      </c>
      <c r="B49" s="163" t="str">
        <f>'C1'!C52</f>
        <v/>
      </c>
      <c r="C49" s="179" t="str">
        <f>'C1'!E52</f>
        <v/>
      </c>
      <c r="D49" s="179" t="str">
        <f>'C1'!D52</f>
        <v/>
      </c>
      <c r="E49" s="180" t="str">
        <f>'C1'!B52</f>
        <v/>
      </c>
      <c r="F49" s="181">
        <f t="shared" si="10"/>
        <v>0</v>
      </c>
      <c r="G49" s="187">
        <f>IF(F49&gt;0,(VLOOKUP(E49,P49:AB58,F$1+1,FALSE)+D49*F$1),0)</f>
        <v>0</v>
      </c>
      <c r="H49" s="163"/>
      <c r="I49" s="183">
        <f t="shared" si="11"/>
        <v>0</v>
      </c>
      <c r="J49" s="163"/>
      <c r="K49" s="181">
        <f>IF('C1'!F52*F$1&lt;G49,'C1'!F52*F$1,+G49)</f>
        <v>0</v>
      </c>
      <c r="L49" s="181">
        <f>IF('C1'!F52*F$1+1000*F$1&lt;G49,1000*F$1,+G49-K49)</f>
        <v>0</v>
      </c>
      <c r="M49" s="181">
        <f>IF('C1'!F52*F$1+1000*F$1+'C1'!G52*F$1&lt;G49,IF(CEILING('C1'!G52*F$1,500)&gt;C49/10,C49/10,CEILING('C1'!G52*F$1,500)),G49-K49-L49)</f>
        <v>0</v>
      </c>
      <c r="N49" s="181">
        <f>IF('C1'!F52*F$1+1000*F$1+'C1'!G51*F$1+'C1'!H51*F$1&lt;G49,+G49-K49-L49-M49,+G49-K49-L49-M49)</f>
        <v>0</v>
      </c>
      <c r="O49" s="186"/>
      <c r="P49" s="180" t="str">
        <f>'C1'!B52</f>
        <v/>
      </c>
      <c r="Q49" s="185">
        <f>'C1'!J52-D49</f>
        <v>0</v>
      </c>
      <c r="R49" s="182">
        <f>'C1'!J52+'C1'!L52-(D49*2)</f>
        <v>0</v>
      </c>
      <c r="S49" s="182">
        <f>'C1'!J52+'C1'!L52+'C1'!N52-(D49*3)</f>
        <v>0</v>
      </c>
      <c r="T49" s="182">
        <f>'C1'!J52+'C1'!L52+'C1'!N52+'C1'!P52-(D49*4)</f>
        <v>0</v>
      </c>
      <c r="U49" s="182">
        <f>'C1'!J52+'C1'!L52+'C1'!N52+'C1'!P52+'C1'!R52-(D49*5)</f>
        <v>0</v>
      </c>
      <c r="V49" s="182">
        <f>'C1'!J52+'C1'!L52+'C1'!N52+'C1'!P52+'C1'!R52+'C1'!T52-(D49*6)</f>
        <v>0</v>
      </c>
      <c r="W49" s="182">
        <f>'C1'!J52+'C1'!L52+'C1'!N52+'C1'!P52+'C1'!R52+'C1'!T52+'C1'!V52-(D49*7)</f>
        <v>0</v>
      </c>
      <c r="X49" s="182">
        <f>'C1'!J52+'C1'!L52+'C1'!N52+'C1'!P52+'C1'!R52+'C1'!T52+'C1'!V52+'C1'!X52-(D49*8)</f>
        <v>0</v>
      </c>
      <c r="Y49" s="182">
        <f>'C1'!J52+'C1'!L52+'C1'!N52+'C1'!P52+'C1'!R52+'C1'!T52+'C1'!V52+'C1'!X52+'C1'!Z52-(D49*9)</f>
        <v>0</v>
      </c>
      <c r="Z49" s="182">
        <f>'C1'!J52+'C1'!L52+'C1'!N52+'C1'!P52+'C1'!R52+'C1'!T52+'C1'!V52+'C1'!X52+'C1'!Z52+'C1'!AB52-(D49*10)</f>
        <v>0</v>
      </c>
      <c r="AA49" s="182">
        <f>'C1'!J52+'C1'!L52+'C1'!N52+'C1'!P52+'C1'!R52+'C1'!T52+'C1'!V52+'C1'!X52+'C1'!Z52+'C1'!AB52+'C1'!AD52-(D49*11)</f>
        <v>0</v>
      </c>
      <c r="AB49" s="182">
        <f>'C1'!J52+'C1'!L52+'C1'!N52+'C1'!P52+'C1'!R52+'C1'!T52+'C1'!V52+'C1'!X52+'C1'!Z52+'C1'!AB52+'C1'!AD52+'C1'!AF52-(D49*12)</f>
        <v>0</v>
      </c>
      <c r="AC49" s="179"/>
      <c r="AD49" s="185">
        <f t="shared" si="9"/>
        <v>0</v>
      </c>
      <c r="AE49" s="185">
        <f>'C1'!AP52</f>
        <v>0</v>
      </c>
      <c r="AF49" s="160"/>
    </row>
    <row r="50">
      <c r="A50" s="178">
        <v>7.0</v>
      </c>
      <c r="B50" s="163" t="str">
        <f>'C1'!C53</f>
        <v/>
      </c>
      <c r="C50" s="179" t="str">
        <f>'C1'!E53</f>
        <v/>
      </c>
      <c r="D50" s="179" t="str">
        <f>'C1'!D53</f>
        <v/>
      </c>
      <c r="E50" s="180" t="str">
        <f>'C1'!B53</f>
        <v/>
      </c>
      <c r="F50" s="181">
        <f t="shared" si="10"/>
        <v>0</v>
      </c>
      <c r="G50" s="187">
        <f>IF(F50&gt;0,(VLOOKUP(E50,P50:AB58,F$1+1,FALSE)+D50*F$1),0)</f>
        <v>0</v>
      </c>
      <c r="H50" s="163"/>
      <c r="I50" s="183">
        <f t="shared" si="11"/>
        <v>0</v>
      </c>
      <c r="J50" s="163"/>
      <c r="K50" s="181">
        <f>IF('C1'!F53*F$1&lt;G50,'C1'!F53*F$1,+G50)</f>
        <v>0</v>
      </c>
      <c r="L50" s="181">
        <f>IF('C1'!F53*F$1+1000*F$1&lt;G50,1000*F$1,+G50-K50)</f>
        <v>0</v>
      </c>
      <c r="M50" s="181">
        <f>IF('C1'!F53*F$1+1000*F$1+'C1'!G53*F$1&lt;G50,IF(CEILING('C1'!G53*F$1,500)&gt;C50/10,C50/10,CEILING('C1'!G53*F$1,500)),G50-K50-L50)</f>
        <v>0</v>
      </c>
      <c r="N50" s="181">
        <f>IF('C1'!F53*F$1+1000*F$1+'C1'!G52*F$1+'C1'!H52*F$1&lt;G50,+G50-K50-L50-M50,+G50-K50-L50-M50)</f>
        <v>0</v>
      </c>
      <c r="O50" s="186"/>
      <c r="P50" s="180" t="str">
        <f>'C1'!B53</f>
        <v/>
      </c>
      <c r="Q50" s="185">
        <f>'C1'!J53-D50</f>
        <v>0</v>
      </c>
      <c r="R50" s="182">
        <f>'C1'!J53+'C1'!L53-(D50*2)</f>
        <v>0</v>
      </c>
      <c r="S50" s="182">
        <f>'C1'!J53+'C1'!L53+'C1'!N53-(D50*3)</f>
        <v>0</v>
      </c>
      <c r="T50" s="182">
        <f>'C1'!J53+'C1'!L53+'C1'!N53+'C1'!P53-(D50*4)</f>
        <v>0</v>
      </c>
      <c r="U50" s="182">
        <f>'C1'!J53+'C1'!L53+'C1'!N53+'C1'!P53+'C1'!R53-(D50*5)</f>
        <v>0</v>
      </c>
      <c r="V50" s="182">
        <f>'C1'!J53+'C1'!L53+'C1'!N53+'C1'!P53+'C1'!R53+'C1'!T53-(D50*6)</f>
        <v>0</v>
      </c>
      <c r="W50" s="182">
        <f>'C1'!J53+'C1'!L53+'C1'!N53+'C1'!P53+'C1'!R53+'C1'!T53+'C1'!V53-(D50*7)</f>
        <v>0</v>
      </c>
      <c r="X50" s="182">
        <f>'C1'!J53+'C1'!L53+'C1'!N53+'C1'!P53+'C1'!R53+'C1'!T53+'C1'!V53+'C1'!X53-(D50*8)</f>
        <v>0</v>
      </c>
      <c r="Y50" s="182">
        <f>'C1'!J53+'C1'!L53+'C1'!N53+'C1'!P53+'C1'!R53+'C1'!T53+'C1'!V53+'C1'!X53+'C1'!Z53-(D50*9)</f>
        <v>0</v>
      </c>
      <c r="Z50" s="182">
        <f>'C1'!J53+'C1'!L53+'C1'!N53+'C1'!P53+'C1'!R53+'C1'!T53+'C1'!V53+'C1'!X53+'C1'!Z53+'C1'!AB53-(D50*10)</f>
        <v>0</v>
      </c>
      <c r="AA50" s="182">
        <f>'C1'!J53+'C1'!L53+'C1'!N53+'C1'!P53+'C1'!R53+'C1'!T53+'C1'!V53+'C1'!X53+'C1'!Z53+'C1'!AB53+'C1'!AD53-(D50*11)</f>
        <v>0</v>
      </c>
      <c r="AB50" s="182">
        <f>'C1'!J53+'C1'!L53+'C1'!N53+'C1'!P53+'C1'!R53+'C1'!T53+'C1'!V53+'C1'!X53+'C1'!Z53+'C1'!AB53+'C1'!AD53+'C1'!AF53-(D50*12)</f>
        <v>0</v>
      </c>
      <c r="AC50" s="179"/>
      <c r="AD50" s="185">
        <f t="shared" si="9"/>
        <v>0</v>
      </c>
      <c r="AE50" s="185">
        <f>'C1'!AP53</f>
        <v>0</v>
      </c>
      <c r="AF50" s="160"/>
    </row>
    <row r="51">
      <c r="A51" s="178">
        <v>8.0</v>
      </c>
      <c r="B51" s="163" t="str">
        <f>'C1'!C54</f>
        <v/>
      </c>
      <c r="C51" s="179" t="str">
        <f>'C1'!E54</f>
        <v/>
      </c>
      <c r="D51" s="179" t="str">
        <f>'C1'!D54</f>
        <v/>
      </c>
      <c r="E51" s="180" t="str">
        <f>'C1'!B54</f>
        <v/>
      </c>
      <c r="F51" s="181">
        <f t="shared" si="10"/>
        <v>0</v>
      </c>
      <c r="G51" s="187">
        <f>IF(F51&gt;0,(VLOOKUP(E51,P51:AB58,F$1+1,FALSE)+D51*F$1),0)</f>
        <v>0</v>
      </c>
      <c r="H51" s="163"/>
      <c r="I51" s="183">
        <f t="shared" si="11"/>
        <v>0</v>
      </c>
      <c r="J51" s="163"/>
      <c r="K51" s="181">
        <f>IF('C1'!F54*F$1&lt;G51,'C1'!F54*F$1,+G51)</f>
        <v>0</v>
      </c>
      <c r="L51" s="181">
        <f>IF('C1'!F54*F$1+1000*F$1&lt;G51,1000*F$1,+G51-K51)</f>
        <v>0</v>
      </c>
      <c r="M51" s="181">
        <f>IF('C1'!F54*F$1+1000*F$1+'C1'!G54*F$1&lt;G51,IF(CEILING('C1'!G54*F$1,500)&gt;C51/10,C51/10,CEILING('C1'!G54*F$1,500)),G51-K51-L51)</f>
        <v>0</v>
      </c>
      <c r="N51" s="181">
        <f>IF('C1'!F54*F$1+1000*F$1+'C1'!G53*F$1+'C1'!H53*F$1&lt;G51,+G51-K51-L51-M51,+G51-K51-L51-M51)</f>
        <v>0</v>
      </c>
      <c r="O51" s="186"/>
      <c r="P51" s="180" t="str">
        <f>'C1'!B54</f>
        <v/>
      </c>
      <c r="Q51" s="185">
        <f>'C1'!J54-D51</f>
        <v>0</v>
      </c>
      <c r="R51" s="182">
        <f>'C1'!J54+'C1'!L54-(D51*2)</f>
        <v>0</v>
      </c>
      <c r="S51" s="182">
        <f>'C1'!J54+'C1'!L54+'C1'!N54-(D51*3)</f>
        <v>0</v>
      </c>
      <c r="T51" s="182">
        <f>'C1'!J54+'C1'!L54+'C1'!N54+'C1'!P54-(D51*4)</f>
        <v>0</v>
      </c>
      <c r="U51" s="182">
        <f>'C1'!J54+'C1'!L54+'C1'!N54+'C1'!P54+'C1'!R54-(D51*5)</f>
        <v>0</v>
      </c>
      <c r="V51" s="182">
        <f>'C1'!J54+'C1'!L54+'C1'!N54+'C1'!P54+'C1'!R54+'C1'!T54-(D51*6)</f>
        <v>0</v>
      </c>
      <c r="W51" s="182">
        <f>'C1'!J54+'C1'!L54+'C1'!N54+'C1'!P54+'C1'!R54+'C1'!T54+'C1'!V54-(D51*7)</f>
        <v>0</v>
      </c>
      <c r="X51" s="182">
        <f>'C1'!J54+'C1'!L54+'C1'!N54+'C1'!P54+'C1'!R54+'C1'!T54+'C1'!V54+'C1'!X54-(D51*8)</f>
        <v>0</v>
      </c>
      <c r="Y51" s="182">
        <f>'C1'!J54+'C1'!L54+'C1'!N54+'C1'!P54+'C1'!R54+'C1'!T54+'C1'!V54+'C1'!X54+'C1'!Z54-(D51*9)</f>
        <v>0</v>
      </c>
      <c r="Z51" s="182">
        <f>'C1'!J54+'C1'!L54+'C1'!N54+'C1'!P54+'C1'!R54+'C1'!T54+'C1'!V54+'C1'!X54+'C1'!Z54+'C1'!AB54-(D51*10)</f>
        <v>0</v>
      </c>
      <c r="AA51" s="182">
        <f>'C1'!J54+'C1'!L54+'C1'!N54+'C1'!P54+'C1'!R54+'C1'!T54+'C1'!V54+'C1'!X54+'C1'!Z54+'C1'!AB54+'C1'!AD54-(D51*11)</f>
        <v>0</v>
      </c>
      <c r="AB51" s="182">
        <f>'C1'!J54+'C1'!L54+'C1'!N54+'C1'!P54+'C1'!R54+'C1'!T54+'C1'!V54+'C1'!X54+'C1'!Z54+'C1'!AB54+'C1'!AD54+'C1'!AF54-(D51*12)</f>
        <v>0</v>
      </c>
      <c r="AC51" s="179"/>
      <c r="AD51" s="185">
        <f t="shared" si="9"/>
        <v>0</v>
      </c>
      <c r="AE51" s="185">
        <f>'C1'!AP54</f>
        <v>0</v>
      </c>
      <c r="AF51" s="160"/>
    </row>
    <row r="52">
      <c r="A52" s="188"/>
      <c r="B52" s="174" t="s">
        <v>92</v>
      </c>
      <c r="C52" s="163"/>
      <c r="D52" s="163"/>
      <c r="E52" s="180" t="str">
        <f>'C1'!B55</f>
        <v/>
      </c>
      <c r="F52" s="181"/>
      <c r="G52" s="163"/>
      <c r="H52" s="163"/>
      <c r="I52" s="163"/>
      <c r="J52" s="163"/>
      <c r="K52" s="181"/>
      <c r="L52" s="181"/>
      <c r="M52" s="181"/>
      <c r="N52" s="181"/>
      <c r="O52" s="160"/>
      <c r="P52" s="180" t="str">
        <f>'C1'!B55</f>
        <v/>
      </c>
      <c r="Q52" s="185">
        <f>'C1'!J55-D52</f>
        <v>195000</v>
      </c>
      <c r="R52" s="182">
        <f>'C1'!J55+'C1'!L55-(D52*2)</f>
        <v>335000</v>
      </c>
      <c r="S52" s="182">
        <f>'C1'!J55+'C1'!L55+'C1'!N55-(D52*3)</f>
        <v>575000</v>
      </c>
      <c r="T52" s="182">
        <f>'C1'!J55+'C1'!L55+'C1'!N55+'C1'!P55-(D52*4)</f>
        <v>685000</v>
      </c>
      <c r="U52" s="182">
        <f>'C1'!J55+'C1'!L55+'C1'!N55+'C1'!P55+'C1'!R55-(D52*5)</f>
        <v>855000</v>
      </c>
      <c r="V52" s="182">
        <f>'C1'!J55+'C1'!L55+'C1'!N55+'C1'!P55+'C1'!R55+'C1'!T55-(D52*6)</f>
        <v>1005000</v>
      </c>
      <c r="W52" s="182">
        <f>'C1'!J55+'C1'!L55+'C1'!N55+'C1'!P55+'C1'!R55+'C1'!T55+'C1'!V55-(D52*7)</f>
        <v>1105000</v>
      </c>
      <c r="X52" s="182">
        <f>'C1'!J55+'C1'!L55+'C1'!N55+'C1'!P55+'C1'!R55+'C1'!T55+'C1'!V55+'C1'!X55-(D52*8)</f>
        <v>1215000</v>
      </c>
      <c r="Y52" s="182">
        <f>'C1'!J55+'C1'!L55+'C1'!N55+'C1'!P55+'C1'!R55+'C1'!T55+'C1'!V55+'C1'!X55+'C1'!Z55-(D52*9)</f>
        <v>1311000</v>
      </c>
      <c r="Z52" s="182">
        <f>'C1'!J55+'C1'!L55+'C1'!N55+'C1'!P55+'C1'!R55+'C1'!T55+'C1'!V55+'C1'!X55+'C1'!Z55+'C1'!AB55-(D52*10)</f>
        <v>1451000</v>
      </c>
      <c r="AA52" s="182">
        <f>'C1'!J55+'C1'!L55+'C1'!N55+'C1'!P55+'C1'!R55+'C1'!T55+'C1'!V55+'C1'!X55+'C1'!Z55+'C1'!AB55+'C1'!AD55-(D52*11)</f>
        <v>1696000</v>
      </c>
      <c r="AB52" s="182">
        <f>'C1'!J55+'C1'!L55+'C1'!N55+'C1'!P55+'C1'!R55+'C1'!T55+'C1'!V55+'C1'!X55+'C1'!Z55+'C1'!AB55+'C1'!AD55+'C1'!AF55-(D52*12)</f>
        <v>1945000</v>
      </c>
      <c r="AC52" s="163"/>
      <c r="AD52" s="183">
        <f t="shared" si="9"/>
        <v>0</v>
      </c>
      <c r="AE52" s="185">
        <f>'C1'!AP55</f>
        <v>1945000</v>
      </c>
      <c r="AF52" s="160"/>
    </row>
  </sheetData>
  <mergeCells count="4">
    <mergeCell ref="S3:T3"/>
    <mergeCell ref="V3:W3"/>
    <mergeCell ref="X3:Y3"/>
    <mergeCell ref="Z3:A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7.29"/>
    <col customWidth="1" min="2" max="2" width="13.0"/>
    <col customWidth="1" min="3" max="3" width="29.86"/>
    <col customWidth="1" min="9" max="9" width="24.14"/>
    <col customWidth="1" min="10" max="10" width="11.14"/>
    <col hidden="1" min="11" max="12" width="14.43"/>
  </cols>
  <sheetData>
    <row r="1">
      <c r="I1" s="190" t="s">
        <v>143</v>
      </c>
      <c r="J1" s="190"/>
    </row>
    <row r="2">
      <c r="A2" s="191"/>
      <c r="B2" s="191" t="s">
        <v>86</v>
      </c>
      <c r="C2" s="192" t="str">
        <f>VLOOKUP("TITULAR",I9:L38,3,FALSE)</f>
        <v>#N/A</v>
      </c>
      <c r="D2" s="193" t="s">
        <v>144</v>
      </c>
      <c r="E2" s="193"/>
      <c r="F2" s="194"/>
      <c r="G2" s="194"/>
      <c r="H2" s="194"/>
      <c r="J2" s="190"/>
    </row>
    <row r="3">
      <c r="B3" s="191" t="s">
        <v>145</v>
      </c>
      <c r="C3" s="63" t="str">
        <f>VLOOKUP("TITULAR",I9:L38,4,FALSE)</f>
        <v>#N/A</v>
      </c>
    </row>
    <row r="4">
      <c r="A4" s="19" t="s">
        <v>146</v>
      </c>
      <c r="B4" s="75"/>
      <c r="C4" s="153" t="str">
        <f>Circulos!B2</f>
        <v>BP SEMILLEROS EN ACCION</v>
      </c>
      <c r="D4" s="76" t="s">
        <v>147</v>
      </c>
      <c r="E4" s="153">
        <f>Circulos!A2</f>
        <v>2406</v>
      </c>
      <c r="F4" s="76" t="s">
        <v>13</v>
      </c>
      <c r="G4" s="76">
        <f>Circulos!C2</f>
        <v>9</v>
      </c>
      <c r="H4" s="76" t="s">
        <v>148</v>
      </c>
      <c r="I4" s="153" t="str">
        <f>Circulos!D2</f>
        <v>BAEZ VILLAMIZAR YECZENIA</v>
      </c>
      <c r="J4" s="190"/>
    </row>
    <row r="5">
      <c r="A5" s="19" t="s">
        <v>149</v>
      </c>
      <c r="B5" s="75"/>
      <c r="C5" s="153"/>
      <c r="D5" s="195"/>
      <c r="E5" s="23"/>
      <c r="F5" s="23"/>
      <c r="G5" s="26"/>
      <c r="H5" s="196" t="s">
        <v>86</v>
      </c>
      <c r="I5" s="197" t="str">
        <f>VLOOKUP("TESORERO",I9:L38,3,FALSE)</f>
        <v>#N/A</v>
      </c>
    </row>
    <row r="6">
      <c r="A6" s="191"/>
      <c r="B6" s="191"/>
      <c r="C6" s="191"/>
      <c r="E6" s="191" t="s">
        <v>150</v>
      </c>
      <c r="F6" s="191"/>
      <c r="G6" s="191"/>
      <c r="H6" s="76" t="s">
        <v>151</v>
      </c>
      <c r="I6" s="198" t="str">
        <f>VLOOKUP("TESORERO",I9:L38,4,FALSE)</f>
        <v>#N/A</v>
      </c>
      <c r="J6" s="190"/>
      <c r="K6" s="191"/>
      <c r="L6" s="191"/>
      <c r="M6" s="191"/>
    </row>
    <row r="7">
      <c r="A7" s="199" t="s">
        <v>152</v>
      </c>
      <c r="B7" s="199" t="s">
        <v>86</v>
      </c>
      <c r="C7" s="199" t="s">
        <v>153</v>
      </c>
      <c r="D7" s="199" t="s">
        <v>154</v>
      </c>
      <c r="E7" s="199" t="s">
        <v>154</v>
      </c>
      <c r="F7" s="199" t="s">
        <v>68</v>
      </c>
      <c r="G7" s="199" t="s">
        <v>68</v>
      </c>
      <c r="H7" s="199" t="s">
        <v>31</v>
      </c>
      <c r="I7" s="199" t="s">
        <v>155</v>
      </c>
      <c r="J7" s="1" t="s">
        <v>62</v>
      </c>
    </row>
    <row r="8">
      <c r="A8" s="195"/>
      <c r="B8" s="23"/>
      <c r="C8" s="26"/>
      <c r="D8" s="199" t="s">
        <v>156</v>
      </c>
      <c r="E8" s="199" t="s">
        <v>157</v>
      </c>
      <c r="F8" s="199" t="s">
        <v>142</v>
      </c>
      <c r="G8" s="199" t="s">
        <v>141</v>
      </c>
      <c r="H8" s="200"/>
      <c r="I8" s="199" t="s">
        <v>158</v>
      </c>
      <c r="J8" s="1" t="s">
        <v>159</v>
      </c>
    </row>
    <row r="9">
      <c r="A9" s="199">
        <v>1.0</v>
      </c>
      <c r="B9" s="201">
        <f>'SC1'!A2</f>
        <v>43602962</v>
      </c>
      <c r="C9" s="153" t="str">
        <f>'SC1'!B2</f>
        <v>NARANJO FLOREZ LUZ AIDE</v>
      </c>
      <c r="D9" s="202">
        <f>'SC1'!I2</f>
        <v>2</v>
      </c>
      <c r="E9" s="202" t="str">
        <f>'SC1'!H2</f>
        <v/>
      </c>
      <c r="F9" s="203"/>
      <c r="G9" s="203"/>
      <c r="H9" s="204">
        <f t="shared" ref="H9:H48" si="2">SUM(F9:G9)</f>
        <v>0</v>
      </c>
      <c r="I9" s="205"/>
      <c r="K9" s="60">
        <f t="shared" ref="K9:L9" si="1">B9</f>
        <v>43602962</v>
      </c>
      <c r="L9" t="str">
        <f t="shared" si="1"/>
        <v>NARANJO FLOREZ LUZ AIDE</v>
      </c>
    </row>
    <row r="10">
      <c r="A10" s="199">
        <v>2.0</v>
      </c>
      <c r="B10" s="201">
        <f>'SC1'!A3</f>
        <v>43028198</v>
      </c>
      <c r="C10" s="153" t="str">
        <f>'SC1'!B3</f>
        <v>ZAPATA PIEDRAHITA RUBIELA</v>
      </c>
      <c r="D10" s="202" t="str">
        <f>'SC1'!G3</f>
        <v/>
      </c>
      <c r="E10" s="202" t="str">
        <f>'SC1'!H3</f>
        <v/>
      </c>
      <c r="F10" s="206"/>
      <c r="G10" s="206"/>
      <c r="H10" s="204">
        <f t="shared" si="2"/>
        <v>0</v>
      </c>
      <c r="I10" s="205"/>
      <c r="K10" s="60">
        <f t="shared" ref="K10:L10" si="3">B10</f>
        <v>43028198</v>
      </c>
      <c r="L10" t="str">
        <f t="shared" si="3"/>
        <v>ZAPATA PIEDRAHITA RUBIELA</v>
      </c>
    </row>
    <row r="11">
      <c r="A11" s="199">
        <v>3.0</v>
      </c>
      <c r="B11" s="201">
        <f>'SC1'!A4</f>
        <v>43055137</v>
      </c>
      <c r="C11" s="153" t="str">
        <f>'SC1'!B4</f>
        <v>RESTREPO HERNANDEZ MAGDALENA</v>
      </c>
      <c r="D11" s="202" t="str">
        <f>'SC1'!G4</f>
        <v/>
      </c>
      <c r="E11" s="202" t="str">
        <f>'SC1'!H4</f>
        <v/>
      </c>
      <c r="F11" s="206"/>
      <c r="G11" s="206"/>
      <c r="H11" s="204">
        <f t="shared" si="2"/>
        <v>0</v>
      </c>
      <c r="I11" s="208"/>
      <c r="K11" s="60">
        <f t="shared" ref="K11:L11" si="4">B11</f>
        <v>43055137</v>
      </c>
      <c r="L11" t="str">
        <f t="shared" si="4"/>
        <v>RESTREPO HERNANDEZ MAGDALENA</v>
      </c>
    </row>
    <row r="12">
      <c r="A12" s="199">
        <v>4.0</v>
      </c>
      <c r="B12" s="201">
        <f>'SC1'!A5</f>
        <v>71587962</v>
      </c>
      <c r="C12" s="153" t="str">
        <f>'SC1'!B5</f>
        <v>VELASQUEZ ALVAREZ ALEJANDRO</v>
      </c>
      <c r="D12" s="202" t="str">
        <f>'SC1'!G5</f>
        <v/>
      </c>
      <c r="E12" s="202" t="str">
        <f>'SC1'!H5</f>
        <v/>
      </c>
      <c r="F12" s="206"/>
      <c r="G12" s="206"/>
      <c r="H12" s="204">
        <f t="shared" si="2"/>
        <v>0</v>
      </c>
      <c r="I12" s="208"/>
      <c r="K12" s="60">
        <f t="shared" ref="K12:L12" si="5">B12</f>
        <v>71587962</v>
      </c>
      <c r="L12" t="str">
        <f t="shared" si="5"/>
        <v>VELASQUEZ ALVAREZ ALEJANDRO</v>
      </c>
    </row>
    <row r="13">
      <c r="A13" s="199">
        <v>5.0</v>
      </c>
      <c r="B13" s="201">
        <f>'SC1'!A6</f>
        <v>3602204</v>
      </c>
      <c r="C13" s="153" t="str">
        <f>'SC1'!B6</f>
        <v>ZAPATA LAVERDE GUSTAVO DE JESUS</v>
      </c>
      <c r="D13" s="202" t="str">
        <f>'SC1'!G6</f>
        <v/>
      </c>
      <c r="E13" s="202" t="str">
        <f>'SC1'!H6</f>
        <v/>
      </c>
      <c r="F13" s="206"/>
      <c r="G13" s="206"/>
      <c r="H13" s="204">
        <f t="shared" si="2"/>
        <v>0</v>
      </c>
      <c r="I13" s="208"/>
      <c r="K13" s="60">
        <f t="shared" ref="K13:L13" si="6">B13</f>
        <v>3602204</v>
      </c>
      <c r="L13" t="str">
        <f t="shared" si="6"/>
        <v>ZAPATA LAVERDE GUSTAVO DE JESUS</v>
      </c>
    </row>
    <row r="14">
      <c r="A14" s="199">
        <v>6.0</v>
      </c>
      <c r="B14" s="201">
        <f>'SC1'!A7</f>
        <v>43563997</v>
      </c>
      <c r="C14" s="153" t="str">
        <f>'SC1'!B7</f>
        <v>CARDONA SANCHEZ LUZ MARINA</v>
      </c>
      <c r="D14" s="202" t="str">
        <f>'SC1'!G7</f>
        <v/>
      </c>
      <c r="E14" s="202" t="str">
        <f>'SC1'!H7</f>
        <v/>
      </c>
      <c r="F14" s="206"/>
      <c r="G14" s="206"/>
      <c r="H14" s="204">
        <f t="shared" si="2"/>
        <v>0</v>
      </c>
      <c r="I14" s="208"/>
      <c r="K14" s="60">
        <f t="shared" ref="K14:L14" si="7">B14</f>
        <v>43563997</v>
      </c>
      <c r="L14" t="str">
        <f t="shared" si="7"/>
        <v>CARDONA SANCHEZ LUZ MARINA</v>
      </c>
    </row>
    <row r="15">
      <c r="A15" s="199">
        <v>7.0</v>
      </c>
      <c r="B15" s="201">
        <f>'SC1'!A8</f>
        <v>43494317</v>
      </c>
      <c r="C15" s="153" t="str">
        <f>'SC1'!B8</f>
        <v>DIAZ MARIA YOLANDA</v>
      </c>
      <c r="D15" s="202" t="str">
        <f>'SC1'!G8</f>
        <v/>
      </c>
      <c r="E15" s="202" t="str">
        <f>'SC1'!H8</f>
        <v/>
      </c>
      <c r="F15" s="206"/>
      <c r="G15" s="206"/>
      <c r="H15" s="204">
        <f t="shared" si="2"/>
        <v>0</v>
      </c>
      <c r="I15" s="208"/>
      <c r="K15" s="60">
        <f t="shared" ref="K15:L15" si="8">B15</f>
        <v>43494317</v>
      </c>
      <c r="L15" t="str">
        <f t="shared" si="8"/>
        <v>DIAZ MARIA YOLANDA</v>
      </c>
    </row>
    <row r="16">
      <c r="A16" s="199">
        <v>8.0</v>
      </c>
      <c r="B16" s="201">
        <f>'SC1'!A9</f>
        <v>43701799</v>
      </c>
      <c r="C16" s="153" t="str">
        <f>'SC1'!B9</f>
        <v>ARBELAEZ PEREZ PIEDAD DE JESUS</v>
      </c>
      <c r="D16" s="202" t="str">
        <f>'SC1'!G9</f>
        <v/>
      </c>
      <c r="E16" s="202" t="str">
        <f>'SC1'!H9</f>
        <v/>
      </c>
      <c r="F16" s="206"/>
      <c r="G16" s="206"/>
      <c r="H16" s="204">
        <f t="shared" si="2"/>
        <v>0</v>
      </c>
      <c r="I16" s="208"/>
      <c r="K16" s="60">
        <f t="shared" ref="K16:L16" si="9">B16</f>
        <v>43701799</v>
      </c>
      <c r="L16" t="str">
        <f t="shared" si="9"/>
        <v>ARBELAEZ PEREZ PIEDAD DE JESUS</v>
      </c>
    </row>
    <row r="17">
      <c r="A17" s="199">
        <v>9.0</v>
      </c>
      <c r="B17" s="201">
        <f>'SC1'!A10</f>
        <v>8353534</v>
      </c>
      <c r="C17" s="153" t="str">
        <f>'SC1'!B10</f>
        <v>SERNA VELEZ OLMEDO DE JESUS</v>
      </c>
      <c r="D17" s="202" t="str">
        <f>'SC1'!G10</f>
        <v/>
      </c>
      <c r="E17" s="202" t="str">
        <f>'SC1'!H10</f>
        <v/>
      </c>
      <c r="F17" s="206"/>
      <c r="G17" s="206"/>
      <c r="H17" s="204">
        <f t="shared" si="2"/>
        <v>0</v>
      </c>
      <c r="I17" s="208"/>
      <c r="K17" s="60">
        <f t="shared" ref="K17:L17" si="10">B17</f>
        <v>8353534</v>
      </c>
      <c r="L17" t="str">
        <f t="shared" si="10"/>
        <v>SERNA VELEZ OLMEDO DE JESUS</v>
      </c>
    </row>
    <row r="18">
      <c r="A18" s="199">
        <v>10.0</v>
      </c>
      <c r="B18" s="201">
        <f>'SC1'!A11</f>
        <v>21742568</v>
      </c>
      <c r="C18" s="153" t="str">
        <f>'SC1'!B11</f>
        <v>ARENAS DE DURANGO NOHEMY DEL SOCORRO</v>
      </c>
      <c r="D18" s="202" t="str">
        <f>'SC1'!G11</f>
        <v/>
      </c>
      <c r="E18" s="202" t="str">
        <f>'SC1'!H11</f>
        <v/>
      </c>
      <c r="F18" s="206"/>
      <c r="G18" s="206"/>
      <c r="H18" s="204">
        <f t="shared" si="2"/>
        <v>0</v>
      </c>
      <c r="I18" s="208"/>
      <c r="K18" s="60">
        <f t="shared" ref="K18:L18" si="11">B18</f>
        <v>21742568</v>
      </c>
      <c r="L18" t="str">
        <f t="shared" si="11"/>
        <v>ARENAS DE DURANGO NOHEMY DEL SOCORRO</v>
      </c>
    </row>
    <row r="19">
      <c r="A19" s="199">
        <v>11.0</v>
      </c>
      <c r="B19" s="201">
        <f>'SC1'!A12</f>
        <v>43540392</v>
      </c>
      <c r="C19" s="153" t="str">
        <f>'SC1'!B12</f>
        <v>BETANCUR MONCADA LILIAN DELSOCORRO</v>
      </c>
      <c r="D19" s="202" t="str">
        <f>'SC1'!G12</f>
        <v/>
      </c>
      <c r="E19" s="202" t="str">
        <f>'SC1'!H12</f>
        <v/>
      </c>
      <c r="F19" s="206"/>
      <c r="G19" s="206"/>
      <c r="H19" s="204">
        <f t="shared" si="2"/>
        <v>0</v>
      </c>
      <c r="I19" s="208"/>
      <c r="K19" s="60">
        <f t="shared" ref="K19:L19" si="12">B19</f>
        <v>43540392</v>
      </c>
      <c r="L19" t="str">
        <f t="shared" si="12"/>
        <v>BETANCUR MONCADA LILIAN DELSOCORRO</v>
      </c>
    </row>
    <row r="20">
      <c r="A20" s="199">
        <v>12.0</v>
      </c>
      <c r="B20" s="201">
        <f>'SC1'!A13</f>
        <v>42993806</v>
      </c>
      <c r="C20" s="153" t="str">
        <f>'SC1'!B13</f>
        <v>MORA CALLEJAS GLORIA MARLENY</v>
      </c>
      <c r="D20" s="202" t="str">
        <f>'SC1'!G13</f>
        <v/>
      </c>
      <c r="E20" s="202" t="str">
        <f>'SC1'!H13</f>
        <v/>
      </c>
      <c r="F20" s="206"/>
      <c r="G20" s="206"/>
      <c r="H20" s="204">
        <f t="shared" si="2"/>
        <v>0</v>
      </c>
      <c r="I20" s="208"/>
      <c r="K20" s="60">
        <f t="shared" ref="K20:L20" si="13">B20</f>
        <v>42993806</v>
      </c>
      <c r="L20" t="str">
        <f t="shared" si="13"/>
        <v>MORA CALLEJAS GLORIA MARLENY</v>
      </c>
    </row>
    <row r="21">
      <c r="A21" s="199">
        <v>13.0</v>
      </c>
      <c r="B21" s="201">
        <f>'SC1'!A14</f>
        <v>71731999</v>
      </c>
      <c r="C21" s="153" t="str">
        <f>'SC1'!B14</f>
        <v>CASTAÑO RAMIREZ MARCO TULIO</v>
      </c>
      <c r="D21" s="202" t="str">
        <f>'SC1'!G14</f>
        <v/>
      </c>
      <c r="E21" s="202" t="str">
        <f>'SC1'!H14</f>
        <v/>
      </c>
      <c r="F21" s="206"/>
      <c r="G21" s="206"/>
      <c r="H21" s="204">
        <f t="shared" si="2"/>
        <v>0</v>
      </c>
      <c r="I21" s="208"/>
      <c r="K21" s="60">
        <f t="shared" ref="K21:L21" si="14">B21</f>
        <v>71731999</v>
      </c>
      <c r="L21" t="str">
        <f t="shared" si="14"/>
        <v>CASTAÑO RAMIREZ MARCO TULIO</v>
      </c>
    </row>
    <row r="22">
      <c r="A22" s="199">
        <v>14.0</v>
      </c>
      <c r="B22" s="201">
        <f>'SC1'!A15</f>
        <v>43868478</v>
      </c>
      <c r="C22" s="153" t="str">
        <f>'SC1'!B15</f>
        <v>RUIZ ZAPATA MARYI CATALINA</v>
      </c>
      <c r="D22" s="202" t="str">
        <f>'SC1'!G15</f>
        <v/>
      </c>
      <c r="E22" s="202" t="str">
        <f>'SC1'!H15</f>
        <v/>
      </c>
      <c r="F22" s="206"/>
      <c r="G22" s="206"/>
      <c r="H22" s="204">
        <f t="shared" si="2"/>
        <v>0</v>
      </c>
      <c r="I22" s="208"/>
      <c r="K22" s="60">
        <f t="shared" ref="K22:L22" si="15">B22</f>
        <v>43868478</v>
      </c>
      <c r="L22" t="str">
        <f t="shared" si="15"/>
        <v>RUIZ ZAPATA MARYI CATALINA</v>
      </c>
    </row>
    <row r="23">
      <c r="A23" s="199">
        <v>15.0</v>
      </c>
      <c r="B23" s="201">
        <f>'SC1'!A16</f>
        <v>8036979</v>
      </c>
      <c r="C23" s="153" t="str">
        <f>'SC1'!B16</f>
        <v>BEDOYA ARBOLEDA JOSE ALBEIRO</v>
      </c>
      <c r="D23" s="202" t="str">
        <f>'SC1'!G16</f>
        <v/>
      </c>
      <c r="E23" s="202" t="str">
        <f>'SC1'!H16</f>
        <v/>
      </c>
      <c r="F23" s="206"/>
      <c r="G23" s="206"/>
      <c r="H23" s="204">
        <f t="shared" si="2"/>
        <v>0</v>
      </c>
      <c r="I23" s="208"/>
      <c r="K23" s="60">
        <f t="shared" ref="K23:L23" si="16">B23</f>
        <v>8036979</v>
      </c>
      <c r="L23" t="str">
        <f t="shared" si="16"/>
        <v>BEDOYA ARBOLEDA JOSE ALBEIRO</v>
      </c>
    </row>
    <row r="24">
      <c r="A24" s="199">
        <v>16.0</v>
      </c>
      <c r="B24" s="201">
        <f>'SC1'!A17</f>
        <v>70519305</v>
      </c>
      <c r="C24" s="153" t="str">
        <f>'SC1'!B17</f>
        <v>LOPERA CASTRO RUBEN DARIO</v>
      </c>
      <c r="D24" s="202" t="str">
        <f>'SC1'!G17</f>
        <v/>
      </c>
      <c r="E24" s="202" t="str">
        <f>'SC1'!H17</f>
        <v/>
      </c>
      <c r="F24" s="206"/>
      <c r="G24" s="206"/>
      <c r="H24" s="204">
        <f t="shared" si="2"/>
        <v>0</v>
      </c>
      <c r="I24" s="208"/>
      <c r="K24" s="60">
        <f t="shared" ref="K24:L24" si="17">B24</f>
        <v>70519305</v>
      </c>
      <c r="L24" t="str">
        <f t="shared" si="17"/>
        <v>LOPERA CASTRO RUBEN DARIO</v>
      </c>
    </row>
    <row r="25">
      <c r="A25" s="199">
        <v>17.0</v>
      </c>
      <c r="B25" s="201">
        <f>'SC1'!A18</f>
        <v>43046963</v>
      </c>
      <c r="C25" s="153" t="str">
        <f>'SC1'!B18</f>
        <v>HIGUITA HIDALGO LUZ MARINA</v>
      </c>
      <c r="D25" s="202" t="str">
        <f>'SC1'!G18</f>
        <v/>
      </c>
      <c r="E25" s="202" t="str">
        <f>'SC1'!H18</f>
        <v/>
      </c>
      <c r="F25" s="206"/>
      <c r="G25" s="206"/>
      <c r="H25" s="204">
        <f t="shared" si="2"/>
        <v>0</v>
      </c>
      <c r="I25" s="208"/>
      <c r="K25" s="60">
        <f t="shared" ref="K25:L25" si="18">B25</f>
        <v>43046963</v>
      </c>
      <c r="L25" t="str">
        <f t="shared" si="18"/>
        <v>HIGUITA HIDALGO LUZ MARINA</v>
      </c>
    </row>
    <row r="26">
      <c r="A26" s="199">
        <v>18.0</v>
      </c>
      <c r="B26" s="201">
        <f>'SC1'!A19</f>
        <v>24932499</v>
      </c>
      <c r="C26" s="153" t="str">
        <f>'SC1'!B19</f>
        <v>RAMIREZ MORALES ARGELIA</v>
      </c>
      <c r="D26" s="202" t="str">
        <f>'SC1'!G19</f>
        <v/>
      </c>
      <c r="E26" s="202" t="str">
        <f>'SC1'!H19</f>
        <v/>
      </c>
      <c r="F26" s="206"/>
      <c r="G26" s="206"/>
      <c r="H26" s="204">
        <f t="shared" si="2"/>
        <v>0</v>
      </c>
      <c r="I26" s="208"/>
      <c r="K26" s="60">
        <f t="shared" ref="K26:L26" si="19">B26</f>
        <v>24932499</v>
      </c>
      <c r="L26" t="str">
        <f t="shared" si="19"/>
        <v>RAMIREZ MORALES ARGELIA</v>
      </c>
    </row>
    <row r="27">
      <c r="A27" s="199">
        <v>19.0</v>
      </c>
      <c r="B27" s="201">
        <f>'SC1'!A20</f>
        <v>43508927</v>
      </c>
      <c r="C27" s="153" t="str">
        <f>'SC1'!B20</f>
        <v>MORENO MANCO BEATRIZ ELENA</v>
      </c>
      <c r="D27" s="202" t="str">
        <f>'SC1'!G20</f>
        <v/>
      </c>
      <c r="E27" s="202" t="str">
        <f>'SC1'!H20</f>
        <v/>
      </c>
      <c r="F27" s="206"/>
      <c r="G27" s="206"/>
      <c r="H27" s="204">
        <f t="shared" si="2"/>
        <v>0</v>
      </c>
      <c r="I27" s="208"/>
      <c r="K27" s="60">
        <f t="shared" ref="K27:L27" si="20">B27</f>
        <v>43508927</v>
      </c>
      <c r="L27" t="str">
        <f t="shared" si="20"/>
        <v>MORENO MANCO BEATRIZ ELENA</v>
      </c>
    </row>
    <row r="28">
      <c r="A28" s="199">
        <v>20.0</v>
      </c>
      <c r="B28" s="201">
        <f>'SC1'!A21</f>
        <v>43189241</v>
      </c>
      <c r="C28" s="153" t="str">
        <f>'SC1'!B21</f>
        <v>GAÑAN JARAMILLO CLAUDIA MARCELA</v>
      </c>
      <c r="D28" s="202" t="str">
        <f>'SC1'!G21</f>
        <v/>
      </c>
      <c r="E28" s="202" t="str">
        <f>'SC1'!H21</f>
        <v/>
      </c>
      <c r="F28" s="206"/>
      <c r="G28" s="206"/>
      <c r="H28" s="204">
        <f t="shared" si="2"/>
        <v>0</v>
      </c>
      <c r="I28" s="208"/>
      <c r="K28" s="60">
        <f t="shared" ref="K28:L28" si="21">B28</f>
        <v>43189241</v>
      </c>
      <c r="L28" t="str">
        <f t="shared" si="21"/>
        <v>GAÑAN JARAMILLO CLAUDIA MARCELA</v>
      </c>
    </row>
    <row r="29">
      <c r="A29" s="199">
        <v>21.0</v>
      </c>
      <c r="B29" s="201">
        <f>'SC1'!A22</f>
        <v>1152437249</v>
      </c>
      <c r="C29" s="153" t="str">
        <f>'SC1'!B22</f>
        <v>SERNA GALLEGO DINA LUZ</v>
      </c>
      <c r="D29" s="202" t="str">
        <f>'SC1'!G22</f>
        <v/>
      </c>
      <c r="E29" s="202" t="str">
        <f>'SC1'!H22</f>
        <v/>
      </c>
      <c r="F29" s="206"/>
      <c r="G29" s="206"/>
      <c r="H29" s="204">
        <f t="shared" si="2"/>
        <v>0</v>
      </c>
      <c r="I29" s="208"/>
      <c r="K29" s="60">
        <f t="shared" ref="K29:L29" si="22">B29</f>
        <v>1152437249</v>
      </c>
      <c r="L29" t="str">
        <f t="shared" si="22"/>
        <v>SERNA GALLEGO DINA LUZ</v>
      </c>
    </row>
    <row r="30">
      <c r="A30" s="199">
        <v>22.0</v>
      </c>
      <c r="B30" s="201">
        <f>'SC1'!A23</f>
        <v>1152710549</v>
      </c>
      <c r="C30" s="153" t="str">
        <f>'SC1'!B23</f>
        <v>GARCIA NARANJO MARILLELY</v>
      </c>
      <c r="D30" s="202" t="str">
        <f>'SC1'!G23</f>
        <v/>
      </c>
      <c r="E30" s="202" t="str">
        <f>'SC1'!H23</f>
        <v/>
      </c>
      <c r="F30" s="206"/>
      <c r="G30" s="206"/>
      <c r="H30" s="204">
        <f t="shared" si="2"/>
        <v>0</v>
      </c>
      <c r="I30" s="208"/>
      <c r="K30" s="60">
        <f t="shared" ref="K30:L30" si="23">B30</f>
        <v>1152710549</v>
      </c>
      <c r="L30" t="str">
        <f t="shared" si="23"/>
        <v>GARCIA NARANJO MARILLELY</v>
      </c>
    </row>
    <row r="31">
      <c r="A31" s="199">
        <v>23.0</v>
      </c>
      <c r="B31" s="201">
        <f>'SC1'!A24</f>
        <v>1017218171</v>
      </c>
      <c r="C31" s="153" t="str">
        <f>'SC1'!B24</f>
        <v>GALLEGO DURANGO ESTEFANY</v>
      </c>
      <c r="D31" s="202" t="str">
        <f>'SC1'!G24</f>
        <v/>
      </c>
      <c r="E31" s="202" t="str">
        <f>'SC1'!H24</f>
        <v/>
      </c>
      <c r="F31" s="206"/>
      <c r="G31" s="206"/>
      <c r="H31" s="204">
        <f t="shared" si="2"/>
        <v>0</v>
      </c>
      <c r="I31" s="208"/>
      <c r="K31" s="60">
        <f t="shared" ref="K31:L31" si="24">B31</f>
        <v>1017218171</v>
      </c>
      <c r="L31" t="str">
        <f t="shared" si="24"/>
        <v>GALLEGO DURANGO ESTEFANY</v>
      </c>
    </row>
    <row r="32">
      <c r="A32" s="199">
        <v>24.0</v>
      </c>
      <c r="B32" s="201">
        <f>'SC1'!A25</f>
        <v>21998341</v>
      </c>
      <c r="C32" s="153" t="str">
        <f>'SC1'!B25</f>
        <v>GALEANO DE DUQUE MARIA DEL CONSUELO</v>
      </c>
      <c r="D32" s="202" t="str">
        <f>'SC1'!G25</f>
        <v/>
      </c>
      <c r="E32" s="202" t="str">
        <f>'SC1'!H25</f>
        <v/>
      </c>
      <c r="F32" s="206"/>
      <c r="G32" s="206"/>
      <c r="H32" s="204">
        <f t="shared" si="2"/>
        <v>0</v>
      </c>
      <c r="I32" s="208"/>
      <c r="K32" s="60">
        <f t="shared" ref="K32:L32" si="25">B32</f>
        <v>21998341</v>
      </c>
      <c r="L32" t="str">
        <f t="shared" si="25"/>
        <v>GALEANO DE DUQUE MARIA DEL CONSUELO</v>
      </c>
    </row>
    <row r="33">
      <c r="A33" s="199">
        <v>25.0</v>
      </c>
      <c r="B33" s="201">
        <f>'SC1'!A26</f>
        <v>1017162171</v>
      </c>
      <c r="C33" s="153" t="str">
        <f>'SC1'!B26</f>
        <v>CASTRO VALLEJO DISNEY MARIA</v>
      </c>
      <c r="D33" s="202" t="str">
        <f>'SC1'!G26</f>
        <v/>
      </c>
      <c r="E33" s="202" t="str">
        <f>'SC1'!H26</f>
        <v/>
      </c>
      <c r="F33" s="206"/>
      <c r="G33" s="206"/>
      <c r="H33" s="204">
        <f t="shared" si="2"/>
        <v>0</v>
      </c>
      <c r="I33" s="208"/>
      <c r="K33" s="60">
        <f t="shared" ref="K33:L33" si="26">B33</f>
        <v>1017162171</v>
      </c>
      <c r="L33" t="str">
        <f t="shared" si="26"/>
        <v>CASTRO VALLEJO DISNEY MARIA</v>
      </c>
    </row>
    <row r="34">
      <c r="A34" s="199">
        <v>26.0</v>
      </c>
      <c r="B34" s="201">
        <f>'SC1'!A27</f>
        <v>21912139</v>
      </c>
      <c r="C34" s="153" t="str">
        <f>'SC1'!B27</f>
        <v>TORRES TORRES BLANCA MERY</v>
      </c>
      <c r="D34" s="202" t="str">
        <f>'SC1'!G27</f>
        <v/>
      </c>
      <c r="E34" s="202" t="str">
        <f>'SC1'!H27</f>
        <v/>
      </c>
      <c r="F34" s="206"/>
      <c r="G34" s="206"/>
      <c r="H34" s="204">
        <f t="shared" si="2"/>
        <v>0</v>
      </c>
      <c r="I34" s="208"/>
      <c r="K34" s="60">
        <f t="shared" ref="K34:L34" si="27">B34</f>
        <v>21912139</v>
      </c>
      <c r="L34" t="str">
        <f t="shared" si="27"/>
        <v>TORRES TORRES BLANCA MERY</v>
      </c>
    </row>
    <row r="35">
      <c r="A35" s="199">
        <v>27.0</v>
      </c>
      <c r="B35" s="201">
        <f>'SC1'!A28</f>
        <v>43505660</v>
      </c>
      <c r="C35" s="153" t="str">
        <f>'SC1'!B28</f>
        <v>PUERTA GUTIERREZ MARTA CECILIA</v>
      </c>
      <c r="D35" s="202" t="str">
        <f>'SC1'!G28</f>
        <v/>
      </c>
      <c r="E35" s="202" t="str">
        <f>'SC1'!H28</f>
        <v/>
      </c>
      <c r="F35" s="206"/>
      <c r="G35" s="206"/>
      <c r="H35" s="204">
        <f t="shared" si="2"/>
        <v>0</v>
      </c>
      <c r="I35" s="208"/>
      <c r="K35" s="60">
        <f t="shared" ref="K35:L35" si="28">B35</f>
        <v>43505660</v>
      </c>
      <c r="L35" t="str">
        <f t="shared" si="28"/>
        <v>PUERTA GUTIERREZ MARTA CECILIA</v>
      </c>
    </row>
    <row r="36">
      <c r="A36" s="199">
        <v>28.0</v>
      </c>
      <c r="B36" s="201">
        <f>'SC1'!A29</f>
        <v>64726166</v>
      </c>
      <c r="C36" s="153" t="str">
        <f>'SC1'!B29</f>
        <v>HERNANDEZ CONTRERAS NUDIS MARIA</v>
      </c>
      <c r="D36" s="202" t="str">
        <f>'SC1'!G29</f>
        <v/>
      </c>
      <c r="E36" s="202" t="str">
        <f>'SC1'!H29</f>
        <v/>
      </c>
      <c r="F36" s="206"/>
      <c r="G36" s="206"/>
      <c r="H36" s="204">
        <f t="shared" si="2"/>
        <v>0</v>
      </c>
      <c r="I36" s="208"/>
      <c r="K36" s="60">
        <f t="shared" ref="K36:L36" si="29">B36</f>
        <v>64726166</v>
      </c>
      <c r="L36" t="str">
        <f t="shared" si="29"/>
        <v>HERNANDEZ CONTRERAS NUDIS MARIA</v>
      </c>
    </row>
    <row r="37">
      <c r="A37" s="199">
        <v>29.0</v>
      </c>
      <c r="B37" s="153" t="str">
        <f>'SC1'!A30</f>
        <v/>
      </c>
      <c r="C37" s="153" t="str">
        <f>'SC1'!B30</f>
        <v/>
      </c>
      <c r="D37" s="202" t="str">
        <f>'SC1'!G30</f>
        <v/>
      </c>
      <c r="E37" s="202" t="str">
        <f>'SC1'!H30</f>
        <v/>
      </c>
      <c r="F37" s="206"/>
      <c r="G37" s="206"/>
      <c r="H37" s="204">
        <f t="shared" si="2"/>
        <v>0</v>
      </c>
      <c r="I37" s="208"/>
      <c r="K37" t="str">
        <f t="shared" ref="K37:L37" si="30">B37</f>
        <v/>
      </c>
      <c r="L37" t="str">
        <f t="shared" si="30"/>
        <v/>
      </c>
    </row>
    <row r="38">
      <c r="A38" s="199">
        <v>30.0</v>
      </c>
      <c r="B38" s="153" t="str">
        <f>'SC1'!A31</f>
        <v/>
      </c>
      <c r="C38" s="153" t="str">
        <f>'SC1'!B31</f>
        <v/>
      </c>
      <c r="D38" s="202" t="str">
        <f>'SC1'!G31</f>
        <v/>
      </c>
      <c r="E38" s="202" t="str">
        <f>'SC1'!H31</f>
        <v/>
      </c>
      <c r="F38" s="206"/>
      <c r="G38" s="206"/>
      <c r="H38" s="204">
        <f t="shared" si="2"/>
        <v>0</v>
      </c>
      <c r="I38" s="208"/>
      <c r="K38" t="str">
        <f t="shared" ref="K38:L38" si="31">B38</f>
        <v/>
      </c>
      <c r="L38" t="str">
        <f t="shared" si="31"/>
        <v/>
      </c>
    </row>
    <row r="39">
      <c r="A39" s="199">
        <v>31.0</v>
      </c>
      <c r="B39" s="153" t="str">
        <f>'SC1'!A32</f>
        <v/>
      </c>
      <c r="C39" s="153" t="str">
        <f>'SC1'!B32</f>
        <v/>
      </c>
      <c r="D39" s="202" t="str">
        <f>'SC1'!G32</f>
        <v/>
      </c>
      <c r="E39" s="202" t="str">
        <f>'SC1'!H32</f>
        <v/>
      </c>
      <c r="F39" s="206"/>
      <c r="G39" s="206"/>
      <c r="H39" s="204">
        <f t="shared" si="2"/>
        <v>0</v>
      </c>
      <c r="I39" s="208"/>
    </row>
    <row r="40">
      <c r="A40" s="199">
        <v>32.0</v>
      </c>
      <c r="B40" s="153" t="str">
        <f>'SC1'!A33</f>
        <v/>
      </c>
      <c r="C40" s="153" t="str">
        <f>'SC1'!B33</f>
        <v/>
      </c>
      <c r="D40" s="202" t="str">
        <f>'SC1'!G33</f>
        <v/>
      </c>
      <c r="E40" s="202" t="str">
        <f>'SC1'!H33</f>
        <v/>
      </c>
      <c r="F40" s="206"/>
      <c r="G40" s="206"/>
      <c r="H40" s="204">
        <f t="shared" si="2"/>
        <v>0</v>
      </c>
      <c r="I40" s="208"/>
    </row>
    <row r="41">
      <c r="A41" s="199">
        <v>33.0</v>
      </c>
      <c r="B41" s="153" t="str">
        <f>'SC1'!A34</f>
        <v/>
      </c>
      <c r="C41" s="153" t="str">
        <f>'SC1'!B34</f>
        <v/>
      </c>
      <c r="D41" s="202" t="str">
        <f>'SC1'!G34</f>
        <v/>
      </c>
      <c r="E41" s="202" t="str">
        <f>'SC1'!H34</f>
        <v/>
      </c>
      <c r="F41" s="206"/>
      <c r="G41" s="206"/>
      <c r="H41" s="204">
        <f t="shared" si="2"/>
        <v>0</v>
      </c>
      <c r="I41" s="208"/>
    </row>
    <row r="42">
      <c r="A42" s="199">
        <v>34.0</v>
      </c>
      <c r="B42" s="153" t="str">
        <f>'SC1'!A35</f>
        <v/>
      </c>
      <c r="C42" s="153" t="str">
        <f>'SC1'!B35</f>
        <v/>
      </c>
      <c r="D42" s="202" t="str">
        <f>'SC1'!G35</f>
        <v/>
      </c>
      <c r="E42" s="202" t="str">
        <f>'SC1'!H35</f>
        <v/>
      </c>
      <c r="F42" s="206"/>
      <c r="G42" s="206"/>
      <c r="H42" s="204">
        <f t="shared" si="2"/>
        <v>0</v>
      </c>
      <c r="I42" s="208"/>
    </row>
    <row r="43">
      <c r="A43" s="199">
        <v>35.0</v>
      </c>
      <c r="B43" s="153" t="str">
        <f>'SC1'!A36</f>
        <v/>
      </c>
      <c r="C43" s="153" t="str">
        <f>'SC1'!B36</f>
        <v/>
      </c>
      <c r="D43" s="202" t="str">
        <f>'SC1'!G36</f>
        <v/>
      </c>
      <c r="E43" s="202" t="str">
        <f>'SC1'!H36</f>
        <v/>
      </c>
      <c r="F43" s="206"/>
      <c r="G43" s="206"/>
      <c r="H43" s="204">
        <f t="shared" si="2"/>
        <v>0</v>
      </c>
      <c r="I43" s="208"/>
    </row>
    <row r="44">
      <c r="A44" s="199">
        <v>36.0</v>
      </c>
      <c r="B44" s="153" t="str">
        <f>'SC1'!A37</f>
        <v/>
      </c>
      <c r="C44" s="153" t="str">
        <f>'SC1'!B37</f>
        <v/>
      </c>
      <c r="D44" s="202" t="str">
        <f>'SC1'!G37</f>
        <v/>
      </c>
      <c r="E44" s="202" t="str">
        <f>'SC1'!H37</f>
        <v/>
      </c>
      <c r="F44" s="206"/>
      <c r="G44" s="206"/>
      <c r="H44" s="204">
        <f t="shared" si="2"/>
        <v>0</v>
      </c>
      <c r="I44" s="208"/>
    </row>
    <row r="45">
      <c r="A45" s="199">
        <v>37.0</v>
      </c>
      <c r="B45" s="153" t="str">
        <f>'SC1'!A38</f>
        <v/>
      </c>
      <c r="C45" s="153" t="str">
        <f>'SC1'!B38</f>
        <v/>
      </c>
      <c r="D45" s="202" t="str">
        <f>'SC1'!G38</f>
        <v/>
      </c>
      <c r="E45" s="202" t="str">
        <f>'SC1'!H38</f>
        <v/>
      </c>
      <c r="F45" s="206"/>
      <c r="G45" s="206"/>
      <c r="H45" s="204">
        <f t="shared" si="2"/>
        <v>0</v>
      </c>
      <c r="I45" s="208"/>
    </row>
    <row r="46">
      <c r="A46" s="199">
        <v>38.0</v>
      </c>
      <c r="B46" s="153" t="str">
        <f>'SC1'!A39</f>
        <v/>
      </c>
      <c r="C46" s="153" t="str">
        <f>'SC1'!B39</f>
        <v/>
      </c>
      <c r="D46" s="202" t="str">
        <f>'SC1'!G39</f>
        <v/>
      </c>
      <c r="E46" s="202" t="str">
        <f>'SC1'!H39</f>
        <v/>
      </c>
      <c r="F46" s="206"/>
      <c r="G46" s="206"/>
      <c r="H46" s="204">
        <f t="shared" si="2"/>
        <v>0</v>
      </c>
      <c r="I46" s="208"/>
    </row>
    <row r="47">
      <c r="A47" s="199">
        <v>39.0</v>
      </c>
      <c r="B47" s="153" t="str">
        <f>'SC1'!A40</f>
        <v/>
      </c>
      <c r="C47" s="153" t="str">
        <f>'SC1'!B40</f>
        <v/>
      </c>
      <c r="D47" s="202" t="str">
        <f>'SC1'!G40</f>
        <v/>
      </c>
      <c r="E47" s="202" t="str">
        <f>'SC1'!H40</f>
        <v/>
      </c>
      <c r="F47" s="206"/>
      <c r="G47" s="206"/>
      <c r="H47" s="204">
        <f t="shared" si="2"/>
        <v>0</v>
      </c>
      <c r="I47" s="208"/>
    </row>
    <row r="48">
      <c r="A48" s="199">
        <v>40.0</v>
      </c>
      <c r="B48" s="153" t="str">
        <f>'SC1'!A41</f>
        <v/>
      </c>
      <c r="C48" s="153" t="str">
        <f>'SC1'!B41</f>
        <v/>
      </c>
      <c r="D48" s="202" t="str">
        <f>'SC1'!G41</f>
        <v/>
      </c>
      <c r="E48" s="202" t="str">
        <f>'SC1'!H41</f>
        <v/>
      </c>
      <c r="F48" s="206"/>
      <c r="G48" s="206"/>
      <c r="H48" s="204">
        <f t="shared" si="2"/>
        <v>0</v>
      </c>
      <c r="I48" s="208"/>
    </row>
    <row r="49">
      <c r="C49" s="16" t="s">
        <v>33</v>
      </c>
      <c r="F49" s="210">
        <f t="shared" ref="F49:H49" si="32">SUM(F9:F48)</f>
        <v>0</v>
      </c>
      <c r="G49" s="210">
        <f t="shared" si="32"/>
        <v>0</v>
      </c>
      <c r="H49" s="210">
        <f t="shared" si="32"/>
        <v>0</v>
      </c>
    </row>
    <row r="52">
      <c r="A52" s="16" t="s">
        <v>160</v>
      </c>
      <c r="C52" s="16" t="s">
        <v>161</v>
      </c>
      <c r="D52" s="16" t="s">
        <v>162</v>
      </c>
      <c r="F52" s="16" t="s">
        <v>163</v>
      </c>
      <c r="H52" s="16" t="s">
        <v>164</v>
      </c>
      <c r="J52" s="16" t="s">
        <v>162</v>
      </c>
    </row>
    <row r="53">
      <c r="A53" s="16" t="s">
        <v>165</v>
      </c>
      <c r="C53" s="16" t="s">
        <v>166</v>
      </c>
      <c r="D53" s="16" t="s">
        <v>167</v>
      </c>
      <c r="F53" s="16" t="s">
        <v>168</v>
      </c>
      <c r="H53" s="16" t="s">
        <v>169</v>
      </c>
      <c r="J53" s="16" t="s">
        <v>170</v>
      </c>
    </row>
  </sheetData>
  <mergeCells count="1">
    <mergeCell ref="F2:H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4" max="4" width="27.43"/>
  </cols>
  <sheetData>
    <row r="1">
      <c r="A1" s="211" t="s">
        <v>171</v>
      </c>
      <c r="B1" s="211" t="s">
        <v>172</v>
      </c>
      <c r="C1" s="211" t="s">
        <v>173</v>
      </c>
      <c r="D1" s="211" t="s">
        <v>174</v>
      </c>
      <c r="E1" s="16" t="s">
        <v>175</v>
      </c>
    </row>
    <row r="2">
      <c r="A2" s="116">
        <v>2406.0</v>
      </c>
      <c r="B2" s="116" t="s">
        <v>176</v>
      </c>
      <c r="C2" s="116">
        <v>9.0</v>
      </c>
      <c r="D2" s="116" t="s">
        <v>177</v>
      </c>
      <c r="E2" s="212">
        <v>43440.0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56.57"/>
  </cols>
  <sheetData>
    <row r="1">
      <c r="A1" s="16" t="s">
        <v>178</v>
      </c>
      <c r="B1" s="16" t="s">
        <v>179</v>
      </c>
    </row>
    <row r="2">
      <c r="A2" s="16" t="s">
        <v>180</v>
      </c>
      <c r="B2" s="16" t="s">
        <v>181</v>
      </c>
    </row>
    <row r="3">
      <c r="A3" s="16" t="s">
        <v>182</v>
      </c>
    </row>
    <row r="4">
      <c r="A4" s="16" t="s">
        <v>183</v>
      </c>
    </row>
    <row r="5">
      <c r="A5" s="16" t="s">
        <v>184</v>
      </c>
    </row>
    <row r="6">
      <c r="A6" s="16" t="s">
        <v>185</v>
      </c>
    </row>
    <row r="7">
      <c r="A7" s="16" t="s">
        <v>40</v>
      </c>
    </row>
    <row r="9">
      <c r="A9" s="16" t="s">
        <v>37</v>
      </c>
      <c r="B9" s="16" t="s">
        <v>37</v>
      </c>
    </row>
    <row r="10">
      <c r="A10" s="16" t="s">
        <v>186</v>
      </c>
      <c r="B10" s="16" t="s">
        <v>186</v>
      </c>
    </row>
    <row r="11">
      <c r="A11" s="16" t="s">
        <v>187</v>
      </c>
      <c r="B11" s="16" t="s">
        <v>187</v>
      </c>
    </row>
    <row r="12">
      <c r="A12" s="16" t="s">
        <v>85</v>
      </c>
      <c r="B12" s="16" t="s">
        <v>85</v>
      </c>
    </row>
    <row r="13">
      <c r="A13" s="16" t="s">
        <v>88</v>
      </c>
      <c r="B13" s="16" t="s">
        <v>37</v>
      </c>
    </row>
    <row r="14">
      <c r="A14" s="16" t="s">
        <v>89</v>
      </c>
      <c r="B14" s="16" t="s">
        <v>186</v>
      </c>
    </row>
    <row r="15">
      <c r="A15" s="16" t="s">
        <v>91</v>
      </c>
      <c r="B15" s="16" t="s">
        <v>187</v>
      </c>
    </row>
    <row r="16">
      <c r="A16" s="16" t="s">
        <v>90</v>
      </c>
      <c r="B16" s="16" t="s">
        <v>85</v>
      </c>
    </row>
    <row r="17">
      <c r="A17" s="16">
        <v>1.0</v>
      </c>
      <c r="B17" s="16" t="s">
        <v>37</v>
      </c>
    </row>
    <row r="18">
      <c r="A18" s="16">
        <v>2.0</v>
      </c>
      <c r="B18" s="16" t="s">
        <v>186</v>
      </c>
    </row>
    <row r="19">
      <c r="A19" s="16">
        <v>3.0</v>
      </c>
      <c r="B19" s="16" t="s">
        <v>187</v>
      </c>
    </row>
    <row r="20">
      <c r="A20" s="16">
        <v>4.0</v>
      </c>
      <c r="B20" s="16" t="s">
        <v>85</v>
      </c>
    </row>
  </sheetData>
  <dataValidations>
    <dataValidation type="list" allowBlank="1" sqref="K9:K45">
      <formula1>Datos!$B$9:$B$12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2" width="28.86"/>
    <col customWidth="1" min="4" max="4" width="6.57"/>
    <col customWidth="1" min="6" max="6" width="25.57"/>
  </cols>
  <sheetData>
    <row r="1">
      <c r="A1" s="154"/>
      <c r="B1" s="213" t="s">
        <v>188</v>
      </c>
      <c r="C1" s="154"/>
      <c r="D1" s="154"/>
      <c r="E1" s="154"/>
      <c r="F1" s="214">
        <v>75.0</v>
      </c>
      <c r="G1" s="154"/>
      <c r="H1" s="154"/>
      <c r="I1" s="154"/>
      <c r="J1" s="154"/>
      <c r="K1" s="154"/>
      <c r="L1" s="154"/>
      <c r="M1" s="160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60"/>
    </row>
    <row r="2">
      <c r="A2" s="162" t="s">
        <v>4</v>
      </c>
      <c r="B2" s="163">
        <f>'C1'!C3</f>
        <v>2406</v>
      </c>
      <c r="C2" s="164" t="str">
        <f>'C1'!J3</f>
        <v>BP SEMILLEROS EN ACCION</v>
      </c>
      <c r="D2" s="163"/>
      <c r="E2" s="163"/>
      <c r="F2" s="163"/>
      <c r="G2" s="163"/>
      <c r="H2" s="163"/>
      <c r="I2" s="173" t="s">
        <v>85</v>
      </c>
      <c r="J2" s="173" t="s">
        <v>187</v>
      </c>
      <c r="K2" s="173" t="s">
        <v>186</v>
      </c>
      <c r="L2" s="173" t="s">
        <v>37</v>
      </c>
      <c r="M2" s="215"/>
      <c r="N2" s="216" t="s">
        <v>136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0"/>
    </row>
    <row r="3">
      <c r="A3" s="162" t="s">
        <v>10</v>
      </c>
      <c r="B3" s="168">
        <f>TODAY()</f>
        <v>43643</v>
      </c>
      <c r="C3" s="163"/>
      <c r="F3" s="160"/>
      <c r="G3" s="163"/>
      <c r="H3" s="217" t="s">
        <v>189</v>
      </c>
      <c r="I3" s="163"/>
      <c r="J3" s="163"/>
      <c r="K3" s="163"/>
      <c r="L3" s="163"/>
      <c r="M3" s="215"/>
      <c r="N3" s="163"/>
      <c r="O3" s="163"/>
      <c r="R3" s="163"/>
      <c r="Y3" s="163"/>
      <c r="Z3" s="163"/>
      <c r="AA3" s="163"/>
      <c r="AB3" s="163"/>
      <c r="AC3" s="160"/>
    </row>
    <row r="4">
      <c r="A4" s="170" t="s">
        <v>25</v>
      </c>
      <c r="B4" s="163"/>
      <c r="C4" s="50">
        <f>'C1'!D8</f>
        <v>1176500</v>
      </c>
      <c r="D4" s="163"/>
      <c r="E4" s="177" t="s">
        <v>190</v>
      </c>
      <c r="F4" s="218" t="s">
        <v>191</v>
      </c>
      <c r="G4" s="177" t="s">
        <v>191</v>
      </c>
      <c r="H4" s="163" t="s">
        <v>70</v>
      </c>
      <c r="I4" s="177" t="s">
        <v>190</v>
      </c>
      <c r="J4" s="177" t="s">
        <v>192</v>
      </c>
      <c r="K4" s="177" t="s">
        <v>193</v>
      </c>
      <c r="L4" s="177" t="s">
        <v>194</v>
      </c>
      <c r="M4" s="215"/>
      <c r="N4" s="163" t="s">
        <v>135</v>
      </c>
      <c r="O4" s="163" t="s">
        <v>135</v>
      </c>
      <c r="P4" s="163" t="s">
        <v>135</v>
      </c>
      <c r="Q4" s="163" t="s">
        <v>135</v>
      </c>
      <c r="R4" s="163" t="s">
        <v>135</v>
      </c>
      <c r="S4" s="163" t="s">
        <v>135</v>
      </c>
      <c r="T4" s="163" t="s">
        <v>135</v>
      </c>
      <c r="U4" s="163" t="s">
        <v>135</v>
      </c>
      <c r="V4" s="163" t="s">
        <v>135</v>
      </c>
      <c r="W4" s="163" t="s">
        <v>135</v>
      </c>
      <c r="X4" s="163" t="s">
        <v>135</v>
      </c>
      <c r="Y4" s="163" t="s">
        <v>135</v>
      </c>
      <c r="Z4" s="163"/>
      <c r="AA4" s="163" t="s">
        <v>31</v>
      </c>
      <c r="AB4" s="163" t="s">
        <v>31</v>
      </c>
      <c r="AC4" s="160"/>
    </row>
    <row r="5">
      <c r="A5" s="162" t="s">
        <v>34</v>
      </c>
      <c r="B5" s="174" t="s">
        <v>35</v>
      </c>
      <c r="C5" s="175" t="s">
        <v>36</v>
      </c>
      <c r="D5" s="174"/>
      <c r="E5" s="177" t="s">
        <v>195</v>
      </c>
      <c r="F5" s="219" t="str">
        <f>CONCATENATE("CUOTAS INCOMPLETAS ",F1,"%")</f>
        <v>CUOTAS INCOMPLETAS 75%</v>
      </c>
      <c r="G5" s="177" t="s">
        <v>196</v>
      </c>
      <c r="H5" s="177" t="s">
        <v>197</v>
      </c>
      <c r="I5" s="177" t="s">
        <v>198</v>
      </c>
      <c r="J5" s="177" t="s">
        <v>199</v>
      </c>
      <c r="K5" s="177" t="s">
        <v>200</v>
      </c>
      <c r="L5" s="177" t="s">
        <v>201</v>
      </c>
      <c r="M5" s="215"/>
      <c r="N5" s="183">
        <v>1.0</v>
      </c>
      <c r="O5" s="183">
        <v>2.0</v>
      </c>
      <c r="P5" s="177">
        <v>3.0</v>
      </c>
      <c r="Q5" s="183">
        <v>4.0</v>
      </c>
      <c r="R5" s="183">
        <v>5.0</v>
      </c>
      <c r="S5" s="177">
        <v>6.0</v>
      </c>
      <c r="T5" s="183">
        <v>7.0</v>
      </c>
      <c r="U5" s="183">
        <v>8.0</v>
      </c>
      <c r="V5" s="177">
        <v>9.0</v>
      </c>
      <c r="W5" s="183">
        <v>10.0</v>
      </c>
      <c r="X5" s="177">
        <v>11.0</v>
      </c>
      <c r="Y5" s="183">
        <v>12.0</v>
      </c>
      <c r="Z5" s="163"/>
      <c r="AA5" s="163" t="s">
        <v>70</v>
      </c>
      <c r="AB5" s="163" t="s">
        <v>65</v>
      </c>
      <c r="AC5" s="160"/>
    </row>
    <row r="6">
      <c r="A6" s="178">
        <v>1.0</v>
      </c>
      <c r="B6" s="163" t="str">
        <f>'C1'!C9</f>
        <v>ARBELAEZ PEREZ PIEDAD DE JESUS</v>
      </c>
      <c r="C6" s="179">
        <f>'C1'!D9</f>
        <v>71000</v>
      </c>
      <c r="D6" s="163"/>
      <c r="E6" s="220">
        <f>'C1'!BD9</f>
        <v>0</v>
      </c>
      <c r="F6" s="221">
        <f>IF('C1'!J9 &lt; C6*(F$1/100), IF('C1'!J9&gt;0,1,0), 0)+
IF(('C1'!L9+'C1'!J9) &lt; C6*2*(F$1/100), IF('C1'!L9&gt;0,1,0), 0)+
IF(('C1'!N9+'C1'!L9+'C1'!J9) &lt; C6*3*(F$1/100),IF('C1'!N9&gt;0,1,0),0)+
IF(('C1'!P9+'C1'!N9+'C1'!L9+'C1'!J9 ) &lt; C6*4*(F$1/100), IF('C1'!P9&gt;0,1,0), 0)+
IF(('C1'!R9+'C1'!P9+'C1'!N9+'C1'!L9+'C1'!J9) &lt; C6*5*(F$1/100), IF('C1'!R9&gt;0,1,0), 0)+
IF(('C1'!V9+'C1'!R9+'C1'!P9+'C1'!N9+'C1'!L9+'C1'!J9)&lt; C6*6*(F$1/100), IF('C1'!V9&gt;0,1,0), 0)+
IF(('C1'!T9+'C1'!R9+'C1'!P9+'C1'!N9+'C1'!L9+'C1'!J9) &lt; C6*7*(F$1/100), IF('C1'!T9&gt;0,1,0), 0)+
IF(('C1'!X9+'C1'!T9+'C1'!R9+'C1'!P9+'C1'!N9+'C1'!L9+'C1'!J9) &lt; C6*8*(F$1/100), IF('C1'!X9&gt;0,1,0), 0)+
IF(('C1'!Z9+'C1'!X9+'C1'!T9+'C1'!R9+'C1'!P9+'C1'!N9+'C1'!L9+'C1'!J9) &lt; C6*9*(F$1/100), IF('C1'!Z9&gt;0,1,0), 0)+
IF(('C1'!AB9+'C1'!Z9+'C1'!X9+'C1'!T9+'C1'!R9+'C1'!P9+'C1'!N9+'C1'!L9+'C1'!J9) &lt; C6*10*(F$1/100), IF('C1'!AB9&gt;0,1,0), 0)+
IF(('C1'!AD9+'C1'!AB9+'C1'!Z9+'C1'!X9+'C1'!T9+'C1'!R9+'C1'!P9+'C1'!N9+'C1'!L9+'C1'!J9) &lt; C6*11*(F$1/100), IF('C1'!AD9&gt;0,1,0), 0)+
IF(('C1'!AF9+'C1'!AD9+'C1'!AB9+'C1'!Z9+'C1'!X9+'C1'!T9+'C1'!R9+'C1'!P9+'C1'!N9+'C1'!L9+'C1'!J9) &lt; C6*12*(F$1/100), IF('C1'!AF9&gt;0,1,0), 0)</f>
        <v>0</v>
      </c>
      <c r="G6" s="222">
        <f>IF('C1'!J9&lt;C6,1,0)+IF('C1'!L9&lt;C6,1,0)++IF('C1'!N9&lt;C6,1,0)+IF('C1'!P9&lt;C6,1,0)+IF('C1'!R9&lt;C6,1,0)+IF('C1'!T9&lt;C6,1,0)+IF('C1'!V9&lt;C6,1,0)+IF('C1'!X9&lt;C6,1,0)+IF('C1'!Z9&lt;C6,1,0)+IF('C1'!AB9&lt;C6,1,0)+IF('C1'!AD9&lt;C6,1,0)+IF('C1'!AF9&lt;C6,1,0)-E6</f>
        <v>1</v>
      </c>
      <c r="H6" s="183">
        <f t="shared" ref="H6:H52" si="1">COUNTIF(N6:Y6,"&lt;0")</f>
        <v>1</v>
      </c>
      <c r="I6" s="175">
        <f>COUNTIF('C1'!M9:AJ9,"=N")</f>
        <v>2</v>
      </c>
      <c r="J6" s="223">
        <f>COUNTIF('C1'!I9:AF9,"=E)")</f>
        <v>0</v>
      </c>
      <c r="K6" s="223">
        <f>COUNTIF('C1'!I9:AF9,"=T")</f>
        <v>1</v>
      </c>
      <c r="L6" s="223">
        <f>COUNTIF('C1'!I9:AF9,"=A")</f>
        <v>9</v>
      </c>
      <c r="M6" s="224"/>
      <c r="N6" s="179">
        <f>'C1'!J9-C6</f>
        <v>0</v>
      </c>
      <c r="O6" s="182">
        <f>'C1'!J9+'C1'!L9-(C6*2)</f>
        <v>0</v>
      </c>
      <c r="P6" s="182">
        <f>'C1'!J9+'C1'!L9+'C1'!N9-(C6*3)</f>
        <v>0</v>
      </c>
      <c r="Q6" s="182">
        <f>'C1'!J9+'C1'!L9+'C1'!N9+'C1'!P9-(C6*4)</f>
        <v>0</v>
      </c>
      <c r="R6" s="182">
        <f>'C1'!J9+'C1'!L9+'C1'!N9+'C1'!P9+'C1'!R9-(C6*5)</f>
        <v>0</v>
      </c>
      <c r="S6" s="182">
        <f>'C1'!J9+'C1'!L9+'C1'!N9+'C1'!P9+'C1'!R9+'C1'!T9-(C6*6)</f>
        <v>0</v>
      </c>
      <c r="T6" s="182">
        <f>'C1'!J9+'C1'!L9+'C1'!N9+'C1'!P9+'C1'!R9+'C1'!T9+'C1'!V9-(C6*7)</f>
        <v>0</v>
      </c>
      <c r="U6" s="182">
        <f>'C1'!J9+'C1'!L9+'C1'!N9+'C1'!P9+'C1'!R9+'C1'!T9+'C1'!V9+'C1'!X9-(C6*8)</f>
        <v>0</v>
      </c>
      <c r="V6" s="182">
        <f>'C1'!J9+'C1'!L9+'C1'!N9+'C1'!P9+'C1'!R9+'C1'!T9+'C1'!V9+'C1'!X9+'C1'!Z9-(C6*9)</f>
        <v>0</v>
      </c>
      <c r="W6" s="182">
        <f>'C1'!J9+'C1'!L9+'C1'!N9+'C1'!P9+'C1'!R9+'C1'!T9+'C1'!V9+'C1'!X9+'C1'!Z9+'C1'!AB9-(C6*10)</f>
        <v>0</v>
      </c>
      <c r="X6" s="182">
        <f>'C1'!J9+'C1'!L9+'C1'!N9+'C1'!P9+'C1'!R9+'C1'!T9+'C1'!V9+'C1'!X9+'C1'!Z9+'C1'!AB9+'C1'!AD9-(C6*11)</f>
        <v>-1000</v>
      </c>
      <c r="Y6" s="182">
        <f>'C1'!J9+'C1'!L9+'C1'!N9+'C1'!P9+'C1'!R9+'C1'!T9+'C1'!V9+'C1'!X9+'C1'!Z9+'C1'!AB9+'C1'!AD9+'C1'!AF9-(C6*12)</f>
        <v>0</v>
      </c>
      <c r="Z6" s="163"/>
      <c r="AA6" s="179">
        <f t="shared" ref="AA6:AA14" si="2">C6*12</f>
        <v>852000</v>
      </c>
      <c r="AB6" s="179">
        <f>'C1'!AP9</f>
        <v>852000</v>
      </c>
      <c r="AC6" s="160"/>
    </row>
    <row r="7">
      <c r="A7" s="178">
        <v>2.0</v>
      </c>
      <c r="B7" s="163" t="str">
        <f>'C1'!C10</f>
        <v>LOPERA CASTRO RUBEN DARIO</v>
      </c>
      <c r="C7" s="179">
        <f>'C1'!D10</f>
        <v>34000</v>
      </c>
      <c r="D7" s="163"/>
      <c r="E7" s="220">
        <f>'C1'!BD10</f>
        <v>2</v>
      </c>
      <c r="F7" s="221">
        <f>IF('C1'!J10 &lt; C7*(F$1/100), IF('C1'!J10&gt;0,1,0), 0)+
IF(('C1'!L10+'C1'!J10) &lt; C7*2*(F$1/100), IF('C1'!L10&gt;0,1,0), 0)+
IF(('C1'!N10+'C1'!L10+'C1'!J10) &lt; C7*3*(F$1/100),IF('C1'!N10&gt;0,1,0),0)+
IF(('C1'!P10+'C1'!N10+'C1'!L10+'C1'!J10 ) &lt; C7*4*(F$1/100), IF('C1'!P10&gt;0,1,0), 0)+
IF(('C1'!R10+'C1'!P10+'C1'!N10+'C1'!L10+'C1'!J10) &lt; C7*5*(F$1/100), IF('C1'!R10&gt;0,1,0), 0)+
IF(('C1'!V10+'C1'!R10+'C1'!P10+'C1'!N10+'C1'!L10+'C1'!J10)&lt; C7*6*(F$1/100), IF('C1'!V10&gt;0,1,0), 0)+
IF(('C1'!T10+'C1'!R10+'C1'!P10+'C1'!N10+'C1'!L10+'C1'!J10) &lt; C7*7*(F$1/100), IF('C1'!T10&gt;0,1,0), 0)+
IF(('C1'!X10+'C1'!T10+'C1'!R10+'C1'!P10+'C1'!N10+'C1'!L10+'C1'!J10) &lt; C7*8*(F$1/100), IF('C1'!X10&gt;0,1,0), 0)+
IF(('C1'!Z10+'C1'!X10+'C1'!T10+'C1'!R10+'C1'!P10+'C1'!N10+'C1'!L10+'C1'!J10) &lt; C7*9*(F$1/100), IF('C1'!Z10&gt;0,1,0), 0)+
IF(('C1'!AB10+'C1'!Z10+'C1'!X10+'C1'!T10+'C1'!R10+'C1'!P10+'C1'!N10+'C1'!L10+'C1'!J10) &lt; C7*10*(F$1/100), IF('C1'!AB10&gt;0,1,0), 0)+
IF(('C1'!AD10+'C1'!AB10+'C1'!Z10+'C1'!X10+'C1'!T10+'C1'!R10+'C1'!P10+'C1'!N10+'C1'!L10+'C1'!J10) &lt; C7*11*(F$1/100), IF('C1'!AD10&gt;0,1,0), 0)+
IF(('C1'!AF10+'C1'!AD10+'C1'!AB10+'C1'!Z10+'C1'!X10+'C1'!T10+'C1'!R10+'C1'!P10+'C1'!N10+'C1'!L10+'C1'!J10) &lt; C7*12*(F$1/100), IF('C1'!AF10&gt;0,1,0), 0)</f>
        <v>1</v>
      </c>
      <c r="G7" s="222">
        <f>IF('C1'!J10&lt;C7,1,0)+IF('C1'!L10&lt;C7,1,0)++IF('C1'!N10&lt;C7,1,0)+IF('C1'!P10&lt;C7,1,0)+IF('C1'!R10&lt;C7,1,0)+IF('C1'!T10&lt;C7,1,0)+IF('C1'!V10&lt;C7,1,0)+IF('C1'!X10&lt;C7,1,0)+IF('C1'!Z10&lt;C7,1,0)+IF('C1'!AB10&lt;C7,1,0)+IF('C1'!AD10&lt;C7,1,0)+IF('C1'!AF10&lt;C7,1,0)-E7</f>
        <v>3</v>
      </c>
      <c r="H7" s="183">
        <f t="shared" si="1"/>
        <v>4</v>
      </c>
      <c r="I7" s="175">
        <f>COUNTIF('C1'!M10:AJ10,"=N")</f>
        <v>2</v>
      </c>
      <c r="J7" s="223">
        <f>COUNTIF('C1'!I10:AF10,"=E)")</f>
        <v>0</v>
      </c>
      <c r="K7" s="223">
        <f>COUNTIF('C1'!I10:AF10,"=T")</f>
        <v>1</v>
      </c>
      <c r="L7" s="223">
        <f>COUNTIF('C1'!I10:AF10,"=A")</f>
        <v>8</v>
      </c>
      <c r="M7" s="224"/>
      <c r="N7" s="179">
        <f>'C1'!J10-C7</f>
        <v>-34000</v>
      </c>
      <c r="O7" s="182">
        <f>'C1'!J10+'C1'!L10-(C7*2)</f>
        <v>-33000</v>
      </c>
      <c r="P7" s="182">
        <f>'C1'!J10+'C1'!L10+'C1'!N10-(C7*3)</f>
        <v>-67000</v>
      </c>
      <c r="Q7" s="182">
        <f>'C1'!J10+'C1'!L10+'C1'!N10+'C1'!P10-(C7*4)</f>
        <v>-1000</v>
      </c>
      <c r="R7" s="182">
        <f>'C1'!J10+'C1'!L10+'C1'!N10+'C1'!P10+'C1'!R10-(C7*5)</f>
        <v>1000</v>
      </c>
      <c r="S7" s="182">
        <f>'C1'!J10+'C1'!L10+'C1'!N10+'C1'!P10+'C1'!R10+'C1'!T10-(C7*6)</f>
        <v>7000</v>
      </c>
      <c r="T7" s="182">
        <f>'C1'!J10+'C1'!L10+'C1'!N10+'C1'!P10+'C1'!R10+'C1'!T10+'C1'!V10-(C7*7)</f>
        <v>3000</v>
      </c>
      <c r="U7" s="182">
        <f>'C1'!J10+'C1'!L10+'C1'!N10+'C1'!P10+'C1'!R10+'C1'!T10+'C1'!V10+'C1'!X10-(C7*8)</f>
        <v>9000</v>
      </c>
      <c r="V7" s="182">
        <f>'C1'!J10+'C1'!L10+'C1'!N10+'C1'!P10+'C1'!R10+'C1'!T10+'C1'!V10+'C1'!X10+'C1'!Z10-(C7*9)</f>
        <v>40000</v>
      </c>
      <c r="W7" s="182">
        <f>'C1'!J10+'C1'!L10+'C1'!N10+'C1'!P10+'C1'!R10+'C1'!T10+'C1'!V10+'C1'!X10+'C1'!Z10+'C1'!AB10-(C7*10)</f>
        <v>68000</v>
      </c>
      <c r="X7" s="182">
        <f>'C1'!J10+'C1'!L10+'C1'!N10+'C1'!P10+'C1'!R10+'C1'!T10+'C1'!V10+'C1'!X10+'C1'!Z10+'C1'!AB10+'C1'!AD10-(C7*11)</f>
        <v>54000</v>
      </c>
      <c r="Y7" s="182">
        <f>'C1'!J10+'C1'!L10+'C1'!N10+'C1'!P10+'C1'!R10+'C1'!T10+'C1'!V10+'C1'!X10+'C1'!Z10+'C1'!AB10+'C1'!AD10+'C1'!AF10-(C7*12)</f>
        <v>30000</v>
      </c>
      <c r="Z7" s="163"/>
      <c r="AA7" s="179">
        <f t="shared" si="2"/>
        <v>408000</v>
      </c>
      <c r="AB7" s="179">
        <f>'C1'!AP10</f>
        <v>438000</v>
      </c>
      <c r="AC7" s="160"/>
    </row>
    <row r="8">
      <c r="A8" s="178">
        <v>3.0</v>
      </c>
      <c r="B8" s="163" t="str">
        <f>'C1'!C11</f>
        <v>ZAPATA PIEDRAHITA RUBIELA</v>
      </c>
      <c r="C8" s="179">
        <f>'C1'!D11</f>
        <v>57000</v>
      </c>
      <c r="D8" s="163"/>
      <c r="E8" s="220">
        <f>'C1'!BD11</f>
        <v>0</v>
      </c>
      <c r="F8" s="221">
        <f>IF('C1'!J11 &lt; C8*(F$1/100), IF('C1'!J11&gt;0,1,0), 0)+
IF(('C1'!L11+'C1'!J11) &lt; C8*2*(F$1/100), IF('C1'!L11&gt;0,1,0), 0)+
IF(('C1'!N11+'C1'!L11+'C1'!J11) &lt; C8*3*(F$1/100),IF('C1'!N11&gt;0,1,0),0)+
IF(('C1'!P11+'C1'!N11+'C1'!L11+'C1'!J11 ) &lt; C8*4*(F$1/100), IF('C1'!P11&gt;0,1,0), 0)+
IF(('C1'!R11+'C1'!P11+'C1'!N11+'C1'!L11+'C1'!J11) &lt; C8*5*(F$1/100), IF('C1'!R11&gt;0,1,0), 0)+
IF(('C1'!V11+'C1'!R11+'C1'!P11+'C1'!N11+'C1'!L11+'C1'!J11)&lt; C8*6*(F$1/100), IF('C1'!V11&gt;0,1,0), 0)+
IF(('C1'!T11+'C1'!R11+'C1'!P11+'C1'!N11+'C1'!L11+'C1'!J11) &lt; C8*7*(F$1/100), IF('C1'!T11&gt;0,1,0), 0)+
IF(('C1'!X11+'C1'!T11+'C1'!R11+'C1'!P11+'C1'!N11+'C1'!L11+'C1'!J11) &lt; C8*8*(F$1/100), IF('C1'!X11&gt;0,1,0), 0)+
IF(('C1'!Z11+'C1'!X11+'C1'!T11+'C1'!R11+'C1'!P11+'C1'!N11+'C1'!L11+'C1'!J11) &lt; C8*9*(F$1/100), IF('C1'!Z11&gt;0,1,0), 0)+
IF(('C1'!AB11+'C1'!Z11+'C1'!X11+'C1'!T11+'C1'!R11+'C1'!P11+'C1'!N11+'C1'!L11+'C1'!J11) &lt; C8*10*(F$1/100), IF('C1'!AB11&gt;0,1,0), 0)+
IF(('C1'!AD11+'C1'!AB11+'C1'!Z11+'C1'!X11+'C1'!T11+'C1'!R11+'C1'!P11+'C1'!N11+'C1'!L11+'C1'!J11) &lt; C8*11*(F$1/100), IF('C1'!AD11&gt;0,1,0), 0)+
IF(('C1'!AF11+'C1'!AD11+'C1'!AB11+'C1'!Z11+'C1'!X11+'C1'!T11+'C1'!R11+'C1'!P11+'C1'!N11+'C1'!L11+'C1'!J11) &lt; C8*12*(F$1/100), IF('C1'!AF11&gt;0,1,0), 0)</f>
        <v>9</v>
      </c>
      <c r="G8" s="222">
        <f>IF('C1'!J11&lt;C8,1,0)+IF('C1'!L11&lt;C8,1,0)++IF('C1'!N11&lt;C8,1,0)+IF('C1'!P11&lt;C8,1,0)+IF('C1'!R11&lt;C8,1,0)+IF('C1'!T11&lt;C8,1,0)+IF('C1'!V11&lt;C8,1,0)+IF('C1'!X11&lt;C8,1,0)+IF('C1'!Z11&lt;C8,1,0)+IF('C1'!AB11&lt;C8,1,0)+IF('C1'!AD11&lt;C8,1,0)+IF('C1'!AF11&lt;C8,1,0)-E8</f>
        <v>5</v>
      </c>
      <c r="H8" s="183">
        <f t="shared" si="1"/>
        <v>10</v>
      </c>
      <c r="I8" s="175">
        <f>COUNTIF('C1'!M11:AJ11,"=N")</f>
        <v>1</v>
      </c>
      <c r="J8" s="223">
        <f>COUNTIF('C1'!I11:AF11,"=E)")</f>
        <v>0</v>
      </c>
      <c r="K8" s="223">
        <f>COUNTIF('C1'!I11:AF11,"=T")</f>
        <v>0</v>
      </c>
      <c r="L8" s="223">
        <f>COUNTIF('C1'!I11:AF11,"=A")</f>
        <v>11</v>
      </c>
      <c r="M8" s="224"/>
      <c r="N8" s="179">
        <f>'C1'!J11-C8</f>
        <v>3000</v>
      </c>
      <c r="O8" s="182">
        <f>'C1'!J11+'C1'!L11-(C8*2)</f>
        <v>-24000</v>
      </c>
      <c r="P8" s="182">
        <f>'C1'!J11+'C1'!L11+'C1'!N11-(C8*3)</f>
        <v>-71000</v>
      </c>
      <c r="Q8" s="182">
        <f>'C1'!J11+'C1'!L11+'C1'!N11+'C1'!P11-(C8*4)</f>
        <v>-68000</v>
      </c>
      <c r="R8" s="182">
        <f>'C1'!J11+'C1'!L11+'C1'!N11+'C1'!P11+'C1'!R11-(C8*5)</f>
        <v>-99000</v>
      </c>
      <c r="S8" s="182">
        <f>'C1'!J11+'C1'!L11+'C1'!N11+'C1'!P11+'C1'!R11+'C1'!T11-(C8*6)</f>
        <v>-96000</v>
      </c>
      <c r="T8" s="182">
        <f>'C1'!J11+'C1'!L11+'C1'!N11+'C1'!P11+'C1'!R11+'C1'!T11+'C1'!V11-(C8*7)</f>
        <v>-123000</v>
      </c>
      <c r="U8" s="182">
        <f>'C1'!J11+'C1'!L11+'C1'!N11+'C1'!P11+'C1'!R11+'C1'!T11+'C1'!V11+'C1'!X11-(C8*8)</f>
        <v>-120000</v>
      </c>
      <c r="V8" s="182">
        <f>'C1'!J11+'C1'!L11+'C1'!N11+'C1'!P11+'C1'!R11+'C1'!T11+'C1'!V11+'C1'!X11+'C1'!Z11-(C8*9)</f>
        <v>-117000</v>
      </c>
      <c r="W8" s="182">
        <f>'C1'!J11+'C1'!L11+'C1'!N11+'C1'!P11+'C1'!R11+'C1'!T11+'C1'!V11+'C1'!X11+'C1'!Z11+'C1'!AB11-(C8*10)</f>
        <v>-114000</v>
      </c>
      <c r="X8" s="182">
        <f>'C1'!J11+'C1'!L11+'C1'!N11+'C1'!P11+'C1'!R11+'C1'!T11+'C1'!V11+'C1'!X11+'C1'!Z11+'C1'!AB11+'C1'!AD11-(C8*11)</f>
        <v>-131000</v>
      </c>
      <c r="Y8" s="182">
        <f>'C1'!J11+'C1'!L11+'C1'!N11+'C1'!P11+'C1'!R11+'C1'!T11+'C1'!V11+'C1'!X11+'C1'!Z11+'C1'!AB11+'C1'!AD11+'C1'!AF11-(C8*12)</f>
        <v>0</v>
      </c>
      <c r="Z8" s="163"/>
      <c r="AA8" s="179">
        <f t="shared" si="2"/>
        <v>684000</v>
      </c>
      <c r="AB8" s="179">
        <f>'C1'!AP11</f>
        <v>684000</v>
      </c>
      <c r="AC8" s="160"/>
    </row>
    <row r="9">
      <c r="A9" s="178">
        <v>4.0</v>
      </c>
      <c r="B9" s="163" t="str">
        <f>'C1'!C12</f>
        <v>CARDONA SANCHEZ LUZ MARINA</v>
      </c>
      <c r="C9" s="179">
        <f>'C1'!D12</f>
        <v>29000</v>
      </c>
      <c r="D9" s="163"/>
      <c r="E9" s="220">
        <f>'C1'!BD12</f>
        <v>5</v>
      </c>
      <c r="F9" s="221">
        <f>IF('C1'!J12 &lt; C9*(F$1/100), IF('C1'!J12&gt;0,1,0), 0)+
IF(('C1'!L12+'C1'!J12) &lt; C9*2*(F$1/100), IF('C1'!L12&gt;0,1,0), 0)+
IF(('C1'!N12+'C1'!L12+'C1'!J12) &lt; C9*3*(F$1/100),IF('C1'!N12&gt;0,1,0),0)+
IF(('C1'!P12+'C1'!N12+'C1'!L12+'C1'!J12 ) &lt; C9*4*(F$1/100), IF('C1'!P12&gt;0,1,0), 0)+
IF(('C1'!R12+'C1'!P12+'C1'!N12+'C1'!L12+'C1'!J12) &lt; C9*5*(F$1/100), IF('C1'!R12&gt;0,1,0), 0)+
IF(('C1'!V12+'C1'!R12+'C1'!P12+'C1'!N12+'C1'!L12+'C1'!J12)&lt; C9*6*(F$1/100), IF('C1'!V12&gt;0,1,0), 0)+
IF(('C1'!T12+'C1'!R12+'C1'!P12+'C1'!N12+'C1'!L12+'C1'!J12) &lt; C9*7*(F$1/100), IF('C1'!T12&gt;0,1,0), 0)+
IF(('C1'!X12+'C1'!T12+'C1'!R12+'C1'!P12+'C1'!N12+'C1'!L12+'C1'!J12) &lt; C9*8*(F$1/100), IF('C1'!X12&gt;0,1,0), 0)+
IF(('C1'!Z12+'C1'!X12+'C1'!T12+'C1'!R12+'C1'!P12+'C1'!N12+'C1'!L12+'C1'!J12) &lt; C9*9*(F$1/100), IF('C1'!Z12&gt;0,1,0), 0)+
IF(('C1'!AB12+'C1'!Z12+'C1'!X12+'C1'!T12+'C1'!R12+'C1'!P12+'C1'!N12+'C1'!L12+'C1'!J12) &lt; C9*10*(F$1/100), IF('C1'!AB12&gt;0,1,0), 0)+
IF(('C1'!AD12+'C1'!AB12+'C1'!Z12+'C1'!X12+'C1'!T12+'C1'!R12+'C1'!P12+'C1'!N12+'C1'!L12+'C1'!J12) &lt; C9*11*(F$1/100), IF('C1'!AD12&gt;0,1,0), 0)+
IF(('C1'!AF12+'C1'!AD12+'C1'!AB12+'C1'!Z12+'C1'!X12+'C1'!T12+'C1'!R12+'C1'!P12+'C1'!N12+'C1'!L12+'C1'!J12) &lt; C9*12*(F$1/100), IF('C1'!AF12&gt;0,1,0), 0)</f>
        <v>1</v>
      </c>
      <c r="G9" s="222">
        <f>IF('C1'!J12&lt;C9,1,0)+IF('C1'!L12&lt;C9,1,0)++IF('C1'!N12&lt;C9,1,0)+IF('C1'!P12&lt;C9,1,0)+IF('C1'!R12&lt;C9,1,0)+IF('C1'!T12&lt;C9,1,0)+IF('C1'!V12&lt;C9,1,0)+IF('C1'!X12&lt;C9,1,0)+IF('C1'!Z12&lt;C9,1,0)+IF('C1'!AB12&lt;C9,1,0)+IF('C1'!AD12&lt;C9,1,0)+IF('C1'!AF12&lt;C9,1,0)-E9</f>
        <v>3</v>
      </c>
      <c r="H9" s="183">
        <f t="shared" si="1"/>
        <v>8</v>
      </c>
      <c r="I9" s="175">
        <f>COUNTIF('C1'!M12:AJ12,"=N")</f>
        <v>3</v>
      </c>
      <c r="J9" s="223">
        <f>COUNTIF('C1'!I12:AF12,"=E)")</f>
        <v>0</v>
      </c>
      <c r="K9" s="223">
        <f>COUNTIF('C1'!I12:AF12,"=T")</f>
        <v>1</v>
      </c>
      <c r="L9" s="223">
        <f>COUNTIF('C1'!I12:AF12,"=A")</f>
        <v>3</v>
      </c>
      <c r="M9" s="224"/>
      <c r="N9" s="179">
        <f>'C1'!J12-C9</f>
        <v>-29000</v>
      </c>
      <c r="O9" s="182">
        <f>'C1'!J12+'C1'!L12-(C9*2)</f>
        <v>-58000</v>
      </c>
      <c r="P9" s="182">
        <f>'C1'!J12+'C1'!L12+'C1'!N12-(C9*3)</f>
        <v>-87000</v>
      </c>
      <c r="Q9" s="182">
        <f>'C1'!J12+'C1'!L12+'C1'!N12+'C1'!P12-(C9*4)</f>
        <v>4000</v>
      </c>
      <c r="R9" s="182">
        <f>'C1'!J12+'C1'!L12+'C1'!N12+'C1'!P12+'C1'!R12-(C9*5)</f>
        <v>5000</v>
      </c>
      <c r="S9" s="182">
        <f>'C1'!J12+'C1'!L12+'C1'!N12+'C1'!P12+'C1'!R12+'C1'!T12-(C9*6)</f>
        <v>6000</v>
      </c>
      <c r="T9" s="182">
        <f>'C1'!J12+'C1'!L12+'C1'!N12+'C1'!P12+'C1'!R12+'C1'!T12+'C1'!V12-(C9*7)</f>
        <v>-13000</v>
      </c>
      <c r="U9" s="182">
        <f>'C1'!J12+'C1'!L12+'C1'!N12+'C1'!P12+'C1'!R12+'C1'!T12+'C1'!V12+'C1'!X12-(C9*8)</f>
        <v>-22000</v>
      </c>
      <c r="V9" s="182">
        <f>'C1'!J12+'C1'!L12+'C1'!N12+'C1'!P12+'C1'!R12+'C1'!T12+'C1'!V12+'C1'!X12+'C1'!Z12-(C9*9)</f>
        <v>-51000</v>
      </c>
      <c r="W9" s="182">
        <f>'C1'!J12+'C1'!L12+'C1'!N12+'C1'!P12+'C1'!R12+'C1'!T12+'C1'!V12+'C1'!X12+'C1'!Z12+'C1'!AB12-(C9*10)</f>
        <v>-73000</v>
      </c>
      <c r="X9" s="182">
        <f>'C1'!J12+'C1'!L12+'C1'!N12+'C1'!P12+'C1'!R12+'C1'!T12+'C1'!V12+'C1'!X12+'C1'!Z12+'C1'!AB12+'C1'!AD12-(C9*11)</f>
        <v>-102000</v>
      </c>
      <c r="Y9" s="182">
        <f>'C1'!J12+'C1'!L12+'C1'!N12+'C1'!P12+'C1'!R12+'C1'!T12+'C1'!V12+'C1'!X12+'C1'!Z12+'C1'!AB12+'C1'!AD12+'C1'!AF12-(C9*12)</f>
        <v>0</v>
      </c>
      <c r="Z9" s="163"/>
      <c r="AA9" s="179">
        <f t="shared" si="2"/>
        <v>348000</v>
      </c>
      <c r="AB9" s="179">
        <f>'C1'!AP12</f>
        <v>348000</v>
      </c>
      <c r="AC9" s="160"/>
    </row>
    <row r="10">
      <c r="A10" s="178">
        <v>5.0</v>
      </c>
      <c r="B10" s="163" t="str">
        <f>'C1'!C13</f>
        <v>NARANJO FLOREZ LUZ AIDE</v>
      </c>
      <c r="C10" s="179">
        <f>'C1'!D13</f>
        <v>47500</v>
      </c>
      <c r="D10" s="163"/>
      <c r="E10" s="220">
        <f>'C1'!BD13</f>
        <v>0</v>
      </c>
      <c r="F10" s="221">
        <f>IF('C1'!J13 &lt; C10*(F$1/100), IF('C1'!J13&gt;0,1,0), 0)+
IF(('C1'!L13+'C1'!J13) &lt; C10*2*(F$1/100), IF('C1'!L13&gt;0,1,0), 0)+
IF(('C1'!N13+'C1'!L13+'C1'!J13) &lt; C10*3*(F$1/100),IF('C1'!N13&gt;0,1,0),0)+
IF(('C1'!P13+'C1'!N13+'C1'!L13+'C1'!J13 ) &lt; C10*4*(F$1/100), IF('C1'!P13&gt;0,1,0), 0)+
IF(('C1'!R13+'C1'!P13+'C1'!N13+'C1'!L13+'C1'!J13) &lt; C10*5*(F$1/100), IF('C1'!R13&gt;0,1,0), 0)+
IF(('C1'!V13+'C1'!R13+'C1'!P13+'C1'!N13+'C1'!L13+'C1'!J13)&lt; C10*6*(F$1/100), IF('C1'!V13&gt;0,1,0), 0)+
IF(('C1'!T13+'C1'!R13+'C1'!P13+'C1'!N13+'C1'!L13+'C1'!J13) &lt; C10*7*(F$1/100), IF('C1'!T13&gt;0,1,0), 0)+
IF(('C1'!X13+'C1'!T13+'C1'!R13+'C1'!P13+'C1'!N13+'C1'!L13+'C1'!J13) &lt; C10*8*(F$1/100), IF('C1'!X13&gt;0,1,0), 0)+
IF(('C1'!Z13+'C1'!X13+'C1'!T13+'C1'!R13+'C1'!P13+'C1'!N13+'C1'!L13+'C1'!J13) &lt; C10*9*(F$1/100), IF('C1'!Z13&gt;0,1,0), 0)+
IF(('C1'!AB13+'C1'!Z13+'C1'!X13+'C1'!T13+'C1'!R13+'C1'!P13+'C1'!N13+'C1'!L13+'C1'!J13) &lt; C10*10*(F$1/100), IF('C1'!AB13&gt;0,1,0), 0)+
IF(('C1'!AD13+'C1'!AB13+'C1'!Z13+'C1'!X13+'C1'!T13+'C1'!R13+'C1'!P13+'C1'!N13+'C1'!L13+'C1'!J13) &lt; C10*11*(F$1/100), IF('C1'!AD13&gt;0,1,0), 0)+
IF(('C1'!AF13+'C1'!AD13+'C1'!AB13+'C1'!Z13+'C1'!X13+'C1'!T13+'C1'!R13+'C1'!P13+'C1'!N13+'C1'!L13+'C1'!J13) &lt; C10*12*(F$1/100), IF('C1'!AF13&gt;0,1,0), 0)</f>
        <v>0</v>
      </c>
      <c r="G10" s="222">
        <f>IF('C1'!J13&lt;C10,1,0)+IF('C1'!L13&lt;C10,1,0)++IF('C1'!N13&lt;C10,1,0)+IF('C1'!P13&lt;C10,1,0)+IF('C1'!R13&lt;C10,1,0)+IF('C1'!T13&lt;C10,1,0)+IF('C1'!V13&lt;C10,1,0)+IF('C1'!X13&lt;C10,1,0)+IF('C1'!Z13&lt;C10,1,0)+IF('C1'!AB13&lt;C10,1,0)+IF('C1'!AD13&lt;C10,1,0)+IF('C1'!AF13&lt;C10,1,0)-E10</f>
        <v>2</v>
      </c>
      <c r="H10" s="183">
        <f t="shared" si="1"/>
        <v>7</v>
      </c>
      <c r="I10" s="175">
        <f>COUNTIF('C1'!M13:AJ13,"=N")</f>
        <v>0</v>
      </c>
      <c r="J10" s="223">
        <f>COUNTIF('C1'!I13:AF13,"=E)")</f>
        <v>0</v>
      </c>
      <c r="K10" s="223">
        <f>COUNTIF('C1'!I13:AF13,"=T")</f>
        <v>0</v>
      </c>
      <c r="L10" s="223">
        <f>COUNTIF('C1'!I13:AF13,"=A")</f>
        <v>11</v>
      </c>
      <c r="M10" s="224"/>
      <c r="N10" s="179">
        <f>'C1'!J13-C10</f>
        <v>2500</v>
      </c>
      <c r="O10" s="182">
        <f>'C1'!J13+'C1'!L13-(C10*2)</f>
        <v>5000</v>
      </c>
      <c r="P10" s="182">
        <f>'C1'!J13+'C1'!L13+'C1'!N13-(C10*3)</f>
        <v>7500</v>
      </c>
      <c r="Q10" s="182">
        <f>'C1'!J13+'C1'!L13+'C1'!N13+'C1'!P13-(C10*4)</f>
        <v>-15000</v>
      </c>
      <c r="R10" s="182">
        <f>'C1'!J13+'C1'!L13+'C1'!N13+'C1'!P13+'C1'!R13-(C10*5)</f>
        <v>-12500</v>
      </c>
      <c r="S10" s="182">
        <f>'C1'!J13+'C1'!L13+'C1'!N13+'C1'!P13+'C1'!R13+'C1'!T13-(C10*6)</f>
        <v>-10000</v>
      </c>
      <c r="T10" s="182">
        <f>'C1'!J13+'C1'!L13+'C1'!N13+'C1'!P13+'C1'!R13+'C1'!T13+'C1'!V13-(C10*7)</f>
        <v>-2500</v>
      </c>
      <c r="U10" s="182">
        <f>'C1'!J13+'C1'!L13+'C1'!N13+'C1'!P13+'C1'!R13+'C1'!T13+'C1'!V13+'C1'!X13-(C10*8)</f>
        <v>0</v>
      </c>
      <c r="V10" s="182">
        <f>'C1'!J13+'C1'!L13+'C1'!N13+'C1'!P13+'C1'!R13+'C1'!T13+'C1'!V13+'C1'!X13+'C1'!Z13-(C10*9)</f>
        <v>-17500</v>
      </c>
      <c r="W10" s="182">
        <f>'C1'!J13+'C1'!L13+'C1'!N13+'C1'!P13+'C1'!R13+'C1'!T13+'C1'!V13+'C1'!X13+'C1'!Z13+'C1'!AB13-(C10*10)</f>
        <v>-15000</v>
      </c>
      <c r="X10" s="182">
        <f>'C1'!J13+'C1'!L13+'C1'!N13+'C1'!P13+'C1'!R13+'C1'!T13+'C1'!V13+'C1'!X13+'C1'!Z13+'C1'!AB13+'C1'!AD13-(C10*11)</f>
        <v>-12500</v>
      </c>
      <c r="Y10" s="182">
        <f>'C1'!J13+'C1'!L13+'C1'!N13+'C1'!P13+'C1'!R13+'C1'!T13+'C1'!V13+'C1'!X13+'C1'!Z13+'C1'!AB13+'C1'!AD13+'C1'!AF13-(C10*12)</f>
        <v>0</v>
      </c>
      <c r="Z10" s="163"/>
      <c r="AA10" s="179">
        <f t="shared" si="2"/>
        <v>570000</v>
      </c>
      <c r="AB10" s="179">
        <f>'C1'!AP13</f>
        <v>570000</v>
      </c>
      <c r="AC10" s="160"/>
    </row>
    <row r="11">
      <c r="A11" s="178">
        <v>6.0</v>
      </c>
      <c r="B11" s="163" t="str">
        <f>'C1'!C14</f>
        <v/>
      </c>
      <c r="C11" s="179" t="str">
        <f>'C1'!D14</f>
        <v/>
      </c>
      <c r="D11" s="163"/>
      <c r="E11" s="220">
        <f>'C1'!BD14</f>
        <v>12</v>
      </c>
      <c r="F11" s="221">
        <f>IF('C1'!J14 &lt; C11*(F$1/100), IF('C1'!J14&gt;0,1,0), 0)+
IF(('C1'!L14+'C1'!J14) &lt; C11*2*(F$1/100), IF('C1'!L14&gt;0,1,0), 0)+
IF(('C1'!N14+'C1'!L14+'C1'!J14) &lt; C11*3*(F$1/100),IF('C1'!N14&gt;0,1,0),0)+
IF(('C1'!P14+'C1'!N14+'C1'!L14+'C1'!J14 ) &lt; C11*4*(F$1/100), IF('C1'!P14&gt;0,1,0), 0)+
IF(('C1'!R14+'C1'!P14+'C1'!N14+'C1'!L14+'C1'!J14) &lt; C11*5*(F$1/100), IF('C1'!R14&gt;0,1,0), 0)+
IF(('C1'!V14+'C1'!R14+'C1'!P14+'C1'!N14+'C1'!L14+'C1'!J14)&lt; C11*6*(F$1/100), IF('C1'!V14&gt;0,1,0), 0)+
IF(('C1'!T14+'C1'!R14+'C1'!P14+'C1'!N14+'C1'!L14+'C1'!J14) &lt; C11*7*(F$1/100), IF('C1'!T14&gt;0,1,0), 0)+
IF(('C1'!X14+'C1'!T14+'C1'!R14+'C1'!P14+'C1'!N14+'C1'!L14+'C1'!J14) &lt; C11*8*(F$1/100), IF('C1'!X14&gt;0,1,0), 0)+
IF(('C1'!Z14+'C1'!X14+'C1'!T14+'C1'!R14+'C1'!P14+'C1'!N14+'C1'!L14+'C1'!J14) &lt; C11*9*(F$1/100), IF('C1'!Z14&gt;0,1,0), 0)+
IF(('C1'!AB14+'C1'!Z14+'C1'!X14+'C1'!T14+'C1'!R14+'C1'!P14+'C1'!N14+'C1'!L14+'C1'!J14) &lt; C11*10*(F$1/100), IF('C1'!AB14&gt;0,1,0), 0)+
IF(('C1'!AD14+'C1'!AB14+'C1'!Z14+'C1'!X14+'C1'!T14+'C1'!R14+'C1'!P14+'C1'!N14+'C1'!L14+'C1'!J14) &lt; C11*11*(F$1/100), IF('C1'!AD14&gt;0,1,0), 0)+
IF(('C1'!AF14+'C1'!AD14+'C1'!AB14+'C1'!Z14+'C1'!X14+'C1'!T14+'C1'!R14+'C1'!P14+'C1'!N14+'C1'!L14+'C1'!J14) &lt; C11*12*(F$1/100), IF('C1'!AF14&gt;0,1,0), 0)</f>
        <v>0</v>
      </c>
      <c r="G11" s="222">
        <f>IF('C1'!J14&lt;C11,1,0)+IF('C1'!L14&lt;C11,1,0)++IF('C1'!N14&lt;C11,1,0)+IF('C1'!P14&lt;C11,1,0)+IF('C1'!R14&lt;C11,1,0)+IF('C1'!T14&lt;C11,1,0)+IF('C1'!V14&lt;C11,1,0)+IF('C1'!X14&lt;C11,1,0)+IF('C1'!Z14&lt;C11,1,0)+IF('C1'!AB14&lt;C11,1,0)+IF('C1'!AD14&lt;C11,1,0)+IF('C1'!AF14&lt;C11,1,0)-E11</f>
        <v>-12</v>
      </c>
      <c r="H11" s="183">
        <f t="shared" si="1"/>
        <v>0</v>
      </c>
      <c r="I11" s="175">
        <f>COUNTIF('C1'!M14:AJ14,"=N")</f>
        <v>0</v>
      </c>
      <c r="J11" s="223">
        <f>COUNTIF('C1'!I14:AF14,"=E)")</f>
        <v>0</v>
      </c>
      <c r="K11" s="223">
        <f>COUNTIF('C1'!I14:AF14,"=T")</f>
        <v>0</v>
      </c>
      <c r="L11" s="223">
        <f>COUNTIF('C1'!I14:AF14,"=A")</f>
        <v>0</v>
      </c>
      <c r="M11" s="224"/>
      <c r="N11" s="179">
        <f>'C1'!J14-C11</f>
        <v>0</v>
      </c>
      <c r="O11" s="182">
        <f>'C1'!J14+'C1'!L14-(C11*2)</f>
        <v>0</v>
      </c>
      <c r="P11" s="182">
        <f>'C1'!J14+'C1'!L14+'C1'!N14-(C11*3)</f>
        <v>0</v>
      </c>
      <c r="Q11" s="182">
        <f>'C1'!J14+'C1'!L14+'C1'!N14+'C1'!P14-(C11*4)</f>
        <v>0</v>
      </c>
      <c r="R11" s="182">
        <f>'C1'!J14+'C1'!L14+'C1'!N14+'C1'!P14+'C1'!R14-(C11*5)</f>
        <v>0</v>
      </c>
      <c r="S11" s="182">
        <f>'C1'!J14+'C1'!L14+'C1'!N14+'C1'!P14+'C1'!R14+'C1'!T14-(C11*6)</f>
        <v>0</v>
      </c>
      <c r="T11" s="182">
        <f>'C1'!J14+'C1'!L14+'C1'!N14+'C1'!P14+'C1'!R14+'C1'!T14+'C1'!V14-(C11*7)</f>
        <v>0</v>
      </c>
      <c r="U11" s="182">
        <f>'C1'!J14+'C1'!L14+'C1'!N14+'C1'!P14+'C1'!R14+'C1'!T14+'C1'!V14+'C1'!X14-(C11*8)</f>
        <v>0</v>
      </c>
      <c r="V11" s="182">
        <f>'C1'!J14+'C1'!L14+'C1'!N14+'C1'!P14+'C1'!R14+'C1'!T14+'C1'!V14+'C1'!X14+'C1'!Z14-(C11*9)</f>
        <v>0</v>
      </c>
      <c r="W11" s="182">
        <f>'C1'!J14+'C1'!L14+'C1'!N14+'C1'!P14+'C1'!R14+'C1'!T14+'C1'!V14+'C1'!X14+'C1'!Z14+'C1'!AB14-(C11*10)</f>
        <v>0</v>
      </c>
      <c r="X11" s="182">
        <f>'C1'!J14+'C1'!L14+'C1'!N14+'C1'!P14+'C1'!R14+'C1'!T14+'C1'!V14+'C1'!X14+'C1'!Z14+'C1'!AB14+'C1'!AD14-(C11*11)</f>
        <v>0</v>
      </c>
      <c r="Y11" s="182">
        <f>'C1'!J14+'C1'!L14+'C1'!N14+'C1'!P14+'C1'!R14+'C1'!T14+'C1'!V14+'C1'!X14+'C1'!Z14+'C1'!AB14+'C1'!AD14+'C1'!AF14-(C11*12)</f>
        <v>0</v>
      </c>
      <c r="Z11" s="163"/>
      <c r="AA11" s="179">
        <f t="shared" si="2"/>
        <v>0</v>
      </c>
      <c r="AB11" s="179">
        <f>'C1'!AP14</f>
        <v>0</v>
      </c>
      <c r="AC11" s="160"/>
    </row>
    <row r="12">
      <c r="A12" s="178">
        <v>7.0</v>
      </c>
      <c r="B12" s="163" t="str">
        <f>'C1'!C15</f>
        <v/>
      </c>
      <c r="C12" s="179" t="str">
        <f>'C1'!D15</f>
        <v/>
      </c>
      <c r="D12" s="163"/>
      <c r="E12" s="220">
        <f>'C1'!BD15</f>
        <v>12</v>
      </c>
      <c r="F12" s="221">
        <f>IF('C1'!J15 &lt; C12*(F$1/100), IF('C1'!J15&gt;0,1,0), 0)+
IF(('C1'!L15+'C1'!J15) &lt; C12*2*(F$1/100), IF('C1'!L15&gt;0,1,0), 0)+
IF(('C1'!N15+'C1'!L15+'C1'!J15) &lt; C12*3*(F$1/100),IF('C1'!N15&gt;0,1,0),0)+
IF(('C1'!P15+'C1'!N15+'C1'!L15+'C1'!J15 ) &lt; C12*4*(F$1/100), IF('C1'!P15&gt;0,1,0), 0)+
IF(('C1'!R15+'C1'!P15+'C1'!N15+'C1'!L15+'C1'!J15) &lt; C12*5*(F$1/100), IF('C1'!R15&gt;0,1,0), 0)+
IF(('C1'!V15+'C1'!R15+'C1'!P15+'C1'!N15+'C1'!L15+'C1'!J15)&lt; C12*6*(F$1/100), IF('C1'!V15&gt;0,1,0), 0)+
IF(('C1'!T15+'C1'!R15+'C1'!P15+'C1'!N15+'C1'!L15+'C1'!J15) &lt; C12*7*(F$1/100), IF('C1'!T15&gt;0,1,0), 0)+
IF(('C1'!X15+'C1'!T15+'C1'!R15+'C1'!P15+'C1'!N15+'C1'!L15+'C1'!J15) &lt; C12*8*(F$1/100), IF('C1'!X15&gt;0,1,0), 0)+
IF(('C1'!Z15+'C1'!X15+'C1'!T15+'C1'!R15+'C1'!P15+'C1'!N15+'C1'!L15+'C1'!J15) &lt; C12*9*(F$1/100), IF('C1'!Z15&gt;0,1,0), 0)+
IF(('C1'!AB15+'C1'!Z15+'C1'!X15+'C1'!T15+'C1'!R15+'C1'!P15+'C1'!N15+'C1'!L15+'C1'!J15) &lt; C12*10*(F$1/100), IF('C1'!AB15&gt;0,1,0), 0)+
IF(('C1'!AD15+'C1'!AB15+'C1'!Z15+'C1'!X15+'C1'!T15+'C1'!R15+'C1'!P15+'C1'!N15+'C1'!L15+'C1'!J15) &lt; C12*11*(F$1/100), IF('C1'!AD15&gt;0,1,0), 0)+
IF(('C1'!AF15+'C1'!AD15+'C1'!AB15+'C1'!Z15+'C1'!X15+'C1'!T15+'C1'!R15+'C1'!P15+'C1'!N15+'C1'!L15+'C1'!J15) &lt; C12*12*(F$1/100), IF('C1'!AF15&gt;0,1,0), 0)</f>
        <v>0</v>
      </c>
      <c r="G12" s="222">
        <f>IF('C1'!J15&lt;C12,1,0)+IF('C1'!L15&lt;C12,1,0)++IF('C1'!N15&lt;C12,1,0)+IF('C1'!P15&lt;C12,1,0)+IF('C1'!R15&lt;C12,1,0)+IF('C1'!T15&lt;C12,1,0)+IF('C1'!V15&lt;C12,1,0)+IF('C1'!X15&lt;C12,1,0)+IF('C1'!Z15&lt;C12,1,0)+IF('C1'!AB15&lt;C12,1,0)+IF('C1'!AD15&lt;C12,1,0)+IF('C1'!AF15&lt;C12,1,0)-E12</f>
        <v>-12</v>
      </c>
      <c r="H12" s="183">
        <f t="shared" si="1"/>
        <v>0</v>
      </c>
      <c r="I12" s="175">
        <f>COUNTIF('C1'!M15:AJ15,"=N")</f>
        <v>0</v>
      </c>
      <c r="J12" s="223">
        <f>COUNTIF('C1'!I15:AF15,"=E)")</f>
        <v>0</v>
      </c>
      <c r="K12" s="223">
        <f>COUNTIF('C1'!I15:AF15,"=T")</f>
        <v>0</v>
      </c>
      <c r="L12" s="223">
        <f>COUNTIF('C1'!I15:AF15,"=A")</f>
        <v>0</v>
      </c>
      <c r="M12" s="224"/>
      <c r="N12" s="179">
        <f>'C1'!J15-C12</f>
        <v>0</v>
      </c>
      <c r="O12" s="182">
        <f>'C1'!J15+'C1'!L15-(C12*2)</f>
        <v>0</v>
      </c>
      <c r="P12" s="182">
        <f>'C1'!J15+'C1'!L15+'C1'!N15-(C12*3)</f>
        <v>0</v>
      </c>
      <c r="Q12" s="182">
        <f>'C1'!J15+'C1'!L15+'C1'!N15+'C1'!P15-(C12*4)</f>
        <v>0</v>
      </c>
      <c r="R12" s="182">
        <f>'C1'!J15+'C1'!L15+'C1'!N15+'C1'!P15+'C1'!R15-(C12*5)</f>
        <v>0</v>
      </c>
      <c r="S12" s="182">
        <f>'C1'!J15+'C1'!L15+'C1'!N15+'C1'!P15+'C1'!R15+'C1'!T15-(C12*6)</f>
        <v>0</v>
      </c>
      <c r="T12" s="182">
        <f>'C1'!J15+'C1'!L15+'C1'!N15+'C1'!P15+'C1'!R15+'C1'!T15+'C1'!V15-(C12*7)</f>
        <v>0</v>
      </c>
      <c r="U12" s="182">
        <f>'C1'!J15+'C1'!L15+'C1'!N15+'C1'!P15+'C1'!R15+'C1'!T15+'C1'!V15+'C1'!X15-(C12*8)</f>
        <v>0</v>
      </c>
      <c r="V12" s="182">
        <f>'C1'!J15+'C1'!L15+'C1'!N15+'C1'!P15+'C1'!R15+'C1'!T15+'C1'!V15+'C1'!X15+'C1'!Z15-(C12*9)</f>
        <v>0</v>
      </c>
      <c r="W12" s="182">
        <f>'C1'!J15+'C1'!L15+'C1'!N15+'C1'!P15+'C1'!R15+'C1'!T15+'C1'!V15+'C1'!X15+'C1'!Z15+'C1'!AB15-(C12*10)</f>
        <v>0</v>
      </c>
      <c r="X12" s="182">
        <f>'C1'!J15+'C1'!L15+'C1'!N15+'C1'!P15+'C1'!R15+'C1'!T15+'C1'!V15+'C1'!X15+'C1'!Z15+'C1'!AB15+'C1'!AD15-(C12*11)</f>
        <v>0</v>
      </c>
      <c r="Y12" s="182">
        <f>'C1'!J15+'C1'!L15+'C1'!N15+'C1'!P15+'C1'!R15+'C1'!T15+'C1'!V15+'C1'!X15+'C1'!Z15+'C1'!AB15+'C1'!AD15+'C1'!AF15-(C12*12)</f>
        <v>0</v>
      </c>
      <c r="Z12" s="163"/>
      <c r="AA12" s="179">
        <f t="shared" si="2"/>
        <v>0</v>
      </c>
      <c r="AB12" s="179">
        <f>'C1'!AP15</f>
        <v>0</v>
      </c>
      <c r="AC12" s="160"/>
    </row>
    <row r="13">
      <c r="A13" s="178">
        <v>8.0</v>
      </c>
      <c r="B13" s="163" t="str">
        <f>'C1'!C16</f>
        <v/>
      </c>
      <c r="C13" s="179" t="str">
        <f>'C1'!D16</f>
        <v/>
      </c>
      <c r="D13" s="163"/>
      <c r="E13" s="220">
        <f>'C1'!BD16</f>
        <v>12</v>
      </c>
      <c r="F13" s="221">
        <f>IF('C1'!J16 &lt; C13*(F$1/100), IF('C1'!J16&gt;0,1,0), 0)+
IF(('C1'!L16+'C1'!J16) &lt; C13*2*(F$1/100), IF('C1'!L16&gt;0,1,0), 0)+
IF(('C1'!N16+'C1'!L16+'C1'!J16) &lt; C13*3*(F$1/100),IF('C1'!N16&gt;0,1,0),0)+
IF(('C1'!P16+'C1'!N16+'C1'!L16+'C1'!J16 ) &lt; C13*4*(F$1/100), IF('C1'!P16&gt;0,1,0), 0)+
IF(('C1'!R16+'C1'!P16+'C1'!N16+'C1'!L16+'C1'!J16) &lt; C13*5*(F$1/100), IF('C1'!R16&gt;0,1,0), 0)+
IF(('C1'!V16+'C1'!R16+'C1'!P16+'C1'!N16+'C1'!L16+'C1'!J16)&lt; C13*6*(F$1/100), IF('C1'!V16&gt;0,1,0), 0)+
IF(('C1'!T16+'C1'!R16+'C1'!P16+'C1'!N16+'C1'!L16+'C1'!J16) &lt; C13*7*(F$1/100), IF('C1'!T16&gt;0,1,0), 0)+
IF(('C1'!X16+'C1'!T16+'C1'!R16+'C1'!P16+'C1'!N16+'C1'!L16+'C1'!J16) &lt; C13*8*(F$1/100), IF('C1'!X16&gt;0,1,0), 0)+
IF(('C1'!Z16+'C1'!X16+'C1'!T16+'C1'!R16+'C1'!P16+'C1'!N16+'C1'!L16+'C1'!J16) &lt; C13*9*(F$1/100), IF('C1'!Z16&gt;0,1,0), 0)+
IF(('C1'!AB16+'C1'!Z16+'C1'!X16+'C1'!T16+'C1'!R16+'C1'!P16+'C1'!N16+'C1'!L16+'C1'!J16) &lt; C13*10*(F$1/100), IF('C1'!AB16&gt;0,1,0), 0)+
IF(('C1'!AD16+'C1'!AB16+'C1'!Z16+'C1'!X16+'C1'!T16+'C1'!R16+'C1'!P16+'C1'!N16+'C1'!L16+'C1'!J16) &lt; C13*11*(F$1/100), IF('C1'!AD16&gt;0,1,0), 0)+
IF(('C1'!AF16+'C1'!AD16+'C1'!AB16+'C1'!Z16+'C1'!X16+'C1'!T16+'C1'!R16+'C1'!P16+'C1'!N16+'C1'!L16+'C1'!J16) &lt; C13*12*(F$1/100), IF('C1'!AF16&gt;0,1,0), 0)</f>
        <v>0</v>
      </c>
      <c r="G13" s="222">
        <f>IF('C1'!J16&lt;C13,1,0)+IF('C1'!L16&lt;C13,1,0)++IF('C1'!N16&lt;C13,1,0)+IF('C1'!P16&lt;C13,1,0)+IF('C1'!R16&lt;C13,1,0)+IF('C1'!T16&lt;C13,1,0)+IF('C1'!V16&lt;C13,1,0)+IF('C1'!X16&lt;C13,1,0)+IF('C1'!Z16&lt;C13,1,0)+IF('C1'!AB16&lt;C13,1,0)+IF('C1'!AD16&lt;C13,1,0)+IF('C1'!AF16&lt;C13,1,0)-E13</f>
        <v>-12</v>
      </c>
      <c r="H13" s="183">
        <f t="shared" si="1"/>
        <v>0</v>
      </c>
      <c r="I13" s="175">
        <f>COUNTIF('C1'!M16:AJ16,"=N")</f>
        <v>0</v>
      </c>
      <c r="J13" s="223">
        <f>COUNTIF('C1'!I16:AF16,"=E)")</f>
        <v>0</v>
      </c>
      <c r="K13" s="223">
        <f>COUNTIF('C1'!I16:AF16,"=T")</f>
        <v>0</v>
      </c>
      <c r="L13" s="223">
        <f>COUNTIF('C1'!I16:AF16,"=A")</f>
        <v>0</v>
      </c>
      <c r="M13" s="224"/>
      <c r="N13" s="179">
        <f>'C1'!J16-C13</f>
        <v>0</v>
      </c>
      <c r="O13" s="182">
        <f>'C1'!J16+'C1'!L16-(C13*2)</f>
        <v>0</v>
      </c>
      <c r="P13" s="182">
        <f>'C1'!J16+'C1'!L16+'C1'!N16-(C13*3)</f>
        <v>0</v>
      </c>
      <c r="Q13" s="182">
        <f>'C1'!J16+'C1'!L16+'C1'!N16+'C1'!P16-(C13*4)</f>
        <v>0</v>
      </c>
      <c r="R13" s="182">
        <f>'C1'!J16+'C1'!L16+'C1'!N16+'C1'!P16+'C1'!R16-(C13*5)</f>
        <v>0</v>
      </c>
      <c r="S13" s="182">
        <f>'C1'!J16+'C1'!L16+'C1'!N16+'C1'!P16+'C1'!R16+'C1'!T16-(C13*6)</f>
        <v>0</v>
      </c>
      <c r="T13" s="182">
        <f>'C1'!J16+'C1'!L16+'C1'!N16+'C1'!P16+'C1'!R16+'C1'!T16+'C1'!V16-(C13*7)</f>
        <v>0</v>
      </c>
      <c r="U13" s="182">
        <f>'C1'!J16+'C1'!L16+'C1'!N16+'C1'!P16+'C1'!R16+'C1'!T16+'C1'!V16+'C1'!X16-(C13*8)</f>
        <v>0</v>
      </c>
      <c r="V13" s="182">
        <f>'C1'!J16+'C1'!L16+'C1'!N16+'C1'!P16+'C1'!R16+'C1'!T16+'C1'!V16+'C1'!X16+'C1'!Z16-(C13*9)</f>
        <v>0</v>
      </c>
      <c r="W13" s="182">
        <f>'C1'!J16+'C1'!L16+'C1'!N16+'C1'!P16+'C1'!R16+'C1'!T16+'C1'!V16+'C1'!X16+'C1'!Z16+'C1'!AB16-(C13*10)</f>
        <v>0</v>
      </c>
      <c r="X13" s="182">
        <f>'C1'!J16+'C1'!L16+'C1'!N16+'C1'!P16+'C1'!R16+'C1'!T16+'C1'!V16+'C1'!X16+'C1'!Z16+'C1'!AB16+'C1'!AD16-(C13*11)</f>
        <v>0</v>
      </c>
      <c r="Y13" s="182">
        <f>'C1'!J16+'C1'!L16+'C1'!N16+'C1'!P16+'C1'!R16+'C1'!T16+'C1'!V16+'C1'!X16+'C1'!Z16+'C1'!AB16+'C1'!AD16+'C1'!AF16-(C13*12)</f>
        <v>0</v>
      </c>
      <c r="Z13" s="163"/>
      <c r="AA13" s="179">
        <f t="shared" si="2"/>
        <v>0</v>
      </c>
      <c r="AB13" s="179">
        <f>'C1'!AP16</f>
        <v>0</v>
      </c>
      <c r="AC13" s="160"/>
    </row>
    <row r="14">
      <c r="A14" s="178">
        <v>9.0</v>
      </c>
      <c r="B14" s="163" t="str">
        <f>'C1'!C17</f>
        <v/>
      </c>
      <c r="C14" s="179" t="str">
        <f>'C1'!D17</f>
        <v/>
      </c>
      <c r="D14" s="163"/>
      <c r="E14" s="220">
        <f>'C1'!BD17</f>
        <v>12</v>
      </c>
      <c r="F14" s="221">
        <f>IF('C1'!J17 &lt; C14*(F$1/100), IF('C1'!J17&gt;0,1,0), 0)+
IF(('C1'!L17+'C1'!J17) &lt; C14*2*(F$1/100), IF('C1'!L17&gt;0,1,0), 0)+
IF(('C1'!N17+'C1'!L17+'C1'!J17) &lt; C14*3*(F$1/100),IF('C1'!N17&gt;0,1,0),0)+
IF(('C1'!P17+'C1'!N17+'C1'!L17+'C1'!J17 ) &lt; C14*4*(F$1/100), IF('C1'!P17&gt;0,1,0), 0)+
IF(('C1'!R17+'C1'!P17+'C1'!N17+'C1'!L17+'C1'!J17) &lt; C14*5*(F$1/100), IF('C1'!R17&gt;0,1,0), 0)+
IF(('C1'!V17+'C1'!R17+'C1'!P17+'C1'!N17+'C1'!L17+'C1'!J17)&lt; C14*6*(F$1/100), IF('C1'!V17&gt;0,1,0), 0)+
IF(('C1'!T17+'C1'!R17+'C1'!P17+'C1'!N17+'C1'!L17+'C1'!J17) &lt; C14*7*(F$1/100), IF('C1'!T17&gt;0,1,0), 0)+
IF(('C1'!X17+'C1'!T17+'C1'!R17+'C1'!P17+'C1'!N17+'C1'!L17+'C1'!J17) &lt; C14*8*(F$1/100), IF('C1'!X17&gt;0,1,0), 0)+
IF(('C1'!Z17+'C1'!X17+'C1'!T17+'C1'!R17+'C1'!P17+'C1'!N17+'C1'!L17+'C1'!J17) &lt; C14*9*(F$1/100), IF('C1'!Z17&gt;0,1,0), 0)+
IF(('C1'!AB17+'C1'!Z17+'C1'!X17+'C1'!T17+'C1'!R17+'C1'!P17+'C1'!N17+'C1'!L17+'C1'!J17) &lt; C14*10*(F$1/100), IF('C1'!AB17&gt;0,1,0), 0)+
IF(('C1'!AD17+'C1'!AB17+'C1'!Z17+'C1'!X17+'C1'!T17+'C1'!R17+'C1'!P17+'C1'!N17+'C1'!L17+'C1'!J17) &lt; C14*11*(F$1/100), IF('C1'!AD17&gt;0,1,0), 0)+
IF(('C1'!AF17+'C1'!AD17+'C1'!AB17+'C1'!Z17+'C1'!X17+'C1'!T17+'C1'!R17+'C1'!P17+'C1'!N17+'C1'!L17+'C1'!J17) &lt; C14*12*(F$1/100), IF('C1'!AF17&gt;0,1,0), 0)</f>
        <v>0</v>
      </c>
      <c r="G14" s="222">
        <f>IF('C1'!J17&lt;C14,1,0)+IF('C1'!L17&lt;C14,1,0)++IF('C1'!N17&lt;C14,1,0)+IF('C1'!P17&lt;C14,1,0)+IF('C1'!R17&lt;C14,1,0)+IF('C1'!T17&lt;C14,1,0)+IF('C1'!V17&lt;C14,1,0)+IF('C1'!X17&lt;C14,1,0)+IF('C1'!Z17&lt;C14,1,0)+IF('C1'!AB17&lt;C14,1,0)+IF('C1'!AD17&lt;C14,1,0)+IF('C1'!AF17&lt;C14,1,0)-E14</f>
        <v>-12</v>
      </c>
      <c r="H14" s="183">
        <f t="shared" si="1"/>
        <v>0</v>
      </c>
      <c r="I14" s="175">
        <f>COUNTIF('C1'!M17:AJ17,"=N")</f>
        <v>0</v>
      </c>
      <c r="J14" s="223">
        <f>COUNTIF('C1'!I17:AF17,"=E)")</f>
        <v>0</v>
      </c>
      <c r="K14" s="223">
        <f>COUNTIF('C1'!I17:AF17,"=T")</f>
        <v>0</v>
      </c>
      <c r="L14" s="223">
        <f>COUNTIF('C1'!I17:AF17,"=A")</f>
        <v>0</v>
      </c>
      <c r="M14" s="224"/>
      <c r="N14" s="179">
        <f>'C1'!J17-C14</f>
        <v>0</v>
      </c>
      <c r="O14" s="182">
        <f>'C1'!J17+'C1'!L17-(C14*2)</f>
        <v>0</v>
      </c>
      <c r="P14" s="182">
        <f>'C1'!J17+'C1'!L17+'C1'!N17-(C14*3)</f>
        <v>0</v>
      </c>
      <c r="Q14" s="182">
        <f>'C1'!J17+'C1'!L17+'C1'!N17+'C1'!P17-(C14*4)</f>
        <v>0</v>
      </c>
      <c r="R14" s="182">
        <f>'C1'!J17+'C1'!L17+'C1'!N17+'C1'!P17+'C1'!R17-(C14*5)</f>
        <v>0</v>
      </c>
      <c r="S14" s="182">
        <f>'C1'!J17+'C1'!L17+'C1'!N17+'C1'!P17+'C1'!R17+'C1'!T17-(C14*6)</f>
        <v>0</v>
      </c>
      <c r="T14" s="182">
        <f>'C1'!J17+'C1'!L17+'C1'!N17+'C1'!P17+'C1'!R17+'C1'!T17+'C1'!V17-(C14*7)</f>
        <v>0</v>
      </c>
      <c r="U14" s="182">
        <f>'C1'!J17+'C1'!L17+'C1'!N17+'C1'!P17+'C1'!R17+'C1'!T17+'C1'!V17+'C1'!X17-(C14*8)</f>
        <v>0</v>
      </c>
      <c r="V14" s="182">
        <f>'C1'!J17+'C1'!L17+'C1'!N17+'C1'!P17+'C1'!R17+'C1'!T17+'C1'!V17+'C1'!X17+'C1'!Z17-(C14*9)</f>
        <v>0</v>
      </c>
      <c r="W14" s="182">
        <f>'C1'!J17+'C1'!L17+'C1'!N17+'C1'!P17+'C1'!R17+'C1'!T17+'C1'!V17+'C1'!X17+'C1'!Z17+'C1'!AB17-(C14*10)</f>
        <v>0</v>
      </c>
      <c r="X14" s="182">
        <f>'C1'!J17+'C1'!L17+'C1'!N17+'C1'!P17+'C1'!R17+'C1'!T17+'C1'!V17+'C1'!X17+'C1'!Z17+'C1'!AB17+'C1'!AD17-(C14*11)</f>
        <v>0</v>
      </c>
      <c r="Y14" s="182">
        <f>'C1'!J17+'C1'!L17+'C1'!N17+'C1'!P17+'C1'!R17+'C1'!T17+'C1'!V17+'C1'!X17+'C1'!Z17+'C1'!AB17+'C1'!AD17+'C1'!AF17-(C14*12)</f>
        <v>0</v>
      </c>
      <c r="Z14" s="163"/>
      <c r="AA14" s="179">
        <f t="shared" si="2"/>
        <v>0</v>
      </c>
      <c r="AB14" s="179">
        <f>'C1'!AP17</f>
        <v>0</v>
      </c>
      <c r="AC14" s="160"/>
    </row>
    <row r="15">
      <c r="A15" s="188"/>
      <c r="B15" s="174" t="s">
        <v>92</v>
      </c>
      <c r="C15" s="163"/>
      <c r="D15" s="163"/>
      <c r="E15" s="163"/>
      <c r="F15" s="221"/>
      <c r="G15" s="223"/>
      <c r="H15" s="183">
        <f t="shared" si="1"/>
        <v>0</v>
      </c>
      <c r="I15" s="175"/>
      <c r="J15" s="223"/>
      <c r="K15" s="223"/>
      <c r="L15" s="223"/>
      <c r="M15" s="224"/>
      <c r="N15" s="163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63"/>
      <c r="AA15" s="163"/>
      <c r="AB15" s="163"/>
      <c r="AC15" s="160"/>
    </row>
    <row r="16">
      <c r="A16" s="178">
        <v>1.0</v>
      </c>
      <c r="B16" s="163" t="str">
        <f>'C1'!C19</f>
        <v>MORA CALLEJAS GLORIA MARLENY</v>
      </c>
      <c r="C16" s="179">
        <f>'C1'!D19</f>
        <v>34000</v>
      </c>
      <c r="D16" s="163"/>
      <c r="E16" s="220">
        <f>'C1'!BD19</f>
        <v>1</v>
      </c>
      <c r="F16" s="221">
        <f>IF('C1'!J19 &lt; C16*(F$1/100), IF('C1'!J19&gt;0,1,0), 0)+
IF(('C1'!L19+'C1'!J19) &lt; C16*2*(F$1/100), IF('C1'!L19&gt;0,1,0), 0)+
IF(('C1'!N19+'C1'!L19+'C1'!J19) &lt; C16*3*(F$1/100),IF('C1'!N19&gt;0,1,0),0)+
IF(('C1'!P19+'C1'!N19+'C1'!L19+'C1'!J19 ) &lt; C16*4*(F$1/100), IF('C1'!P19&gt;0,1,0), 0)+
IF(('C1'!R19+'C1'!P19+'C1'!N19+'C1'!L19+'C1'!J19) &lt; C16*5*(F$1/100), IF('C1'!R19&gt;0,1,0), 0)+
IF(('C1'!V19+'C1'!R19+'C1'!P19+'C1'!N19+'C1'!L19+'C1'!J19)&lt; C16*6*(F$1/100), IF('C1'!V19&gt;0,1,0), 0)+
IF(('C1'!T19+'C1'!R19+'C1'!P19+'C1'!N19+'C1'!L19+'C1'!J19) &lt; C16*7*(F$1/100), IF('C1'!T19&gt;0,1,0), 0)+
IF(('C1'!X19+'C1'!T19+'C1'!R19+'C1'!P19+'C1'!N19+'C1'!L19+'C1'!J19) &lt; C16*8*(F$1/100), IF('C1'!X19&gt;0,1,0), 0)+
IF(('C1'!Z19+'C1'!X19+'C1'!T19+'C1'!R19+'C1'!P19+'C1'!N19+'C1'!L19+'C1'!J19) &lt; C16*9*(F$1/100), IF('C1'!Z19&gt;0,1,0), 0)+
IF(('C1'!AB19+'C1'!Z19+'C1'!X19+'C1'!T19+'C1'!R19+'C1'!P19+'C1'!N19+'C1'!L19+'C1'!J19) &lt; C16*10*(F$1/100), IF('C1'!AB19&gt;0,1,0), 0)+
IF(('C1'!AD19+'C1'!AB19+'C1'!Z19+'C1'!X19+'C1'!T19+'C1'!R19+'C1'!P19+'C1'!N19+'C1'!L19+'C1'!J19) &lt; C16*11*(F$1/100), IF('C1'!AD19&gt;0,1,0), 0)+
IF(('C1'!AF19+'C1'!AD19+'C1'!AB19+'C1'!Z19+'C1'!X19+'C1'!T19+'C1'!R19+'C1'!P19+'C1'!N19+'C1'!L19+'C1'!J19) &lt; C16*12*(F$1/100), IF('C1'!AF19&gt;0,1,0), 0)</f>
        <v>0</v>
      </c>
      <c r="G16" s="222">
        <f>IF('C1'!J19&lt;C16,1,0)+IF('C1'!L19&lt;C16,1,0)++IF('C1'!N19&lt;C16,1,0)+IF('C1'!P19&lt;C16,1,0)+IF('C1'!R19&lt;C16,1,0)+IF('C1'!T19&lt;C16,1,0)+IF('C1'!V19&lt;C16,1,0)+IF('C1'!X19&lt;C16,1,0)+IF('C1'!Z19&lt;C16,1,0)+IF('C1'!AB19&lt;C16,1,0)+IF('C1'!AD19&lt;C16,1,0)+IF('C1'!AF19&lt;C16,1,0)-E16</f>
        <v>2</v>
      </c>
      <c r="H16" s="183">
        <f t="shared" si="1"/>
        <v>4</v>
      </c>
      <c r="I16" s="175">
        <f>COUNTIF('C1'!M19:AJ19,"=N")</f>
        <v>3</v>
      </c>
      <c r="J16" s="223">
        <f>COUNTIF('C1'!I19:AF19,"=E)")</f>
        <v>0</v>
      </c>
      <c r="K16" s="223">
        <f>COUNTIF('C1'!I19:AF19,"=T")</f>
        <v>0</v>
      </c>
      <c r="L16" s="223">
        <f>COUNTIF('C1'!I19:AF19,"=A")</f>
        <v>9</v>
      </c>
      <c r="M16" s="224"/>
      <c r="N16" s="179">
        <f>'C1'!J19-C16</f>
        <v>1000</v>
      </c>
      <c r="O16" s="182">
        <f>'C1'!J19+'C1'!L19-(C16*2)</f>
        <v>2000</v>
      </c>
      <c r="P16" s="182">
        <f>'C1'!J19+'C1'!L19+'C1'!N19-(C16*3)</f>
        <v>3000</v>
      </c>
      <c r="Q16" s="182">
        <f>'C1'!J19+'C1'!L19+'C1'!N19+'C1'!P19-(C16*4)</f>
        <v>-31000</v>
      </c>
      <c r="R16" s="182">
        <f>'C1'!J19+'C1'!L19+'C1'!N19+'C1'!P19+'C1'!R19-(C16*5)</f>
        <v>-5000</v>
      </c>
      <c r="S16" s="182">
        <f>'C1'!J19+'C1'!L19+'C1'!N19+'C1'!P19+'C1'!R19+'C1'!T19-(C16*6)</f>
        <v>-4000</v>
      </c>
      <c r="T16" s="182">
        <f>'C1'!J19+'C1'!L19+'C1'!N19+'C1'!P19+'C1'!R19+'C1'!T19+'C1'!V19-(C16*7)</f>
        <v>-3000</v>
      </c>
      <c r="U16" s="182">
        <f>'C1'!J19+'C1'!L19+'C1'!N19+'C1'!P19+'C1'!R19+'C1'!T19+'C1'!V19+'C1'!X19-(C16*8)</f>
        <v>13000</v>
      </c>
      <c r="V16" s="182">
        <f>'C1'!J19+'C1'!L19+'C1'!N19+'C1'!P19+'C1'!R19+'C1'!T19+'C1'!V19+'C1'!X19+'C1'!Z19-(C16*9)</f>
        <v>9000</v>
      </c>
      <c r="W16" s="182">
        <f>'C1'!J19+'C1'!L19+'C1'!N19+'C1'!P19+'C1'!R19+'C1'!T19+'C1'!V19+'C1'!X19+'C1'!Z19+'C1'!AB19-(C16*10)</f>
        <v>15000</v>
      </c>
      <c r="X16" s="182">
        <f>'C1'!J19+'C1'!L19+'C1'!N19+'C1'!P19+'C1'!R19+'C1'!T19+'C1'!V19+'C1'!X19+'C1'!Z19+'C1'!AB19+'C1'!AD19-(C16*11)</f>
        <v>21000</v>
      </c>
      <c r="Y16" s="182">
        <f>'C1'!J19+'C1'!L19+'C1'!N19+'C1'!P19+'C1'!R19+'C1'!T19+'C1'!V19+'C1'!X19+'C1'!Z19+'C1'!AB19+'C1'!AD19+'C1'!AF19-(C16*12)</f>
        <v>7000</v>
      </c>
      <c r="Z16" s="163"/>
      <c r="AA16" s="179">
        <f t="shared" ref="AA16:AA24" si="3">C16*12</f>
        <v>408000</v>
      </c>
      <c r="AB16" s="179">
        <f>'C1'!AP19</f>
        <v>415000</v>
      </c>
      <c r="AC16" s="160"/>
    </row>
    <row r="17">
      <c r="A17" s="178">
        <v>2.0</v>
      </c>
      <c r="B17" s="163" t="str">
        <f>'C1'!C20</f>
        <v>MORENO MANCO BEATRIZ ELENA</v>
      </c>
      <c r="C17" s="179">
        <f>'C1'!D20</f>
        <v>112500</v>
      </c>
      <c r="D17" s="163"/>
      <c r="E17" s="220">
        <f>'C1'!BD20</f>
        <v>0</v>
      </c>
      <c r="F17" s="221">
        <f>IF('C1'!J20 &lt; C17*(F$1/100), IF('C1'!J20&gt;0,1,0), 0)+
IF(('C1'!L20+'C1'!J20) &lt; C17*2*(F$1/100), IF('C1'!L20&gt;0,1,0), 0)+
IF(('C1'!N20+'C1'!L20+'C1'!J20) &lt; C17*3*(F$1/100),IF('C1'!N20&gt;0,1,0),0)+
IF(('C1'!P20+'C1'!N20+'C1'!L20+'C1'!J20 ) &lt; C17*4*(F$1/100), IF('C1'!P20&gt;0,1,0), 0)+
IF(('C1'!R20+'C1'!P20+'C1'!N20+'C1'!L20+'C1'!J20) &lt; C17*5*(F$1/100), IF('C1'!R20&gt;0,1,0), 0)+
IF(('C1'!V20+'C1'!R20+'C1'!P20+'C1'!N20+'C1'!L20+'C1'!J20)&lt; C17*6*(F$1/100), IF('C1'!V20&gt;0,1,0), 0)+
IF(('C1'!T20+'C1'!R20+'C1'!P20+'C1'!N20+'C1'!L20+'C1'!J20) &lt; C17*7*(F$1/100), IF('C1'!T20&gt;0,1,0), 0)+
IF(('C1'!X20+'C1'!T20+'C1'!R20+'C1'!P20+'C1'!N20+'C1'!L20+'C1'!J20) &lt; C17*8*(F$1/100), IF('C1'!X20&gt;0,1,0), 0)+
IF(('C1'!Z20+'C1'!X20+'C1'!T20+'C1'!R20+'C1'!P20+'C1'!N20+'C1'!L20+'C1'!J20) &lt; C17*9*(F$1/100), IF('C1'!Z20&gt;0,1,0), 0)+
IF(('C1'!AB20+'C1'!Z20+'C1'!X20+'C1'!T20+'C1'!R20+'C1'!P20+'C1'!N20+'C1'!L20+'C1'!J20) &lt; C17*10*(F$1/100), IF('C1'!AB20&gt;0,1,0), 0)+
IF(('C1'!AD20+'C1'!AB20+'C1'!Z20+'C1'!X20+'C1'!T20+'C1'!R20+'C1'!P20+'C1'!N20+'C1'!L20+'C1'!J20) &lt; C17*11*(F$1/100), IF('C1'!AD20&gt;0,1,0), 0)+
IF(('C1'!AF20+'C1'!AD20+'C1'!AB20+'C1'!Z20+'C1'!X20+'C1'!T20+'C1'!R20+'C1'!P20+'C1'!N20+'C1'!L20+'C1'!J20) &lt; C17*12*(F$1/100), IF('C1'!AF20&gt;0,1,0), 0)</f>
        <v>0</v>
      </c>
      <c r="G17" s="222">
        <f>IF('C1'!J20&lt;C17,1,0)+IF('C1'!L20&lt;C17,1,0)++IF('C1'!N20&lt;C17,1,0)+IF('C1'!P20&lt;C17,1,0)+IF('C1'!R20&lt;C17,1,0)+IF('C1'!T20&lt;C17,1,0)+IF('C1'!V20&lt;C17,1,0)+IF('C1'!X20&lt;C17,1,0)+IF('C1'!Z20&lt;C17,1,0)+IF('C1'!AB20&lt;C17,1,0)+IF('C1'!AD20&lt;C17,1,0)+IF('C1'!AF20&lt;C17,1,0)-E17</f>
        <v>0</v>
      </c>
      <c r="H17" s="183">
        <f t="shared" si="1"/>
        <v>0</v>
      </c>
      <c r="I17" s="175">
        <f>COUNTIF('C1'!M20:AJ20,"=N")</f>
        <v>0</v>
      </c>
      <c r="J17" s="223">
        <f>COUNTIF('C1'!I20:AF20,"=E)")</f>
        <v>0</v>
      </c>
      <c r="K17" s="223">
        <f>COUNTIF('C1'!I20:AF20,"=T")</f>
        <v>0</v>
      </c>
      <c r="L17" s="223">
        <f>COUNTIF('C1'!I20:AF20,"=A")</f>
        <v>12</v>
      </c>
      <c r="M17" s="224"/>
      <c r="N17" s="179">
        <f>'C1'!J20-C17</f>
        <v>0</v>
      </c>
      <c r="O17" s="182">
        <f>'C1'!J20+'C1'!L20-(C17*2)</f>
        <v>0</v>
      </c>
      <c r="P17" s="182">
        <f>'C1'!J20+'C1'!L20+'C1'!N20-(C17*3)</f>
        <v>0</v>
      </c>
      <c r="Q17" s="182">
        <f>'C1'!J20+'C1'!L20+'C1'!N20+'C1'!P20-(C17*4)</f>
        <v>0</v>
      </c>
      <c r="R17" s="182">
        <f>'C1'!J20+'C1'!L20+'C1'!N20+'C1'!P20+'C1'!R20-(C17*5)</f>
        <v>0</v>
      </c>
      <c r="S17" s="182">
        <f>'C1'!J20+'C1'!L20+'C1'!N20+'C1'!P20+'C1'!R20+'C1'!T20-(C17*6)</f>
        <v>0</v>
      </c>
      <c r="T17" s="182">
        <f>'C1'!J20+'C1'!L20+'C1'!N20+'C1'!P20+'C1'!R20+'C1'!T20+'C1'!V20-(C17*7)</f>
        <v>0</v>
      </c>
      <c r="U17" s="182">
        <f>'C1'!J20+'C1'!L20+'C1'!N20+'C1'!P20+'C1'!R20+'C1'!T20+'C1'!V20+'C1'!X20-(C17*8)</f>
        <v>0</v>
      </c>
      <c r="V17" s="182">
        <f>'C1'!J20+'C1'!L20+'C1'!N20+'C1'!P20+'C1'!R20+'C1'!T20+'C1'!V20+'C1'!X20+'C1'!Z20-(C17*9)</f>
        <v>0</v>
      </c>
      <c r="W17" s="182">
        <f>'C1'!J20+'C1'!L20+'C1'!N20+'C1'!P20+'C1'!R20+'C1'!T20+'C1'!V20+'C1'!X20+'C1'!Z20+'C1'!AB20-(C17*10)</f>
        <v>0</v>
      </c>
      <c r="X17" s="182">
        <f>'C1'!J20+'C1'!L20+'C1'!N20+'C1'!P20+'C1'!R20+'C1'!T20+'C1'!V20+'C1'!X20+'C1'!Z20+'C1'!AB20+'C1'!AD20-(C17*11)</f>
        <v>0</v>
      </c>
      <c r="Y17" s="182">
        <f>'C1'!J20+'C1'!L20+'C1'!N20+'C1'!P20+'C1'!R20+'C1'!T20+'C1'!V20+'C1'!X20+'C1'!Z20+'C1'!AB20+'C1'!AD20+'C1'!AF20-(C17*12)</f>
        <v>0</v>
      </c>
      <c r="Z17" s="163"/>
      <c r="AA17" s="179">
        <f t="shared" si="3"/>
        <v>1350000</v>
      </c>
      <c r="AB17" s="179">
        <f>'C1'!AP20</f>
        <v>1350000</v>
      </c>
      <c r="AC17" s="160"/>
    </row>
    <row r="18">
      <c r="A18" s="178">
        <v>3.0</v>
      </c>
      <c r="B18" s="163" t="str">
        <f>'C1'!C21</f>
        <v>PUERTA GUTIERREZ MARTA CECILIA</v>
      </c>
      <c r="C18" s="179">
        <f>'C1'!D21</f>
        <v>43000</v>
      </c>
      <c r="D18" s="163"/>
      <c r="E18" s="220">
        <f>'C1'!BD21</f>
        <v>1</v>
      </c>
      <c r="F18" s="221">
        <f>IF('C1'!J21 &lt; C18*(F$1/100), IF('C1'!J21&gt;0,1,0), 0)+
IF(('C1'!L21+'C1'!J21) &lt; C18*2*(F$1/100), IF('C1'!L21&gt;0,1,0), 0)+
IF(('C1'!N21+'C1'!L21+'C1'!J21) &lt; C18*3*(F$1/100),IF('C1'!N21&gt;0,1,0),0)+
IF(('C1'!P21+'C1'!N21+'C1'!L21+'C1'!J21 ) &lt; C18*4*(F$1/100), IF('C1'!P21&gt;0,1,0), 0)+
IF(('C1'!R21+'C1'!P21+'C1'!N21+'C1'!L21+'C1'!J21) &lt; C18*5*(F$1/100), IF('C1'!R21&gt;0,1,0), 0)+
IF(('C1'!V21+'C1'!R21+'C1'!P21+'C1'!N21+'C1'!L21+'C1'!J21)&lt; C18*6*(F$1/100), IF('C1'!V21&gt;0,1,0), 0)+
IF(('C1'!T21+'C1'!R21+'C1'!P21+'C1'!N21+'C1'!L21+'C1'!J21) &lt; C18*7*(F$1/100), IF('C1'!T21&gt;0,1,0), 0)+
IF(('C1'!X21+'C1'!T21+'C1'!R21+'C1'!P21+'C1'!N21+'C1'!L21+'C1'!J21) &lt; C18*8*(F$1/100), IF('C1'!X21&gt;0,1,0), 0)+
IF(('C1'!Z21+'C1'!X21+'C1'!T21+'C1'!R21+'C1'!P21+'C1'!N21+'C1'!L21+'C1'!J21) &lt; C18*9*(F$1/100), IF('C1'!Z21&gt;0,1,0), 0)+
IF(('C1'!AB21+'C1'!Z21+'C1'!X21+'C1'!T21+'C1'!R21+'C1'!P21+'C1'!N21+'C1'!L21+'C1'!J21) &lt; C18*10*(F$1/100), IF('C1'!AB21&gt;0,1,0), 0)+
IF(('C1'!AD21+'C1'!AB21+'C1'!Z21+'C1'!X21+'C1'!T21+'C1'!R21+'C1'!P21+'C1'!N21+'C1'!L21+'C1'!J21) &lt; C18*11*(F$1/100), IF('C1'!AD21&gt;0,1,0), 0)+
IF(('C1'!AF21+'C1'!AD21+'C1'!AB21+'C1'!Z21+'C1'!X21+'C1'!T21+'C1'!R21+'C1'!P21+'C1'!N21+'C1'!L21+'C1'!J21) &lt; C18*12*(F$1/100), IF('C1'!AF21&gt;0,1,0), 0)</f>
        <v>0</v>
      </c>
      <c r="G18" s="222">
        <f>IF('C1'!J21&lt;C18,1,0)+IF('C1'!L21&lt;C18,1,0)++IF('C1'!N21&lt;C18,1,0)+IF('C1'!P21&lt;C18,1,0)+IF('C1'!R21&lt;C18,1,0)+IF('C1'!T21&lt;C18,1,0)+IF('C1'!V21&lt;C18,1,0)+IF('C1'!X21&lt;C18,1,0)+IF('C1'!Z21&lt;C18,1,0)+IF('C1'!AB21&lt;C18,1,0)+IF('C1'!AD21&lt;C18,1,0)+IF('C1'!AF21&lt;C18,1,0)-E18</f>
        <v>4</v>
      </c>
      <c r="H18" s="183">
        <f t="shared" si="1"/>
        <v>6</v>
      </c>
      <c r="I18" s="175">
        <f>COUNTIF('C1'!M21:AJ21,"=N")</f>
        <v>1</v>
      </c>
      <c r="J18" s="223">
        <f>COUNTIF('C1'!I21:AF21,"=E)")</f>
        <v>0</v>
      </c>
      <c r="K18" s="223">
        <f>COUNTIF('C1'!I21:AF21,"=T")</f>
        <v>3</v>
      </c>
      <c r="L18" s="223">
        <f>COUNTIF('C1'!I21:AF21,"=A")</f>
        <v>8</v>
      </c>
      <c r="M18" s="224"/>
      <c r="N18" s="179">
        <f>'C1'!J21-C18</f>
        <v>7000</v>
      </c>
      <c r="O18" s="182">
        <f>'C1'!J21+'C1'!L21-(C18*2)</f>
        <v>14000</v>
      </c>
      <c r="P18" s="182">
        <f>'C1'!J21+'C1'!L21+'C1'!N21-(C18*3)</f>
        <v>21000</v>
      </c>
      <c r="Q18" s="182">
        <f>'C1'!J21+'C1'!L21+'C1'!N21+'C1'!P21-(C18*4)</f>
        <v>28000</v>
      </c>
      <c r="R18" s="182">
        <f>'C1'!J21+'C1'!L21+'C1'!N21+'C1'!P21+'C1'!R21-(C18*5)</f>
        <v>15000</v>
      </c>
      <c r="S18" s="182">
        <f>'C1'!J21+'C1'!L21+'C1'!N21+'C1'!P21+'C1'!R21+'C1'!T21-(C18*6)</f>
        <v>-8000</v>
      </c>
      <c r="T18" s="182">
        <f>'C1'!J21+'C1'!L21+'C1'!N21+'C1'!P21+'C1'!R21+'C1'!T21+'C1'!V21-(C18*7)</f>
        <v>-16000</v>
      </c>
      <c r="U18" s="182">
        <f>'C1'!J21+'C1'!L21+'C1'!N21+'C1'!P21+'C1'!R21+'C1'!T21+'C1'!V21+'C1'!X21-(C18*8)</f>
        <v>-29000</v>
      </c>
      <c r="V18" s="182">
        <f>'C1'!J21+'C1'!L21+'C1'!N21+'C1'!P21+'C1'!R21+'C1'!T21+'C1'!V21+'C1'!X21+'C1'!Z21-(C18*9)</f>
        <v>-72000</v>
      </c>
      <c r="W18" s="182">
        <f>'C1'!J21+'C1'!L21+'C1'!N21+'C1'!P21+'C1'!R21+'C1'!T21+'C1'!V21+'C1'!X21+'C1'!Z21+'C1'!AB21-(C18*10)</f>
        <v>-35000</v>
      </c>
      <c r="X18" s="182">
        <f>'C1'!J21+'C1'!L21+'C1'!N21+'C1'!P21+'C1'!R21+'C1'!T21+'C1'!V21+'C1'!X21+'C1'!Z21+'C1'!AB21+'C1'!AD21-(C18*11)</f>
        <v>-28000</v>
      </c>
      <c r="Y18" s="182">
        <f>'C1'!J21+'C1'!L21+'C1'!N21+'C1'!P21+'C1'!R21+'C1'!T21+'C1'!V21+'C1'!X21+'C1'!Z21+'C1'!AB21+'C1'!AD21+'C1'!AF21-(C18*12)</f>
        <v>0</v>
      </c>
      <c r="Z18" s="163"/>
      <c r="AA18" s="179">
        <f t="shared" si="3"/>
        <v>516000</v>
      </c>
      <c r="AB18" s="179">
        <f>'C1'!AP21</f>
        <v>516000</v>
      </c>
      <c r="AC18" s="160"/>
    </row>
    <row r="19">
      <c r="A19" s="178">
        <v>4.0</v>
      </c>
      <c r="B19" s="163" t="str">
        <f>'C1'!C22</f>
        <v>SERNA GALLEGO DINA LUZ</v>
      </c>
      <c r="C19" s="179">
        <f>'C1'!D22</f>
        <v>10500</v>
      </c>
      <c r="D19" s="163"/>
      <c r="E19" s="220">
        <f>'C1'!BD22</f>
        <v>2</v>
      </c>
      <c r="F19" s="221">
        <f>IF('C1'!J22 &lt; C19*(F$1/100), IF('C1'!J22&gt;0,1,0), 0)+
IF(('C1'!L22+'C1'!J22) &lt; C19*2*(F$1/100), IF('C1'!L22&gt;0,1,0), 0)+
IF(('C1'!N22+'C1'!L22+'C1'!J22) &lt; C19*3*(F$1/100),IF('C1'!N22&gt;0,1,0),0)+
IF(('C1'!P22+'C1'!N22+'C1'!L22+'C1'!J22 ) &lt; C19*4*(F$1/100), IF('C1'!P22&gt;0,1,0), 0)+
IF(('C1'!R22+'C1'!P22+'C1'!N22+'C1'!L22+'C1'!J22) &lt; C19*5*(F$1/100), IF('C1'!R22&gt;0,1,0), 0)+
IF(('C1'!V22+'C1'!R22+'C1'!P22+'C1'!N22+'C1'!L22+'C1'!J22)&lt; C19*6*(F$1/100), IF('C1'!V22&gt;0,1,0), 0)+
IF(('C1'!T22+'C1'!R22+'C1'!P22+'C1'!N22+'C1'!L22+'C1'!J22) &lt; C19*7*(F$1/100), IF('C1'!T22&gt;0,1,0), 0)+
IF(('C1'!X22+'C1'!T22+'C1'!R22+'C1'!P22+'C1'!N22+'C1'!L22+'C1'!J22) &lt; C19*8*(F$1/100), IF('C1'!X22&gt;0,1,0), 0)+
IF(('C1'!Z22+'C1'!X22+'C1'!T22+'C1'!R22+'C1'!P22+'C1'!N22+'C1'!L22+'C1'!J22) &lt; C19*9*(F$1/100), IF('C1'!Z22&gt;0,1,0), 0)+
IF(('C1'!AB22+'C1'!Z22+'C1'!X22+'C1'!T22+'C1'!R22+'C1'!P22+'C1'!N22+'C1'!L22+'C1'!J22) &lt; C19*10*(F$1/100), IF('C1'!AB22&gt;0,1,0), 0)+
IF(('C1'!AD22+'C1'!AB22+'C1'!Z22+'C1'!X22+'C1'!T22+'C1'!R22+'C1'!P22+'C1'!N22+'C1'!L22+'C1'!J22) &lt; C19*11*(F$1/100), IF('C1'!AD22&gt;0,1,0), 0)+
IF(('C1'!AF22+'C1'!AD22+'C1'!AB22+'C1'!Z22+'C1'!X22+'C1'!T22+'C1'!R22+'C1'!P22+'C1'!N22+'C1'!L22+'C1'!J22) &lt; C19*12*(F$1/100), IF('C1'!AF22&gt;0,1,0), 0)</f>
        <v>0</v>
      </c>
      <c r="G19" s="222">
        <f>IF('C1'!J22&lt;C19,1,0)+IF('C1'!L22&lt;C19,1,0)++IF('C1'!N22&lt;C19,1,0)+IF('C1'!P22&lt;C19,1,0)+IF('C1'!R22&lt;C19,1,0)+IF('C1'!T22&lt;C19,1,0)+IF('C1'!V22&lt;C19,1,0)+IF('C1'!X22&lt;C19,1,0)+IF('C1'!Z22&lt;C19,1,0)+IF('C1'!AB22&lt;C19,1,0)+IF('C1'!AD22&lt;C19,1,0)+IF('C1'!AF22&lt;C19,1,0)-E19</f>
        <v>4</v>
      </c>
      <c r="H19" s="183">
        <f t="shared" si="1"/>
        <v>1</v>
      </c>
      <c r="I19" s="175">
        <f>COUNTIF('C1'!M22:AJ22,"=N")</f>
        <v>0</v>
      </c>
      <c r="J19" s="223">
        <f>COUNTIF('C1'!I22:AF22,"=E)")</f>
        <v>0</v>
      </c>
      <c r="K19" s="223">
        <f>COUNTIF('C1'!I22:AF22,"=T")</f>
        <v>0</v>
      </c>
      <c r="L19" s="223">
        <f>COUNTIF('C1'!I22:AF22,"=A")</f>
        <v>9</v>
      </c>
      <c r="M19" s="224"/>
      <c r="N19" s="179">
        <f>'C1'!J22-C19</f>
        <v>2500</v>
      </c>
      <c r="O19" s="182">
        <f>'C1'!J22+'C1'!L22-(C19*2)</f>
        <v>-8000</v>
      </c>
      <c r="P19" s="182">
        <f>'C1'!J22+'C1'!L22+'C1'!N22-(C19*3)</f>
        <v>11500</v>
      </c>
      <c r="Q19" s="182">
        <f>'C1'!J22+'C1'!L22+'C1'!N22+'C1'!P22-(C19*4)</f>
        <v>16000</v>
      </c>
      <c r="R19" s="182">
        <f>'C1'!J22+'C1'!L22+'C1'!N22+'C1'!P22+'C1'!R22-(C19*5)</f>
        <v>15500</v>
      </c>
      <c r="S19" s="182">
        <f>'C1'!J22+'C1'!L22+'C1'!N22+'C1'!P22+'C1'!R22+'C1'!T22-(C19*6)</f>
        <v>11000</v>
      </c>
      <c r="T19" s="182">
        <f>'C1'!J22+'C1'!L22+'C1'!N22+'C1'!P22+'C1'!R22+'C1'!T22+'C1'!V22-(C19*7)</f>
        <v>500</v>
      </c>
      <c r="U19" s="182">
        <f>'C1'!J22+'C1'!L22+'C1'!N22+'C1'!P22+'C1'!R22+'C1'!T22+'C1'!V22+'C1'!X22-(C19*8)</f>
        <v>5000</v>
      </c>
      <c r="V19" s="182">
        <f>'C1'!J22+'C1'!L22+'C1'!N22+'C1'!P22+'C1'!R22+'C1'!T22+'C1'!V22+'C1'!X22+'C1'!Z22-(C19*9)</f>
        <v>4500</v>
      </c>
      <c r="W19" s="182">
        <f>'C1'!J22+'C1'!L22+'C1'!N22+'C1'!P22+'C1'!R22+'C1'!T22+'C1'!V22+'C1'!X22+'C1'!Z22+'C1'!AB22-(C19*10)</f>
        <v>5000</v>
      </c>
      <c r="X19" s="182">
        <f>'C1'!J22+'C1'!L22+'C1'!N22+'C1'!P22+'C1'!R22+'C1'!T22+'C1'!V22+'C1'!X22+'C1'!Z22+'C1'!AB22+'C1'!AD22-(C19*11)</f>
        <v>6500</v>
      </c>
      <c r="Y19" s="182">
        <f>'C1'!J22+'C1'!L22+'C1'!N22+'C1'!P22+'C1'!R22+'C1'!T22+'C1'!V22+'C1'!X22+'C1'!Z22+'C1'!AB22+'C1'!AD22+'C1'!AF22-(C19*12)</f>
        <v>3000</v>
      </c>
      <c r="Z19" s="163"/>
      <c r="AA19" s="179">
        <f t="shared" si="3"/>
        <v>126000</v>
      </c>
      <c r="AB19" s="179">
        <f>'C1'!AP22</f>
        <v>129000</v>
      </c>
      <c r="AC19" s="160"/>
    </row>
    <row r="20">
      <c r="A20" s="178">
        <v>5.0</v>
      </c>
      <c r="B20" s="163" t="str">
        <f>'C1'!C23</f>
        <v>ARENAS DE DURANGO NOHEMY DEL SOCORRO</v>
      </c>
      <c r="C20" s="179">
        <f>'C1'!D23</f>
        <v>10500</v>
      </c>
      <c r="D20" s="163"/>
      <c r="E20" s="220">
        <f>'C1'!BD23</f>
        <v>5</v>
      </c>
      <c r="F20" s="221">
        <f>IF('C1'!J23 &lt; C20*(F$1/100), IF('C1'!J23&gt;0,1,0), 0)+
IF(('C1'!L23+'C1'!J23) &lt; C20*2*(F$1/100), IF('C1'!L23&gt;0,1,0), 0)+
IF(('C1'!N23+'C1'!L23+'C1'!J23) &lt; C20*3*(F$1/100),IF('C1'!N23&gt;0,1,0),0)+
IF(('C1'!P23+'C1'!N23+'C1'!L23+'C1'!J23 ) &lt; C20*4*(F$1/100), IF('C1'!P23&gt;0,1,0), 0)+
IF(('C1'!R23+'C1'!P23+'C1'!N23+'C1'!L23+'C1'!J23) &lt; C20*5*(F$1/100), IF('C1'!R23&gt;0,1,0), 0)+
IF(('C1'!V23+'C1'!R23+'C1'!P23+'C1'!N23+'C1'!L23+'C1'!J23)&lt; C20*6*(F$1/100), IF('C1'!V23&gt;0,1,0), 0)+
IF(('C1'!T23+'C1'!R23+'C1'!P23+'C1'!N23+'C1'!L23+'C1'!J23) &lt; C20*7*(F$1/100), IF('C1'!T23&gt;0,1,0), 0)+
IF(('C1'!X23+'C1'!T23+'C1'!R23+'C1'!P23+'C1'!N23+'C1'!L23+'C1'!J23) &lt; C20*8*(F$1/100), IF('C1'!X23&gt;0,1,0), 0)+
IF(('C1'!Z23+'C1'!X23+'C1'!T23+'C1'!R23+'C1'!P23+'C1'!N23+'C1'!L23+'C1'!J23) &lt; C20*9*(F$1/100), IF('C1'!Z23&gt;0,1,0), 0)+
IF(('C1'!AB23+'C1'!Z23+'C1'!X23+'C1'!T23+'C1'!R23+'C1'!P23+'C1'!N23+'C1'!L23+'C1'!J23) &lt; C20*10*(F$1/100), IF('C1'!AB23&gt;0,1,0), 0)+
IF(('C1'!AD23+'C1'!AB23+'C1'!Z23+'C1'!X23+'C1'!T23+'C1'!R23+'C1'!P23+'C1'!N23+'C1'!L23+'C1'!J23) &lt; C20*11*(F$1/100), IF('C1'!AD23&gt;0,1,0), 0)+
IF(('C1'!AF23+'C1'!AD23+'C1'!AB23+'C1'!Z23+'C1'!X23+'C1'!T23+'C1'!R23+'C1'!P23+'C1'!N23+'C1'!L23+'C1'!J23) &lt; C20*12*(F$1/100), IF('C1'!AF23&gt;0,1,0), 0)</f>
        <v>5</v>
      </c>
      <c r="G20" s="222">
        <f>IF('C1'!J23&lt;C20,1,0)+IF('C1'!L23&lt;C20,1,0)++IF('C1'!N23&lt;C20,1,0)+IF('C1'!P23&lt;C20,1,0)+IF('C1'!R23&lt;C20,1,0)+IF('C1'!T23&lt;C20,1,0)+IF('C1'!V23&lt;C20,1,0)+IF('C1'!X23&lt;C20,1,0)+IF('C1'!Z23&lt;C20,1,0)+IF('C1'!AB23&lt;C20,1,0)+IF('C1'!AD23&lt;C20,1,0)+IF('C1'!AF23&lt;C20,1,0)-E20</f>
        <v>5</v>
      </c>
      <c r="H20" s="183">
        <f t="shared" si="1"/>
        <v>11</v>
      </c>
      <c r="I20" s="175">
        <f>COUNTIF('C1'!M23:AJ23,"=N")</f>
        <v>2</v>
      </c>
      <c r="J20" s="223">
        <f>COUNTIF('C1'!I23:AF23,"=E)")</f>
        <v>0</v>
      </c>
      <c r="K20" s="223">
        <f>COUNTIF('C1'!I23:AF23,"=T")</f>
        <v>0</v>
      </c>
      <c r="L20" s="223">
        <f>COUNTIF('C1'!I23:AF23,"=A")</f>
        <v>8</v>
      </c>
      <c r="M20" s="224"/>
      <c r="N20" s="179">
        <f>'C1'!J23-C20</f>
        <v>-500</v>
      </c>
      <c r="O20" s="182">
        <f>'C1'!J23+'C1'!L23-(C20*2)</f>
        <v>-11000</v>
      </c>
      <c r="P20" s="182">
        <f>'C1'!J23+'C1'!L23+'C1'!N23-(C20*3)</f>
        <v>-21500</v>
      </c>
      <c r="Q20" s="182">
        <f>'C1'!J23+'C1'!L23+'C1'!N23+'C1'!P23-(C20*4)</f>
        <v>-22000</v>
      </c>
      <c r="R20" s="182">
        <f>'C1'!J23+'C1'!L23+'C1'!N23+'C1'!P23+'C1'!R23-(C20*5)</f>
        <v>-32500</v>
      </c>
      <c r="S20" s="182">
        <f>'C1'!J23+'C1'!L23+'C1'!N23+'C1'!P23+'C1'!R23+'C1'!T23-(C20*6)</f>
        <v>-33000</v>
      </c>
      <c r="T20" s="182">
        <f>'C1'!J23+'C1'!L23+'C1'!N23+'C1'!P23+'C1'!R23+'C1'!T23+'C1'!V23-(C20*7)</f>
        <v>-43500</v>
      </c>
      <c r="U20" s="182">
        <f>'C1'!J23+'C1'!L23+'C1'!N23+'C1'!P23+'C1'!R23+'C1'!T23+'C1'!V23+'C1'!X23-(C20*8)</f>
        <v>-44000</v>
      </c>
      <c r="V20" s="182">
        <f>'C1'!J23+'C1'!L23+'C1'!N23+'C1'!P23+'C1'!R23+'C1'!T23+'C1'!V23+'C1'!X23+'C1'!Z23-(C20*9)</f>
        <v>-44500</v>
      </c>
      <c r="W20" s="182">
        <f>'C1'!J23+'C1'!L23+'C1'!N23+'C1'!P23+'C1'!R23+'C1'!T23+'C1'!V23+'C1'!X23+'C1'!Z23+'C1'!AB23-(C20*10)</f>
        <v>-55000</v>
      </c>
      <c r="X20" s="182">
        <f>'C1'!J23+'C1'!L23+'C1'!N23+'C1'!P23+'C1'!R23+'C1'!T23+'C1'!V23+'C1'!X23+'C1'!Z23+'C1'!AB23+'C1'!AD23-(C20*11)</f>
        <v>-45500</v>
      </c>
      <c r="Y20" s="182">
        <f>'C1'!J23+'C1'!L23+'C1'!N23+'C1'!P23+'C1'!R23+'C1'!T23+'C1'!V23+'C1'!X23+'C1'!Z23+'C1'!AB23+'C1'!AD23+'C1'!AF23-(C20*12)</f>
        <v>0</v>
      </c>
      <c r="Z20" s="163"/>
      <c r="AA20" s="179">
        <f t="shared" si="3"/>
        <v>126000</v>
      </c>
      <c r="AB20" s="179">
        <f>'C1'!AP23</f>
        <v>126000</v>
      </c>
      <c r="AC20" s="160"/>
    </row>
    <row r="21">
      <c r="A21" s="178">
        <v>6.0</v>
      </c>
      <c r="B21" s="163" t="str">
        <f>'C1'!C24</f>
        <v>GALLEGO DURANGO ESTEFANY</v>
      </c>
      <c r="C21" s="179">
        <f>'C1'!D24</f>
        <v>20000</v>
      </c>
      <c r="D21" s="163"/>
      <c r="E21" s="220">
        <f>'C1'!BD24</f>
        <v>0</v>
      </c>
      <c r="F21" s="221">
        <f>IF('C1'!J24 &lt; C21*(F$1/100), IF('C1'!J24&gt;0,1,0), 0)+
IF(('C1'!L24+'C1'!J24) &lt; C21*2*(F$1/100), IF('C1'!L24&gt;0,1,0), 0)+
IF(('C1'!N24+'C1'!L24+'C1'!J24) &lt; C21*3*(F$1/100),IF('C1'!N24&gt;0,1,0),0)+
IF(('C1'!P24+'C1'!N24+'C1'!L24+'C1'!J24 ) &lt; C21*4*(F$1/100), IF('C1'!P24&gt;0,1,0), 0)+
IF(('C1'!R24+'C1'!P24+'C1'!N24+'C1'!L24+'C1'!J24) &lt; C21*5*(F$1/100), IF('C1'!R24&gt;0,1,0), 0)+
IF(('C1'!V24+'C1'!R24+'C1'!P24+'C1'!N24+'C1'!L24+'C1'!J24)&lt; C21*6*(F$1/100), IF('C1'!V24&gt;0,1,0), 0)+
IF(('C1'!T24+'C1'!R24+'C1'!P24+'C1'!N24+'C1'!L24+'C1'!J24) &lt; C21*7*(F$1/100), IF('C1'!T24&gt;0,1,0), 0)+
IF(('C1'!X24+'C1'!T24+'C1'!R24+'C1'!P24+'C1'!N24+'C1'!L24+'C1'!J24) &lt; C21*8*(F$1/100), IF('C1'!X24&gt;0,1,0), 0)+
IF(('C1'!Z24+'C1'!X24+'C1'!T24+'C1'!R24+'C1'!P24+'C1'!N24+'C1'!L24+'C1'!J24) &lt; C21*9*(F$1/100), IF('C1'!Z24&gt;0,1,0), 0)+
IF(('C1'!AB24+'C1'!Z24+'C1'!X24+'C1'!T24+'C1'!R24+'C1'!P24+'C1'!N24+'C1'!L24+'C1'!J24) &lt; C21*10*(F$1/100), IF('C1'!AB24&gt;0,1,0), 0)+
IF(('C1'!AD24+'C1'!AB24+'C1'!Z24+'C1'!X24+'C1'!T24+'C1'!R24+'C1'!P24+'C1'!N24+'C1'!L24+'C1'!J24) &lt; C21*11*(F$1/100), IF('C1'!AD24&gt;0,1,0), 0)+
IF(('C1'!AF24+'C1'!AD24+'C1'!AB24+'C1'!Z24+'C1'!X24+'C1'!T24+'C1'!R24+'C1'!P24+'C1'!N24+'C1'!L24+'C1'!J24) &lt; C21*12*(F$1/100), IF('C1'!AF24&gt;0,1,0), 0)</f>
        <v>0</v>
      </c>
      <c r="G21" s="222">
        <f>IF('C1'!J24&lt;C21,1,0)+IF('C1'!L24&lt;C21,1,0)++IF('C1'!N24&lt;C21,1,0)+IF('C1'!P24&lt;C21,1,0)+IF('C1'!R24&lt;C21,1,0)+IF('C1'!T24&lt;C21,1,0)+IF('C1'!V24&lt;C21,1,0)+IF('C1'!X24&lt;C21,1,0)+IF('C1'!Z24&lt;C21,1,0)+IF('C1'!AB24&lt;C21,1,0)+IF('C1'!AD24&lt;C21,1,0)+IF('C1'!AF24&lt;C21,1,0)-E21</f>
        <v>0</v>
      </c>
      <c r="H21" s="183">
        <f t="shared" si="1"/>
        <v>0</v>
      </c>
      <c r="I21" s="175">
        <f>COUNTIF('C1'!M24:AJ24,"=N")</f>
        <v>1</v>
      </c>
      <c r="J21" s="223">
        <f>COUNTIF('C1'!I24:AF24,"=E)")</f>
        <v>0</v>
      </c>
      <c r="K21" s="223">
        <f>COUNTIF('C1'!I24:AF24,"=T")</f>
        <v>0</v>
      </c>
      <c r="L21" s="223">
        <f>COUNTIF('C1'!I24:AF24,"=A")</f>
        <v>11</v>
      </c>
      <c r="M21" s="224"/>
      <c r="N21" s="179">
        <f>'C1'!J24-C21</f>
        <v>0</v>
      </c>
      <c r="O21" s="182">
        <f>'C1'!J24+'C1'!L24-(C21*2)</f>
        <v>0</v>
      </c>
      <c r="P21" s="182">
        <f>'C1'!J24+'C1'!L24+'C1'!N24-(C21*3)</f>
        <v>0</v>
      </c>
      <c r="Q21" s="182">
        <f>'C1'!J24+'C1'!L24+'C1'!N24+'C1'!P24-(C21*4)</f>
        <v>0</v>
      </c>
      <c r="R21" s="182">
        <f>'C1'!J24+'C1'!L24+'C1'!N24+'C1'!P24+'C1'!R24-(C21*5)</f>
        <v>0</v>
      </c>
      <c r="S21" s="182">
        <f>'C1'!J24+'C1'!L24+'C1'!N24+'C1'!P24+'C1'!R24+'C1'!T24-(C21*6)</f>
        <v>0</v>
      </c>
      <c r="T21" s="182">
        <f>'C1'!J24+'C1'!L24+'C1'!N24+'C1'!P24+'C1'!R24+'C1'!T24+'C1'!V24-(C21*7)</f>
        <v>0</v>
      </c>
      <c r="U21" s="182">
        <f>'C1'!J24+'C1'!L24+'C1'!N24+'C1'!P24+'C1'!R24+'C1'!T24+'C1'!V24+'C1'!X24-(C21*8)</f>
        <v>0</v>
      </c>
      <c r="V21" s="182">
        <f>'C1'!J24+'C1'!L24+'C1'!N24+'C1'!P24+'C1'!R24+'C1'!T24+'C1'!V24+'C1'!X24+'C1'!Z24-(C21*9)</f>
        <v>0</v>
      </c>
      <c r="W21" s="182">
        <f>'C1'!J24+'C1'!L24+'C1'!N24+'C1'!P24+'C1'!R24+'C1'!T24+'C1'!V24+'C1'!X24+'C1'!Z24+'C1'!AB24-(C21*10)</f>
        <v>0</v>
      </c>
      <c r="X21" s="182">
        <f>'C1'!J24+'C1'!L24+'C1'!N24+'C1'!P24+'C1'!R24+'C1'!T24+'C1'!V24+'C1'!X24+'C1'!Z24+'C1'!AB24+'C1'!AD24-(C21*11)</f>
        <v>0</v>
      </c>
      <c r="Y21" s="182">
        <f>'C1'!J24+'C1'!L24+'C1'!N24+'C1'!P24+'C1'!R24+'C1'!T24+'C1'!V24+'C1'!X24+'C1'!Z24+'C1'!AB24+'C1'!AD24+'C1'!AF24-(C21*12)</f>
        <v>0</v>
      </c>
      <c r="Z21" s="163"/>
      <c r="AA21" s="179">
        <f t="shared" si="3"/>
        <v>240000</v>
      </c>
      <c r="AB21" s="179">
        <f>'C1'!AP24</f>
        <v>240000</v>
      </c>
      <c r="AC21" s="160"/>
    </row>
    <row r="22">
      <c r="A22" s="178">
        <v>7.0</v>
      </c>
      <c r="B22" s="163" t="str">
        <f>'C1'!C25</f>
        <v/>
      </c>
      <c r="C22" s="179" t="str">
        <f>'C1'!D25</f>
        <v/>
      </c>
      <c r="D22" s="163"/>
      <c r="E22" s="220">
        <f>'C1'!BD25</f>
        <v>12</v>
      </c>
      <c r="F22" s="221">
        <f>IF('C1'!J25 &lt; C22*(F$1/100), IF('C1'!J25&gt;0,1,0), 0)+
IF(('C1'!L25+'C1'!J25) &lt; C22*2*(F$1/100), IF('C1'!L25&gt;0,1,0), 0)+
IF(('C1'!N25+'C1'!L25+'C1'!J25) &lt; C22*3*(F$1/100),IF('C1'!N25&gt;0,1,0),0)+
IF(('C1'!P25+'C1'!N25+'C1'!L25+'C1'!J25 ) &lt; C22*4*(F$1/100), IF('C1'!P25&gt;0,1,0), 0)+
IF(('C1'!R25+'C1'!P25+'C1'!N25+'C1'!L25+'C1'!J25) &lt; C22*5*(F$1/100), IF('C1'!R25&gt;0,1,0), 0)+
IF(('C1'!V25+'C1'!R25+'C1'!P25+'C1'!N25+'C1'!L25+'C1'!J25)&lt; C22*6*(F$1/100), IF('C1'!V25&gt;0,1,0), 0)+
IF(('C1'!T25+'C1'!R25+'C1'!P25+'C1'!N25+'C1'!L25+'C1'!J25) &lt; C22*7*(F$1/100), IF('C1'!T25&gt;0,1,0), 0)+
IF(('C1'!X25+'C1'!T25+'C1'!R25+'C1'!P25+'C1'!N25+'C1'!L25+'C1'!J25) &lt; C22*8*(F$1/100), IF('C1'!X25&gt;0,1,0), 0)+
IF(('C1'!Z25+'C1'!X25+'C1'!T25+'C1'!R25+'C1'!P25+'C1'!N25+'C1'!L25+'C1'!J25) &lt; C22*9*(F$1/100), IF('C1'!Z25&gt;0,1,0), 0)+
IF(('C1'!AB25+'C1'!Z25+'C1'!X25+'C1'!T25+'C1'!R25+'C1'!P25+'C1'!N25+'C1'!L25+'C1'!J25) &lt; C22*10*(F$1/100), IF('C1'!AB25&gt;0,1,0), 0)+
IF(('C1'!AD25+'C1'!AB25+'C1'!Z25+'C1'!X25+'C1'!T25+'C1'!R25+'C1'!P25+'C1'!N25+'C1'!L25+'C1'!J25) &lt; C22*11*(F$1/100), IF('C1'!AD25&gt;0,1,0), 0)+
IF(('C1'!AF25+'C1'!AD25+'C1'!AB25+'C1'!Z25+'C1'!X25+'C1'!T25+'C1'!R25+'C1'!P25+'C1'!N25+'C1'!L25+'C1'!J25) &lt; C22*12*(F$1/100), IF('C1'!AF25&gt;0,1,0), 0)</f>
        <v>0</v>
      </c>
      <c r="G22" s="222">
        <f>IF('C1'!J25&lt;C22,1,0)+IF('C1'!L25&lt;C22,1,0)++IF('C1'!N25&lt;C22,1,0)+IF('C1'!P25&lt;C22,1,0)+IF('C1'!R25&lt;C22,1,0)+IF('C1'!T25&lt;C22,1,0)+IF('C1'!V25&lt;C22,1,0)+IF('C1'!X25&lt;C22,1,0)+IF('C1'!Z25&lt;C22,1,0)+IF('C1'!AB25&lt;C22,1,0)+IF('C1'!AD25&lt;C22,1,0)+IF('C1'!AF25&lt;C22,1,0)-E22</f>
        <v>-12</v>
      </c>
      <c r="H22" s="183">
        <f t="shared" si="1"/>
        <v>0</v>
      </c>
      <c r="I22" s="175">
        <f>COUNTIF('C1'!M25:AJ25,"=N")</f>
        <v>0</v>
      </c>
      <c r="J22" s="223">
        <f>COUNTIF('C1'!I25:AF25,"=E)")</f>
        <v>0</v>
      </c>
      <c r="K22" s="223">
        <f>COUNTIF('C1'!I25:AF25,"=T")</f>
        <v>0</v>
      </c>
      <c r="L22" s="223">
        <f>COUNTIF('C1'!I25:AF25,"=A")</f>
        <v>0</v>
      </c>
      <c r="M22" s="224"/>
      <c r="N22" s="179">
        <f>'C1'!J25-C22</f>
        <v>0</v>
      </c>
      <c r="O22" s="182">
        <f>'C1'!J25+'C1'!L25-(C22*2)</f>
        <v>0</v>
      </c>
      <c r="P22" s="182">
        <f>'C1'!J25+'C1'!L25+'C1'!N25-(C22*3)</f>
        <v>0</v>
      </c>
      <c r="Q22" s="182">
        <f>'C1'!J25+'C1'!L25+'C1'!N25+'C1'!P25-(C22*4)</f>
        <v>0</v>
      </c>
      <c r="R22" s="182">
        <f>'C1'!J25+'C1'!L25+'C1'!N25+'C1'!P25+'C1'!R25-(C22*5)</f>
        <v>0</v>
      </c>
      <c r="S22" s="182">
        <f>'C1'!J25+'C1'!L25+'C1'!N25+'C1'!P25+'C1'!R25+'C1'!T25-(C22*6)</f>
        <v>0</v>
      </c>
      <c r="T22" s="182">
        <f>'C1'!J25+'C1'!L25+'C1'!N25+'C1'!P25+'C1'!R25+'C1'!T25+'C1'!V25-(C22*7)</f>
        <v>0</v>
      </c>
      <c r="U22" s="182">
        <f>'C1'!J25+'C1'!L25+'C1'!N25+'C1'!P25+'C1'!R25+'C1'!T25+'C1'!V25+'C1'!X25-(C22*8)</f>
        <v>0</v>
      </c>
      <c r="V22" s="182">
        <f>'C1'!J25+'C1'!L25+'C1'!N25+'C1'!P25+'C1'!R25+'C1'!T25+'C1'!V25+'C1'!X25+'C1'!Z25-(C22*9)</f>
        <v>0</v>
      </c>
      <c r="W22" s="182">
        <f>'C1'!J25+'C1'!L25+'C1'!N25+'C1'!P25+'C1'!R25+'C1'!T25+'C1'!V25+'C1'!X25+'C1'!Z25+'C1'!AB25-(C22*10)</f>
        <v>0</v>
      </c>
      <c r="X22" s="182">
        <f>'C1'!J25+'C1'!L25+'C1'!N25+'C1'!P25+'C1'!R25+'C1'!T25+'C1'!V25+'C1'!X25+'C1'!Z25+'C1'!AB25+'C1'!AD25-(C22*11)</f>
        <v>0</v>
      </c>
      <c r="Y22" s="182">
        <f>'C1'!J25+'C1'!L25+'C1'!N25+'C1'!P25+'C1'!R25+'C1'!T25+'C1'!V25+'C1'!X25+'C1'!Z25+'C1'!AB25+'C1'!AD25+'C1'!AF25-(C22*12)</f>
        <v>0</v>
      </c>
      <c r="Z22" s="163"/>
      <c r="AA22" s="179">
        <f t="shared" si="3"/>
        <v>0</v>
      </c>
      <c r="AB22" s="179">
        <f>'C1'!AP25</f>
        <v>0</v>
      </c>
      <c r="AC22" s="160"/>
    </row>
    <row r="23">
      <c r="A23" s="178">
        <v>8.0</v>
      </c>
      <c r="B23" s="163" t="str">
        <f>'C1'!C26</f>
        <v/>
      </c>
      <c r="C23" s="179" t="str">
        <f>'C1'!D26</f>
        <v/>
      </c>
      <c r="D23" s="163"/>
      <c r="E23" s="220">
        <f>'C1'!BD26</f>
        <v>12</v>
      </c>
      <c r="F23" s="221">
        <f>IF('C1'!J26 &lt; C23*(F$1/100), IF('C1'!J26&gt;0,1,0), 0)+
IF(('C1'!L26+'C1'!J26) &lt; C23*2*(F$1/100), IF('C1'!L26&gt;0,1,0), 0)+
IF(('C1'!N26+'C1'!L26+'C1'!J26) &lt; C23*3*(F$1/100),IF('C1'!N26&gt;0,1,0),0)+
IF(('C1'!P26+'C1'!N26+'C1'!L26+'C1'!J26 ) &lt; C23*4*(F$1/100), IF('C1'!P26&gt;0,1,0), 0)+
IF(('C1'!R26+'C1'!P26+'C1'!N26+'C1'!L26+'C1'!J26) &lt; C23*5*(F$1/100), IF('C1'!R26&gt;0,1,0), 0)+
IF(('C1'!V26+'C1'!R26+'C1'!P26+'C1'!N26+'C1'!L26+'C1'!J26)&lt; C23*6*(F$1/100), IF('C1'!V26&gt;0,1,0), 0)+
IF(('C1'!T26+'C1'!R26+'C1'!P26+'C1'!N26+'C1'!L26+'C1'!J26) &lt; C23*7*(F$1/100), IF('C1'!T26&gt;0,1,0), 0)+
IF(('C1'!X26+'C1'!T26+'C1'!R26+'C1'!P26+'C1'!N26+'C1'!L26+'C1'!J26) &lt; C23*8*(F$1/100), IF('C1'!X26&gt;0,1,0), 0)+
IF(('C1'!Z26+'C1'!X26+'C1'!T26+'C1'!R26+'C1'!P26+'C1'!N26+'C1'!L26+'C1'!J26) &lt; C23*9*(F$1/100), IF('C1'!Z26&gt;0,1,0), 0)+
IF(('C1'!AB26+'C1'!Z26+'C1'!X26+'C1'!T26+'C1'!R26+'C1'!P26+'C1'!N26+'C1'!L26+'C1'!J26) &lt; C23*10*(F$1/100), IF('C1'!AB26&gt;0,1,0), 0)+
IF(('C1'!AD26+'C1'!AB26+'C1'!Z26+'C1'!X26+'C1'!T26+'C1'!R26+'C1'!P26+'C1'!N26+'C1'!L26+'C1'!J26) &lt; C23*11*(F$1/100), IF('C1'!AD26&gt;0,1,0), 0)+
IF(('C1'!AF26+'C1'!AD26+'C1'!AB26+'C1'!Z26+'C1'!X26+'C1'!T26+'C1'!R26+'C1'!P26+'C1'!N26+'C1'!L26+'C1'!J26) &lt; C23*12*(F$1/100), IF('C1'!AF26&gt;0,1,0), 0)</f>
        <v>0</v>
      </c>
      <c r="G23" s="222">
        <f>IF('C1'!J26&lt;C23,1,0)+IF('C1'!L26&lt;C23,1,0)++IF('C1'!N26&lt;C23,1,0)+IF('C1'!P26&lt;C23,1,0)+IF('C1'!R26&lt;C23,1,0)+IF('C1'!T26&lt;C23,1,0)+IF('C1'!V26&lt;C23,1,0)+IF('C1'!X26&lt;C23,1,0)+IF('C1'!Z26&lt;C23,1,0)+IF('C1'!AB26&lt;C23,1,0)+IF('C1'!AD26&lt;C23,1,0)+IF('C1'!AF26&lt;C23,1,0)-E23</f>
        <v>-12</v>
      </c>
      <c r="H23" s="183">
        <f t="shared" si="1"/>
        <v>0</v>
      </c>
      <c r="I23" s="175">
        <f>COUNTIF('C1'!M26:AJ26,"=N")</f>
        <v>0</v>
      </c>
      <c r="J23" s="223">
        <f>COUNTIF('C1'!I26:AF26,"=E)")</f>
        <v>0</v>
      </c>
      <c r="K23" s="223">
        <f>COUNTIF('C1'!I26:AF26,"=T")</f>
        <v>0</v>
      </c>
      <c r="L23" s="223">
        <f>COUNTIF('C1'!I26:AF26,"=A")</f>
        <v>0</v>
      </c>
      <c r="M23" s="224"/>
      <c r="N23" s="179">
        <f>'C1'!J26-C23</f>
        <v>0</v>
      </c>
      <c r="O23" s="182">
        <f>'C1'!J26+'C1'!L26-(C23*2)</f>
        <v>0</v>
      </c>
      <c r="P23" s="182">
        <f>'C1'!J26+'C1'!L26+'C1'!N26-(C23*3)</f>
        <v>0</v>
      </c>
      <c r="Q23" s="182">
        <f>'C1'!J26+'C1'!L26+'C1'!N26+'C1'!P26-(C23*4)</f>
        <v>0</v>
      </c>
      <c r="R23" s="182">
        <f>'C1'!J26+'C1'!L26+'C1'!N26+'C1'!P26+'C1'!R26-(C23*5)</f>
        <v>0</v>
      </c>
      <c r="S23" s="182">
        <f>'C1'!J26+'C1'!L26+'C1'!N26+'C1'!P26+'C1'!R26+'C1'!T26-(C23*6)</f>
        <v>0</v>
      </c>
      <c r="T23" s="182">
        <f>'C1'!J26+'C1'!L26+'C1'!N26+'C1'!P26+'C1'!R26+'C1'!T26+'C1'!V26-(C23*7)</f>
        <v>0</v>
      </c>
      <c r="U23" s="182">
        <f>'C1'!J26+'C1'!L26+'C1'!N26+'C1'!P26+'C1'!R26+'C1'!T26+'C1'!V26+'C1'!X26-(C23*8)</f>
        <v>0</v>
      </c>
      <c r="V23" s="182">
        <f>'C1'!J26+'C1'!L26+'C1'!N26+'C1'!P26+'C1'!R26+'C1'!T26+'C1'!V26+'C1'!X26+'C1'!Z26-(C23*9)</f>
        <v>0</v>
      </c>
      <c r="W23" s="182">
        <f>'C1'!J26+'C1'!L26+'C1'!N26+'C1'!P26+'C1'!R26+'C1'!T26+'C1'!V26+'C1'!X26+'C1'!Z26+'C1'!AB26-(C23*10)</f>
        <v>0</v>
      </c>
      <c r="X23" s="182">
        <f>'C1'!J26+'C1'!L26+'C1'!N26+'C1'!P26+'C1'!R26+'C1'!T26+'C1'!V26+'C1'!X26+'C1'!Z26+'C1'!AB26+'C1'!AD26-(C23*11)</f>
        <v>0</v>
      </c>
      <c r="Y23" s="182">
        <f>'C1'!J26+'C1'!L26+'C1'!N26+'C1'!P26+'C1'!R26+'C1'!T26+'C1'!V26+'C1'!X26+'C1'!Z26+'C1'!AB26+'C1'!AD26+'C1'!AF26-(C23*12)</f>
        <v>0</v>
      </c>
      <c r="Z23" s="163"/>
      <c r="AA23" s="179">
        <f t="shared" si="3"/>
        <v>0</v>
      </c>
      <c r="AB23" s="179">
        <f>'C1'!AP26</f>
        <v>0</v>
      </c>
      <c r="AC23" s="160"/>
    </row>
    <row r="24">
      <c r="A24" s="178">
        <v>9.0</v>
      </c>
      <c r="B24" s="163" t="str">
        <f>'C1'!C27</f>
        <v/>
      </c>
      <c r="C24" s="179" t="str">
        <f>'C1'!D27</f>
        <v/>
      </c>
      <c r="D24" s="163"/>
      <c r="E24" s="220">
        <f>'C1'!BD27</f>
        <v>12</v>
      </c>
      <c r="F24" s="221">
        <f>IF('C1'!J27 &lt; C24*(F$1/100), IF('C1'!J27&gt;0,1,0), 0)+
IF(('C1'!L27+'C1'!J27) &lt; C24*2*(F$1/100), IF('C1'!L27&gt;0,1,0), 0)+
IF(('C1'!N27+'C1'!L27+'C1'!J27) &lt; C24*3*(F$1/100),IF('C1'!N27&gt;0,1,0),0)+
IF(('C1'!P27+'C1'!N27+'C1'!L27+'C1'!J27 ) &lt; C24*4*(F$1/100), IF('C1'!P27&gt;0,1,0), 0)+
IF(('C1'!R27+'C1'!P27+'C1'!N27+'C1'!L27+'C1'!J27) &lt; C24*5*(F$1/100), IF('C1'!R27&gt;0,1,0), 0)+
IF(('C1'!V27+'C1'!R27+'C1'!P27+'C1'!N27+'C1'!L27+'C1'!J27)&lt; C24*6*(F$1/100), IF('C1'!V27&gt;0,1,0), 0)+
IF(('C1'!T27+'C1'!R27+'C1'!P27+'C1'!N27+'C1'!L27+'C1'!J27) &lt; C24*7*(F$1/100), IF('C1'!T27&gt;0,1,0), 0)+
IF(('C1'!X27+'C1'!T27+'C1'!R27+'C1'!P27+'C1'!N27+'C1'!L27+'C1'!J27) &lt; C24*8*(F$1/100), IF('C1'!X27&gt;0,1,0), 0)+
IF(('C1'!Z27+'C1'!X27+'C1'!T27+'C1'!R27+'C1'!P27+'C1'!N27+'C1'!L27+'C1'!J27) &lt; C24*9*(F$1/100), IF('C1'!Z27&gt;0,1,0), 0)+
IF(('C1'!AB27+'C1'!Z27+'C1'!X27+'C1'!T27+'C1'!R27+'C1'!P27+'C1'!N27+'C1'!L27+'C1'!J27) &lt; C24*10*(F$1/100), IF('C1'!AB27&gt;0,1,0), 0)+
IF(('C1'!AD27+'C1'!AB27+'C1'!Z27+'C1'!X27+'C1'!T27+'C1'!R27+'C1'!P27+'C1'!N27+'C1'!L27+'C1'!J27) &lt; C24*11*(F$1/100), IF('C1'!AD27&gt;0,1,0), 0)+
IF(('C1'!AF27+'C1'!AD27+'C1'!AB27+'C1'!Z27+'C1'!X27+'C1'!T27+'C1'!R27+'C1'!P27+'C1'!N27+'C1'!L27+'C1'!J27) &lt; C24*12*(F$1/100), IF('C1'!AF27&gt;0,1,0), 0)</f>
        <v>0</v>
      </c>
      <c r="G24" s="222">
        <f>IF('C1'!J27&lt;C24,1,0)+IF('C1'!L27&lt;C24,1,0)++IF('C1'!N27&lt;C24,1,0)+IF('C1'!P27&lt;C24,1,0)+IF('C1'!R27&lt;C24,1,0)+IF('C1'!T27&lt;C24,1,0)+IF('C1'!V27&lt;C24,1,0)+IF('C1'!X27&lt;C24,1,0)+IF('C1'!Z27&lt;C24,1,0)+IF('C1'!AB27&lt;C24,1,0)+IF('C1'!AD27&lt;C24,1,0)+IF('C1'!AF27&lt;C24,1,0)-E24</f>
        <v>-12</v>
      </c>
      <c r="H24" s="183">
        <f t="shared" si="1"/>
        <v>0</v>
      </c>
      <c r="I24" s="175">
        <f>COUNTIF('C1'!M27:AJ27,"=N")</f>
        <v>0</v>
      </c>
      <c r="J24" s="223">
        <f>COUNTIF('C1'!I27:AF27,"=E)")</f>
        <v>0</v>
      </c>
      <c r="K24" s="223">
        <f>COUNTIF('C1'!I27:AF27,"=T")</f>
        <v>0</v>
      </c>
      <c r="L24" s="223">
        <f>COUNTIF('C1'!I27:AF27,"=A")</f>
        <v>0</v>
      </c>
      <c r="M24" s="224"/>
      <c r="N24" s="179">
        <f>'C1'!J27-C24</f>
        <v>0</v>
      </c>
      <c r="O24" s="182">
        <f>'C1'!J27+'C1'!L27-(C24*2)</f>
        <v>0</v>
      </c>
      <c r="P24" s="182">
        <f>'C1'!J27+'C1'!L27+'C1'!N27-(C24*3)</f>
        <v>0</v>
      </c>
      <c r="Q24" s="182">
        <f>'C1'!J27+'C1'!L27+'C1'!N27+'C1'!P27-(C24*4)</f>
        <v>0</v>
      </c>
      <c r="R24" s="182">
        <f>'C1'!J27+'C1'!L27+'C1'!N27+'C1'!P27+'C1'!R27-(C24*5)</f>
        <v>0</v>
      </c>
      <c r="S24" s="182">
        <f>'C1'!J27+'C1'!L27+'C1'!N27+'C1'!P27+'C1'!R27+'C1'!T27-(C24*6)</f>
        <v>0</v>
      </c>
      <c r="T24" s="182">
        <f>'C1'!J27+'C1'!L27+'C1'!N27+'C1'!P27+'C1'!R27+'C1'!T27+'C1'!V27-(C24*7)</f>
        <v>0</v>
      </c>
      <c r="U24" s="182">
        <f>'C1'!J27+'C1'!L27+'C1'!N27+'C1'!P27+'C1'!R27+'C1'!T27+'C1'!V27+'C1'!X27-(C24*8)</f>
        <v>0</v>
      </c>
      <c r="V24" s="182">
        <f>'C1'!J27+'C1'!L27+'C1'!N27+'C1'!P27+'C1'!R27+'C1'!T27+'C1'!V27+'C1'!X27+'C1'!Z27-(C24*9)</f>
        <v>0</v>
      </c>
      <c r="W24" s="182">
        <f>'C1'!J27+'C1'!L27+'C1'!N27+'C1'!P27+'C1'!R27+'C1'!T27+'C1'!V27+'C1'!X27+'C1'!Z27+'C1'!AB27-(C24*10)</f>
        <v>0</v>
      </c>
      <c r="X24" s="182">
        <f>'C1'!J27+'C1'!L27+'C1'!N27+'C1'!P27+'C1'!R27+'C1'!T27+'C1'!V27+'C1'!X27+'C1'!Z27+'C1'!AB27+'C1'!AD27-(C24*11)</f>
        <v>0</v>
      </c>
      <c r="Y24" s="182">
        <f>'C1'!J27+'C1'!L27+'C1'!N27+'C1'!P27+'C1'!R27+'C1'!T27+'C1'!V27+'C1'!X27+'C1'!Z27+'C1'!AB27+'C1'!AD27+'C1'!AF27-(C24*12)</f>
        <v>0</v>
      </c>
      <c r="Z24" s="163"/>
      <c r="AA24" s="179">
        <f t="shared" si="3"/>
        <v>0</v>
      </c>
      <c r="AB24" s="179">
        <f>'C1'!AP27</f>
        <v>0</v>
      </c>
      <c r="AC24" s="160"/>
    </row>
    <row r="25">
      <c r="A25" s="188"/>
      <c r="B25" s="174" t="s">
        <v>92</v>
      </c>
      <c r="C25" s="163"/>
      <c r="D25" s="163"/>
      <c r="E25" s="163"/>
      <c r="F25" s="221"/>
      <c r="G25" s="223"/>
      <c r="H25" s="183">
        <f t="shared" si="1"/>
        <v>0</v>
      </c>
      <c r="I25" s="175"/>
      <c r="J25" s="223"/>
      <c r="K25" s="223"/>
      <c r="L25" s="223"/>
      <c r="M25" s="224"/>
      <c r="N25" s="163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63"/>
      <c r="AA25" s="163"/>
      <c r="AB25" s="163"/>
      <c r="AC25" s="160"/>
    </row>
    <row r="26">
      <c r="A26" s="178">
        <v>1.0</v>
      </c>
      <c r="B26" s="163" t="str">
        <f>'C1'!C29</f>
        <v>RUIZ ZAPATA MARYI CATALINA</v>
      </c>
      <c r="C26" s="179">
        <f>'C1'!D29</f>
        <v>20000</v>
      </c>
      <c r="D26" s="163"/>
      <c r="E26" s="220">
        <f>'C1'!BD29</f>
        <v>4</v>
      </c>
      <c r="F26" s="221">
        <f>IF('C1'!J29 &lt; C26*(F$1/100), IF('C1'!J29&gt;0,1,0), 0)+
IF(('C1'!L29+'C1'!J29) &lt; C26*2*(F$1/100), IF('C1'!L29&gt;0,1,0), 0)+
IF(('C1'!N29+'C1'!L29+'C1'!J29) &lt; C26*3*(F$1/100),IF('C1'!N29&gt;0,1,0),0)+
IF(('C1'!P29+'C1'!N29+'C1'!L29+'C1'!J29 ) &lt; C26*4*(F$1/100), IF('C1'!P29&gt;0,1,0), 0)+
IF(('C1'!R29+'C1'!P29+'C1'!N29+'C1'!L29+'C1'!J29) &lt; C26*5*(F$1/100), IF('C1'!R29&gt;0,1,0), 0)+
IF(('C1'!V29+'C1'!R29+'C1'!P29+'C1'!N29+'C1'!L29+'C1'!J29)&lt; C26*6*(F$1/100), IF('C1'!V29&gt;0,1,0), 0)+
IF(('C1'!T29+'C1'!R29+'C1'!P29+'C1'!N29+'C1'!L29+'C1'!J29) &lt; C26*7*(F$1/100), IF('C1'!T29&gt;0,1,0), 0)+
IF(('C1'!X29+'C1'!T29+'C1'!R29+'C1'!P29+'C1'!N29+'C1'!L29+'C1'!J29) &lt; C26*8*(F$1/100), IF('C1'!X29&gt;0,1,0), 0)+
IF(('C1'!Z29+'C1'!X29+'C1'!T29+'C1'!R29+'C1'!P29+'C1'!N29+'C1'!L29+'C1'!J29) &lt; C26*9*(F$1/100), IF('C1'!Z29&gt;0,1,0), 0)+
IF(('C1'!AB29+'C1'!Z29+'C1'!X29+'C1'!T29+'C1'!R29+'C1'!P29+'C1'!N29+'C1'!L29+'C1'!J29) &lt; C26*10*(F$1/100), IF('C1'!AB29&gt;0,1,0), 0)+
IF(('C1'!AD29+'C1'!AB29+'C1'!Z29+'C1'!X29+'C1'!T29+'C1'!R29+'C1'!P29+'C1'!N29+'C1'!L29+'C1'!J29) &lt; C26*11*(F$1/100), IF('C1'!AD29&gt;0,1,0), 0)+
IF(('C1'!AF29+'C1'!AD29+'C1'!AB29+'C1'!Z29+'C1'!X29+'C1'!T29+'C1'!R29+'C1'!P29+'C1'!N29+'C1'!L29+'C1'!J29) &lt; C26*12*(F$1/100), IF('C1'!AF29&gt;0,1,0), 0)</f>
        <v>3</v>
      </c>
      <c r="G26" s="222">
        <f>IF('C1'!J29&lt;C26,1,0)+IF('C1'!L29&lt;C26,1,0)++IF('C1'!N29&lt;C26,1,0)+IF('C1'!P29&lt;C26,1,0)+IF('C1'!R29&lt;C26,1,0)+IF('C1'!T29&lt;C26,1,0)+IF('C1'!V29&lt;C26,1,0)+IF('C1'!X29&lt;C26,1,0)+IF('C1'!Z29&lt;C26,1,0)+IF('C1'!AB29&lt;C26,1,0)+IF('C1'!AD29&lt;C26,1,0)+IF('C1'!AF29&lt;C26,1,0)-E26</f>
        <v>2</v>
      </c>
      <c r="H26" s="183">
        <f t="shared" si="1"/>
        <v>11</v>
      </c>
      <c r="I26" s="175">
        <f>COUNTIF('C1'!M29:AJ29,"=N")</f>
        <v>0</v>
      </c>
      <c r="J26" s="223">
        <f>COUNTIF('C1'!I29:AF29,"=E)")</f>
        <v>0</v>
      </c>
      <c r="K26" s="223">
        <f>COUNTIF('C1'!I29:AF29,"=T")</f>
        <v>0</v>
      </c>
      <c r="L26" s="223">
        <f>COUNTIF('C1'!I29:AF29,"=A")</f>
        <v>12</v>
      </c>
      <c r="M26" s="224"/>
      <c r="N26" s="179">
        <f>'C1'!J29-C26</f>
        <v>-20000</v>
      </c>
      <c r="O26" s="182">
        <f>'C1'!J29+'C1'!L29-(C26*2)</f>
        <v>-30000</v>
      </c>
      <c r="P26" s="182">
        <f>'C1'!J29+'C1'!L29+'C1'!N29-(C26*3)</f>
        <v>-10000</v>
      </c>
      <c r="Q26" s="182">
        <f>'C1'!J29+'C1'!L29+'C1'!N29+'C1'!P29-(C26*4)</f>
        <v>-30000</v>
      </c>
      <c r="R26" s="182">
        <f>'C1'!J29+'C1'!L29+'C1'!N29+'C1'!P29+'C1'!R29-(C26*5)</f>
        <v>-32000</v>
      </c>
      <c r="S26" s="182">
        <f>'C1'!J29+'C1'!L29+'C1'!N29+'C1'!P29+'C1'!R29+'C1'!T29-(C26*6)</f>
        <v>-32000</v>
      </c>
      <c r="T26" s="182">
        <f>'C1'!J29+'C1'!L29+'C1'!N29+'C1'!P29+'C1'!R29+'C1'!T29+'C1'!V29-(C26*7)</f>
        <v>-52000</v>
      </c>
      <c r="U26" s="182">
        <f>'C1'!J29+'C1'!L29+'C1'!N29+'C1'!P29+'C1'!R29+'C1'!T29+'C1'!V29+'C1'!X29-(C26*8)</f>
        <v>-72000</v>
      </c>
      <c r="V26" s="182">
        <f>'C1'!J29+'C1'!L29+'C1'!N29+'C1'!P29+'C1'!R29+'C1'!T29+'C1'!V29+'C1'!X29+'C1'!Z29-(C26*9)</f>
        <v>-42000</v>
      </c>
      <c r="W26" s="182">
        <f>'C1'!J29+'C1'!L29+'C1'!N29+'C1'!P29+'C1'!R29+'C1'!T29+'C1'!V29+'C1'!X29+'C1'!Z29+'C1'!AB29-(C26*10)</f>
        <v>-42000</v>
      </c>
      <c r="X26" s="182">
        <f>'C1'!J29+'C1'!L29+'C1'!N29+'C1'!P29+'C1'!R29+'C1'!T29+'C1'!V29+'C1'!X29+'C1'!Z29+'C1'!AB29+'C1'!AD29-(C26*11)</f>
        <v>-20000</v>
      </c>
      <c r="Y26" s="182">
        <f>'C1'!J29+'C1'!L29+'C1'!N29+'C1'!P29+'C1'!R29+'C1'!T29+'C1'!V29+'C1'!X29+'C1'!Z29+'C1'!AB29+'C1'!AD29+'C1'!AF29-(C26*12)</f>
        <v>0</v>
      </c>
      <c r="Z26" s="163"/>
      <c r="AA26" s="179">
        <f t="shared" ref="AA26:AA33" si="4">C26*12</f>
        <v>240000</v>
      </c>
      <c r="AB26" s="179">
        <f>'C1'!AP29</f>
        <v>240000</v>
      </c>
      <c r="AC26" s="160"/>
    </row>
    <row r="27">
      <c r="A27" s="178">
        <v>2.0</v>
      </c>
      <c r="B27" s="163" t="str">
        <f>'C1'!C30</f>
        <v>RAMIREZ MORALES ARGELIA</v>
      </c>
      <c r="C27" s="179">
        <f>'C1'!D30</f>
        <v>47500</v>
      </c>
      <c r="D27" s="163"/>
      <c r="E27" s="220">
        <f>'C1'!BD30</f>
        <v>1</v>
      </c>
      <c r="F27" s="221">
        <f>IF('C1'!J30 &lt; C27*(F$1/100), IF('C1'!J30&gt;0,1,0), 0)+
IF(('C1'!L30+'C1'!J30) &lt; C27*2*(F$1/100), IF('C1'!L30&gt;0,1,0), 0)+
IF(('C1'!N30+'C1'!L30+'C1'!J30) &lt; C27*3*(F$1/100),IF('C1'!N30&gt;0,1,0),0)+
IF(('C1'!P30+'C1'!N30+'C1'!L30+'C1'!J30 ) &lt; C27*4*(F$1/100), IF('C1'!P30&gt;0,1,0), 0)+
IF(('C1'!R30+'C1'!P30+'C1'!N30+'C1'!L30+'C1'!J30) &lt; C27*5*(F$1/100), IF('C1'!R30&gt;0,1,0), 0)+
IF(('C1'!V30+'C1'!R30+'C1'!P30+'C1'!N30+'C1'!L30+'C1'!J30)&lt; C27*6*(F$1/100), IF('C1'!V30&gt;0,1,0), 0)+
IF(('C1'!T30+'C1'!R30+'C1'!P30+'C1'!N30+'C1'!L30+'C1'!J30) &lt; C27*7*(F$1/100), IF('C1'!T30&gt;0,1,0), 0)+
IF(('C1'!X30+'C1'!T30+'C1'!R30+'C1'!P30+'C1'!N30+'C1'!L30+'C1'!J30) &lt; C27*8*(F$1/100), IF('C1'!X30&gt;0,1,0), 0)+
IF(('C1'!Z30+'C1'!X30+'C1'!T30+'C1'!R30+'C1'!P30+'C1'!N30+'C1'!L30+'C1'!J30) &lt; C27*9*(F$1/100), IF('C1'!Z30&gt;0,1,0), 0)+
IF(('C1'!AB30+'C1'!Z30+'C1'!X30+'C1'!T30+'C1'!R30+'C1'!P30+'C1'!N30+'C1'!L30+'C1'!J30) &lt; C27*10*(F$1/100), IF('C1'!AB30&gt;0,1,0), 0)+
IF(('C1'!AD30+'C1'!AB30+'C1'!Z30+'C1'!X30+'C1'!T30+'C1'!R30+'C1'!P30+'C1'!N30+'C1'!L30+'C1'!J30) &lt; C27*11*(F$1/100), IF('C1'!AD30&gt;0,1,0), 0)+
IF(('C1'!AF30+'C1'!AD30+'C1'!AB30+'C1'!Z30+'C1'!X30+'C1'!T30+'C1'!R30+'C1'!P30+'C1'!N30+'C1'!L30+'C1'!J30) &lt; C27*12*(F$1/100), IF('C1'!AF30&gt;0,1,0), 0)</f>
        <v>0</v>
      </c>
      <c r="G27" s="222">
        <f>IF('C1'!J30&lt;C27,1,0)+IF('C1'!L30&lt;C27,1,0)++IF('C1'!N30&lt;C27,1,0)+IF('C1'!P30&lt;C27,1,0)+IF('C1'!R30&lt;C27,1,0)+IF('C1'!T30&lt;C27,1,0)+IF('C1'!V30&lt;C27,1,0)+IF('C1'!X30&lt;C27,1,0)+IF('C1'!Z30&lt;C27,1,0)+IF('C1'!AB30&lt;C27,1,0)+IF('C1'!AD30&lt;C27,1,0)+IF('C1'!AF30&lt;C27,1,0)-E27</f>
        <v>1</v>
      </c>
      <c r="H27" s="183">
        <f t="shared" si="1"/>
        <v>3</v>
      </c>
      <c r="I27" s="175">
        <f>COUNTIF('C1'!M30:AJ30,"=N")</f>
        <v>0</v>
      </c>
      <c r="J27" s="223">
        <f>COUNTIF('C1'!I30:AF30,"=E)")</f>
        <v>0</v>
      </c>
      <c r="K27" s="223">
        <f>COUNTIF('C1'!I30:AF30,"=T")</f>
        <v>0</v>
      </c>
      <c r="L27" s="223">
        <f>COUNTIF('C1'!I30:AF30,"=A")</f>
        <v>11</v>
      </c>
      <c r="M27" s="224"/>
      <c r="N27" s="179">
        <f>'C1'!J30-C27</f>
        <v>0</v>
      </c>
      <c r="O27" s="182">
        <f>'C1'!J30+'C1'!L30-(C27*2)</f>
        <v>2500</v>
      </c>
      <c r="P27" s="182">
        <f>'C1'!J30+'C1'!L30+'C1'!N30-(C27*3)</f>
        <v>5000</v>
      </c>
      <c r="Q27" s="182">
        <f>'C1'!J30+'C1'!L30+'C1'!N30+'C1'!P30-(C27*4)</f>
        <v>7500</v>
      </c>
      <c r="R27" s="182">
        <f>'C1'!J30+'C1'!L30+'C1'!N30+'C1'!P30+'C1'!R30-(C27*5)</f>
        <v>10000</v>
      </c>
      <c r="S27" s="182">
        <f>'C1'!J30+'C1'!L30+'C1'!N30+'C1'!P30+'C1'!R30+'C1'!T30-(C27*6)</f>
        <v>2500</v>
      </c>
      <c r="T27" s="182">
        <f>'C1'!J30+'C1'!L30+'C1'!N30+'C1'!P30+'C1'!R30+'C1'!T30+'C1'!V30-(C27*7)</f>
        <v>5000</v>
      </c>
      <c r="U27" s="182">
        <f>'C1'!J30+'C1'!L30+'C1'!N30+'C1'!P30+'C1'!R30+'C1'!T30+'C1'!V30+'C1'!X30-(C27*8)</f>
        <v>7500</v>
      </c>
      <c r="V27" s="182">
        <f>'C1'!J30+'C1'!L30+'C1'!N30+'C1'!P30+'C1'!R30+'C1'!T30+'C1'!V30+'C1'!X30+'C1'!Z30-(C27*9)</f>
        <v>-40000</v>
      </c>
      <c r="W27" s="182">
        <f>'C1'!J30+'C1'!L30+'C1'!N30+'C1'!P30+'C1'!R30+'C1'!T30+'C1'!V30+'C1'!X30+'C1'!Z30+'C1'!AB30-(C27*10)</f>
        <v>-37500</v>
      </c>
      <c r="X27" s="182">
        <f>'C1'!J30+'C1'!L30+'C1'!N30+'C1'!P30+'C1'!R30+'C1'!T30+'C1'!V30+'C1'!X30+'C1'!Z30+'C1'!AB30+'C1'!AD30-(C27*11)</f>
        <v>-35000</v>
      </c>
      <c r="Y27" s="182">
        <f>'C1'!J30+'C1'!L30+'C1'!N30+'C1'!P30+'C1'!R30+'C1'!T30+'C1'!V30+'C1'!X30+'C1'!Z30+'C1'!AB30+'C1'!AD30+'C1'!AF30-(C27*12)</f>
        <v>0</v>
      </c>
      <c r="Z27" s="163"/>
      <c r="AA27" s="179">
        <f t="shared" si="4"/>
        <v>570000</v>
      </c>
      <c r="AB27" s="179">
        <f>'C1'!AP30</f>
        <v>570000</v>
      </c>
      <c r="AC27" s="160"/>
    </row>
    <row r="28">
      <c r="A28" s="178">
        <v>3.0</v>
      </c>
      <c r="B28" s="163" t="str">
        <f>'C1'!C31</f>
        <v>HIGUITA HIDALGO LUZ MARINA</v>
      </c>
      <c r="C28" s="179">
        <f>'C1'!D31</f>
        <v>47500</v>
      </c>
      <c r="D28" s="163"/>
      <c r="E28" s="220">
        <f>'C1'!BD31</f>
        <v>3</v>
      </c>
      <c r="F28" s="221">
        <f>IF('C1'!J31 &lt; C28*(F$1/100), IF('C1'!J31&gt;0,1,0), 0)+
IF(('C1'!L31+'C1'!J31) &lt; C28*2*(F$1/100), IF('C1'!L31&gt;0,1,0), 0)+
IF(('C1'!N31+'C1'!L31+'C1'!J31) &lt; C28*3*(F$1/100),IF('C1'!N31&gt;0,1,0),0)+
IF(('C1'!P31+'C1'!N31+'C1'!L31+'C1'!J31 ) &lt; C28*4*(F$1/100), IF('C1'!P31&gt;0,1,0), 0)+
IF(('C1'!R31+'C1'!P31+'C1'!N31+'C1'!L31+'C1'!J31) &lt; C28*5*(F$1/100), IF('C1'!R31&gt;0,1,0), 0)+
IF(('C1'!V31+'C1'!R31+'C1'!P31+'C1'!N31+'C1'!L31+'C1'!J31)&lt; C28*6*(F$1/100), IF('C1'!V31&gt;0,1,0), 0)+
IF(('C1'!T31+'C1'!R31+'C1'!P31+'C1'!N31+'C1'!L31+'C1'!J31) &lt; C28*7*(F$1/100), IF('C1'!T31&gt;0,1,0), 0)+
IF(('C1'!X31+'C1'!T31+'C1'!R31+'C1'!P31+'C1'!N31+'C1'!L31+'C1'!J31) &lt; C28*8*(F$1/100), IF('C1'!X31&gt;0,1,0), 0)+
IF(('C1'!Z31+'C1'!X31+'C1'!T31+'C1'!R31+'C1'!P31+'C1'!N31+'C1'!L31+'C1'!J31) &lt; C28*9*(F$1/100), IF('C1'!Z31&gt;0,1,0), 0)+
IF(('C1'!AB31+'C1'!Z31+'C1'!X31+'C1'!T31+'C1'!R31+'C1'!P31+'C1'!N31+'C1'!L31+'C1'!J31) &lt; C28*10*(F$1/100), IF('C1'!AB31&gt;0,1,0), 0)+
IF(('C1'!AD31+'C1'!AB31+'C1'!Z31+'C1'!X31+'C1'!T31+'C1'!R31+'C1'!P31+'C1'!N31+'C1'!L31+'C1'!J31) &lt; C28*11*(F$1/100), IF('C1'!AD31&gt;0,1,0), 0)+
IF(('C1'!AF31+'C1'!AD31+'C1'!AB31+'C1'!Z31+'C1'!X31+'C1'!T31+'C1'!R31+'C1'!P31+'C1'!N31+'C1'!L31+'C1'!J31) &lt; C28*12*(F$1/100), IF('C1'!AF31&gt;0,1,0), 0)</f>
        <v>0</v>
      </c>
      <c r="G28" s="222">
        <f>IF('C1'!J31&lt;C28,1,0)+IF('C1'!L31&lt;C28,1,0)++IF('C1'!N31&lt;C28,1,0)+IF('C1'!P31&lt;C28,1,0)+IF('C1'!R31&lt;C28,1,0)+IF('C1'!T31&lt;C28,1,0)+IF('C1'!V31&lt;C28,1,0)+IF('C1'!X31&lt;C28,1,0)+IF('C1'!Z31&lt;C28,1,0)+IF('C1'!AB31&lt;C28,1,0)+IF('C1'!AD31&lt;C28,1,0)+IF('C1'!AF31&lt;C28,1,0)-E28</f>
        <v>0</v>
      </c>
      <c r="H28" s="183">
        <f t="shared" si="1"/>
        <v>3</v>
      </c>
      <c r="I28" s="175">
        <f>COUNTIF('C1'!M31:AJ31,"=N")</f>
        <v>3</v>
      </c>
      <c r="J28" s="223">
        <f>COUNTIF('C1'!I31:AF31,"=E)")</f>
        <v>0</v>
      </c>
      <c r="K28" s="223">
        <f>COUNTIF('C1'!I31:AF31,"=T")</f>
        <v>2</v>
      </c>
      <c r="L28" s="223">
        <f>COUNTIF('C1'!I31:AF31,"=A")</f>
        <v>7</v>
      </c>
      <c r="M28" s="224"/>
      <c r="N28" s="179">
        <f>'C1'!J31-C28</f>
        <v>12500</v>
      </c>
      <c r="O28" s="182">
        <f>'C1'!J31+'C1'!L31-(C28*2)</f>
        <v>25000</v>
      </c>
      <c r="P28" s="182">
        <f>'C1'!J31+'C1'!L31+'C1'!N31-(C28*3)</f>
        <v>27500</v>
      </c>
      <c r="Q28" s="182">
        <f>'C1'!J31+'C1'!L31+'C1'!N31+'C1'!P31-(C28*4)</f>
        <v>-20000</v>
      </c>
      <c r="R28" s="182">
        <f>'C1'!J31+'C1'!L31+'C1'!N31+'C1'!P31+'C1'!R31-(C28*5)</f>
        <v>32500</v>
      </c>
      <c r="S28" s="182">
        <f>'C1'!J31+'C1'!L31+'C1'!N31+'C1'!P31+'C1'!R31+'C1'!T31-(C28*6)</f>
        <v>35000</v>
      </c>
      <c r="T28" s="182">
        <f>'C1'!J31+'C1'!L31+'C1'!N31+'C1'!P31+'C1'!R31+'C1'!T31+'C1'!V31-(C28*7)</f>
        <v>37500</v>
      </c>
      <c r="U28" s="182">
        <f>'C1'!J31+'C1'!L31+'C1'!N31+'C1'!P31+'C1'!R31+'C1'!T31+'C1'!V31+'C1'!X31-(C28*8)</f>
        <v>40000</v>
      </c>
      <c r="V28" s="182">
        <f>'C1'!J31+'C1'!L31+'C1'!N31+'C1'!P31+'C1'!R31+'C1'!T31+'C1'!V31+'C1'!X31+'C1'!Z31-(C28*9)</f>
        <v>-7500</v>
      </c>
      <c r="W28" s="182">
        <f>'C1'!J31+'C1'!L31+'C1'!N31+'C1'!P31+'C1'!R31+'C1'!T31+'C1'!V31+'C1'!X31+'C1'!Z31+'C1'!AB31-(C28*10)</f>
        <v>45000</v>
      </c>
      <c r="X28" s="182">
        <f>'C1'!J31+'C1'!L31+'C1'!N31+'C1'!P31+'C1'!R31+'C1'!T31+'C1'!V31+'C1'!X31+'C1'!Z31+'C1'!AB31+'C1'!AD31-(C28*11)</f>
        <v>-2500</v>
      </c>
      <c r="Y28" s="182">
        <f>'C1'!J31+'C1'!L31+'C1'!N31+'C1'!P31+'C1'!R31+'C1'!T31+'C1'!V31+'C1'!X31+'C1'!Z31+'C1'!AB31+'C1'!AD31+'C1'!AF31-(C28*12)</f>
        <v>50000</v>
      </c>
      <c r="Z28" s="163"/>
      <c r="AA28" s="179">
        <f t="shared" si="4"/>
        <v>570000</v>
      </c>
      <c r="AB28" s="179">
        <f>'C1'!AP31</f>
        <v>620000</v>
      </c>
      <c r="AC28" s="160"/>
    </row>
    <row r="29">
      <c r="A29" s="178">
        <v>4.0</v>
      </c>
      <c r="B29" s="163" t="str">
        <f>'C1'!C32</f>
        <v>BETANCUR MONCADA LILIAN DELSOCORRO</v>
      </c>
      <c r="C29" s="179">
        <f>'C1'!D32</f>
        <v>47500</v>
      </c>
      <c r="D29" s="163"/>
      <c r="E29" s="220">
        <f>'C1'!BD32</f>
        <v>2</v>
      </c>
      <c r="F29" s="221">
        <f>IF('C1'!J32 &lt; C29*(F$1/100), IF('C1'!J32&gt;0,1,0), 0)+
IF(('C1'!L32+'C1'!J32) &lt; C29*2*(F$1/100), IF('C1'!L32&gt;0,1,0), 0)+
IF(('C1'!N32+'C1'!L32+'C1'!J32) &lt; C29*3*(F$1/100),IF('C1'!N32&gt;0,1,0),0)+
IF(('C1'!P32+'C1'!N32+'C1'!L32+'C1'!J32 ) &lt; C29*4*(F$1/100), IF('C1'!P32&gt;0,1,0), 0)+
IF(('C1'!R32+'C1'!P32+'C1'!N32+'C1'!L32+'C1'!J32) &lt; C29*5*(F$1/100), IF('C1'!R32&gt;0,1,0), 0)+
IF(('C1'!V32+'C1'!R32+'C1'!P32+'C1'!N32+'C1'!L32+'C1'!J32)&lt; C29*6*(F$1/100), IF('C1'!V32&gt;0,1,0), 0)+
IF(('C1'!T32+'C1'!R32+'C1'!P32+'C1'!N32+'C1'!L32+'C1'!J32) &lt; C29*7*(F$1/100), IF('C1'!T32&gt;0,1,0), 0)+
IF(('C1'!X32+'C1'!T32+'C1'!R32+'C1'!P32+'C1'!N32+'C1'!L32+'C1'!J32) &lt; C29*8*(F$1/100), IF('C1'!X32&gt;0,1,0), 0)+
IF(('C1'!Z32+'C1'!X32+'C1'!T32+'C1'!R32+'C1'!P32+'C1'!N32+'C1'!L32+'C1'!J32) &lt; C29*9*(F$1/100), IF('C1'!Z32&gt;0,1,0), 0)+
IF(('C1'!AB32+'C1'!Z32+'C1'!X32+'C1'!T32+'C1'!R32+'C1'!P32+'C1'!N32+'C1'!L32+'C1'!J32) &lt; C29*10*(F$1/100), IF('C1'!AB32&gt;0,1,0), 0)+
IF(('C1'!AD32+'C1'!AB32+'C1'!Z32+'C1'!X32+'C1'!T32+'C1'!R32+'C1'!P32+'C1'!N32+'C1'!L32+'C1'!J32) &lt; C29*11*(F$1/100), IF('C1'!AD32&gt;0,1,0), 0)+
IF(('C1'!AF32+'C1'!AD32+'C1'!AB32+'C1'!Z32+'C1'!X32+'C1'!T32+'C1'!R32+'C1'!P32+'C1'!N32+'C1'!L32+'C1'!J32) &lt; C29*12*(F$1/100), IF('C1'!AF32&gt;0,1,0), 0)</f>
        <v>0</v>
      </c>
      <c r="G29" s="222">
        <f>IF('C1'!J32&lt;C29,1,0)+IF('C1'!L32&lt;C29,1,0)++IF('C1'!N32&lt;C29,1,0)+IF('C1'!P32&lt;C29,1,0)+IF('C1'!R32&lt;C29,1,0)+IF('C1'!T32&lt;C29,1,0)+IF('C1'!V32&lt;C29,1,0)+IF('C1'!X32&lt;C29,1,0)+IF('C1'!Z32&lt;C29,1,0)+IF('C1'!AB32&lt;C29,1,0)+IF('C1'!AD32&lt;C29,1,0)+IF('C1'!AF32&lt;C29,1,0)-E29</f>
        <v>1</v>
      </c>
      <c r="H29" s="183">
        <f t="shared" si="1"/>
        <v>7</v>
      </c>
      <c r="I29" s="175">
        <f>COUNTIF('C1'!M32:AJ32,"=N")</f>
        <v>2</v>
      </c>
      <c r="J29" s="223">
        <f>COUNTIF('C1'!I32:AF32,"=E)")</f>
        <v>0</v>
      </c>
      <c r="K29" s="223">
        <f>COUNTIF('C1'!I32:AF32,"=T")</f>
        <v>4</v>
      </c>
      <c r="L29" s="223">
        <f>COUNTIF('C1'!I32:AF32,"=A")</f>
        <v>6</v>
      </c>
      <c r="M29" s="224"/>
      <c r="N29" s="179">
        <f>'C1'!J32-C29</f>
        <v>22500</v>
      </c>
      <c r="O29" s="182">
        <f>'C1'!J32+'C1'!L32-(C29*2)</f>
        <v>25000</v>
      </c>
      <c r="P29" s="182">
        <f>'C1'!J32+'C1'!L32+'C1'!N32-(C29*3)</f>
        <v>27500</v>
      </c>
      <c r="Q29" s="182">
        <f>'C1'!J32+'C1'!L32+'C1'!N32+'C1'!P32-(C29*4)</f>
        <v>30000</v>
      </c>
      <c r="R29" s="182">
        <f>'C1'!J32+'C1'!L32+'C1'!N32+'C1'!P32+'C1'!R32-(C29*5)</f>
        <v>-17500</v>
      </c>
      <c r="S29" s="182">
        <f>'C1'!J32+'C1'!L32+'C1'!N32+'C1'!P32+'C1'!R32+'C1'!T32-(C29*6)</f>
        <v>-15000</v>
      </c>
      <c r="T29" s="182">
        <f>'C1'!J32+'C1'!L32+'C1'!N32+'C1'!P32+'C1'!R32+'C1'!T32+'C1'!V32-(C29*7)</f>
        <v>-62500</v>
      </c>
      <c r="U29" s="182">
        <f>'C1'!J32+'C1'!L32+'C1'!N32+'C1'!P32+'C1'!R32+'C1'!T32+'C1'!V32+'C1'!X32-(C29*8)</f>
        <v>-60000</v>
      </c>
      <c r="V29" s="182">
        <f>'C1'!J32+'C1'!L32+'C1'!N32+'C1'!P32+'C1'!R32+'C1'!T32+'C1'!V32+'C1'!X32+'C1'!Z32-(C29*9)</f>
        <v>-57500</v>
      </c>
      <c r="W29" s="182">
        <f>'C1'!J32+'C1'!L32+'C1'!N32+'C1'!P32+'C1'!R32+'C1'!T32+'C1'!V32+'C1'!X32+'C1'!Z32+'C1'!AB32-(C29*10)</f>
        <v>-65000</v>
      </c>
      <c r="X29" s="182">
        <f>'C1'!J32+'C1'!L32+'C1'!N32+'C1'!P32+'C1'!R32+'C1'!T32+'C1'!V32+'C1'!X32+'C1'!Z32+'C1'!AB32+'C1'!AD32-(C29*11)</f>
        <v>-62500</v>
      </c>
      <c r="Y29" s="182">
        <f>'C1'!J32+'C1'!L32+'C1'!N32+'C1'!P32+'C1'!R32+'C1'!T32+'C1'!V32+'C1'!X32+'C1'!Z32+'C1'!AB32+'C1'!AD32+'C1'!AF32-(C29*12)</f>
        <v>0</v>
      </c>
      <c r="Z29" s="163"/>
      <c r="AA29" s="179">
        <f t="shared" si="4"/>
        <v>570000</v>
      </c>
      <c r="AB29" s="179">
        <f>'C1'!AP32</f>
        <v>570000</v>
      </c>
      <c r="AC29" s="160"/>
    </row>
    <row r="30">
      <c r="A30" s="178">
        <v>5.0</v>
      </c>
      <c r="B30" s="163" t="str">
        <f>'C1'!C33</f>
        <v>ZAPATA LAVERDE GUSTAVO DE JESUS</v>
      </c>
      <c r="C30" s="179">
        <f>'C1'!D33</f>
        <v>20000</v>
      </c>
      <c r="D30" s="163"/>
      <c r="E30" s="220">
        <f>'C1'!BD33</f>
        <v>5</v>
      </c>
      <c r="F30" s="221">
        <f>IF('C1'!J33 &lt; C30*(F$1/100), IF('C1'!J33&gt;0,1,0), 0)+
IF(('C1'!L33+'C1'!J33) &lt; C30*2*(F$1/100), IF('C1'!L33&gt;0,1,0), 0)+
IF(('C1'!N33+'C1'!L33+'C1'!J33) &lt; C30*3*(F$1/100),IF('C1'!N33&gt;0,1,0),0)+
IF(('C1'!P33+'C1'!N33+'C1'!L33+'C1'!J33 ) &lt; C30*4*(F$1/100), IF('C1'!P33&gt;0,1,0), 0)+
IF(('C1'!R33+'C1'!P33+'C1'!N33+'C1'!L33+'C1'!J33) &lt; C30*5*(F$1/100), IF('C1'!R33&gt;0,1,0), 0)+
IF(('C1'!V33+'C1'!R33+'C1'!P33+'C1'!N33+'C1'!L33+'C1'!J33)&lt; C30*6*(F$1/100), IF('C1'!V33&gt;0,1,0), 0)+
IF(('C1'!T33+'C1'!R33+'C1'!P33+'C1'!N33+'C1'!L33+'C1'!J33) &lt; C30*7*(F$1/100), IF('C1'!T33&gt;0,1,0), 0)+
IF(('C1'!X33+'C1'!T33+'C1'!R33+'C1'!P33+'C1'!N33+'C1'!L33+'C1'!J33) &lt; C30*8*(F$1/100), IF('C1'!X33&gt;0,1,0), 0)+
IF(('C1'!Z33+'C1'!X33+'C1'!T33+'C1'!R33+'C1'!P33+'C1'!N33+'C1'!L33+'C1'!J33) &lt; C30*9*(F$1/100), IF('C1'!Z33&gt;0,1,0), 0)+
IF(('C1'!AB33+'C1'!Z33+'C1'!X33+'C1'!T33+'C1'!R33+'C1'!P33+'C1'!N33+'C1'!L33+'C1'!J33) &lt; C30*10*(F$1/100), IF('C1'!AB33&gt;0,1,0), 0)+
IF(('C1'!AD33+'C1'!AB33+'C1'!Z33+'C1'!X33+'C1'!T33+'C1'!R33+'C1'!P33+'C1'!N33+'C1'!L33+'C1'!J33) &lt; C30*11*(F$1/100), IF('C1'!AD33&gt;0,1,0), 0)+
IF(('C1'!AF33+'C1'!AD33+'C1'!AB33+'C1'!Z33+'C1'!X33+'C1'!T33+'C1'!R33+'C1'!P33+'C1'!N33+'C1'!L33+'C1'!J33) &lt; C30*12*(F$1/100), IF('C1'!AF33&gt;0,1,0), 0)</f>
        <v>6</v>
      </c>
      <c r="G30" s="222">
        <f>IF('C1'!J33&lt;C30,1,0)+IF('C1'!L33&lt;C30,1,0)++IF('C1'!N33&lt;C30,1,0)+IF('C1'!P33&lt;C30,1,0)+IF('C1'!R33&lt;C30,1,0)+IF('C1'!T33&lt;C30,1,0)+IF('C1'!V33&lt;C30,1,0)+IF('C1'!X33&lt;C30,1,0)+IF('C1'!Z33&lt;C30,1,0)+IF('C1'!AB33&lt;C30,1,0)+IF('C1'!AD33&lt;C30,1,0)+IF('C1'!AF33&lt;C30,1,0)-E30</f>
        <v>4</v>
      </c>
      <c r="H30" s="183">
        <f t="shared" si="1"/>
        <v>11</v>
      </c>
      <c r="I30" s="175">
        <f>COUNTIF('C1'!M33:AJ33,"=N")</f>
        <v>1</v>
      </c>
      <c r="J30" s="223">
        <f>COUNTIF('C1'!I33:AF33,"=E)")</f>
        <v>0</v>
      </c>
      <c r="K30" s="223">
        <f>COUNTIF('C1'!I33:AF33,"=T")</f>
        <v>1</v>
      </c>
      <c r="L30" s="223">
        <f>COUNTIF('C1'!I33:AF33,"=A")</f>
        <v>9</v>
      </c>
      <c r="M30" s="224"/>
      <c r="N30" s="179">
        <f>'C1'!J33-C30</f>
        <v>-20000</v>
      </c>
      <c r="O30" s="182">
        <f>'C1'!J33+'C1'!L33-(C30*2)</f>
        <v>-25000</v>
      </c>
      <c r="P30" s="182">
        <f>'C1'!J33+'C1'!L33+'C1'!N33-(C30*3)</f>
        <v>-45000</v>
      </c>
      <c r="Q30" s="182">
        <f>'C1'!J33+'C1'!L33+'C1'!N33+'C1'!P33-(C30*4)</f>
        <v>-55000</v>
      </c>
      <c r="R30" s="182">
        <f>'C1'!J33+'C1'!L33+'C1'!N33+'C1'!P33+'C1'!R33-(C30*5)</f>
        <v>-75000</v>
      </c>
      <c r="S30" s="182">
        <f>'C1'!J33+'C1'!L33+'C1'!N33+'C1'!P33+'C1'!R33+'C1'!T33-(C30*6)</f>
        <v>-95000</v>
      </c>
      <c r="T30" s="182">
        <f>'C1'!J33+'C1'!L33+'C1'!N33+'C1'!P33+'C1'!R33+'C1'!T33+'C1'!V33-(C30*7)</f>
        <v>-115000</v>
      </c>
      <c r="U30" s="182">
        <f>'C1'!J33+'C1'!L33+'C1'!N33+'C1'!P33+'C1'!R33+'C1'!T33+'C1'!V33+'C1'!X33-(C30*8)</f>
        <v>-75000</v>
      </c>
      <c r="V30" s="182">
        <f>'C1'!J33+'C1'!L33+'C1'!N33+'C1'!P33+'C1'!R33+'C1'!T33+'C1'!V33+'C1'!X33+'C1'!Z33-(C30*9)</f>
        <v>-80000</v>
      </c>
      <c r="W30" s="182">
        <f>'C1'!J33+'C1'!L33+'C1'!N33+'C1'!P33+'C1'!R33+'C1'!T33+'C1'!V33+'C1'!X33+'C1'!Z33+'C1'!AB33-(C30*10)</f>
        <v>-80000</v>
      </c>
      <c r="X30" s="182">
        <f>'C1'!J33+'C1'!L33+'C1'!N33+'C1'!P33+'C1'!R33+'C1'!T33+'C1'!V33+'C1'!X33+'C1'!Z33+'C1'!AB33+'C1'!AD33-(C30*11)</f>
        <v>-85000</v>
      </c>
      <c r="Y30" s="182">
        <f>'C1'!J33+'C1'!L33+'C1'!N33+'C1'!P33+'C1'!R33+'C1'!T33+'C1'!V33+'C1'!X33+'C1'!Z33+'C1'!AB33+'C1'!AD33+'C1'!AF33-(C30*12)</f>
        <v>5000</v>
      </c>
      <c r="Z30" s="163"/>
      <c r="AA30" s="179">
        <f t="shared" si="4"/>
        <v>240000</v>
      </c>
      <c r="AB30" s="179">
        <f>'C1'!AP33</f>
        <v>245000</v>
      </c>
      <c r="AC30" s="160"/>
    </row>
    <row r="31">
      <c r="A31" s="178">
        <v>6.0</v>
      </c>
      <c r="B31" s="163" t="str">
        <f>'C1'!C34</f>
        <v>BEDOYA ARBOLEDA JOSE ALBEIRO</v>
      </c>
      <c r="C31" s="179">
        <f>'C1'!D34</f>
        <v>47500</v>
      </c>
      <c r="D31" s="163"/>
      <c r="E31" s="220">
        <f>'C1'!BD34</f>
        <v>0</v>
      </c>
      <c r="F31" s="221">
        <f>IF('C1'!J34 &lt; C31*(F$1/100), IF('C1'!J34&gt;0,1,0), 0)+
IF(('C1'!L34+'C1'!J34) &lt; C31*2*(F$1/100), IF('C1'!L34&gt;0,1,0), 0)+
IF(('C1'!N34+'C1'!L34+'C1'!J34) &lt; C31*3*(F$1/100),IF('C1'!N34&gt;0,1,0),0)+
IF(('C1'!P34+'C1'!N34+'C1'!L34+'C1'!J34 ) &lt; C31*4*(F$1/100), IF('C1'!P34&gt;0,1,0), 0)+
IF(('C1'!R34+'C1'!P34+'C1'!N34+'C1'!L34+'C1'!J34) &lt; C31*5*(F$1/100), IF('C1'!R34&gt;0,1,0), 0)+
IF(('C1'!V34+'C1'!R34+'C1'!P34+'C1'!N34+'C1'!L34+'C1'!J34)&lt; C31*6*(F$1/100), IF('C1'!V34&gt;0,1,0), 0)+
IF(('C1'!T34+'C1'!R34+'C1'!P34+'C1'!N34+'C1'!L34+'C1'!J34) &lt; C31*7*(F$1/100), IF('C1'!T34&gt;0,1,0), 0)+
IF(('C1'!X34+'C1'!T34+'C1'!R34+'C1'!P34+'C1'!N34+'C1'!L34+'C1'!J34) &lt; C31*8*(F$1/100), IF('C1'!X34&gt;0,1,0), 0)+
IF(('C1'!Z34+'C1'!X34+'C1'!T34+'C1'!R34+'C1'!P34+'C1'!N34+'C1'!L34+'C1'!J34) &lt; C31*9*(F$1/100), IF('C1'!Z34&gt;0,1,0), 0)+
IF(('C1'!AB34+'C1'!Z34+'C1'!X34+'C1'!T34+'C1'!R34+'C1'!P34+'C1'!N34+'C1'!L34+'C1'!J34) &lt; C31*10*(F$1/100), IF('C1'!AB34&gt;0,1,0), 0)+
IF(('C1'!AD34+'C1'!AB34+'C1'!Z34+'C1'!X34+'C1'!T34+'C1'!R34+'C1'!P34+'C1'!N34+'C1'!L34+'C1'!J34) &lt; C31*11*(F$1/100), IF('C1'!AD34&gt;0,1,0), 0)+
IF(('C1'!AF34+'C1'!AD34+'C1'!AB34+'C1'!Z34+'C1'!X34+'C1'!T34+'C1'!R34+'C1'!P34+'C1'!N34+'C1'!L34+'C1'!J34) &lt; C31*12*(F$1/100), IF('C1'!AF34&gt;0,1,0), 0)</f>
        <v>0</v>
      </c>
      <c r="G31" s="222">
        <f>IF('C1'!J34&lt;C31,1,0)+IF('C1'!L34&lt;C31,1,0)++IF('C1'!N34&lt;C31,1,0)+IF('C1'!P34&lt;C31,1,0)+IF('C1'!R34&lt;C31,1,0)+IF('C1'!T34&lt;C31,1,0)+IF('C1'!V34&lt;C31,1,0)+IF('C1'!X34&lt;C31,1,0)+IF('C1'!Z34&lt;C31,1,0)+IF('C1'!AB34&lt;C31,1,0)+IF('C1'!AD34&lt;C31,1,0)+IF('C1'!AF34&lt;C31,1,0)-E31</f>
        <v>1</v>
      </c>
      <c r="H31" s="183">
        <f t="shared" si="1"/>
        <v>0</v>
      </c>
      <c r="I31" s="175">
        <f>COUNTIF('C1'!M34:AJ34,"=N")</f>
        <v>0</v>
      </c>
      <c r="J31" s="223">
        <f>COUNTIF('C1'!I34:AF34,"=E)")</f>
        <v>0</v>
      </c>
      <c r="K31" s="223">
        <f>COUNTIF('C1'!I34:AF34,"=T")</f>
        <v>0</v>
      </c>
      <c r="L31" s="223">
        <f>COUNTIF('C1'!I34:AF34,"=A")</f>
        <v>12</v>
      </c>
      <c r="M31" s="224"/>
      <c r="N31" s="179">
        <f>'C1'!J34-C31</f>
        <v>2500</v>
      </c>
      <c r="O31" s="182">
        <f>'C1'!J34+'C1'!L34-(C31*2)</f>
        <v>5000</v>
      </c>
      <c r="P31" s="182">
        <f>'C1'!J34+'C1'!L34+'C1'!N34-(C31*3)</f>
        <v>7500</v>
      </c>
      <c r="Q31" s="182">
        <f>'C1'!J34+'C1'!L34+'C1'!N34+'C1'!P34-(C31*4)</f>
        <v>10000</v>
      </c>
      <c r="R31" s="182">
        <f>'C1'!J34+'C1'!L34+'C1'!N34+'C1'!P34+'C1'!R34-(C31*5)</f>
        <v>12500</v>
      </c>
      <c r="S31" s="182">
        <f>'C1'!J34+'C1'!L34+'C1'!N34+'C1'!P34+'C1'!R34+'C1'!T34-(C31*6)</f>
        <v>15000</v>
      </c>
      <c r="T31" s="182">
        <f>'C1'!J34+'C1'!L34+'C1'!N34+'C1'!P34+'C1'!R34+'C1'!T34+'C1'!V34-(C31*7)</f>
        <v>17500</v>
      </c>
      <c r="U31" s="182">
        <f>'C1'!J34+'C1'!L34+'C1'!N34+'C1'!P34+'C1'!R34+'C1'!T34+'C1'!V34+'C1'!X34-(C31*8)</f>
        <v>20000</v>
      </c>
      <c r="V31" s="182">
        <f>'C1'!J34+'C1'!L34+'C1'!N34+'C1'!P34+'C1'!R34+'C1'!T34+'C1'!V34+'C1'!X34+'C1'!Z34-(C31*9)</f>
        <v>22500</v>
      </c>
      <c r="W31" s="182">
        <f>'C1'!J34+'C1'!L34+'C1'!N34+'C1'!P34+'C1'!R34+'C1'!T34+'C1'!V34+'C1'!X34+'C1'!Z34+'C1'!AB34-(C31*10)</f>
        <v>25000</v>
      </c>
      <c r="X31" s="182">
        <f>'C1'!J34+'C1'!L34+'C1'!N34+'C1'!P34+'C1'!R34+'C1'!T34+'C1'!V34+'C1'!X34+'C1'!Z34+'C1'!AB34+'C1'!AD34-(C31*11)</f>
        <v>27500</v>
      </c>
      <c r="Y31" s="182">
        <f>'C1'!J34+'C1'!L34+'C1'!N34+'C1'!P34+'C1'!R34+'C1'!T34+'C1'!V34+'C1'!X34+'C1'!Z34+'C1'!AB34+'C1'!AD34+'C1'!AF34-(C31*12)</f>
        <v>0</v>
      </c>
      <c r="Z31" s="163"/>
      <c r="AA31" s="179">
        <f t="shared" si="4"/>
        <v>570000</v>
      </c>
      <c r="AB31" s="179">
        <f>'C1'!AP34</f>
        <v>570000</v>
      </c>
      <c r="AC31" s="160"/>
    </row>
    <row r="32">
      <c r="A32" s="178">
        <v>7.0</v>
      </c>
      <c r="B32" s="163" t="str">
        <f>'C1'!C35</f>
        <v/>
      </c>
      <c r="C32" s="179" t="str">
        <f>'C1'!D35</f>
        <v/>
      </c>
      <c r="D32" s="163"/>
      <c r="E32" s="220">
        <f>'C1'!BD35</f>
        <v>12</v>
      </c>
      <c r="F32" s="221">
        <f>IF('C1'!J35 &lt; C32*(F$1/100), IF('C1'!J35&gt;0,1,0), 0)+
IF(('C1'!L35+'C1'!J35) &lt; C32*2*(F$1/100), IF('C1'!L35&gt;0,1,0), 0)+
IF(('C1'!N35+'C1'!L35+'C1'!J35) &lt; C32*3*(F$1/100),IF('C1'!N35&gt;0,1,0),0)+
IF(('C1'!P35+'C1'!N35+'C1'!L35+'C1'!J35 ) &lt; C32*4*(F$1/100), IF('C1'!P35&gt;0,1,0), 0)+
IF(('C1'!R35+'C1'!P35+'C1'!N35+'C1'!L35+'C1'!J35) &lt; C32*5*(F$1/100), IF('C1'!R35&gt;0,1,0), 0)+
IF(('C1'!V35+'C1'!R35+'C1'!P35+'C1'!N35+'C1'!L35+'C1'!J35)&lt; C32*6*(F$1/100), IF('C1'!V35&gt;0,1,0), 0)+
IF(('C1'!T35+'C1'!R35+'C1'!P35+'C1'!N35+'C1'!L35+'C1'!J35) &lt; C32*7*(F$1/100), IF('C1'!T35&gt;0,1,0), 0)+
IF(('C1'!X35+'C1'!T35+'C1'!R35+'C1'!P35+'C1'!N35+'C1'!L35+'C1'!J35) &lt; C32*8*(F$1/100), IF('C1'!X35&gt;0,1,0), 0)+
IF(('C1'!Z35+'C1'!X35+'C1'!T35+'C1'!R35+'C1'!P35+'C1'!N35+'C1'!L35+'C1'!J35) &lt; C32*9*(F$1/100), IF('C1'!Z35&gt;0,1,0), 0)+
IF(('C1'!AB35+'C1'!Z35+'C1'!X35+'C1'!T35+'C1'!R35+'C1'!P35+'C1'!N35+'C1'!L35+'C1'!J35) &lt; C32*10*(F$1/100), IF('C1'!AB35&gt;0,1,0), 0)+
IF(('C1'!AD35+'C1'!AB35+'C1'!Z35+'C1'!X35+'C1'!T35+'C1'!R35+'C1'!P35+'C1'!N35+'C1'!L35+'C1'!J35) &lt; C32*11*(F$1/100), IF('C1'!AD35&gt;0,1,0), 0)+
IF(('C1'!AF35+'C1'!AD35+'C1'!AB35+'C1'!Z35+'C1'!X35+'C1'!T35+'C1'!R35+'C1'!P35+'C1'!N35+'C1'!L35+'C1'!J35) &lt; C32*12*(F$1/100), IF('C1'!AF35&gt;0,1,0), 0)</f>
        <v>0</v>
      </c>
      <c r="G32" s="222">
        <f>IF('C1'!J35&lt;C32,1,0)+IF('C1'!L35&lt;C32,1,0)++IF('C1'!N35&lt;C32,1,0)+IF('C1'!P35&lt;C32,1,0)+IF('C1'!R35&lt;C32,1,0)+IF('C1'!T35&lt;C32,1,0)+IF('C1'!V35&lt;C32,1,0)+IF('C1'!X35&lt;C32,1,0)+IF('C1'!Z35&lt;C32,1,0)+IF('C1'!AB35&lt;C32,1,0)+IF('C1'!AD35&lt;C32,1,0)+IF('C1'!AF35&lt;C32,1,0)-E32</f>
        <v>-12</v>
      </c>
      <c r="H32" s="183">
        <f t="shared" si="1"/>
        <v>0</v>
      </c>
      <c r="I32" s="175">
        <f>COUNTIF('C1'!M35:AJ35,"=N")</f>
        <v>0</v>
      </c>
      <c r="J32" s="223">
        <f>COUNTIF('C1'!I35:AF35,"=E)")</f>
        <v>0</v>
      </c>
      <c r="K32" s="223">
        <f>COUNTIF('C1'!I35:AF35,"=T")</f>
        <v>0</v>
      </c>
      <c r="L32" s="223">
        <f>COUNTIF('C1'!I35:AF35,"=A")</f>
        <v>0</v>
      </c>
      <c r="M32" s="224"/>
      <c r="N32" s="179">
        <f>'C1'!J35-C32</f>
        <v>0</v>
      </c>
      <c r="O32" s="182">
        <f>'C1'!J35+'C1'!L35-(C32*2)</f>
        <v>0</v>
      </c>
      <c r="P32" s="182">
        <f>'C1'!J35+'C1'!L35+'C1'!N35-(C32*3)</f>
        <v>0</v>
      </c>
      <c r="Q32" s="182">
        <f>'C1'!J35+'C1'!L35+'C1'!N35+'C1'!P35-(C32*4)</f>
        <v>0</v>
      </c>
      <c r="R32" s="182">
        <f>'C1'!J35+'C1'!L35+'C1'!N35+'C1'!P35+'C1'!R35-(C32*5)</f>
        <v>0</v>
      </c>
      <c r="S32" s="182">
        <f>'C1'!J35+'C1'!L35+'C1'!N35+'C1'!P35+'C1'!R35+'C1'!T35-(C32*6)</f>
        <v>0</v>
      </c>
      <c r="T32" s="182">
        <f>'C1'!J35+'C1'!L35+'C1'!N35+'C1'!P35+'C1'!R35+'C1'!T35+'C1'!V35-(C32*7)</f>
        <v>0</v>
      </c>
      <c r="U32" s="182">
        <f>'C1'!J35+'C1'!L35+'C1'!N35+'C1'!P35+'C1'!R35+'C1'!T35+'C1'!V35+'C1'!X35-(C32*8)</f>
        <v>0</v>
      </c>
      <c r="V32" s="182">
        <f>'C1'!J35+'C1'!L35+'C1'!N35+'C1'!P35+'C1'!R35+'C1'!T35+'C1'!V35+'C1'!X35+'C1'!Z35-(C32*9)</f>
        <v>0</v>
      </c>
      <c r="W32" s="182">
        <f>'C1'!J35+'C1'!L35+'C1'!N35+'C1'!P35+'C1'!R35+'C1'!T35+'C1'!V35+'C1'!X35+'C1'!Z35+'C1'!AB35-(C32*10)</f>
        <v>0</v>
      </c>
      <c r="X32" s="182">
        <f>'C1'!J35+'C1'!L35+'C1'!N35+'C1'!P35+'C1'!R35+'C1'!T35+'C1'!V35+'C1'!X35+'C1'!Z35+'C1'!AB35+'C1'!AD35-(C32*11)</f>
        <v>0</v>
      </c>
      <c r="Y32" s="182">
        <f>'C1'!J35+'C1'!L35+'C1'!N35+'C1'!P35+'C1'!R35+'C1'!T35+'C1'!V35+'C1'!X35+'C1'!Z35+'C1'!AB35+'C1'!AD35+'C1'!AF35-(C32*12)</f>
        <v>0</v>
      </c>
      <c r="Z32" s="163"/>
      <c r="AA32" s="179">
        <f t="shared" si="4"/>
        <v>0</v>
      </c>
      <c r="AB32" s="179">
        <f>'C1'!AP35</f>
        <v>0</v>
      </c>
      <c r="AC32" s="160"/>
    </row>
    <row r="33">
      <c r="A33" s="178">
        <v>8.0</v>
      </c>
      <c r="B33" s="163" t="str">
        <f>'C1'!C36</f>
        <v/>
      </c>
      <c r="C33" s="179" t="str">
        <f>'C1'!D36</f>
        <v/>
      </c>
      <c r="D33" s="163"/>
      <c r="E33" s="220">
        <f>'C1'!BD36</f>
        <v>12</v>
      </c>
      <c r="F33" s="221">
        <f>IF('C1'!J36 &lt; C33*(F$1/100), IF('C1'!J36&gt;0,1,0), 0)+
IF(('C1'!L36+'C1'!J36) &lt; C33*2*(F$1/100), IF('C1'!L36&gt;0,1,0), 0)+
IF(('C1'!N36+'C1'!L36+'C1'!J36) &lt; C33*3*(F$1/100),IF('C1'!N36&gt;0,1,0),0)+
IF(('C1'!P36+'C1'!N36+'C1'!L36+'C1'!J36 ) &lt; C33*4*(F$1/100), IF('C1'!P36&gt;0,1,0), 0)+
IF(('C1'!R36+'C1'!P36+'C1'!N36+'C1'!L36+'C1'!J36) &lt; C33*5*(F$1/100), IF('C1'!R36&gt;0,1,0), 0)+
IF(('C1'!V36+'C1'!R36+'C1'!P36+'C1'!N36+'C1'!L36+'C1'!J36)&lt; C33*6*(F$1/100), IF('C1'!V36&gt;0,1,0), 0)+
IF(('C1'!T36+'C1'!R36+'C1'!P36+'C1'!N36+'C1'!L36+'C1'!J36) &lt; C33*7*(F$1/100), IF('C1'!T36&gt;0,1,0), 0)+
IF(('C1'!X36+'C1'!T36+'C1'!R36+'C1'!P36+'C1'!N36+'C1'!L36+'C1'!J36) &lt; C33*8*(F$1/100), IF('C1'!X36&gt;0,1,0), 0)+
IF(('C1'!Z36+'C1'!X36+'C1'!T36+'C1'!R36+'C1'!P36+'C1'!N36+'C1'!L36+'C1'!J36) &lt; C33*9*(F$1/100), IF('C1'!Z36&gt;0,1,0), 0)+
IF(('C1'!AB36+'C1'!Z36+'C1'!X36+'C1'!T36+'C1'!R36+'C1'!P36+'C1'!N36+'C1'!L36+'C1'!J36) &lt; C33*10*(F$1/100), IF('C1'!AB36&gt;0,1,0), 0)+
IF(('C1'!AD36+'C1'!AB36+'C1'!Z36+'C1'!X36+'C1'!T36+'C1'!R36+'C1'!P36+'C1'!N36+'C1'!L36+'C1'!J36) &lt; C33*11*(F$1/100), IF('C1'!AD36&gt;0,1,0), 0)+
IF(('C1'!AF36+'C1'!AD36+'C1'!AB36+'C1'!Z36+'C1'!X36+'C1'!T36+'C1'!R36+'C1'!P36+'C1'!N36+'C1'!L36+'C1'!J36) &lt; C33*12*(F$1/100), IF('C1'!AF36&gt;0,1,0), 0)</f>
        <v>0</v>
      </c>
      <c r="G33" s="222">
        <f>IF('C1'!J36&lt;C33,1,0)+IF('C1'!L36&lt;C33,1,0)++IF('C1'!N36&lt;C33,1,0)+IF('C1'!P36&lt;C33,1,0)+IF('C1'!R36&lt;C33,1,0)+IF('C1'!T36&lt;C33,1,0)+IF('C1'!V36&lt;C33,1,0)+IF('C1'!X36&lt;C33,1,0)+IF('C1'!Z36&lt;C33,1,0)+IF('C1'!AB36&lt;C33,1,0)+IF('C1'!AD36&lt;C33,1,0)+IF('C1'!AF36&lt;C33,1,0)-E33</f>
        <v>-12</v>
      </c>
      <c r="H33" s="183">
        <f t="shared" si="1"/>
        <v>0</v>
      </c>
      <c r="I33" s="175">
        <f>COUNTIF('C1'!M36:AJ36,"=N")</f>
        <v>0</v>
      </c>
      <c r="J33" s="223">
        <f>COUNTIF('C1'!I36:AF36,"=E)")</f>
        <v>0</v>
      </c>
      <c r="K33" s="223">
        <f>COUNTIF('C1'!I36:AF36,"=T")</f>
        <v>0</v>
      </c>
      <c r="L33" s="223">
        <f>COUNTIF('C1'!I36:AF36,"=A")</f>
        <v>0</v>
      </c>
      <c r="M33" s="224"/>
      <c r="N33" s="179">
        <f>'C1'!J36-C33</f>
        <v>0</v>
      </c>
      <c r="O33" s="182">
        <f>'C1'!J36+'C1'!L36-(C33*2)</f>
        <v>0</v>
      </c>
      <c r="P33" s="182">
        <f>'C1'!J36+'C1'!L36+'C1'!N36-(C33*3)</f>
        <v>0</v>
      </c>
      <c r="Q33" s="182">
        <f>'C1'!J36+'C1'!L36+'C1'!N36+'C1'!P36-(C33*4)</f>
        <v>0</v>
      </c>
      <c r="R33" s="182">
        <f>'C1'!J36+'C1'!L36+'C1'!N36+'C1'!P36+'C1'!R36-(C33*5)</f>
        <v>0</v>
      </c>
      <c r="S33" s="182">
        <f>'C1'!J36+'C1'!L36+'C1'!N36+'C1'!P36+'C1'!R36+'C1'!T36-(C33*6)</f>
        <v>0</v>
      </c>
      <c r="T33" s="182">
        <f>'C1'!J36+'C1'!L36+'C1'!N36+'C1'!P36+'C1'!R36+'C1'!T36+'C1'!V36-(C33*7)</f>
        <v>0</v>
      </c>
      <c r="U33" s="182">
        <f>'C1'!J36+'C1'!L36+'C1'!N36+'C1'!P36+'C1'!R36+'C1'!T36+'C1'!V36+'C1'!X36-(C33*8)</f>
        <v>0</v>
      </c>
      <c r="V33" s="182">
        <f>'C1'!J36+'C1'!L36+'C1'!N36+'C1'!P36+'C1'!R36+'C1'!T36+'C1'!V36+'C1'!X36+'C1'!Z36-(C33*9)</f>
        <v>0</v>
      </c>
      <c r="W33" s="182">
        <f>'C1'!J36+'C1'!L36+'C1'!N36+'C1'!P36+'C1'!R36+'C1'!T36+'C1'!V36+'C1'!X36+'C1'!Z36+'C1'!AB36-(C33*10)</f>
        <v>0</v>
      </c>
      <c r="X33" s="182">
        <f>'C1'!J36+'C1'!L36+'C1'!N36+'C1'!P36+'C1'!R36+'C1'!T36+'C1'!V36+'C1'!X36+'C1'!Z36+'C1'!AB36+'C1'!AD36-(C33*11)</f>
        <v>0</v>
      </c>
      <c r="Y33" s="182">
        <f>'C1'!J36+'C1'!L36+'C1'!N36+'C1'!P36+'C1'!R36+'C1'!T36+'C1'!V36+'C1'!X36+'C1'!Z36+'C1'!AB36+'C1'!AD36+'C1'!AF36-(C33*12)</f>
        <v>0</v>
      </c>
      <c r="Z33" s="179"/>
      <c r="AA33" s="179">
        <f t="shared" si="4"/>
        <v>0</v>
      </c>
      <c r="AB33" s="179">
        <f>'C1'!AP36</f>
        <v>0</v>
      </c>
      <c r="AC33" s="160"/>
    </row>
    <row r="34">
      <c r="A34" s="188"/>
      <c r="B34" s="174" t="s">
        <v>92</v>
      </c>
      <c r="C34" s="163"/>
      <c r="D34" s="163"/>
      <c r="E34" s="163"/>
      <c r="F34" s="221"/>
      <c r="G34" s="223"/>
      <c r="H34" s="183">
        <f t="shared" si="1"/>
        <v>0</v>
      </c>
      <c r="I34" s="175"/>
      <c r="J34" s="223"/>
      <c r="K34" s="223"/>
      <c r="L34" s="223"/>
      <c r="M34" s="224"/>
      <c r="N34" s="179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179"/>
      <c r="AA34" s="179"/>
      <c r="AB34" s="179"/>
      <c r="AC34" s="160"/>
    </row>
    <row r="35">
      <c r="A35" s="178">
        <v>1.0</v>
      </c>
      <c r="B35" s="163" t="str">
        <f>'C1'!C38</f>
        <v>RESTREPO HERNANDEZ MAGDALENA</v>
      </c>
      <c r="C35" s="179">
        <f>'C1'!D38</f>
        <v>38500</v>
      </c>
      <c r="D35" s="163"/>
      <c r="E35" s="220">
        <f>'C1'!BD38</f>
        <v>0</v>
      </c>
      <c r="F35" s="221">
        <f>IF('C1'!J38 &lt; C35*(F$1/100), IF('C1'!J38&gt;0,1,0), 0)+
IF(('C1'!L38+'C1'!J38) &lt; C35*2*(F$1/100), IF('C1'!L38&gt;0,1,0), 0)+
IF(('C1'!N38+'C1'!L38+'C1'!J38) &lt; C35*3*(F$1/100),IF('C1'!N38&gt;0,1,0),0)+
IF(('C1'!P38+'C1'!N38+'C1'!L38+'C1'!J38 ) &lt; C35*4*(F$1/100), IF('C1'!P38&gt;0,1,0), 0)+
IF(('C1'!R38+'C1'!P38+'C1'!N38+'C1'!L38+'C1'!J38) &lt; C35*5*(F$1/100), IF('C1'!R38&gt;0,1,0), 0)+
IF(('C1'!V38+'C1'!R38+'C1'!P38+'C1'!N38+'C1'!L38+'C1'!J38)&lt; C35*6*(F$1/100), IF('C1'!V38&gt;0,1,0), 0)+
IF(('C1'!T38+'C1'!R38+'C1'!P38+'C1'!N38+'C1'!L38+'C1'!J38) &lt; C35*7*(F$1/100), IF('C1'!T38&gt;0,1,0), 0)+
IF(('C1'!X38+'C1'!T38+'C1'!R38+'C1'!P38+'C1'!N38+'C1'!L38+'C1'!J38) &lt; C35*8*(F$1/100), IF('C1'!X38&gt;0,1,0), 0)+
IF(('C1'!Z38+'C1'!X38+'C1'!T38+'C1'!R38+'C1'!P38+'C1'!N38+'C1'!L38+'C1'!J38) &lt; C35*9*(F$1/100), IF('C1'!Z38&gt;0,1,0), 0)+
IF(('C1'!AB38+'C1'!Z38+'C1'!X38+'C1'!T38+'C1'!R38+'C1'!P38+'C1'!N38+'C1'!L38+'C1'!J38) &lt; C35*10*(F$1/100), IF('C1'!AB38&gt;0,1,0), 0)+
IF(('C1'!AD38+'C1'!AB38+'C1'!Z38+'C1'!X38+'C1'!T38+'C1'!R38+'C1'!P38+'C1'!N38+'C1'!L38+'C1'!J38) &lt; C35*11*(F$1/100), IF('C1'!AD38&gt;0,1,0), 0)+
IF(('C1'!AF38+'C1'!AD38+'C1'!AB38+'C1'!Z38+'C1'!X38+'C1'!T38+'C1'!R38+'C1'!P38+'C1'!N38+'C1'!L38+'C1'!J38) &lt; C35*12*(F$1/100), IF('C1'!AF38&gt;0,1,0), 0)</f>
        <v>0</v>
      </c>
      <c r="G35" s="222">
        <f>IF('C1'!J38&lt;C35,1,0)+IF('C1'!L38&lt;C35,1,0)++IF('C1'!N38&lt;C35,1,0)+IF('C1'!P38&lt;C35,1,0)+IF('C1'!R38&lt;C35,1,0)+IF('C1'!T38&lt;C35,1,0)+IF('C1'!V38&lt;C35,1,0)+IF('C1'!X38&lt;C35,1,0)+IF('C1'!Z38&lt;C35,1,0)+IF('C1'!AB38&lt;C35,1,0)+IF('C1'!AD38&lt;C35,1,0)+IF('C1'!AF38&lt;C35,1,0)-E35</f>
        <v>2</v>
      </c>
      <c r="H35" s="183">
        <f t="shared" si="1"/>
        <v>2</v>
      </c>
      <c r="I35" s="175">
        <f>COUNTIF('C1'!M38:AJ38,"=N")</f>
        <v>0</v>
      </c>
      <c r="J35" s="223">
        <f>COUNTIF('C1'!I38:AF38,"=E)")</f>
        <v>0</v>
      </c>
      <c r="K35" s="223">
        <f>COUNTIF('C1'!I38:AF38,"=T")</f>
        <v>1</v>
      </c>
      <c r="L35" s="223">
        <f>COUNTIF('C1'!I38:AF38,"=A")</f>
        <v>11</v>
      </c>
      <c r="M35" s="224"/>
      <c r="N35" s="179">
        <f>'C1'!J38-C35</f>
        <v>1500</v>
      </c>
      <c r="O35" s="182">
        <f>'C1'!J38+'C1'!L38-(C35*2)</f>
        <v>3000</v>
      </c>
      <c r="P35" s="182">
        <f>'C1'!J38+'C1'!L38+'C1'!N38-(C35*3)</f>
        <v>3000</v>
      </c>
      <c r="Q35" s="182">
        <f>'C1'!J38+'C1'!L38+'C1'!N38+'C1'!P38-(C35*4)</f>
        <v>4500</v>
      </c>
      <c r="R35" s="182">
        <f>'C1'!J38+'C1'!L38+'C1'!N38+'C1'!P38+'C1'!R38-(C35*5)</f>
        <v>6000</v>
      </c>
      <c r="S35" s="182">
        <f>'C1'!J38+'C1'!L38+'C1'!N38+'C1'!P38+'C1'!R38+'C1'!T38-(C35*6)</f>
        <v>-2500</v>
      </c>
      <c r="T35" s="182">
        <f>'C1'!J38+'C1'!L38+'C1'!N38+'C1'!P38+'C1'!R38+'C1'!T38+'C1'!V38-(C35*7)</f>
        <v>-1000</v>
      </c>
      <c r="U35" s="182">
        <f>'C1'!J38+'C1'!L38+'C1'!N38+'C1'!P38+'C1'!R38+'C1'!T38+'C1'!V38+'C1'!X38-(C35*8)</f>
        <v>500</v>
      </c>
      <c r="V35" s="182">
        <f>'C1'!J38+'C1'!L38+'C1'!N38+'C1'!P38+'C1'!R38+'C1'!T38+'C1'!V38+'C1'!X38+'C1'!Z38-(C35*9)</f>
        <v>2000</v>
      </c>
      <c r="W35" s="182">
        <f>'C1'!J38+'C1'!L38+'C1'!N38+'C1'!P38+'C1'!R38+'C1'!T38+'C1'!V38+'C1'!X38+'C1'!Z38+'C1'!AB38-(C35*10)</f>
        <v>3500</v>
      </c>
      <c r="X35" s="182">
        <f>'C1'!J38+'C1'!L38+'C1'!N38+'C1'!P38+'C1'!R38+'C1'!T38+'C1'!V38+'C1'!X38+'C1'!Z38+'C1'!AB38+'C1'!AD38-(C35*11)</f>
        <v>5000</v>
      </c>
      <c r="Y35" s="182">
        <f>'C1'!J38+'C1'!L38+'C1'!N38+'C1'!P38+'C1'!R38+'C1'!T38+'C1'!V38+'C1'!X38+'C1'!Z38+'C1'!AB38+'C1'!AD38+'C1'!AF38-(C35*12)</f>
        <v>500</v>
      </c>
      <c r="Z35" s="179"/>
      <c r="AA35" s="179">
        <f t="shared" ref="AA35:AA52" si="5">C35*12</f>
        <v>462000</v>
      </c>
      <c r="AB35" s="179">
        <f>'C1'!AP38</f>
        <v>462500</v>
      </c>
      <c r="AC35" s="160"/>
    </row>
    <row r="36">
      <c r="A36" s="178">
        <v>2.0</v>
      </c>
      <c r="B36" s="163" t="str">
        <f>'C1'!C39</f>
        <v>DIAZ MARIA YOLANDA</v>
      </c>
      <c r="C36" s="179">
        <f>'C1'!D39</f>
        <v>66000</v>
      </c>
      <c r="D36" s="163"/>
      <c r="E36" s="220">
        <f>'C1'!BD39</f>
        <v>0</v>
      </c>
      <c r="F36" s="221">
        <f>IF('C1'!J39 &lt; C36*(F$1/100), IF('C1'!J39&gt;0,1,0), 0)+
IF(('C1'!L39+'C1'!J39) &lt; C36*2*(F$1/100), IF('C1'!L39&gt;0,1,0), 0)+
IF(('C1'!N39+'C1'!L39+'C1'!J39) &lt; C36*3*(F$1/100),IF('C1'!N39&gt;0,1,0),0)+
IF(('C1'!P39+'C1'!N39+'C1'!L39+'C1'!J39 ) &lt; C36*4*(F$1/100), IF('C1'!P39&gt;0,1,0), 0)+
IF(('C1'!R39+'C1'!P39+'C1'!N39+'C1'!L39+'C1'!J39) &lt; C36*5*(F$1/100), IF('C1'!R39&gt;0,1,0), 0)+
IF(('C1'!V39+'C1'!R39+'C1'!P39+'C1'!N39+'C1'!L39+'C1'!J39)&lt; C36*6*(F$1/100), IF('C1'!V39&gt;0,1,0), 0)+
IF(('C1'!T39+'C1'!R39+'C1'!P39+'C1'!N39+'C1'!L39+'C1'!J39) &lt; C36*7*(F$1/100), IF('C1'!T39&gt;0,1,0), 0)+
IF(('C1'!X39+'C1'!T39+'C1'!R39+'C1'!P39+'C1'!N39+'C1'!L39+'C1'!J39) &lt; C36*8*(F$1/100), IF('C1'!X39&gt;0,1,0), 0)+
IF(('C1'!Z39+'C1'!X39+'C1'!T39+'C1'!R39+'C1'!P39+'C1'!N39+'C1'!L39+'C1'!J39) &lt; C36*9*(F$1/100), IF('C1'!Z39&gt;0,1,0), 0)+
IF(('C1'!AB39+'C1'!Z39+'C1'!X39+'C1'!T39+'C1'!R39+'C1'!P39+'C1'!N39+'C1'!L39+'C1'!J39) &lt; C36*10*(F$1/100), IF('C1'!AB39&gt;0,1,0), 0)+
IF(('C1'!AD39+'C1'!AB39+'C1'!Z39+'C1'!X39+'C1'!T39+'C1'!R39+'C1'!P39+'C1'!N39+'C1'!L39+'C1'!J39) &lt; C36*11*(F$1/100), IF('C1'!AD39&gt;0,1,0), 0)+
IF(('C1'!AF39+'C1'!AD39+'C1'!AB39+'C1'!Z39+'C1'!X39+'C1'!T39+'C1'!R39+'C1'!P39+'C1'!N39+'C1'!L39+'C1'!J39) &lt; C36*12*(F$1/100), IF('C1'!AF39&gt;0,1,0), 0)</f>
        <v>0</v>
      </c>
      <c r="G36" s="222">
        <f>IF('C1'!J39&lt;C36,1,0)+IF('C1'!L39&lt;C36,1,0)++IF('C1'!N39&lt;C36,1,0)+IF('C1'!P39&lt;C36,1,0)+IF('C1'!R39&lt;C36,1,0)+IF('C1'!T39&lt;C36,1,0)+IF('C1'!V39&lt;C36,1,0)+IF('C1'!X39&lt;C36,1,0)+IF('C1'!Z39&lt;C36,1,0)+IF('C1'!AB39&lt;C36,1,0)+IF('C1'!AD39&lt;C36,1,0)+IF('C1'!AF39&lt;C36,1,0)-E36</f>
        <v>7</v>
      </c>
      <c r="H36" s="183">
        <f t="shared" si="1"/>
        <v>7</v>
      </c>
      <c r="I36" s="175">
        <f>COUNTIF('C1'!M39:AJ39,"=N")</f>
        <v>4</v>
      </c>
      <c r="J36" s="223">
        <f>COUNTIF('C1'!I39:AF39,"=E)")</f>
        <v>0</v>
      </c>
      <c r="K36" s="223">
        <f>COUNTIF('C1'!I39:AF39,"=T")</f>
        <v>0</v>
      </c>
      <c r="L36" s="223">
        <f>COUNTIF('C1'!I39:AF39,"=A")</f>
        <v>8</v>
      </c>
      <c r="M36" s="224"/>
      <c r="N36" s="179">
        <f>'C1'!J39-C36</f>
        <v>54000</v>
      </c>
      <c r="O36" s="182">
        <f>'C1'!J39+'C1'!L39-(C36*2)</f>
        <v>13000</v>
      </c>
      <c r="P36" s="182">
        <f>'C1'!J39+'C1'!L39+'C1'!N39-(C36*3)</f>
        <v>-6000</v>
      </c>
      <c r="Q36" s="182">
        <f>'C1'!J39+'C1'!L39+'C1'!N39+'C1'!P39-(C36*4)</f>
        <v>-17000</v>
      </c>
      <c r="R36" s="182">
        <f>'C1'!J39+'C1'!L39+'C1'!N39+'C1'!P39+'C1'!R39-(C36*5)</f>
        <v>-28000</v>
      </c>
      <c r="S36" s="182">
        <f>'C1'!J39+'C1'!L39+'C1'!N39+'C1'!P39+'C1'!R39+'C1'!T39-(C36*6)</f>
        <v>-34000</v>
      </c>
      <c r="T36" s="182">
        <f>'C1'!J39+'C1'!L39+'C1'!N39+'C1'!P39+'C1'!R39+'C1'!T39+'C1'!V39-(C36*7)</f>
        <v>-36000</v>
      </c>
      <c r="U36" s="182">
        <f>'C1'!J39+'C1'!L39+'C1'!N39+'C1'!P39+'C1'!R39+'C1'!T39+'C1'!V39+'C1'!X39-(C36*8)</f>
        <v>-27000</v>
      </c>
      <c r="V36" s="182">
        <f>'C1'!J39+'C1'!L39+'C1'!N39+'C1'!P39+'C1'!R39+'C1'!T39+'C1'!V39+'C1'!X39+'C1'!Z39-(C36*9)</f>
        <v>-18000</v>
      </c>
      <c r="W36" s="182">
        <f>'C1'!J39+'C1'!L39+'C1'!N39+'C1'!P39+'C1'!R39+'C1'!T39+'C1'!V39+'C1'!X39+'C1'!Z39+'C1'!AB39-(C36*10)</f>
        <v>16000</v>
      </c>
      <c r="X36" s="182">
        <f>'C1'!J39+'C1'!L39+'C1'!N39+'C1'!P39+'C1'!R39+'C1'!T39+'C1'!V39+'C1'!X39+'C1'!Z39+'C1'!AB39+'C1'!AD39-(C36*11)</f>
        <v>50000</v>
      </c>
      <c r="Y36" s="182">
        <f>'C1'!J39+'C1'!L39+'C1'!N39+'C1'!P39+'C1'!R39+'C1'!T39+'C1'!V39+'C1'!X39+'C1'!Z39+'C1'!AB39+'C1'!AD39+'C1'!AF39-(C36*12)</f>
        <v>0</v>
      </c>
      <c r="Z36" s="179"/>
      <c r="AA36" s="179">
        <f t="shared" si="5"/>
        <v>792000</v>
      </c>
      <c r="AB36" s="179">
        <f>'C1'!AP39</f>
        <v>792000</v>
      </c>
      <c r="AC36" s="160"/>
    </row>
    <row r="37">
      <c r="A37" s="178">
        <v>3.0</v>
      </c>
      <c r="B37" s="163" t="str">
        <f>'C1'!C40</f>
        <v>GAÑAN JARAMILLO CLAUDIA MARCELA</v>
      </c>
      <c r="C37" s="179">
        <f>'C1'!D40</f>
        <v>57000</v>
      </c>
      <c r="D37" s="163"/>
      <c r="E37" s="220">
        <f>'C1'!BD40</f>
        <v>1</v>
      </c>
      <c r="F37" s="221">
        <f>IF('C1'!J40 &lt; C37*(F$1/100), IF('C1'!J40&gt;0,1,0), 0)+
IF(('C1'!L40+'C1'!J40) &lt; C37*2*(F$1/100), IF('C1'!L40&gt;0,1,0), 0)+
IF(('C1'!N40+'C1'!L40+'C1'!J40) &lt; C37*3*(F$1/100),IF('C1'!N40&gt;0,1,0),0)+
IF(('C1'!P40+'C1'!N40+'C1'!L40+'C1'!J40 ) &lt; C37*4*(F$1/100), IF('C1'!P40&gt;0,1,0), 0)+
IF(('C1'!R40+'C1'!P40+'C1'!N40+'C1'!L40+'C1'!J40) &lt; C37*5*(F$1/100), IF('C1'!R40&gt;0,1,0), 0)+
IF(('C1'!V40+'C1'!R40+'C1'!P40+'C1'!N40+'C1'!L40+'C1'!J40)&lt; C37*6*(F$1/100), IF('C1'!V40&gt;0,1,0), 0)+
IF(('C1'!T40+'C1'!R40+'C1'!P40+'C1'!N40+'C1'!L40+'C1'!J40) &lt; C37*7*(F$1/100), IF('C1'!T40&gt;0,1,0), 0)+
IF(('C1'!X40+'C1'!T40+'C1'!R40+'C1'!P40+'C1'!N40+'C1'!L40+'C1'!J40) &lt; C37*8*(F$1/100), IF('C1'!X40&gt;0,1,0), 0)+
IF(('C1'!Z40+'C1'!X40+'C1'!T40+'C1'!R40+'C1'!P40+'C1'!N40+'C1'!L40+'C1'!J40) &lt; C37*9*(F$1/100), IF('C1'!Z40&gt;0,1,0), 0)+
IF(('C1'!AB40+'C1'!Z40+'C1'!X40+'C1'!T40+'C1'!R40+'C1'!P40+'C1'!N40+'C1'!L40+'C1'!J40) &lt; C37*10*(F$1/100), IF('C1'!AB40&gt;0,1,0), 0)+
IF(('C1'!AD40+'C1'!AB40+'C1'!Z40+'C1'!X40+'C1'!T40+'C1'!R40+'C1'!P40+'C1'!N40+'C1'!L40+'C1'!J40) &lt; C37*11*(F$1/100), IF('C1'!AD40&gt;0,1,0), 0)+
IF(('C1'!AF40+'C1'!AD40+'C1'!AB40+'C1'!Z40+'C1'!X40+'C1'!T40+'C1'!R40+'C1'!P40+'C1'!N40+'C1'!L40+'C1'!J40) &lt; C37*12*(F$1/100), IF('C1'!AF40&gt;0,1,0), 0)</f>
        <v>0</v>
      </c>
      <c r="G37" s="222">
        <f>IF('C1'!J40&lt;C37,1,0)+IF('C1'!L40&lt;C37,1,0)++IF('C1'!N40&lt;C37,1,0)+IF('C1'!P40&lt;C37,1,0)+IF('C1'!R40&lt;C37,1,0)+IF('C1'!T40&lt;C37,1,0)+IF('C1'!V40&lt;C37,1,0)+IF('C1'!X40&lt;C37,1,0)+IF('C1'!Z40&lt;C37,1,0)+IF('C1'!AB40&lt;C37,1,0)+IF('C1'!AD40&lt;C37,1,0)+IF('C1'!AF40&lt;C37,1,0)-E37</f>
        <v>2</v>
      </c>
      <c r="H37" s="183">
        <f t="shared" si="1"/>
        <v>1</v>
      </c>
      <c r="I37" s="175">
        <f>COUNTIF('C1'!M40:AJ40,"=N")</f>
        <v>5</v>
      </c>
      <c r="J37" s="223">
        <f>COUNTIF('C1'!I40:AF40,"=E)")</f>
        <v>0</v>
      </c>
      <c r="K37" s="223">
        <f>COUNTIF('C1'!I40:AF40,"=T")</f>
        <v>5</v>
      </c>
      <c r="L37" s="223">
        <f>COUNTIF('C1'!I40:AF40,"=A")</f>
        <v>1</v>
      </c>
      <c r="M37" s="224"/>
      <c r="N37" s="179">
        <f>'C1'!J40-C37</f>
        <v>3000</v>
      </c>
      <c r="O37" s="182">
        <f>'C1'!J40+'C1'!L40-(C37*2)</f>
        <v>6000</v>
      </c>
      <c r="P37" s="182">
        <f>'C1'!J40+'C1'!L40+'C1'!N40-(C37*3)</f>
        <v>-51000</v>
      </c>
      <c r="Q37" s="182">
        <f>'C1'!J40+'C1'!L40+'C1'!N40+'C1'!P40-(C37*4)</f>
        <v>12000</v>
      </c>
      <c r="R37" s="182">
        <f>'C1'!J40+'C1'!L40+'C1'!N40+'C1'!P40+'C1'!R40-(C37*5)</f>
        <v>15000</v>
      </c>
      <c r="S37" s="182">
        <f>'C1'!J40+'C1'!L40+'C1'!N40+'C1'!P40+'C1'!R40+'C1'!T40-(C37*6)</f>
        <v>18000</v>
      </c>
      <c r="T37" s="182">
        <f>'C1'!J40+'C1'!L40+'C1'!N40+'C1'!P40+'C1'!R40+'C1'!T40+'C1'!V40-(C37*7)</f>
        <v>21000</v>
      </c>
      <c r="U37" s="182">
        <f>'C1'!J40+'C1'!L40+'C1'!N40+'C1'!P40+'C1'!R40+'C1'!T40+'C1'!V40+'C1'!X40-(C37*8)</f>
        <v>11000</v>
      </c>
      <c r="V37" s="182">
        <f>'C1'!J40+'C1'!L40+'C1'!N40+'C1'!P40+'C1'!R40+'C1'!T40+'C1'!V40+'C1'!X40+'C1'!Z40-(C37*9)</f>
        <v>27000</v>
      </c>
      <c r="W37" s="182">
        <f>'C1'!J40+'C1'!L40+'C1'!N40+'C1'!P40+'C1'!R40+'C1'!T40+'C1'!V40+'C1'!X40+'C1'!Z40+'C1'!AB40-(C37*10)</f>
        <v>30000</v>
      </c>
      <c r="X37" s="182">
        <f>'C1'!J40+'C1'!L40+'C1'!N40+'C1'!P40+'C1'!R40+'C1'!T40+'C1'!V40+'C1'!X40+'C1'!Z40+'C1'!AB40+'C1'!AD40-(C37*11)</f>
        <v>33000</v>
      </c>
      <c r="Y37" s="182">
        <f>'C1'!J40+'C1'!L40+'C1'!N40+'C1'!P40+'C1'!R40+'C1'!T40+'C1'!V40+'C1'!X40+'C1'!Z40+'C1'!AB40+'C1'!AD40+'C1'!AF40-(C37*12)</f>
        <v>0</v>
      </c>
      <c r="Z37" s="179"/>
      <c r="AA37" s="179">
        <f t="shared" si="5"/>
        <v>684000</v>
      </c>
      <c r="AB37" s="179">
        <f>'C1'!AP40</f>
        <v>684000</v>
      </c>
      <c r="AC37" s="160"/>
    </row>
    <row r="38">
      <c r="A38" s="178">
        <v>4.0</v>
      </c>
      <c r="B38" s="163" t="str">
        <f>'C1'!C41</f>
        <v>CASTAÑO RAMIREZ MARCO TULIO</v>
      </c>
      <c r="C38" s="179">
        <f>'C1'!D41</f>
        <v>61500</v>
      </c>
      <c r="D38" s="163"/>
      <c r="E38" s="220">
        <f>'C1'!BD41</f>
        <v>1</v>
      </c>
      <c r="F38" s="221">
        <f>IF('C1'!J41 &lt; C38*(F$1/100), IF('C1'!J41&gt;0,1,0), 0)+
IF(('C1'!L41+'C1'!J41) &lt; C38*2*(F$1/100), IF('C1'!L41&gt;0,1,0), 0)+
IF(('C1'!N41+'C1'!L41+'C1'!J41) &lt; C38*3*(F$1/100),IF('C1'!N41&gt;0,1,0),0)+
IF(('C1'!P41+'C1'!N41+'C1'!L41+'C1'!J41 ) &lt; C38*4*(F$1/100), IF('C1'!P41&gt;0,1,0), 0)+
IF(('C1'!R41+'C1'!P41+'C1'!N41+'C1'!L41+'C1'!J41) &lt; C38*5*(F$1/100), IF('C1'!R41&gt;0,1,0), 0)+
IF(('C1'!V41+'C1'!R41+'C1'!P41+'C1'!N41+'C1'!L41+'C1'!J41)&lt; C38*6*(F$1/100), IF('C1'!V41&gt;0,1,0), 0)+
IF(('C1'!T41+'C1'!R41+'C1'!P41+'C1'!N41+'C1'!L41+'C1'!J41) &lt; C38*7*(F$1/100), IF('C1'!T41&gt;0,1,0), 0)+
IF(('C1'!X41+'C1'!T41+'C1'!R41+'C1'!P41+'C1'!N41+'C1'!L41+'C1'!J41) &lt; C38*8*(F$1/100), IF('C1'!X41&gt;0,1,0), 0)+
IF(('C1'!Z41+'C1'!X41+'C1'!T41+'C1'!R41+'C1'!P41+'C1'!N41+'C1'!L41+'C1'!J41) &lt; C38*9*(F$1/100), IF('C1'!Z41&gt;0,1,0), 0)+
IF(('C1'!AB41+'C1'!Z41+'C1'!X41+'C1'!T41+'C1'!R41+'C1'!P41+'C1'!N41+'C1'!L41+'C1'!J41) &lt; C38*10*(F$1/100), IF('C1'!AB41&gt;0,1,0), 0)+
IF(('C1'!AD41+'C1'!AB41+'C1'!Z41+'C1'!X41+'C1'!T41+'C1'!R41+'C1'!P41+'C1'!N41+'C1'!L41+'C1'!J41) &lt; C38*11*(F$1/100), IF('C1'!AD41&gt;0,1,0), 0)+
IF(('C1'!AF41+'C1'!AD41+'C1'!AB41+'C1'!Z41+'C1'!X41+'C1'!T41+'C1'!R41+'C1'!P41+'C1'!N41+'C1'!L41+'C1'!J41) &lt; C38*12*(F$1/100), IF('C1'!AF41&gt;0,1,0), 0)</f>
        <v>2</v>
      </c>
      <c r="G38" s="222">
        <f>IF('C1'!J41&lt;C38,1,0)+IF('C1'!L41&lt;C38,1,0)++IF('C1'!N41&lt;C38,1,0)+IF('C1'!P41&lt;C38,1,0)+IF('C1'!R41&lt;C38,1,0)+IF('C1'!T41&lt;C38,1,0)+IF('C1'!V41&lt;C38,1,0)+IF('C1'!X41&lt;C38,1,0)+IF('C1'!Z41&lt;C38,1,0)+IF('C1'!AB41&lt;C38,1,0)+IF('C1'!AD41&lt;C38,1,0)+IF('C1'!AF41&lt;C38,1,0)-E38</f>
        <v>1</v>
      </c>
      <c r="H38" s="183">
        <f t="shared" si="1"/>
        <v>6</v>
      </c>
      <c r="I38" s="175">
        <f>COUNTIF('C1'!M41:AJ41,"=N")</f>
        <v>2</v>
      </c>
      <c r="J38" s="223">
        <f>COUNTIF('C1'!I41:AF41,"=E)")</f>
        <v>0</v>
      </c>
      <c r="K38" s="223">
        <f>COUNTIF('C1'!I41:AF41,"=T")</f>
        <v>0</v>
      </c>
      <c r="L38" s="223">
        <f>COUNTIF('C1'!I41:AF41,"=A")</f>
        <v>10</v>
      </c>
      <c r="M38" s="224"/>
      <c r="N38" s="179">
        <f>'C1'!J41-C38</f>
        <v>-41500</v>
      </c>
      <c r="O38" s="182">
        <f>'C1'!J41+'C1'!L41-(C38*2)</f>
        <v>-33000</v>
      </c>
      <c r="P38" s="182">
        <f>'C1'!J41+'C1'!L41+'C1'!N41-(C38*3)</f>
        <v>-24500</v>
      </c>
      <c r="Q38" s="182">
        <f>'C1'!J41+'C1'!L41+'C1'!N41+'C1'!P41-(C38*4)</f>
        <v>-19000</v>
      </c>
      <c r="R38" s="182">
        <f>'C1'!J41+'C1'!L41+'C1'!N41+'C1'!P41+'C1'!R41-(C38*5)</f>
        <v>-7500</v>
      </c>
      <c r="S38" s="182">
        <f>'C1'!J41+'C1'!L41+'C1'!N41+'C1'!P41+'C1'!R41+'C1'!T41-(C38*6)</f>
        <v>1000</v>
      </c>
      <c r="T38" s="182">
        <f>'C1'!J41+'C1'!L41+'C1'!N41+'C1'!P41+'C1'!R41+'C1'!T41+'C1'!V41-(C38*7)</f>
        <v>9500</v>
      </c>
      <c r="U38" s="182">
        <f>'C1'!J41+'C1'!L41+'C1'!N41+'C1'!P41+'C1'!R41+'C1'!T41+'C1'!V41+'C1'!X41-(C38*8)</f>
        <v>-52000</v>
      </c>
      <c r="V38" s="182">
        <f>'C1'!J41+'C1'!L41+'C1'!N41+'C1'!P41+'C1'!R41+'C1'!T41+'C1'!V41+'C1'!X41+'C1'!Z41-(C38*9)</f>
        <v>21500</v>
      </c>
      <c r="W38" s="182">
        <f>'C1'!J41+'C1'!L41+'C1'!N41+'C1'!P41+'C1'!R41+'C1'!T41+'C1'!V41+'C1'!X41+'C1'!Z41+'C1'!AB41-(C38*10)</f>
        <v>30000</v>
      </c>
      <c r="X38" s="182">
        <f>'C1'!J41+'C1'!L41+'C1'!N41+'C1'!P41+'C1'!R41+'C1'!T41+'C1'!V41+'C1'!X41+'C1'!Z41+'C1'!AB41+'C1'!AD41-(C38*11)</f>
        <v>38500</v>
      </c>
      <c r="Y38" s="182">
        <f>'C1'!J41+'C1'!L41+'C1'!N41+'C1'!P41+'C1'!R41+'C1'!T41+'C1'!V41+'C1'!X41+'C1'!Z41+'C1'!AB41+'C1'!AD41+'C1'!AF41-(C38*12)</f>
        <v>47000</v>
      </c>
      <c r="Z38" s="179"/>
      <c r="AA38" s="179">
        <f t="shared" si="5"/>
        <v>738000</v>
      </c>
      <c r="AB38" s="179">
        <f>'C1'!AP41</f>
        <v>785000</v>
      </c>
      <c r="AC38" s="160"/>
    </row>
    <row r="39">
      <c r="A39" s="178">
        <v>5.0</v>
      </c>
      <c r="B39" s="163" t="str">
        <f>'C1'!C42</f>
        <v>VELASQUEZ ALVAREZ ALEJANDRO</v>
      </c>
      <c r="C39" s="179">
        <f>'C1'!D42</f>
        <v>47500</v>
      </c>
      <c r="D39" s="163"/>
      <c r="E39" s="220">
        <f>'C1'!BD42</f>
        <v>0</v>
      </c>
      <c r="F39" s="221">
        <f>IF('C1'!J42 &lt; C39*(F$1/100), IF('C1'!J42&gt;0,1,0), 0)+
IF(('C1'!L42+'C1'!J42) &lt; C39*2*(F$1/100), IF('C1'!L42&gt;0,1,0), 0)+
IF(('C1'!N42+'C1'!L42+'C1'!J42) &lt; C39*3*(F$1/100),IF('C1'!N42&gt;0,1,0),0)+
IF(('C1'!P42+'C1'!N42+'C1'!L42+'C1'!J42 ) &lt; C39*4*(F$1/100), IF('C1'!P42&gt;0,1,0), 0)+
IF(('C1'!R42+'C1'!P42+'C1'!N42+'C1'!L42+'C1'!J42) &lt; C39*5*(F$1/100), IF('C1'!R42&gt;0,1,0), 0)+
IF(('C1'!V42+'C1'!R42+'C1'!P42+'C1'!N42+'C1'!L42+'C1'!J42)&lt; C39*6*(F$1/100), IF('C1'!V42&gt;0,1,0), 0)+
IF(('C1'!T42+'C1'!R42+'C1'!P42+'C1'!N42+'C1'!L42+'C1'!J42) &lt; C39*7*(F$1/100), IF('C1'!T42&gt;0,1,0), 0)+
IF(('C1'!X42+'C1'!T42+'C1'!R42+'C1'!P42+'C1'!N42+'C1'!L42+'C1'!J42) &lt; C39*8*(F$1/100), IF('C1'!X42&gt;0,1,0), 0)+
IF(('C1'!Z42+'C1'!X42+'C1'!T42+'C1'!R42+'C1'!P42+'C1'!N42+'C1'!L42+'C1'!J42) &lt; C39*9*(F$1/100), IF('C1'!Z42&gt;0,1,0), 0)+
IF(('C1'!AB42+'C1'!Z42+'C1'!X42+'C1'!T42+'C1'!R42+'C1'!P42+'C1'!N42+'C1'!L42+'C1'!J42) &lt; C39*10*(F$1/100), IF('C1'!AB42&gt;0,1,0), 0)+
IF(('C1'!AD42+'C1'!AB42+'C1'!Z42+'C1'!X42+'C1'!T42+'C1'!R42+'C1'!P42+'C1'!N42+'C1'!L42+'C1'!J42) &lt; C39*11*(F$1/100), IF('C1'!AD42&gt;0,1,0), 0)+
IF(('C1'!AF42+'C1'!AD42+'C1'!AB42+'C1'!Z42+'C1'!X42+'C1'!T42+'C1'!R42+'C1'!P42+'C1'!N42+'C1'!L42+'C1'!J42) &lt; C39*12*(F$1/100), IF('C1'!AF42&gt;0,1,0), 0)</f>
        <v>0</v>
      </c>
      <c r="G39" s="222">
        <f>IF('C1'!J42&lt;C39,1,0)+IF('C1'!L42&lt;C39,1,0)++IF('C1'!N42&lt;C39,1,0)+IF('C1'!P42&lt;C39,1,0)+IF('C1'!R42&lt;C39,1,0)+IF('C1'!T42&lt;C39,1,0)+IF('C1'!V42&lt;C39,1,0)+IF('C1'!X42&lt;C39,1,0)+IF('C1'!Z42&lt;C39,1,0)+IF('C1'!AB42&lt;C39,1,0)+IF('C1'!AD42&lt;C39,1,0)+IF('C1'!AF42&lt;C39,1,0)-E39</f>
        <v>4</v>
      </c>
      <c r="H39" s="183">
        <f t="shared" si="1"/>
        <v>2</v>
      </c>
      <c r="I39" s="175">
        <f>COUNTIF('C1'!M42:AJ42,"=N")</f>
        <v>1</v>
      </c>
      <c r="J39" s="223">
        <f>COUNTIF('C1'!I42:AF42,"=E)")</f>
        <v>0</v>
      </c>
      <c r="K39" s="223">
        <f>COUNTIF('C1'!I42:AF42,"=T")</f>
        <v>2</v>
      </c>
      <c r="L39" s="223">
        <f>COUNTIF('C1'!I42:AF42,"=A")</f>
        <v>9</v>
      </c>
      <c r="M39" s="224"/>
      <c r="N39" s="179">
        <f>'C1'!J42-C39</f>
        <v>22500</v>
      </c>
      <c r="O39" s="182">
        <f>'C1'!J42+'C1'!L42-(C39*2)</f>
        <v>45000</v>
      </c>
      <c r="P39" s="182">
        <f>'C1'!J42+'C1'!L42+'C1'!N42-(C39*3)</f>
        <v>67500</v>
      </c>
      <c r="Q39" s="182">
        <f>'C1'!J42+'C1'!L42+'C1'!N42+'C1'!P42-(C39*4)</f>
        <v>90000</v>
      </c>
      <c r="R39" s="182">
        <f>'C1'!J42+'C1'!L42+'C1'!N42+'C1'!P42+'C1'!R42-(C39*5)</f>
        <v>92500</v>
      </c>
      <c r="S39" s="182">
        <f>'C1'!J42+'C1'!L42+'C1'!N42+'C1'!P42+'C1'!R42+'C1'!T42-(C39*6)</f>
        <v>95000</v>
      </c>
      <c r="T39" s="182">
        <f>'C1'!J42+'C1'!L42+'C1'!N42+'C1'!P42+'C1'!R42+'C1'!T42+'C1'!V42-(C39*7)</f>
        <v>47500</v>
      </c>
      <c r="U39" s="182">
        <f>'C1'!J42+'C1'!L42+'C1'!N42+'C1'!P42+'C1'!R42+'C1'!T42+'C1'!V42+'C1'!X42-(C39*8)</f>
        <v>15000</v>
      </c>
      <c r="V39" s="182">
        <f>'C1'!J42+'C1'!L42+'C1'!N42+'C1'!P42+'C1'!R42+'C1'!T42+'C1'!V42+'C1'!X42+'C1'!Z42-(C39*9)</f>
        <v>-2500</v>
      </c>
      <c r="W39" s="182">
        <f>'C1'!J42+'C1'!L42+'C1'!N42+'C1'!P42+'C1'!R42+'C1'!T42+'C1'!V42+'C1'!X42+'C1'!Z42+'C1'!AB42-(C39*10)</f>
        <v>5000</v>
      </c>
      <c r="X39" s="182">
        <f>'C1'!J42+'C1'!L42+'C1'!N42+'C1'!P42+'C1'!R42+'C1'!T42+'C1'!V42+'C1'!X42+'C1'!Z42+'C1'!AB42+'C1'!AD42-(C39*11)</f>
        <v>-12500</v>
      </c>
      <c r="Y39" s="182">
        <f>'C1'!J42+'C1'!L42+'C1'!N42+'C1'!P42+'C1'!R42+'C1'!T42+'C1'!V42+'C1'!X42+'C1'!Z42+'C1'!AB42+'C1'!AD42+'C1'!AF42-(C39*12)</f>
        <v>0</v>
      </c>
      <c r="Z39" s="179"/>
      <c r="AA39" s="179">
        <f t="shared" si="5"/>
        <v>570000</v>
      </c>
      <c r="AB39" s="179">
        <f>'C1'!AP42</f>
        <v>570000</v>
      </c>
      <c r="AC39" s="160"/>
    </row>
    <row r="40">
      <c r="A40" s="178">
        <v>6.0</v>
      </c>
      <c r="B40" s="163" t="str">
        <f>'C1'!C43</f>
        <v>GARCIA NARANJO MARILLELY</v>
      </c>
      <c r="C40" s="179">
        <f>'C1'!D43</f>
        <v>47500</v>
      </c>
      <c r="D40" s="163"/>
      <c r="E40" s="220">
        <f>'C1'!BD43</f>
        <v>0</v>
      </c>
      <c r="F40" s="221">
        <f>IF('C1'!J43 &lt; C40*(F$1/100), IF('C1'!J43&gt;0,1,0), 0)+
IF(('C1'!L43+'C1'!J43) &lt; C40*2*(F$1/100), IF('C1'!L43&gt;0,1,0), 0)+
IF(('C1'!N43+'C1'!L43+'C1'!J43) &lt; C40*3*(F$1/100),IF('C1'!N43&gt;0,1,0),0)+
IF(('C1'!P43+'C1'!N43+'C1'!L43+'C1'!J43 ) &lt; C40*4*(F$1/100), IF('C1'!P43&gt;0,1,0), 0)+
IF(('C1'!R43+'C1'!P43+'C1'!N43+'C1'!L43+'C1'!J43) &lt; C40*5*(F$1/100), IF('C1'!R43&gt;0,1,0), 0)+
IF(('C1'!V43+'C1'!R43+'C1'!P43+'C1'!N43+'C1'!L43+'C1'!J43)&lt; C40*6*(F$1/100), IF('C1'!V43&gt;0,1,0), 0)+
IF(('C1'!T43+'C1'!R43+'C1'!P43+'C1'!N43+'C1'!L43+'C1'!J43) &lt; C40*7*(F$1/100), IF('C1'!T43&gt;0,1,0), 0)+
IF(('C1'!X43+'C1'!T43+'C1'!R43+'C1'!P43+'C1'!N43+'C1'!L43+'C1'!J43) &lt; C40*8*(F$1/100), IF('C1'!X43&gt;0,1,0), 0)+
IF(('C1'!Z43+'C1'!X43+'C1'!T43+'C1'!R43+'C1'!P43+'C1'!N43+'C1'!L43+'C1'!J43) &lt; C40*9*(F$1/100), IF('C1'!Z43&gt;0,1,0), 0)+
IF(('C1'!AB43+'C1'!Z43+'C1'!X43+'C1'!T43+'C1'!R43+'C1'!P43+'C1'!N43+'C1'!L43+'C1'!J43) &lt; C40*10*(F$1/100), IF('C1'!AB43&gt;0,1,0), 0)+
IF(('C1'!AD43+'C1'!AB43+'C1'!Z43+'C1'!X43+'C1'!T43+'C1'!R43+'C1'!P43+'C1'!N43+'C1'!L43+'C1'!J43) &lt; C40*11*(F$1/100), IF('C1'!AD43&gt;0,1,0), 0)+
IF(('C1'!AF43+'C1'!AD43+'C1'!AB43+'C1'!Z43+'C1'!X43+'C1'!T43+'C1'!R43+'C1'!P43+'C1'!N43+'C1'!L43+'C1'!J43) &lt; C40*12*(F$1/100), IF('C1'!AF43&gt;0,1,0), 0)</f>
        <v>0</v>
      </c>
      <c r="G40" s="222">
        <f>IF('C1'!J43&lt;C40,1,0)+IF('C1'!L43&lt;C40,1,0)++IF('C1'!N43&lt;C40,1,0)+IF('C1'!P43&lt;C40,1,0)+IF('C1'!R43&lt;C40,1,0)+IF('C1'!T43&lt;C40,1,0)+IF('C1'!V43&lt;C40,1,0)+IF('C1'!X43&lt;C40,1,0)+IF('C1'!Z43&lt;C40,1,0)+IF('C1'!AB43&lt;C40,1,0)+IF('C1'!AD43&lt;C40,1,0)+IF('C1'!AF43&lt;C40,1,0)-E40</f>
        <v>2</v>
      </c>
      <c r="H40" s="183">
        <f t="shared" si="1"/>
        <v>8</v>
      </c>
      <c r="I40" s="175">
        <f>COUNTIF('C1'!M43:AJ43,"=N")</f>
        <v>8</v>
      </c>
      <c r="J40" s="223">
        <f>COUNTIF('C1'!I43:AF43,"=E)")</f>
        <v>0</v>
      </c>
      <c r="K40" s="223">
        <f>COUNTIF('C1'!I43:AF43,"=T")</f>
        <v>1</v>
      </c>
      <c r="L40" s="223">
        <f>COUNTIF('C1'!I43:AF43,"=A")</f>
        <v>2</v>
      </c>
      <c r="M40" s="224"/>
      <c r="N40" s="179">
        <f>'C1'!J43-C40</f>
        <v>2500</v>
      </c>
      <c r="O40" s="182">
        <f>'C1'!J43+'C1'!L43-(C40*2)</f>
        <v>5000</v>
      </c>
      <c r="P40" s="182">
        <f>'C1'!J43+'C1'!L43+'C1'!N43-(C40*3)</f>
        <v>7500</v>
      </c>
      <c r="Q40" s="182">
        <f>'C1'!J43+'C1'!L43+'C1'!N43+'C1'!P43-(C40*4)</f>
        <v>-15000</v>
      </c>
      <c r="R40" s="182">
        <f>'C1'!J43+'C1'!L43+'C1'!N43+'C1'!P43+'C1'!R43-(C40*5)</f>
        <v>-12500</v>
      </c>
      <c r="S40" s="182">
        <f>'C1'!J43+'C1'!L43+'C1'!N43+'C1'!P43+'C1'!R43+'C1'!T43-(C40*6)</f>
        <v>-10000</v>
      </c>
      <c r="T40" s="182">
        <f>'C1'!J43+'C1'!L43+'C1'!N43+'C1'!P43+'C1'!R43+'C1'!T43+'C1'!V43-(C40*7)</f>
        <v>-5500</v>
      </c>
      <c r="U40" s="182">
        <f>'C1'!J43+'C1'!L43+'C1'!N43+'C1'!P43+'C1'!R43+'C1'!T43+'C1'!V43+'C1'!X43-(C40*8)</f>
        <v>-3000</v>
      </c>
      <c r="V40" s="182">
        <f>'C1'!J43+'C1'!L43+'C1'!N43+'C1'!P43+'C1'!R43+'C1'!T43+'C1'!V43+'C1'!X43+'C1'!Z43-(C40*9)</f>
        <v>-20500</v>
      </c>
      <c r="W40" s="182">
        <f>'C1'!J43+'C1'!L43+'C1'!N43+'C1'!P43+'C1'!R43+'C1'!T43+'C1'!V43+'C1'!X43+'C1'!Z43+'C1'!AB43-(C40*10)</f>
        <v>-18000</v>
      </c>
      <c r="X40" s="182">
        <f>'C1'!J43+'C1'!L43+'C1'!N43+'C1'!P43+'C1'!R43+'C1'!T43+'C1'!V43+'C1'!X43+'C1'!Z43+'C1'!AB43+'C1'!AD43-(C40*11)</f>
        <v>-15500</v>
      </c>
      <c r="Y40" s="182">
        <f>'C1'!J43+'C1'!L43+'C1'!N43+'C1'!P43+'C1'!R43+'C1'!T43+'C1'!V43+'C1'!X43+'C1'!Z43+'C1'!AB43+'C1'!AD43+'C1'!AF43-(C40*12)</f>
        <v>0</v>
      </c>
      <c r="Z40" s="179"/>
      <c r="AA40" s="179">
        <f t="shared" si="5"/>
        <v>570000</v>
      </c>
      <c r="AB40" s="179">
        <f>'C1'!AP43</f>
        <v>570000</v>
      </c>
      <c r="AC40" s="160"/>
    </row>
    <row r="41">
      <c r="A41" s="178">
        <v>7.0</v>
      </c>
      <c r="B41" s="163" t="str">
        <f>'C1'!C44</f>
        <v/>
      </c>
      <c r="C41" s="179" t="str">
        <f>'C1'!D44</f>
        <v/>
      </c>
      <c r="D41" s="163"/>
      <c r="E41" s="220">
        <f>'C1'!BD44</f>
        <v>12</v>
      </c>
      <c r="F41" s="221">
        <f>IF('C1'!J44 &lt; C41*(F$1/100), IF('C1'!J44&gt;0,1,0), 0)+
IF(('C1'!L44+'C1'!J44) &lt; C41*2*(F$1/100), IF('C1'!L44&gt;0,1,0), 0)+
IF(('C1'!N44+'C1'!L44+'C1'!J44) &lt; C41*3*(F$1/100),IF('C1'!N44&gt;0,1,0),0)+
IF(('C1'!P44+'C1'!N44+'C1'!L44+'C1'!J44 ) &lt; C41*4*(F$1/100), IF('C1'!P44&gt;0,1,0), 0)+
IF(('C1'!R44+'C1'!P44+'C1'!N44+'C1'!L44+'C1'!J44) &lt; C41*5*(F$1/100), IF('C1'!R44&gt;0,1,0), 0)+
IF(('C1'!V44+'C1'!R44+'C1'!P44+'C1'!N44+'C1'!L44+'C1'!J44)&lt; C41*6*(F$1/100), IF('C1'!V44&gt;0,1,0), 0)+
IF(('C1'!T44+'C1'!R44+'C1'!P44+'C1'!N44+'C1'!L44+'C1'!J44) &lt; C41*7*(F$1/100), IF('C1'!T44&gt;0,1,0), 0)+
IF(('C1'!X44+'C1'!T44+'C1'!R44+'C1'!P44+'C1'!N44+'C1'!L44+'C1'!J44) &lt; C41*8*(F$1/100), IF('C1'!X44&gt;0,1,0), 0)+
IF(('C1'!Z44+'C1'!X44+'C1'!T44+'C1'!R44+'C1'!P44+'C1'!N44+'C1'!L44+'C1'!J44) &lt; C41*9*(F$1/100), IF('C1'!Z44&gt;0,1,0), 0)+
IF(('C1'!AB44+'C1'!Z44+'C1'!X44+'C1'!T44+'C1'!R44+'C1'!P44+'C1'!N44+'C1'!L44+'C1'!J44) &lt; C41*10*(F$1/100), IF('C1'!AB44&gt;0,1,0), 0)+
IF(('C1'!AD44+'C1'!AB44+'C1'!Z44+'C1'!X44+'C1'!T44+'C1'!R44+'C1'!P44+'C1'!N44+'C1'!L44+'C1'!J44) &lt; C41*11*(F$1/100), IF('C1'!AD44&gt;0,1,0), 0)+
IF(('C1'!AF44+'C1'!AD44+'C1'!AB44+'C1'!Z44+'C1'!X44+'C1'!T44+'C1'!R44+'C1'!P44+'C1'!N44+'C1'!L44+'C1'!J44) &lt; C41*12*(F$1/100), IF('C1'!AF44&gt;0,1,0), 0)</f>
        <v>0</v>
      </c>
      <c r="G41" s="222">
        <f>IF('C1'!J44&lt;C41,1,0)+IF('C1'!L44&lt;C41,1,0)++IF('C1'!N44&lt;C41,1,0)+IF('C1'!P44&lt;C41,1,0)+IF('C1'!R44&lt;C41,1,0)+IF('C1'!T44&lt;C41,1,0)+IF('C1'!V44&lt;C41,1,0)+IF('C1'!X44&lt;C41,1,0)+IF('C1'!Z44&lt;C41,1,0)+IF('C1'!AB44&lt;C41,1,0)+IF('C1'!AD44&lt;C41,1,0)+IF('C1'!AF44&lt;C41,1,0)-E41</f>
        <v>-12</v>
      </c>
      <c r="H41" s="183">
        <f t="shared" si="1"/>
        <v>0</v>
      </c>
      <c r="I41" s="175">
        <f>COUNTIF('C1'!M44:AJ44,"=N")</f>
        <v>0</v>
      </c>
      <c r="J41" s="223">
        <f>COUNTIF('C1'!I44:AF44,"=E)")</f>
        <v>0</v>
      </c>
      <c r="K41" s="223">
        <f>COUNTIF('C1'!I44:AF44,"=T")</f>
        <v>0</v>
      </c>
      <c r="L41" s="223">
        <f>COUNTIF('C1'!I44:AF44,"=A")</f>
        <v>0</v>
      </c>
      <c r="M41" s="224"/>
      <c r="N41" s="179">
        <f>'C1'!J44-C41</f>
        <v>0</v>
      </c>
      <c r="O41" s="182">
        <f>'C1'!J44+'C1'!L44-(C41*2)</f>
        <v>0</v>
      </c>
      <c r="P41" s="182">
        <f>'C1'!J44+'C1'!L44+'C1'!N44-(C41*3)</f>
        <v>0</v>
      </c>
      <c r="Q41" s="182">
        <f>'C1'!J44+'C1'!L44+'C1'!N44+'C1'!P44-(C41*4)</f>
        <v>0</v>
      </c>
      <c r="R41" s="182">
        <f>'C1'!J44+'C1'!L44+'C1'!N44+'C1'!P44+'C1'!R44-(C41*5)</f>
        <v>0</v>
      </c>
      <c r="S41" s="182">
        <f>'C1'!J44+'C1'!L44+'C1'!N44+'C1'!P44+'C1'!R44+'C1'!T44-(C41*6)</f>
        <v>0</v>
      </c>
      <c r="T41" s="182">
        <f>'C1'!J44+'C1'!L44+'C1'!N44+'C1'!P44+'C1'!R44+'C1'!T44+'C1'!V44-(C41*7)</f>
        <v>0</v>
      </c>
      <c r="U41" s="182">
        <f>'C1'!J44+'C1'!L44+'C1'!N44+'C1'!P44+'C1'!R44+'C1'!T44+'C1'!V44+'C1'!X44-(C41*8)</f>
        <v>0</v>
      </c>
      <c r="V41" s="182">
        <f>'C1'!J44+'C1'!L44+'C1'!N44+'C1'!P44+'C1'!R44+'C1'!T44+'C1'!V44+'C1'!X44+'C1'!Z44-(C41*9)</f>
        <v>0</v>
      </c>
      <c r="W41" s="182">
        <f>'C1'!J44+'C1'!L44+'C1'!N44+'C1'!P44+'C1'!R44+'C1'!T44+'C1'!V44+'C1'!X44+'C1'!Z44+'C1'!AB44-(C41*10)</f>
        <v>0</v>
      </c>
      <c r="X41" s="182">
        <f>'C1'!J44+'C1'!L44+'C1'!N44+'C1'!P44+'C1'!R44+'C1'!T44+'C1'!V44+'C1'!X44+'C1'!Z44+'C1'!AB44+'C1'!AD44-(C41*11)</f>
        <v>0</v>
      </c>
      <c r="Y41" s="182">
        <f>'C1'!J44+'C1'!L44+'C1'!N44+'C1'!P44+'C1'!R44+'C1'!T44+'C1'!V44+'C1'!X44+'C1'!Z44+'C1'!AB44+'C1'!AD44+'C1'!AF44-(C41*12)</f>
        <v>0</v>
      </c>
      <c r="Z41" s="179"/>
      <c r="AA41" s="179">
        <f t="shared" si="5"/>
        <v>0</v>
      </c>
      <c r="AB41" s="179">
        <f>'C1'!AP44</f>
        <v>0</v>
      </c>
      <c r="AC41" s="160"/>
    </row>
    <row r="42">
      <c r="A42" s="178">
        <v>8.0</v>
      </c>
      <c r="B42" s="163" t="str">
        <f>'C1'!C45</f>
        <v/>
      </c>
      <c r="C42" s="179" t="str">
        <f>'C1'!D45</f>
        <v/>
      </c>
      <c r="D42" s="163"/>
      <c r="E42" s="220">
        <f>'C1'!BD45</f>
        <v>12</v>
      </c>
      <c r="F42" s="221">
        <f>IF('C1'!J45 &lt; C42*(F$1/100), IF('C1'!J45&gt;0,1,0), 0)+
IF(('C1'!L45+'C1'!J45) &lt; C42*2*(F$1/100), IF('C1'!L45&gt;0,1,0), 0)+
IF(('C1'!N45+'C1'!L45+'C1'!J45) &lt; C42*3*(F$1/100),IF('C1'!N45&gt;0,1,0),0)+
IF(('C1'!P45+'C1'!N45+'C1'!L45+'C1'!J45 ) &lt; C42*4*(F$1/100), IF('C1'!P45&gt;0,1,0), 0)+
IF(('C1'!R45+'C1'!P45+'C1'!N45+'C1'!L45+'C1'!J45) &lt; C42*5*(F$1/100), IF('C1'!R45&gt;0,1,0), 0)+
IF(('C1'!V45+'C1'!R45+'C1'!P45+'C1'!N45+'C1'!L45+'C1'!J45)&lt; C42*6*(F$1/100), IF('C1'!V45&gt;0,1,0), 0)+
IF(('C1'!T45+'C1'!R45+'C1'!P45+'C1'!N45+'C1'!L45+'C1'!J45) &lt; C42*7*(F$1/100), IF('C1'!T45&gt;0,1,0), 0)+
IF(('C1'!X45+'C1'!T45+'C1'!R45+'C1'!P45+'C1'!N45+'C1'!L45+'C1'!J45) &lt; C42*8*(F$1/100), IF('C1'!X45&gt;0,1,0), 0)+
IF(('C1'!Z45+'C1'!X45+'C1'!T45+'C1'!R45+'C1'!P45+'C1'!N45+'C1'!L45+'C1'!J45) &lt; C42*9*(F$1/100), IF('C1'!Z45&gt;0,1,0), 0)+
IF(('C1'!AB45+'C1'!Z45+'C1'!X45+'C1'!T45+'C1'!R45+'C1'!P45+'C1'!N45+'C1'!L45+'C1'!J45) &lt; C42*10*(F$1/100), IF('C1'!AB45&gt;0,1,0), 0)+
IF(('C1'!AD45+'C1'!AB45+'C1'!Z45+'C1'!X45+'C1'!T45+'C1'!R45+'C1'!P45+'C1'!N45+'C1'!L45+'C1'!J45) &lt; C42*11*(F$1/100), IF('C1'!AD45&gt;0,1,0), 0)+
IF(('C1'!AF45+'C1'!AD45+'C1'!AB45+'C1'!Z45+'C1'!X45+'C1'!T45+'C1'!R45+'C1'!P45+'C1'!N45+'C1'!L45+'C1'!J45) &lt; C42*12*(F$1/100), IF('C1'!AF45&gt;0,1,0), 0)</f>
        <v>0</v>
      </c>
      <c r="G42" s="222">
        <f>IF('C1'!J45&lt;C42,1,0)+IF('C1'!L45&lt;C42,1,0)++IF('C1'!N45&lt;C42,1,0)+IF('C1'!P45&lt;C42,1,0)+IF('C1'!R45&lt;C42,1,0)+IF('C1'!T45&lt;C42,1,0)+IF('C1'!V45&lt;C42,1,0)+IF('C1'!X45&lt;C42,1,0)+IF('C1'!Z45&lt;C42,1,0)+IF('C1'!AB45&lt;C42,1,0)+IF('C1'!AD45&lt;C42,1,0)+IF('C1'!AF45&lt;C42,1,0)-E42</f>
        <v>-12</v>
      </c>
      <c r="H42" s="183">
        <f t="shared" si="1"/>
        <v>0</v>
      </c>
      <c r="I42" s="175">
        <f>COUNTIF('C1'!M45:AJ45,"=N")</f>
        <v>0</v>
      </c>
      <c r="J42" s="223">
        <f>COUNTIF('C1'!I45:AF45,"=E)")</f>
        <v>0</v>
      </c>
      <c r="K42" s="223">
        <f>COUNTIF('C1'!I45:AF45,"=T")</f>
        <v>0</v>
      </c>
      <c r="L42" s="223">
        <f>COUNTIF('C1'!I45:AF45,"=A")</f>
        <v>0</v>
      </c>
      <c r="M42" s="224"/>
      <c r="N42" s="179">
        <f>'C1'!J45-C42</f>
        <v>0</v>
      </c>
      <c r="O42" s="182">
        <f>'C1'!J45+'C1'!L45-(C42*2)</f>
        <v>0</v>
      </c>
      <c r="P42" s="182">
        <f>'C1'!J45+'C1'!L45+'C1'!N45-(C42*3)</f>
        <v>0</v>
      </c>
      <c r="Q42" s="182">
        <f>'C1'!J45+'C1'!L45+'C1'!N45+'C1'!P45-(C42*4)</f>
        <v>0</v>
      </c>
      <c r="R42" s="182">
        <f>'C1'!J45+'C1'!L45+'C1'!N45+'C1'!P45+'C1'!R45-(C42*5)</f>
        <v>0</v>
      </c>
      <c r="S42" s="182">
        <f>'C1'!J45+'C1'!L45+'C1'!N45+'C1'!P45+'C1'!R45+'C1'!T45-(C42*6)</f>
        <v>0</v>
      </c>
      <c r="T42" s="182">
        <f>'C1'!J45+'C1'!L45+'C1'!N45+'C1'!P45+'C1'!R45+'C1'!T45+'C1'!V45-(C42*7)</f>
        <v>0</v>
      </c>
      <c r="U42" s="182">
        <f>'C1'!J45+'C1'!L45+'C1'!N45+'C1'!P45+'C1'!R45+'C1'!T45+'C1'!V45+'C1'!X45-(C42*8)</f>
        <v>0</v>
      </c>
      <c r="V42" s="182">
        <f>'C1'!J45+'C1'!L45+'C1'!N45+'C1'!P45+'C1'!R45+'C1'!T45+'C1'!V45+'C1'!X45+'C1'!Z45-(C42*9)</f>
        <v>0</v>
      </c>
      <c r="W42" s="182">
        <f>'C1'!J45+'C1'!L45+'C1'!N45+'C1'!P45+'C1'!R45+'C1'!T45+'C1'!V45+'C1'!X45+'C1'!Z45+'C1'!AB45-(C42*10)</f>
        <v>0</v>
      </c>
      <c r="X42" s="182">
        <f>'C1'!J45+'C1'!L45+'C1'!N45+'C1'!P45+'C1'!R45+'C1'!T45+'C1'!V45+'C1'!X45+'C1'!Z45+'C1'!AB45+'C1'!AD45-(C42*11)</f>
        <v>0</v>
      </c>
      <c r="Y42" s="182">
        <f>'C1'!J45+'C1'!L45+'C1'!N45+'C1'!P45+'C1'!R45+'C1'!T45+'C1'!V45+'C1'!X45+'C1'!Z45+'C1'!AB45+'C1'!AD45+'C1'!AF45-(C42*12)</f>
        <v>0</v>
      </c>
      <c r="Z42" s="179"/>
      <c r="AA42" s="179">
        <f t="shared" si="5"/>
        <v>0</v>
      </c>
      <c r="AB42" s="179">
        <f>'C1'!AP45</f>
        <v>0</v>
      </c>
      <c r="AC42" s="160"/>
    </row>
    <row r="43">
      <c r="A43" s="188"/>
      <c r="B43" s="174" t="s">
        <v>92</v>
      </c>
      <c r="C43" s="163"/>
      <c r="D43" s="163"/>
      <c r="E43" s="163"/>
      <c r="F43" s="221"/>
      <c r="G43" s="163"/>
      <c r="H43" s="183">
        <f t="shared" si="1"/>
        <v>0</v>
      </c>
      <c r="I43" s="163"/>
      <c r="J43" s="163"/>
      <c r="K43" s="163"/>
      <c r="L43" s="163"/>
      <c r="M43" s="215"/>
      <c r="N43" s="179">
        <f>'C1'!J46-C43</f>
        <v>360000</v>
      </c>
      <c r="O43" s="182">
        <f>'C1'!J46+'C1'!L46-(C43*2)</f>
        <v>675000</v>
      </c>
      <c r="P43" s="182">
        <f>'C1'!J46+'C1'!L46+'C1'!N46-(C43*3)</f>
        <v>950500</v>
      </c>
      <c r="Q43" s="182">
        <f>'C1'!J46+'C1'!L46+'C1'!N46+'C1'!P46-(C43*4)</f>
        <v>1327500</v>
      </c>
      <c r="R43" s="182">
        <f>'C1'!J46+'C1'!L46+'C1'!N46+'C1'!P46+'C1'!R46-(C43*5)</f>
        <v>1655500</v>
      </c>
      <c r="S43" s="182">
        <f>'C1'!J46+'C1'!L46+'C1'!N46+'C1'!P46+'C1'!R46+'C1'!T46-(C43*6)</f>
        <v>1975500</v>
      </c>
      <c r="T43" s="182">
        <f>'C1'!J46+'C1'!L46+'C1'!N46+'C1'!P46+'C1'!R46+'C1'!T46+'C1'!V46-(C43*7)</f>
        <v>2261500</v>
      </c>
      <c r="U43" s="182">
        <f>'C1'!J46+'C1'!L46+'C1'!N46+'C1'!P46+'C1'!R46+'C1'!T46+'C1'!V46+'C1'!X46-(C43*8)</f>
        <v>2488500</v>
      </c>
      <c r="V43" s="182">
        <f>'C1'!J46+'C1'!L46+'C1'!N46+'C1'!P46+'C1'!R46+'C1'!T46+'C1'!V46+'C1'!X46+'C1'!Z46-(C43*9)</f>
        <v>2871500</v>
      </c>
      <c r="W43" s="182">
        <f>'C1'!J46+'C1'!L46+'C1'!N46+'C1'!P46+'C1'!R46+'C1'!T46+'C1'!V46+'C1'!X46+'C1'!Z46+'C1'!AB46-(C43*10)</f>
        <v>3246500</v>
      </c>
      <c r="X43" s="182">
        <f>'C1'!J46+'C1'!L46+'C1'!N46+'C1'!P46+'C1'!R46+'C1'!T46+'C1'!V46+'C1'!X46+'C1'!Z46+'C1'!AB46+'C1'!AD46-(C43*11)</f>
        <v>3596500</v>
      </c>
      <c r="Y43" s="182">
        <f>'C1'!J46+'C1'!L46+'C1'!N46+'C1'!P46+'C1'!R46+'C1'!T46+'C1'!V46+'C1'!X46+'C1'!Z46+'C1'!AB46+'C1'!AD46+'C1'!AF46-(C43*12)</f>
        <v>3863500</v>
      </c>
      <c r="Z43" s="163"/>
      <c r="AA43" s="183">
        <f t="shared" si="5"/>
        <v>0</v>
      </c>
      <c r="AB43" s="179">
        <f>'C1'!AP46</f>
        <v>3863500</v>
      </c>
      <c r="AC43" s="160"/>
    </row>
    <row r="44">
      <c r="A44" s="178">
        <v>1.0</v>
      </c>
      <c r="B44" s="163" t="str">
        <f>'C1'!C47</f>
        <v>HERNANDEZ CONTRERAS NUDIS MARIA</v>
      </c>
      <c r="C44" s="179">
        <f>'C1'!D47</f>
        <v>15000</v>
      </c>
      <c r="D44" s="163"/>
      <c r="E44" s="220">
        <f>'C1'!BD47</f>
        <v>0</v>
      </c>
      <c r="F44" s="221">
        <f>IF('C1'!J47 &lt; C44*(F$1/100), IF('C1'!J47&gt;0,1,0), 0)+
IF(('C1'!L47+'C1'!J47) &lt; C44*2*(F$1/100), IF('C1'!L47&gt;0,1,0), 0)+
IF(('C1'!N47+'C1'!L47+'C1'!J47) &lt; C44*3*(F$1/100),IF('C1'!N47&gt;0,1,0),0)+
IF(('C1'!P47+'C1'!N47+'C1'!L47+'C1'!J47 ) &lt; C44*4*(F$1/100), IF('C1'!P47&gt;0,1,0), 0)+
IF(('C1'!R47+'C1'!P47+'C1'!N47+'C1'!L47+'C1'!J47) &lt; C44*5*(F$1/100), IF('C1'!R47&gt;0,1,0), 0)+
IF(('C1'!V47+'C1'!R47+'C1'!P47+'C1'!N47+'C1'!L47+'C1'!J47)&lt; C44*6*(F$1/100), IF('C1'!V47&gt;0,1,0), 0)+
IF(('C1'!T47+'C1'!R47+'C1'!P47+'C1'!N47+'C1'!L47+'C1'!J47) &lt; C44*7*(F$1/100), IF('C1'!T47&gt;0,1,0), 0)+
IF(('C1'!X47+'C1'!T47+'C1'!R47+'C1'!P47+'C1'!N47+'C1'!L47+'C1'!J47) &lt; C44*8*(F$1/100), IF('C1'!X47&gt;0,1,0), 0)+
IF(('C1'!Z47+'C1'!X47+'C1'!T47+'C1'!R47+'C1'!P47+'C1'!N47+'C1'!L47+'C1'!J47) &lt; C44*9*(F$1/100), IF('C1'!Z47&gt;0,1,0), 0)+
IF(('C1'!AB47+'C1'!Z47+'C1'!X47+'C1'!T47+'C1'!R47+'C1'!P47+'C1'!N47+'C1'!L47+'C1'!J47) &lt; C44*10*(F$1/100), IF('C1'!AB47&gt;0,1,0), 0)+
IF(('C1'!AD47+'C1'!AB47+'C1'!Z47+'C1'!X47+'C1'!T47+'C1'!R47+'C1'!P47+'C1'!N47+'C1'!L47+'C1'!J47) &lt; C44*11*(F$1/100), IF('C1'!AD47&gt;0,1,0), 0)+
IF(('C1'!AF47+'C1'!AD47+'C1'!AB47+'C1'!Z47+'C1'!X47+'C1'!T47+'C1'!R47+'C1'!P47+'C1'!N47+'C1'!L47+'C1'!J47) &lt; C44*12*(F$1/100), IF('C1'!AF47&gt;0,1,0), 0)</f>
        <v>0</v>
      </c>
      <c r="G44" s="222">
        <f>IF('C1'!J47&lt;C44,1,0)+IF('C1'!L47&lt;C44,1,0)++IF('C1'!N47&lt;C44,1,0)+IF('C1'!P47&lt;C44,1,0)+IF('C1'!R47&lt;C44,1,0)+IF('C1'!T47&lt;C44,1,0)+IF('C1'!V47&lt;C44,1,0)+IF('C1'!X47&lt;C44,1,0)+IF('C1'!Z47&lt;C44,1,0)+IF('C1'!AB47&lt;C44,1,0)+IF('C1'!AD47&lt;C44,1,0)+IF('C1'!AF47&lt;C44,1,0)-E44</f>
        <v>0</v>
      </c>
      <c r="H44" s="183">
        <f t="shared" si="1"/>
        <v>0</v>
      </c>
      <c r="I44" s="175">
        <f>COUNTIF('C1'!M47:AJ47,"=N")</f>
        <v>1</v>
      </c>
      <c r="J44" s="223">
        <f>COUNTIF('C1'!I47:AF47,"=E)")</f>
        <v>0</v>
      </c>
      <c r="K44" s="223">
        <f>COUNTIF('C1'!I47:AF47,"=T")</f>
        <v>1</v>
      </c>
      <c r="L44" s="223">
        <f>COUNTIF('C1'!I47:AF47,"=A")</f>
        <v>10</v>
      </c>
      <c r="M44" s="224"/>
      <c r="N44" s="179">
        <f>'C1'!J47-C44</f>
        <v>0</v>
      </c>
      <c r="O44" s="182">
        <f>'C1'!J47+'C1'!L47-(C44*2)</f>
        <v>0</v>
      </c>
      <c r="P44" s="182">
        <f>'C1'!J47+'C1'!L47+'C1'!N47-(C44*3)</f>
        <v>0</v>
      </c>
      <c r="Q44" s="182">
        <f>'C1'!J47+'C1'!L47+'C1'!N47+'C1'!P47-(C44*4)</f>
        <v>0</v>
      </c>
      <c r="R44" s="182">
        <f>'C1'!J47+'C1'!L47+'C1'!N47+'C1'!P47+'C1'!R47-(C44*5)</f>
        <v>0</v>
      </c>
      <c r="S44" s="182">
        <f>'C1'!J47+'C1'!L47+'C1'!N47+'C1'!P47+'C1'!R47+'C1'!T47-(C44*6)</f>
        <v>0</v>
      </c>
      <c r="T44" s="182">
        <f>'C1'!J47+'C1'!L47+'C1'!N47+'C1'!P47+'C1'!R47+'C1'!T47+'C1'!V47-(C44*7)</f>
        <v>0</v>
      </c>
      <c r="U44" s="182">
        <f>'C1'!J47+'C1'!L47+'C1'!N47+'C1'!P47+'C1'!R47+'C1'!T47+'C1'!V47+'C1'!X47-(C44*8)</f>
        <v>0</v>
      </c>
      <c r="V44" s="182">
        <f>'C1'!J47+'C1'!L47+'C1'!N47+'C1'!P47+'C1'!R47+'C1'!T47+'C1'!V47+'C1'!X47+'C1'!Z47-(C44*9)</f>
        <v>0</v>
      </c>
      <c r="W44" s="182">
        <f>'C1'!J47+'C1'!L47+'C1'!N47+'C1'!P47+'C1'!R47+'C1'!T47+'C1'!V47+'C1'!X47+'C1'!Z47+'C1'!AB47-(C44*10)</f>
        <v>0</v>
      </c>
      <c r="X44" s="182">
        <f>'C1'!J47+'C1'!L47+'C1'!N47+'C1'!P47+'C1'!R47+'C1'!T47+'C1'!V47+'C1'!X47+'C1'!Z47+'C1'!AB47+'C1'!AD47-(C44*11)</f>
        <v>0</v>
      </c>
      <c r="Y44" s="182">
        <f>'C1'!J47+'C1'!L47+'C1'!N47+'C1'!P47+'C1'!R47+'C1'!T47+'C1'!V47+'C1'!X47+'C1'!Z47+'C1'!AB47+'C1'!AD47+'C1'!AF47-(C44*12)</f>
        <v>0</v>
      </c>
      <c r="Z44" s="179"/>
      <c r="AA44" s="179">
        <f t="shared" si="5"/>
        <v>180000</v>
      </c>
      <c r="AB44" s="179">
        <f>'C1'!AP47</f>
        <v>180000</v>
      </c>
      <c r="AC44" s="160"/>
    </row>
    <row r="45">
      <c r="A45" s="178">
        <v>2.0</v>
      </c>
      <c r="B45" s="163" t="str">
        <f>'C1'!C48</f>
        <v>CASTRO VALLEJO DISNEY MARIA</v>
      </c>
      <c r="C45" s="179">
        <f>'C1'!D48</f>
        <v>24500</v>
      </c>
      <c r="D45" s="163"/>
      <c r="E45" s="220">
        <f>'C1'!BD48</f>
        <v>0</v>
      </c>
      <c r="F45" s="221">
        <f>IF('C1'!J48 &lt; C45*(F$1/100), IF('C1'!J48&gt;0,1,0), 0)+
IF(('C1'!L48+'C1'!J48) &lt; C45*2*(F$1/100), IF('C1'!L48&gt;0,1,0), 0)+
IF(('C1'!N48+'C1'!L48+'C1'!J48) &lt; C45*3*(F$1/100),IF('C1'!N48&gt;0,1,0),0)+
IF(('C1'!P48+'C1'!N48+'C1'!L48+'C1'!J48 ) &lt; C45*4*(F$1/100), IF('C1'!P48&gt;0,1,0), 0)+
IF(('C1'!R48+'C1'!P48+'C1'!N48+'C1'!L48+'C1'!J48) &lt; C45*5*(F$1/100), IF('C1'!R48&gt;0,1,0), 0)+
IF(('C1'!V48+'C1'!R48+'C1'!P48+'C1'!N48+'C1'!L48+'C1'!J48)&lt; C45*6*(F$1/100), IF('C1'!V48&gt;0,1,0), 0)+
IF(('C1'!T48+'C1'!R48+'C1'!P48+'C1'!N48+'C1'!L48+'C1'!J48) &lt; C45*7*(F$1/100), IF('C1'!T48&gt;0,1,0), 0)+
IF(('C1'!X48+'C1'!T48+'C1'!R48+'C1'!P48+'C1'!N48+'C1'!L48+'C1'!J48) &lt; C45*8*(F$1/100), IF('C1'!X48&gt;0,1,0), 0)+
IF(('C1'!Z48+'C1'!X48+'C1'!T48+'C1'!R48+'C1'!P48+'C1'!N48+'C1'!L48+'C1'!J48) &lt; C45*9*(F$1/100), IF('C1'!Z48&gt;0,1,0), 0)+
IF(('C1'!AB48+'C1'!Z48+'C1'!X48+'C1'!T48+'C1'!R48+'C1'!P48+'C1'!N48+'C1'!L48+'C1'!J48) &lt; C45*10*(F$1/100), IF('C1'!AB48&gt;0,1,0), 0)+
IF(('C1'!AD48+'C1'!AB48+'C1'!Z48+'C1'!X48+'C1'!T48+'C1'!R48+'C1'!P48+'C1'!N48+'C1'!L48+'C1'!J48) &lt; C45*11*(F$1/100), IF('C1'!AD48&gt;0,1,0), 0)+
IF(('C1'!AF48+'C1'!AD48+'C1'!AB48+'C1'!Z48+'C1'!X48+'C1'!T48+'C1'!R48+'C1'!P48+'C1'!N48+'C1'!L48+'C1'!J48) &lt; C45*12*(F$1/100), IF('C1'!AF48&gt;0,1,0), 0)</f>
        <v>0</v>
      </c>
      <c r="G45" s="222">
        <f>IF('C1'!J48&lt;C45,1,0)+IF('C1'!L48&lt;C45,1,0)++IF('C1'!N48&lt;C45,1,0)+IF('C1'!P48&lt;C45,1,0)+IF('C1'!R48&lt;C45,1,0)+IF('C1'!T48&lt;C45,1,0)+IF('C1'!V48&lt;C45,1,0)+IF('C1'!X48&lt;C45,1,0)+IF('C1'!Z48&lt;C45,1,0)+IF('C1'!AB48&lt;C45,1,0)+IF('C1'!AD48&lt;C45,1,0)+IF('C1'!AF48&lt;C45,1,0)-E45</f>
        <v>5</v>
      </c>
      <c r="H45" s="183">
        <f t="shared" si="1"/>
        <v>6</v>
      </c>
      <c r="I45" s="175">
        <f>COUNTIF('C1'!M48:AJ48,"=N")</f>
        <v>1</v>
      </c>
      <c r="J45" s="223">
        <f>COUNTIF('C1'!I48:AF48,"=E)")</f>
        <v>0</v>
      </c>
      <c r="K45" s="223">
        <f>COUNTIF('C1'!I48:AF48,"=T")</f>
        <v>1</v>
      </c>
      <c r="L45" s="223">
        <f>COUNTIF('C1'!I48:AF48,"=A")</f>
        <v>9</v>
      </c>
      <c r="M45" s="224"/>
      <c r="N45" s="179">
        <f>'C1'!J48-C45</f>
        <v>500</v>
      </c>
      <c r="O45" s="182">
        <f>'C1'!J48+'C1'!L48-(C45*2)</f>
        <v>6000</v>
      </c>
      <c r="P45" s="182">
        <f>'C1'!J48+'C1'!L48+'C1'!N48-(C45*3)</f>
        <v>11500</v>
      </c>
      <c r="Q45" s="182">
        <f>'C1'!J48+'C1'!L48+'C1'!N48+'C1'!P48-(C45*4)</f>
        <v>17000</v>
      </c>
      <c r="R45" s="182">
        <f>'C1'!J48+'C1'!L48+'C1'!N48+'C1'!P48+'C1'!R48-(C45*5)</f>
        <v>2500</v>
      </c>
      <c r="S45" s="182">
        <f>'C1'!J48+'C1'!L48+'C1'!N48+'C1'!P48+'C1'!R48+'C1'!T48-(C45*6)</f>
        <v>-2000</v>
      </c>
      <c r="T45" s="182">
        <f>'C1'!J48+'C1'!L48+'C1'!N48+'C1'!P48+'C1'!R48+'C1'!T48+'C1'!V48-(C45*7)</f>
        <v>-6500</v>
      </c>
      <c r="U45" s="182">
        <f>'C1'!J48+'C1'!L48+'C1'!N48+'C1'!P48+'C1'!R48+'C1'!T48+'C1'!V48+'C1'!X48-(C45*8)</f>
        <v>-1000</v>
      </c>
      <c r="V45" s="182">
        <f>'C1'!J48+'C1'!L48+'C1'!N48+'C1'!P48+'C1'!R48+'C1'!T48+'C1'!V48+'C1'!X48+'C1'!Z48-(C45*9)</f>
        <v>-9500</v>
      </c>
      <c r="W45" s="182">
        <f>'C1'!J48+'C1'!L48+'C1'!N48+'C1'!P48+'C1'!R48+'C1'!T48+'C1'!V48+'C1'!X48+'C1'!Z48+'C1'!AB48-(C45*10)</f>
        <v>-24000</v>
      </c>
      <c r="X45" s="182">
        <f>'C1'!J48+'C1'!L48+'C1'!N48+'C1'!P48+'C1'!R48+'C1'!T48+'C1'!V48+'C1'!X48+'C1'!Z48+'C1'!AB48+'C1'!AD48-(C45*11)</f>
        <v>-13500</v>
      </c>
      <c r="Y45" s="182">
        <f>'C1'!J48+'C1'!L48+'C1'!N48+'C1'!P48+'C1'!R48+'C1'!T48+'C1'!V48+'C1'!X48+'C1'!Z48+'C1'!AB48+'C1'!AD48+'C1'!AF48-(C45*12)</f>
        <v>0</v>
      </c>
      <c r="Z45" s="179"/>
      <c r="AA45" s="179">
        <f t="shared" si="5"/>
        <v>294000</v>
      </c>
      <c r="AB45" s="179">
        <f>'C1'!AP48</f>
        <v>294000</v>
      </c>
      <c r="AC45" s="160"/>
    </row>
    <row r="46">
      <c r="A46" s="178">
        <v>3.0</v>
      </c>
      <c r="B46" s="163" t="str">
        <f>'C1'!C49</f>
        <v>SERNA VELEZ OLMEDO DE JESUS</v>
      </c>
      <c r="C46" s="179">
        <f>'C1'!D49</f>
        <v>57000</v>
      </c>
      <c r="D46" s="163"/>
      <c r="E46" s="220">
        <f>'C1'!BD49</f>
        <v>0</v>
      </c>
      <c r="F46" s="221">
        <f>IF('C1'!J49 &lt; C46*(F$1/100), IF('C1'!J49&gt;0,1,0), 0)+
IF(('C1'!L49+'C1'!J49) &lt; C46*2*(F$1/100), IF('C1'!L49&gt;0,1,0), 0)+
IF(('C1'!N49+'C1'!L49+'C1'!J49) &lt; C46*3*(F$1/100),IF('C1'!N49&gt;0,1,0),0)+
IF(('C1'!P49+'C1'!N49+'C1'!L49+'C1'!J49 ) &lt; C46*4*(F$1/100), IF('C1'!P49&gt;0,1,0), 0)+
IF(('C1'!R49+'C1'!P49+'C1'!N49+'C1'!L49+'C1'!J49) &lt; C46*5*(F$1/100), IF('C1'!R49&gt;0,1,0), 0)+
IF(('C1'!V49+'C1'!R49+'C1'!P49+'C1'!N49+'C1'!L49+'C1'!J49)&lt; C46*6*(F$1/100), IF('C1'!V49&gt;0,1,0), 0)+
IF(('C1'!T49+'C1'!R49+'C1'!P49+'C1'!N49+'C1'!L49+'C1'!J49) &lt; C46*7*(F$1/100), IF('C1'!T49&gt;0,1,0), 0)+
IF(('C1'!X49+'C1'!T49+'C1'!R49+'C1'!P49+'C1'!N49+'C1'!L49+'C1'!J49) &lt; C46*8*(F$1/100), IF('C1'!X49&gt;0,1,0), 0)+
IF(('C1'!Z49+'C1'!X49+'C1'!T49+'C1'!R49+'C1'!P49+'C1'!N49+'C1'!L49+'C1'!J49) &lt; C46*9*(F$1/100), IF('C1'!Z49&gt;0,1,0), 0)+
IF(('C1'!AB49+'C1'!Z49+'C1'!X49+'C1'!T49+'C1'!R49+'C1'!P49+'C1'!N49+'C1'!L49+'C1'!J49) &lt; C46*10*(F$1/100), IF('C1'!AB49&gt;0,1,0), 0)+
IF(('C1'!AD49+'C1'!AB49+'C1'!Z49+'C1'!X49+'C1'!T49+'C1'!R49+'C1'!P49+'C1'!N49+'C1'!L49+'C1'!J49) &lt; C46*11*(F$1/100), IF('C1'!AD49&gt;0,1,0), 0)+
IF(('C1'!AF49+'C1'!AD49+'C1'!AB49+'C1'!Z49+'C1'!X49+'C1'!T49+'C1'!R49+'C1'!P49+'C1'!N49+'C1'!L49+'C1'!J49) &lt; C46*12*(F$1/100), IF('C1'!AF49&gt;0,1,0), 0)</f>
        <v>0</v>
      </c>
      <c r="G46" s="222">
        <f>IF('C1'!J49&lt;C46,1,0)+IF('C1'!L49&lt;C46,1,0)++IF('C1'!N49&lt;C46,1,0)+IF('C1'!P49&lt;C46,1,0)+IF('C1'!R49&lt;C46,1,0)+IF('C1'!T49&lt;C46,1,0)+IF('C1'!V49&lt;C46,1,0)+IF('C1'!X49&lt;C46,1,0)+IF('C1'!Z49&lt;C46,1,0)+IF('C1'!AB49&lt;C46,1,0)+IF('C1'!AD49&lt;C46,1,0)+IF('C1'!AF49&lt;C46,1,0)-E46</f>
        <v>1</v>
      </c>
      <c r="H46" s="183">
        <f t="shared" si="1"/>
        <v>0</v>
      </c>
      <c r="I46" s="175">
        <f>COUNTIF('C1'!M49:AJ49,"=N")</f>
        <v>0</v>
      </c>
      <c r="J46" s="223">
        <f>COUNTIF('C1'!I49:AF49,"=E)")</f>
        <v>0</v>
      </c>
      <c r="K46" s="223">
        <f>COUNTIF('C1'!I49:AF49,"=T")</f>
        <v>0</v>
      </c>
      <c r="L46" s="223">
        <f>COUNTIF('C1'!I49:AF49,"=A")</f>
        <v>12</v>
      </c>
      <c r="M46" s="224"/>
      <c r="N46" s="179">
        <f>'C1'!J49-C46</f>
        <v>8000</v>
      </c>
      <c r="O46" s="182">
        <f>'C1'!J49+'C1'!L49-(C46*2)</f>
        <v>16000</v>
      </c>
      <c r="P46" s="182">
        <f>'C1'!J49+'C1'!L49+'C1'!N49-(C46*3)</f>
        <v>24000</v>
      </c>
      <c r="Q46" s="182">
        <f>'C1'!J49+'C1'!L49+'C1'!N49+'C1'!P49-(C46*4)</f>
        <v>32000</v>
      </c>
      <c r="R46" s="182">
        <f>'C1'!J49+'C1'!L49+'C1'!N49+'C1'!P49+'C1'!R49-(C46*5)</f>
        <v>40000</v>
      </c>
      <c r="S46" s="182">
        <f>'C1'!J49+'C1'!L49+'C1'!N49+'C1'!P49+'C1'!R49+'C1'!T49-(C46*6)</f>
        <v>48000</v>
      </c>
      <c r="T46" s="182">
        <f>'C1'!J49+'C1'!L49+'C1'!N49+'C1'!P49+'C1'!R49+'C1'!T49+'C1'!V49-(C46*7)</f>
        <v>56000</v>
      </c>
      <c r="U46" s="182">
        <f>'C1'!J49+'C1'!L49+'C1'!N49+'C1'!P49+'C1'!R49+'C1'!T49+'C1'!V49+'C1'!X49-(C46*8)</f>
        <v>64000</v>
      </c>
      <c r="V46" s="182">
        <f>'C1'!J49+'C1'!L49+'C1'!N49+'C1'!P49+'C1'!R49+'C1'!T49+'C1'!V49+'C1'!X49+'C1'!Z49-(C46*9)</f>
        <v>72000</v>
      </c>
      <c r="W46" s="182">
        <f>'C1'!J49+'C1'!L49+'C1'!N49+'C1'!P49+'C1'!R49+'C1'!T49+'C1'!V49+'C1'!X49+'C1'!Z49+'C1'!AB49-(C46*10)</f>
        <v>80000</v>
      </c>
      <c r="X46" s="182">
        <f>'C1'!J49+'C1'!L49+'C1'!N49+'C1'!P49+'C1'!R49+'C1'!T49+'C1'!V49+'C1'!X49+'C1'!Z49+'C1'!AB49+'C1'!AD49-(C46*11)</f>
        <v>88000</v>
      </c>
      <c r="Y46" s="182">
        <f>'C1'!J49+'C1'!L49+'C1'!N49+'C1'!P49+'C1'!R49+'C1'!T49+'C1'!V49+'C1'!X49+'C1'!Z49+'C1'!AB49+'C1'!AD49+'C1'!AF49-(C46*12)</f>
        <v>31000</v>
      </c>
      <c r="Z46" s="179"/>
      <c r="AA46" s="179">
        <f t="shared" si="5"/>
        <v>684000</v>
      </c>
      <c r="AB46" s="179">
        <f>'C1'!AP49</f>
        <v>715000</v>
      </c>
      <c r="AC46" s="160"/>
    </row>
    <row r="47">
      <c r="A47" s="178">
        <v>4.0</v>
      </c>
      <c r="B47" s="163" t="str">
        <f>'C1'!C50</f>
        <v>TORRES TORRES BLANCA MERY</v>
      </c>
      <c r="C47" s="179">
        <f>'C1'!D50</f>
        <v>29000</v>
      </c>
      <c r="D47" s="163"/>
      <c r="E47" s="220">
        <f>'C1'!BD50</f>
        <v>3</v>
      </c>
      <c r="F47" s="221">
        <f>IF('C1'!J50 &lt; C47*(F$1/100), IF('C1'!J50&gt;0,1,0), 0)+
IF(('C1'!L50+'C1'!J50) &lt; C47*2*(F$1/100), IF('C1'!L50&gt;0,1,0), 0)+
IF(('C1'!N50+'C1'!L50+'C1'!J50) &lt; C47*3*(F$1/100),IF('C1'!N50&gt;0,1,0),0)+
IF(('C1'!P50+'C1'!N50+'C1'!L50+'C1'!J50 ) &lt; C47*4*(F$1/100), IF('C1'!P50&gt;0,1,0), 0)+
IF(('C1'!R50+'C1'!P50+'C1'!N50+'C1'!L50+'C1'!J50) &lt; C47*5*(F$1/100), IF('C1'!R50&gt;0,1,0), 0)+
IF(('C1'!V50+'C1'!R50+'C1'!P50+'C1'!N50+'C1'!L50+'C1'!J50)&lt; C47*6*(F$1/100), IF('C1'!V50&gt;0,1,0), 0)+
IF(('C1'!T50+'C1'!R50+'C1'!P50+'C1'!N50+'C1'!L50+'C1'!J50) &lt; C47*7*(F$1/100), IF('C1'!T50&gt;0,1,0), 0)+
IF(('C1'!X50+'C1'!T50+'C1'!R50+'C1'!P50+'C1'!N50+'C1'!L50+'C1'!J50) &lt; C47*8*(F$1/100), IF('C1'!X50&gt;0,1,0), 0)+
IF(('C1'!Z50+'C1'!X50+'C1'!T50+'C1'!R50+'C1'!P50+'C1'!N50+'C1'!L50+'C1'!J50) &lt; C47*9*(F$1/100), IF('C1'!Z50&gt;0,1,0), 0)+
IF(('C1'!AB50+'C1'!Z50+'C1'!X50+'C1'!T50+'C1'!R50+'C1'!P50+'C1'!N50+'C1'!L50+'C1'!J50) &lt; C47*10*(F$1/100), IF('C1'!AB50&gt;0,1,0), 0)+
IF(('C1'!AD50+'C1'!AB50+'C1'!Z50+'C1'!X50+'C1'!T50+'C1'!R50+'C1'!P50+'C1'!N50+'C1'!L50+'C1'!J50) &lt; C47*11*(F$1/100), IF('C1'!AD50&gt;0,1,0), 0)+
IF(('C1'!AF50+'C1'!AD50+'C1'!AB50+'C1'!Z50+'C1'!X50+'C1'!T50+'C1'!R50+'C1'!P50+'C1'!N50+'C1'!L50+'C1'!J50) &lt; C47*12*(F$1/100), IF('C1'!AF50&gt;0,1,0), 0)</f>
        <v>1</v>
      </c>
      <c r="G47" s="222">
        <f>IF('C1'!J50&lt;C47,1,0)+IF('C1'!L50&lt;C47,1,0)++IF('C1'!N50&lt;C47,1,0)+IF('C1'!P50&lt;C47,1,0)+IF('C1'!R50&lt;C47,1,0)+IF('C1'!T50&lt;C47,1,0)+IF('C1'!V50&lt;C47,1,0)+IF('C1'!X50&lt;C47,1,0)+IF('C1'!Z50&lt;C47,1,0)+IF('C1'!AB50&lt;C47,1,0)+IF('C1'!AD50&lt;C47,1,0)+IF('C1'!AF50&lt;C47,1,0)-E47</f>
        <v>3</v>
      </c>
      <c r="H47" s="183">
        <f t="shared" si="1"/>
        <v>6</v>
      </c>
      <c r="I47" s="175">
        <f>COUNTIF('C1'!M50:AJ50,"=N")</f>
        <v>4</v>
      </c>
      <c r="J47" s="223">
        <f>COUNTIF('C1'!I50:AF50,"=E)")</f>
        <v>0</v>
      </c>
      <c r="K47" s="223">
        <f>COUNTIF('C1'!I50:AF50,"=T")</f>
        <v>1</v>
      </c>
      <c r="L47" s="223">
        <f>COUNTIF('C1'!I50:AF50,"=A")</f>
        <v>7</v>
      </c>
      <c r="M47" s="224"/>
      <c r="N47" s="179">
        <f>'C1'!J50-C47</f>
        <v>21000</v>
      </c>
      <c r="O47" s="182">
        <f>'C1'!J50+'C1'!L50-(C47*2)</f>
        <v>22000</v>
      </c>
      <c r="P47" s="182">
        <f>'C1'!J50+'C1'!L50+'C1'!N50-(C47*3)</f>
        <v>43000</v>
      </c>
      <c r="Q47" s="182">
        <f>'C1'!J50+'C1'!L50+'C1'!N50+'C1'!P50-(C47*4)</f>
        <v>14000</v>
      </c>
      <c r="R47" s="182">
        <f>'C1'!J50+'C1'!L50+'C1'!N50+'C1'!P50+'C1'!R50-(C47*5)</f>
        <v>-15000</v>
      </c>
      <c r="S47" s="182">
        <f>'C1'!J50+'C1'!L50+'C1'!N50+'C1'!P50+'C1'!R50+'C1'!T50-(C47*6)</f>
        <v>-14000</v>
      </c>
      <c r="T47" s="182">
        <f>'C1'!J50+'C1'!L50+'C1'!N50+'C1'!P50+'C1'!R50+'C1'!T50+'C1'!V50-(C47*7)</f>
        <v>-43000</v>
      </c>
      <c r="U47" s="182">
        <f>'C1'!J50+'C1'!L50+'C1'!N50+'C1'!P50+'C1'!R50+'C1'!T50+'C1'!V50+'C1'!X50-(C47*8)</f>
        <v>-72000</v>
      </c>
      <c r="V47" s="182">
        <f>'C1'!J50+'C1'!L50+'C1'!N50+'C1'!P50+'C1'!R50+'C1'!T50+'C1'!V50+'C1'!X50+'C1'!Z50-(C47*9)</f>
        <v>-101000</v>
      </c>
      <c r="W47" s="182">
        <f>'C1'!J50+'C1'!L50+'C1'!N50+'C1'!P50+'C1'!R50+'C1'!T50+'C1'!V50+'C1'!X50+'C1'!Z50+'C1'!AB50-(C47*10)</f>
        <v>-80000</v>
      </c>
      <c r="X47" s="182">
        <f>'C1'!J50+'C1'!L50+'C1'!N50+'C1'!P50+'C1'!R50+'C1'!T50+'C1'!V50+'C1'!X50+'C1'!Z50+'C1'!AB50+'C1'!AD50-(C47*11)</f>
        <v>21000</v>
      </c>
      <c r="Y47" s="182">
        <f>'C1'!J50+'C1'!L50+'C1'!N50+'C1'!P50+'C1'!R50+'C1'!T50+'C1'!V50+'C1'!X50+'C1'!Z50+'C1'!AB50+'C1'!AD50+'C1'!AF50-(C47*12)</f>
        <v>0</v>
      </c>
      <c r="Z47" s="179"/>
      <c r="AA47" s="179">
        <f t="shared" si="5"/>
        <v>348000</v>
      </c>
      <c r="AB47" s="179">
        <f>'C1'!AP50</f>
        <v>348000</v>
      </c>
      <c r="AC47" s="160"/>
    </row>
    <row r="48">
      <c r="A48" s="178">
        <v>5.0</v>
      </c>
      <c r="B48" s="163" t="str">
        <f>'C1'!C51</f>
        <v>GALEANO DE DUQUE MARIA DEL CONSUELO</v>
      </c>
      <c r="C48" s="179">
        <f>'C1'!D51</f>
        <v>34000</v>
      </c>
      <c r="D48" s="163"/>
      <c r="E48" s="220">
        <f>'C1'!BD51</f>
        <v>7</v>
      </c>
      <c r="F48" s="221">
        <f>IF('C1'!J51 &lt; C48*(F$1/100), IF('C1'!J51&gt;0,1,0), 0)+
IF(('C1'!L51+'C1'!J51) &lt; C48*2*(F$1/100), IF('C1'!L51&gt;0,1,0), 0)+
IF(('C1'!N51+'C1'!L51+'C1'!J51) &lt; C48*3*(F$1/100),IF('C1'!N51&gt;0,1,0),0)+
IF(('C1'!P51+'C1'!N51+'C1'!L51+'C1'!J51 ) &lt; C48*4*(F$1/100), IF('C1'!P51&gt;0,1,0), 0)+
IF(('C1'!R51+'C1'!P51+'C1'!N51+'C1'!L51+'C1'!J51) &lt; C48*5*(F$1/100), IF('C1'!R51&gt;0,1,0), 0)+
IF(('C1'!V51+'C1'!R51+'C1'!P51+'C1'!N51+'C1'!L51+'C1'!J51)&lt; C48*6*(F$1/100), IF('C1'!V51&gt;0,1,0), 0)+
IF(('C1'!T51+'C1'!R51+'C1'!P51+'C1'!N51+'C1'!L51+'C1'!J51) &lt; C48*7*(F$1/100), IF('C1'!T51&gt;0,1,0), 0)+
IF(('C1'!X51+'C1'!T51+'C1'!R51+'C1'!P51+'C1'!N51+'C1'!L51+'C1'!J51) &lt; C48*8*(F$1/100), IF('C1'!X51&gt;0,1,0), 0)+
IF(('C1'!Z51+'C1'!X51+'C1'!T51+'C1'!R51+'C1'!P51+'C1'!N51+'C1'!L51+'C1'!J51) &lt; C48*9*(F$1/100), IF('C1'!Z51&gt;0,1,0), 0)+
IF(('C1'!AB51+'C1'!Z51+'C1'!X51+'C1'!T51+'C1'!R51+'C1'!P51+'C1'!N51+'C1'!L51+'C1'!J51) &lt; C48*10*(F$1/100), IF('C1'!AB51&gt;0,1,0), 0)+
IF(('C1'!AD51+'C1'!AB51+'C1'!Z51+'C1'!X51+'C1'!T51+'C1'!R51+'C1'!P51+'C1'!N51+'C1'!L51+'C1'!J51) &lt; C48*11*(F$1/100), IF('C1'!AD51&gt;0,1,0), 0)+
IF(('C1'!AF51+'C1'!AD51+'C1'!AB51+'C1'!Z51+'C1'!X51+'C1'!T51+'C1'!R51+'C1'!P51+'C1'!N51+'C1'!L51+'C1'!J51) &lt; C48*12*(F$1/100), IF('C1'!AF51&gt;0,1,0), 0)</f>
        <v>0</v>
      </c>
      <c r="G48" s="222">
        <f>IF('C1'!J51&lt;C48,1,0)+IF('C1'!L51&lt;C48,1,0)++IF('C1'!N51&lt;C48,1,0)+IF('C1'!P51&lt;C48,1,0)+IF('C1'!R51&lt;C48,1,0)+IF('C1'!T51&lt;C48,1,0)+IF('C1'!V51&lt;C48,1,0)+IF('C1'!X51&lt;C48,1,0)+IF('C1'!Z51&lt;C48,1,0)+IF('C1'!AB51&lt;C48,1,0)+IF('C1'!AD51&lt;C48,1,0)+IF('C1'!AF51&lt;C48,1,0)-E48</f>
        <v>1</v>
      </c>
      <c r="H48" s="183">
        <f t="shared" si="1"/>
        <v>7</v>
      </c>
      <c r="I48" s="175">
        <f>COUNTIF('C1'!M51:AJ51,"=N")</f>
        <v>3</v>
      </c>
      <c r="J48" s="223">
        <f>COUNTIF('C1'!I51:AF51,"=E)")</f>
        <v>0</v>
      </c>
      <c r="K48" s="223">
        <f>COUNTIF('C1'!I51:AF51,"=T")</f>
        <v>0</v>
      </c>
      <c r="L48" s="223">
        <f>COUNTIF('C1'!I51:AF51,"=A")</f>
        <v>8</v>
      </c>
      <c r="M48" s="224"/>
      <c r="N48" s="179">
        <f>'C1'!J51-C48</f>
        <v>6000</v>
      </c>
      <c r="O48" s="182">
        <f>'C1'!J51+'C1'!L51-(C48*2)</f>
        <v>-28000</v>
      </c>
      <c r="P48" s="182">
        <f>'C1'!J51+'C1'!L51+'C1'!N51-(C48*3)</f>
        <v>18000</v>
      </c>
      <c r="Q48" s="182">
        <f>'C1'!J51+'C1'!L51+'C1'!N51+'C1'!P51-(C48*4)</f>
        <v>-16000</v>
      </c>
      <c r="R48" s="182">
        <f>'C1'!J51+'C1'!L51+'C1'!N51+'C1'!P51+'C1'!R51-(C48*5)</f>
        <v>30000</v>
      </c>
      <c r="S48" s="182">
        <f>'C1'!J51+'C1'!L51+'C1'!N51+'C1'!P51+'C1'!R51+'C1'!T51-(C48*6)</f>
        <v>16000</v>
      </c>
      <c r="T48" s="182">
        <f>'C1'!J51+'C1'!L51+'C1'!N51+'C1'!P51+'C1'!R51+'C1'!T51+'C1'!V51-(C48*7)</f>
        <v>-18000</v>
      </c>
      <c r="U48" s="182">
        <f>'C1'!J51+'C1'!L51+'C1'!N51+'C1'!P51+'C1'!R51+'C1'!T51+'C1'!V51+'C1'!X51-(C48*8)</f>
        <v>-52000</v>
      </c>
      <c r="V48" s="182">
        <f>'C1'!J51+'C1'!L51+'C1'!N51+'C1'!P51+'C1'!R51+'C1'!T51+'C1'!V51+'C1'!X51+'C1'!Z51-(C48*9)</f>
        <v>-86000</v>
      </c>
      <c r="W48" s="182">
        <f>'C1'!J51+'C1'!L51+'C1'!N51+'C1'!P51+'C1'!R51+'C1'!T51+'C1'!V51+'C1'!X51+'C1'!Z51+'C1'!AB51-(C48*10)</f>
        <v>-120000</v>
      </c>
      <c r="X48" s="182">
        <f>'C1'!J51+'C1'!L51+'C1'!N51+'C1'!P51+'C1'!R51+'C1'!T51+'C1'!V51+'C1'!X51+'C1'!Z51+'C1'!AB51+'C1'!AD51-(C48*11)</f>
        <v>-154000</v>
      </c>
      <c r="Y48" s="182">
        <f>'C1'!J51+'C1'!L51+'C1'!N51+'C1'!P51+'C1'!R51+'C1'!T51+'C1'!V51+'C1'!X51+'C1'!Z51+'C1'!AB51+'C1'!AD51+'C1'!AF51-(C48*12)</f>
        <v>0</v>
      </c>
      <c r="Z48" s="179"/>
      <c r="AA48" s="179">
        <f t="shared" si="5"/>
        <v>408000</v>
      </c>
      <c r="AB48" s="179">
        <f>'C1'!AP51</f>
        <v>408000</v>
      </c>
      <c r="AC48" s="160"/>
    </row>
    <row r="49">
      <c r="A49" s="178">
        <v>6.0</v>
      </c>
      <c r="B49" s="163" t="str">
        <f>'C1'!C52</f>
        <v/>
      </c>
      <c r="C49" s="179" t="str">
        <f>'C1'!D52</f>
        <v/>
      </c>
      <c r="D49" s="163"/>
      <c r="E49" s="220">
        <f>'C1'!BD52</f>
        <v>12</v>
      </c>
      <c r="F49" s="221">
        <f>IF('C1'!J52 &lt; C49*(F$1/100), IF('C1'!J52&gt;0,1,0), 0)+
IF(('C1'!L52+'C1'!J52) &lt; C49*2*(F$1/100), IF('C1'!L52&gt;0,1,0), 0)+
IF(('C1'!N52+'C1'!L52+'C1'!J52) &lt; C49*3*(F$1/100),IF('C1'!N52&gt;0,1,0),0)+
IF(('C1'!P52+'C1'!N52+'C1'!L52+'C1'!J52 ) &lt; C49*4*(F$1/100), IF('C1'!P52&gt;0,1,0), 0)+
IF(('C1'!R52+'C1'!P52+'C1'!N52+'C1'!L52+'C1'!J52) &lt; C49*5*(F$1/100), IF('C1'!R52&gt;0,1,0), 0)+
IF(('C1'!V52+'C1'!R52+'C1'!P52+'C1'!N52+'C1'!L52+'C1'!J52)&lt; C49*6*(F$1/100), IF('C1'!V52&gt;0,1,0), 0)+
IF(('C1'!T52+'C1'!R52+'C1'!P52+'C1'!N52+'C1'!L52+'C1'!J52) &lt; C49*7*(F$1/100), IF('C1'!T52&gt;0,1,0), 0)+
IF(('C1'!X52+'C1'!T52+'C1'!R52+'C1'!P52+'C1'!N52+'C1'!L52+'C1'!J52) &lt; C49*8*(F$1/100), IF('C1'!X52&gt;0,1,0), 0)+
IF(('C1'!Z52+'C1'!X52+'C1'!T52+'C1'!R52+'C1'!P52+'C1'!N52+'C1'!L52+'C1'!J52) &lt; C49*9*(F$1/100), IF('C1'!Z52&gt;0,1,0), 0)+
IF(('C1'!AB52+'C1'!Z52+'C1'!X52+'C1'!T52+'C1'!R52+'C1'!P52+'C1'!N52+'C1'!L52+'C1'!J52) &lt; C49*10*(F$1/100), IF('C1'!AB52&gt;0,1,0), 0)+
IF(('C1'!AD52+'C1'!AB52+'C1'!Z52+'C1'!X52+'C1'!T52+'C1'!R52+'C1'!P52+'C1'!N52+'C1'!L52+'C1'!J52) &lt; C49*11*(F$1/100), IF('C1'!AD52&gt;0,1,0), 0)+
IF(('C1'!AF52+'C1'!AD52+'C1'!AB52+'C1'!Z52+'C1'!X52+'C1'!T52+'C1'!R52+'C1'!P52+'C1'!N52+'C1'!L52+'C1'!J52) &lt; C49*12*(F$1/100), IF('C1'!AF52&gt;0,1,0), 0)</f>
        <v>0</v>
      </c>
      <c r="G49" s="222">
        <f>IF('C1'!J52&lt;C49,1,0)+IF('C1'!L52&lt;C49,1,0)++IF('C1'!N52&lt;C49,1,0)+IF('C1'!P52&lt;C49,1,0)+IF('C1'!R52&lt;C49,1,0)+IF('C1'!T52&lt;C49,1,0)+IF('C1'!V52&lt;C49,1,0)+IF('C1'!X52&lt;C49,1,0)+IF('C1'!Z52&lt;C49,1,0)+IF('C1'!AB52&lt;C49,1,0)+IF('C1'!AD52&lt;C49,1,0)+IF('C1'!AF52&lt;C49,1,0)-E49</f>
        <v>-12</v>
      </c>
      <c r="H49" s="183">
        <f t="shared" si="1"/>
        <v>0</v>
      </c>
      <c r="I49" s="175">
        <f>COUNTIF('C1'!M52:AJ52,"=N")</f>
        <v>0</v>
      </c>
      <c r="J49" s="223">
        <f>COUNTIF('C1'!I52:AF52,"=E)")</f>
        <v>0</v>
      </c>
      <c r="K49" s="223">
        <f>COUNTIF('C1'!I52:AF52,"=T")</f>
        <v>0</v>
      </c>
      <c r="L49" s="223">
        <f>COUNTIF('C1'!I52:AF52,"=A")</f>
        <v>0</v>
      </c>
      <c r="M49" s="224"/>
      <c r="N49" s="179">
        <f>'C1'!J52-C49</f>
        <v>0</v>
      </c>
      <c r="O49" s="182">
        <f>'C1'!J52+'C1'!L52-(C49*2)</f>
        <v>0</v>
      </c>
      <c r="P49" s="182">
        <f>'C1'!J52+'C1'!L52+'C1'!N52-(C49*3)</f>
        <v>0</v>
      </c>
      <c r="Q49" s="182">
        <f>'C1'!J52+'C1'!L52+'C1'!N52+'C1'!P52-(C49*4)</f>
        <v>0</v>
      </c>
      <c r="R49" s="182">
        <f>'C1'!J52+'C1'!L52+'C1'!N52+'C1'!P52+'C1'!R52-(C49*5)</f>
        <v>0</v>
      </c>
      <c r="S49" s="182">
        <f>'C1'!J52+'C1'!L52+'C1'!N52+'C1'!P52+'C1'!R52+'C1'!T52-(C49*6)</f>
        <v>0</v>
      </c>
      <c r="T49" s="182">
        <f>'C1'!J52+'C1'!L52+'C1'!N52+'C1'!P52+'C1'!R52+'C1'!T52+'C1'!V52-(C49*7)</f>
        <v>0</v>
      </c>
      <c r="U49" s="182">
        <f>'C1'!J52+'C1'!L52+'C1'!N52+'C1'!P52+'C1'!R52+'C1'!T52+'C1'!V52+'C1'!X52-(C49*8)</f>
        <v>0</v>
      </c>
      <c r="V49" s="182">
        <f>'C1'!J52+'C1'!L52+'C1'!N52+'C1'!P52+'C1'!R52+'C1'!T52+'C1'!V52+'C1'!X52+'C1'!Z52-(C49*9)</f>
        <v>0</v>
      </c>
      <c r="W49" s="182">
        <f>'C1'!J52+'C1'!L52+'C1'!N52+'C1'!P52+'C1'!R52+'C1'!T52+'C1'!V52+'C1'!X52+'C1'!Z52+'C1'!AB52-(C49*10)</f>
        <v>0</v>
      </c>
      <c r="X49" s="182">
        <f>'C1'!J52+'C1'!L52+'C1'!N52+'C1'!P52+'C1'!R52+'C1'!T52+'C1'!V52+'C1'!X52+'C1'!Z52+'C1'!AB52+'C1'!AD52-(C49*11)</f>
        <v>0</v>
      </c>
      <c r="Y49" s="182">
        <f>'C1'!J52+'C1'!L52+'C1'!N52+'C1'!P52+'C1'!R52+'C1'!T52+'C1'!V52+'C1'!X52+'C1'!Z52+'C1'!AB52+'C1'!AD52+'C1'!AF52-(C49*12)</f>
        <v>0</v>
      </c>
      <c r="Z49" s="179"/>
      <c r="AA49" s="179">
        <f t="shared" si="5"/>
        <v>0</v>
      </c>
      <c r="AB49" s="179">
        <f>'C1'!AP52</f>
        <v>0</v>
      </c>
      <c r="AC49" s="160"/>
    </row>
    <row r="50">
      <c r="A50" s="178">
        <v>7.0</v>
      </c>
      <c r="B50" s="163" t="str">
        <f>'C1'!C53</f>
        <v/>
      </c>
      <c r="C50" s="179" t="str">
        <f>'C1'!D53</f>
        <v/>
      </c>
      <c r="D50" s="163"/>
      <c r="E50" s="220">
        <f>'C1'!BD53</f>
        <v>12</v>
      </c>
      <c r="F50" s="221">
        <f>IF('C1'!J53 &lt; C50*(F$1/100), IF('C1'!J53&gt;0,1,0), 0)+
IF(('C1'!L53+'C1'!J53) &lt; C50*2*(F$1/100), IF('C1'!L53&gt;0,1,0), 0)+
IF(('C1'!N53+'C1'!L53+'C1'!J53) &lt; C50*3*(F$1/100),IF('C1'!N53&gt;0,1,0),0)+
IF(('C1'!P53+'C1'!N53+'C1'!L53+'C1'!J53 ) &lt; C50*4*(F$1/100), IF('C1'!P53&gt;0,1,0), 0)+
IF(('C1'!R53+'C1'!P53+'C1'!N53+'C1'!L53+'C1'!J53) &lt; C50*5*(F$1/100), IF('C1'!R53&gt;0,1,0), 0)+
IF(('C1'!V53+'C1'!R53+'C1'!P53+'C1'!N53+'C1'!L53+'C1'!J53)&lt; C50*6*(F$1/100), IF('C1'!V53&gt;0,1,0), 0)+
IF(('C1'!T53+'C1'!R53+'C1'!P53+'C1'!N53+'C1'!L53+'C1'!J53) &lt; C50*7*(F$1/100), IF('C1'!T53&gt;0,1,0), 0)+
IF(('C1'!X53+'C1'!T53+'C1'!R53+'C1'!P53+'C1'!N53+'C1'!L53+'C1'!J53) &lt; C50*8*(F$1/100), IF('C1'!X53&gt;0,1,0), 0)+
IF(('C1'!Z53+'C1'!X53+'C1'!T53+'C1'!R53+'C1'!P53+'C1'!N53+'C1'!L53+'C1'!J53) &lt; C50*9*(F$1/100), IF('C1'!Z53&gt;0,1,0), 0)+
IF(('C1'!AB53+'C1'!Z53+'C1'!X53+'C1'!T53+'C1'!R53+'C1'!P53+'C1'!N53+'C1'!L53+'C1'!J53) &lt; C50*10*(F$1/100), IF('C1'!AB53&gt;0,1,0), 0)+
IF(('C1'!AD53+'C1'!AB53+'C1'!Z53+'C1'!X53+'C1'!T53+'C1'!R53+'C1'!P53+'C1'!N53+'C1'!L53+'C1'!J53) &lt; C50*11*(F$1/100), IF('C1'!AD53&gt;0,1,0), 0)+
IF(('C1'!AF53+'C1'!AD53+'C1'!AB53+'C1'!Z53+'C1'!X53+'C1'!T53+'C1'!R53+'C1'!P53+'C1'!N53+'C1'!L53+'C1'!J53) &lt; C50*12*(F$1/100), IF('C1'!AF53&gt;0,1,0), 0)</f>
        <v>0</v>
      </c>
      <c r="G50" s="222">
        <f>IF('C1'!J53&lt;C50,1,0)+IF('C1'!L53&lt;C50,1,0)++IF('C1'!N53&lt;C50,1,0)+IF('C1'!P53&lt;C50,1,0)+IF('C1'!R53&lt;C50,1,0)+IF('C1'!T53&lt;C50,1,0)+IF('C1'!V53&lt;C50,1,0)+IF('C1'!X53&lt;C50,1,0)+IF('C1'!Z53&lt;C50,1,0)+IF('C1'!AB53&lt;C50,1,0)+IF('C1'!AD53&lt;C50,1,0)+IF('C1'!AF53&lt;C50,1,0)-E50</f>
        <v>-12</v>
      </c>
      <c r="H50" s="183">
        <f t="shared" si="1"/>
        <v>0</v>
      </c>
      <c r="I50" s="175">
        <f>COUNTIF('C1'!M53:AJ53,"=N")</f>
        <v>0</v>
      </c>
      <c r="J50" s="223">
        <f>COUNTIF('C1'!I53:AF53,"=E)")</f>
        <v>0</v>
      </c>
      <c r="K50" s="223">
        <f>COUNTIF('C1'!I53:AF53,"=T")</f>
        <v>0</v>
      </c>
      <c r="L50" s="223">
        <f>COUNTIF('C1'!I53:AF53,"=A")</f>
        <v>0</v>
      </c>
      <c r="M50" s="224"/>
      <c r="N50" s="179">
        <f>'C1'!J53-C50</f>
        <v>0</v>
      </c>
      <c r="O50" s="182">
        <f>'C1'!J53+'C1'!L53-(C50*2)</f>
        <v>0</v>
      </c>
      <c r="P50" s="182">
        <f>'C1'!J53+'C1'!L53+'C1'!N53-(C50*3)</f>
        <v>0</v>
      </c>
      <c r="Q50" s="182">
        <f>'C1'!J53+'C1'!L53+'C1'!N53+'C1'!P53-(C50*4)</f>
        <v>0</v>
      </c>
      <c r="R50" s="182">
        <f>'C1'!J53+'C1'!L53+'C1'!N53+'C1'!P53+'C1'!R53-(C50*5)</f>
        <v>0</v>
      </c>
      <c r="S50" s="182">
        <f>'C1'!J53+'C1'!L53+'C1'!N53+'C1'!P53+'C1'!R53+'C1'!T53-(C50*6)</f>
        <v>0</v>
      </c>
      <c r="T50" s="182">
        <f>'C1'!J53+'C1'!L53+'C1'!N53+'C1'!P53+'C1'!R53+'C1'!T53+'C1'!V53-(C50*7)</f>
        <v>0</v>
      </c>
      <c r="U50" s="182">
        <f>'C1'!J53+'C1'!L53+'C1'!N53+'C1'!P53+'C1'!R53+'C1'!T53+'C1'!V53+'C1'!X53-(C50*8)</f>
        <v>0</v>
      </c>
      <c r="V50" s="182">
        <f>'C1'!J53+'C1'!L53+'C1'!N53+'C1'!P53+'C1'!R53+'C1'!T53+'C1'!V53+'C1'!X53+'C1'!Z53-(C50*9)</f>
        <v>0</v>
      </c>
      <c r="W50" s="182">
        <f>'C1'!J53+'C1'!L53+'C1'!N53+'C1'!P53+'C1'!R53+'C1'!T53+'C1'!V53+'C1'!X53+'C1'!Z53+'C1'!AB53-(C50*10)</f>
        <v>0</v>
      </c>
      <c r="X50" s="182">
        <f>'C1'!J53+'C1'!L53+'C1'!N53+'C1'!P53+'C1'!R53+'C1'!T53+'C1'!V53+'C1'!X53+'C1'!Z53+'C1'!AB53+'C1'!AD53-(C50*11)</f>
        <v>0</v>
      </c>
      <c r="Y50" s="182">
        <f>'C1'!J53+'C1'!L53+'C1'!N53+'C1'!P53+'C1'!R53+'C1'!T53+'C1'!V53+'C1'!X53+'C1'!Z53+'C1'!AB53+'C1'!AD53+'C1'!AF53-(C50*12)</f>
        <v>0</v>
      </c>
      <c r="Z50" s="179"/>
      <c r="AA50" s="179">
        <f t="shared" si="5"/>
        <v>0</v>
      </c>
      <c r="AB50" s="179">
        <f>'C1'!AP53</f>
        <v>0</v>
      </c>
      <c r="AC50" s="160"/>
    </row>
    <row r="51">
      <c r="A51" s="178">
        <v>8.0</v>
      </c>
      <c r="B51" s="163" t="str">
        <f>'C1'!C54</f>
        <v/>
      </c>
      <c r="C51" s="179" t="str">
        <f>'C1'!D54</f>
        <v/>
      </c>
      <c r="D51" s="163"/>
      <c r="E51" s="220">
        <f>'C1'!BD54</f>
        <v>12</v>
      </c>
      <c r="F51" s="221">
        <f>IF('C1'!J54 &lt; C51*(F$1/100), IF('C1'!J54&gt;0,1,0), 0)+
IF(('C1'!L54+'C1'!J54) &lt; C51*2*(F$1/100), IF('C1'!L54&gt;0,1,0), 0)+
IF(('C1'!N54+'C1'!L54+'C1'!J54) &lt; C51*3*(F$1/100),IF('C1'!N54&gt;0,1,0),0)+
IF(('C1'!P54+'C1'!N54+'C1'!L54+'C1'!J54 ) &lt; C51*4*(F$1/100), IF('C1'!P54&gt;0,1,0), 0)+
IF(('C1'!R54+'C1'!P54+'C1'!N54+'C1'!L54+'C1'!J54) &lt; C51*5*(F$1/100), IF('C1'!R54&gt;0,1,0), 0)+
IF(('C1'!V54+'C1'!R54+'C1'!P54+'C1'!N54+'C1'!L54+'C1'!J54)&lt; C51*6*(F$1/100), IF('C1'!V54&gt;0,1,0), 0)+
IF(('C1'!T54+'C1'!R54+'C1'!P54+'C1'!N54+'C1'!L54+'C1'!J54) &lt; C51*7*(F$1/100), IF('C1'!T54&gt;0,1,0), 0)+
IF(('C1'!X54+'C1'!T54+'C1'!R54+'C1'!P54+'C1'!N54+'C1'!L54+'C1'!J54) &lt; C51*8*(F$1/100), IF('C1'!X54&gt;0,1,0), 0)+
IF(('C1'!Z54+'C1'!X54+'C1'!T54+'C1'!R54+'C1'!P54+'C1'!N54+'C1'!L54+'C1'!J54) &lt; C51*9*(F$1/100), IF('C1'!Z54&gt;0,1,0), 0)+
IF(('C1'!AB54+'C1'!Z54+'C1'!X54+'C1'!T54+'C1'!R54+'C1'!P54+'C1'!N54+'C1'!L54+'C1'!J54) &lt; C51*10*(F$1/100), IF('C1'!AB54&gt;0,1,0), 0)+
IF(('C1'!AD54+'C1'!AB54+'C1'!Z54+'C1'!X54+'C1'!T54+'C1'!R54+'C1'!P54+'C1'!N54+'C1'!L54+'C1'!J54) &lt; C51*11*(F$1/100), IF('C1'!AD54&gt;0,1,0), 0)+
IF(('C1'!AF54+'C1'!AD54+'C1'!AB54+'C1'!Z54+'C1'!X54+'C1'!T54+'C1'!R54+'C1'!P54+'C1'!N54+'C1'!L54+'C1'!J54) &lt; C51*12*(F$1/100), IF('C1'!AF54&gt;0,1,0), 0)</f>
        <v>0</v>
      </c>
      <c r="G51" s="222">
        <f>IF('C1'!J54&lt;C51,1,0)+IF('C1'!L54&lt;C51,1,0)++IF('C1'!N54&lt;C51,1,0)+IF('C1'!P54&lt;C51,1,0)+IF('C1'!R54&lt;C51,1,0)+IF('C1'!T54&lt;C51,1,0)+IF('C1'!V54&lt;C51,1,0)+IF('C1'!X54&lt;C51,1,0)+IF('C1'!Z54&lt;C51,1,0)+IF('C1'!AB54&lt;C51,1,0)+IF('C1'!AD54&lt;C51,1,0)+IF('C1'!AF54&lt;C51,1,0)-E51</f>
        <v>-12</v>
      </c>
      <c r="H51" s="183">
        <f t="shared" si="1"/>
        <v>0</v>
      </c>
      <c r="I51" s="175">
        <f>COUNTIF('C1'!M54:AJ54,"=N")</f>
        <v>0</v>
      </c>
      <c r="J51" s="223">
        <f>COUNTIF('C1'!I54:AF54,"=E)")</f>
        <v>0</v>
      </c>
      <c r="K51" s="223">
        <f>COUNTIF('C1'!I54:AF54,"=T")</f>
        <v>0</v>
      </c>
      <c r="L51" s="223">
        <f>COUNTIF('C1'!I54:AF54,"=A")</f>
        <v>0</v>
      </c>
      <c r="M51" s="224"/>
      <c r="N51" s="179">
        <f>'C1'!J54-C51</f>
        <v>0</v>
      </c>
      <c r="O51" s="182">
        <f>'C1'!J54+'C1'!L54-(C51*2)</f>
        <v>0</v>
      </c>
      <c r="P51" s="182">
        <f>'C1'!J54+'C1'!L54+'C1'!N54-(C51*3)</f>
        <v>0</v>
      </c>
      <c r="Q51" s="182">
        <f>'C1'!J54+'C1'!L54+'C1'!N54+'C1'!P54-(C51*4)</f>
        <v>0</v>
      </c>
      <c r="R51" s="182">
        <f>'C1'!J54+'C1'!L54+'C1'!N54+'C1'!P54+'C1'!R54-(C51*5)</f>
        <v>0</v>
      </c>
      <c r="S51" s="182">
        <f>'C1'!J54+'C1'!L54+'C1'!N54+'C1'!P54+'C1'!R54+'C1'!T54-(C51*6)</f>
        <v>0</v>
      </c>
      <c r="T51" s="182">
        <f>'C1'!J54+'C1'!L54+'C1'!N54+'C1'!P54+'C1'!R54+'C1'!T54+'C1'!V54-(C51*7)</f>
        <v>0</v>
      </c>
      <c r="U51" s="182">
        <f>'C1'!J54+'C1'!L54+'C1'!N54+'C1'!P54+'C1'!R54+'C1'!T54+'C1'!V54+'C1'!X54-(C51*8)</f>
        <v>0</v>
      </c>
      <c r="V51" s="182">
        <f>'C1'!J54+'C1'!L54+'C1'!N54+'C1'!P54+'C1'!R54+'C1'!T54+'C1'!V54+'C1'!X54+'C1'!Z54-(C51*9)</f>
        <v>0</v>
      </c>
      <c r="W51" s="182">
        <f>'C1'!J54+'C1'!L54+'C1'!N54+'C1'!P54+'C1'!R54+'C1'!T54+'C1'!V54+'C1'!X54+'C1'!Z54+'C1'!AB54-(C51*10)</f>
        <v>0</v>
      </c>
      <c r="X51" s="182">
        <f>'C1'!J54+'C1'!L54+'C1'!N54+'C1'!P54+'C1'!R54+'C1'!T54+'C1'!V54+'C1'!X54+'C1'!Z54+'C1'!AB54+'C1'!AD54-(C51*11)</f>
        <v>0</v>
      </c>
      <c r="Y51" s="182">
        <f>'C1'!J54+'C1'!L54+'C1'!N54+'C1'!P54+'C1'!R54+'C1'!T54+'C1'!V54+'C1'!X54+'C1'!Z54+'C1'!AB54+'C1'!AD54+'C1'!AF54-(C51*12)</f>
        <v>0</v>
      </c>
      <c r="Z51" s="179"/>
      <c r="AA51" s="179">
        <f t="shared" si="5"/>
        <v>0</v>
      </c>
      <c r="AB51" s="179">
        <f>'C1'!AP54</f>
        <v>0</v>
      </c>
      <c r="AC51" s="160"/>
    </row>
    <row r="52">
      <c r="A52" s="188"/>
      <c r="B52" s="174" t="s">
        <v>92</v>
      </c>
      <c r="C52" s="163"/>
      <c r="D52" s="163"/>
      <c r="E52" s="163"/>
      <c r="F52" s="163"/>
      <c r="G52" s="163"/>
      <c r="H52" s="183">
        <f t="shared" si="1"/>
        <v>0</v>
      </c>
      <c r="I52" s="163"/>
      <c r="J52" s="163"/>
      <c r="K52" s="163"/>
      <c r="L52" s="163"/>
      <c r="M52" s="215"/>
      <c r="N52" s="179">
        <f>'C1'!J55-C52</f>
        <v>195000</v>
      </c>
      <c r="O52" s="182">
        <f>'C1'!J55+'C1'!L55-(C52*2)</f>
        <v>335000</v>
      </c>
      <c r="P52" s="182">
        <f>'C1'!J55+'C1'!L55+'C1'!N55-(C52*3)</f>
        <v>575000</v>
      </c>
      <c r="Q52" s="182">
        <f>'C1'!J55+'C1'!L55+'C1'!N55+'C1'!P55-(C52*4)</f>
        <v>685000</v>
      </c>
      <c r="R52" s="182">
        <f>'C1'!J55+'C1'!L55+'C1'!N55+'C1'!P55+'C1'!R55-(C52*5)</f>
        <v>855000</v>
      </c>
      <c r="S52" s="182">
        <f>'C1'!J55+'C1'!L55+'C1'!N55+'C1'!P55+'C1'!R55+'C1'!T55-(C52*6)</f>
        <v>1005000</v>
      </c>
      <c r="T52" s="182">
        <f>'C1'!J55+'C1'!L55+'C1'!N55+'C1'!P55+'C1'!R55+'C1'!T55+'C1'!V55-(C52*7)</f>
        <v>1105000</v>
      </c>
      <c r="U52" s="182">
        <f>'C1'!J55+'C1'!L55+'C1'!N55+'C1'!P55+'C1'!R55+'C1'!T55+'C1'!V55+'C1'!X55-(C52*8)</f>
        <v>1215000</v>
      </c>
      <c r="V52" s="182">
        <f>'C1'!J55+'C1'!L55+'C1'!N55+'C1'!P55+'C1'!R55+'C1'!T55+'C1'!V55+'C1'!X55+'C1'!Z55-(C52*9)</f>
        <v>1311000</v>
      </c>
      <c r="W52" s="182">
        <f>'C1'!J55+'C1'!L55+'C1'!N55+'C1'!P55+'C1'!R55+'C1'!T55+'C1'!V55+'C1'!X55+'C1'!Z55+'C1'!AB55-(C52*10)</f>
        <v>1451000</v>
      </c>
      <c r="X52" s="182">
        <f>'C1'!J55+'C1'!L55+'C1'!N55+'C1'!P55+'C1'!R55+'C1'!T55+'C1'!V55+'C1'!X55+'C1'!Z55+'C1'!AB55+'C1'!AD55-(C52*11)</f>
        <v>1696000</v>
      </c>
      <c r="Y52" s="182">
        <f>'C1'!J55+'C1'!L55+'C1'!N55+'C1'!P55+'C1'!R55+'C1'!T55+'C1'!V55+'C1'!X55+'C1'!Z55+'C1'!AB55+'C1'!AD55+'C1'!AF55-(C52*12)</f>
        <v>1945000</v>
      </c>
      <c r="Z52" s="163"/>
      <c r="AA52" s="183">
        <f t="shared" si="5"/>
        <v>0</v>
      </c>
      <c r="AB52" s="179">
        <f>'C1'!AP55</f>
        <v>1945000</v>
      </c>
      <c r="AC52" s="160"/>
    </row>
  </sheetData>
  <mergeCells count="5">
    <mergeCell ref="D3:E3"/>
    <mergeCell ref="P3:Q3"/>
    <mergeCell ref="S3:T3"/>
    <mergeCell ref="U3:V3"/>
    <mergeCell ref="W3:X3"/>
  </mergeCells>
  <drawing r:id="rId1"/>
</worksheet>
</file>