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ime-2\DIME-2.1 - Rede de Parceiros\!CORRESPONDENTES\Ferramentas de Apoio\Manual Correspondentes\docs\image\"/>
    </mc:Choice>
  </mc:AlternateContent>
  <bookViews>
    <workbookView xWindow="0" yWindow="0" windowWidth="21600" windowHeight="9735"/>
  </bookViews>
  <sheets>
    <sheet name="Estimativa FGI" sheetId="1" r:id="rId1"/>
    <sheet name="Fator K e Fórmulas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/>
  <c r="B20" i="1" l="1"/>
  <c r="B12" i="1"/>
  <c r="C15" i="1" s="1"/>
  <c r="H15" i="1" l="1"/>
  <c r="G12" i="1" s="1"/>
  <c r="E14" i="3"/>
  <c r="E12" i="3"/>
  <c r="E11" i="3"/>
  <c r="H13" i="1" l="1"/>
  <c r="H14" i="1" s="1"/>
  <c r="G22" i="3"/>
  <c r="G18" i="3"/>
  <c r="G21" i="3"/>
  <c r="G17" i="3"/>
  <c r="H21" i="3" l="1"/>
  <c r="B15" i="1"/>
  <c r="H17" i="3"/>
  <c r="C13" i="1"/>
  <c r="C14" i="1" s="1"/>
</calcChain>
</file>

<file path=xl/comments1.xml><?xml version="1.0" encoding="utf-8"?>
<comments xmlns="http://schemas.openxmlformats.org/spreadsheetml/2006/main">
  <authors>
    <author>Elaine Breda Martins Schwaner</author>
  </authors>
  <commentList>
    <comment ref="H15" authorId="0" shapeId="0">
      <text>
        <r>
          <rPr>
            <sz val="9"/>
            <color indexed="81"/>
            <rFont val="Segoe UI"/>
            <family val="2"/>
          </rPr>
          <t>FGI pode ser utilizado como complemento de garantia, desde que o valor desobrigado das garantias reais ofertadas sejam de, no mínimo, 80% do valor do crédito.
Para linhas de crédito destinadas a Máquinas e Equipamentos - BNDES Finame, a contratação de FGI, só poderá ser por Garantia Complementar, pois o bem financiado será considerado no cálculo da Garantia Real.</t>
        </r>
      </text>
    </comment>
  </commentList>
</comments>
</file>

<file path=xl/sharedStrings.xml><?xml version="1.0" encoding="utf-8"?>
<sst xmlns="http://schemas.openxmlformats.org/spreadsheetml/2006/main" count="33" uniqueCount="30">
  <si>
    <t>Valor Financiamento</t>
  </si>
  <si>
    <t>Percentual FGI</t>
  </si>
  <si>
    <t>Meses</t>
  </si>
  <si>
    <t>ECG Cobertura Complementar</t>
  </si>
  <si>
    <t>Garantias Reais Mínimas</t>
  </si>
  <si>
    <t>Percentual FGI a Contratar</t>
  </si>
  <si>
    <t>Prazo Total (meses)</t>
  </si>
  <si>
    <t>GARANTIA COMPLEMENTAR</t>
  </si>
  <si>
    <t>GARANTIA TOTAL</t>
  </si>
  <si>
    <t>* Considera-se Prazo Total = Prazo entre Liberação e Vencimento da Operação</t>
  </si>
  <si>
    <t xml:space="preserve">Estimativa FGI </t>
  </si>
  <si>
    <t>OU</t>
  </si>
  <si>
    <t>ECG Cobertura Total*</t>
  </si>
  <si>
    <t>IMPORTANTE</t>
  </si>
  <si>
    <t>Regras</t>
  </si>
  <si>
    <t>K</t>
  </si>
  <si>
    <t>VL</t>
  </si>
  <si>
    <t>%G</t>
  </si>
  <si>
    <t xml:space="preserve">P </t>
  </si>
  <si>
    <t>ECG 80%</t>
  </si>
  <si>
    <t>ECG 50%</t>
  </si>
  <si>
    <t>2. A utilização do FGI não é permitida para empresas com menos de 24 meses de faturamento.</t>
  </si>
  <si>
    <t>3. Para financiamentos até R$ 100.000,00, a garantia poderá ser constituída, exclusivamente, por FGI, no percentual mínimo de 80%.</t>
  </si>
  <si>
    <t>Link Circular BNDES - Fator K</t>
  </si>
  <si>
    <t>Link Circular BNDES - Cálculo ECG</t>
  </si>
  <si>
    <t>Link Circular BNDES - Cálculo ECG Livre</t>
  </si>
  <si>
    <t>1. Valor  do ECG é incorporado ao financiamento, sendo então financiado nas mesmas condições de juros e prazo do financiamento, respeitando inclusive o prazo de carência contratado. Os valores aqui apresentados são uma estimativa, o valor efetivo será calculado na liberação do financiamento.</t>
  </si>
  <si>
    <t>3. Para financiamentos superiores a R$ 100.000,00, a garantia poderá ser constituída, exclusivamente, por FGI, no percentual mínimo de 80%, desde que o patrimônio de, ao menos, um dos sócios da empresa beneficiária, corresponda a, no mínimo, 1 (uma) vez o valor do crédito. Verificado através do imposto de renda, considerando os bens desonerados, descontado do cálculo o valor do imóvel único e/ou o residencial. 
Caso o sócio que atenda a condição de patrimônio descrita não seja sócio-administrador ou não possua mais de 10% do capital da empresa, o seu aval é obrigatório.</t>
  </si>
  <si>
    <t>Simulador Oficial BNDES</t>
  </si>
  <si>
    <t>3. Para financiamentos acima de R$ 500.000,00, o FGI somente pode ser utilizado como complemento de garantia, desde que o valor desobrigado das garantias reais ofertadas sejam de, no mínimo, 80% do valor do crédito.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</si>
</sst>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10" fontId="0" fillId="0" borderId="0" xfId="0" applyNumberFormat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9" fontId="0" fillId="2" borderId="0" xfId="0" applyNumberFormat="1" applyFill="1"/>
    <xf numFmtId="44" fontId="0" fillId="2" borderId="0" xfId="2" applyFont="1" applyFill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Alignment="1">
      <alignment vertical="center"/>
    </xf>
    <xf numFmtId="0" fontId="0" fillId="4" borderId="9" xfId="0" applyFill="1" applyBorder="1" applyAlignment="1" applyProtection="1">
      <alignment horizontal="center"/>
      <protection locked="0"/>
    </xf>
    <xf numFmtId="44" fontId="0" fillId="4" borderId="9" xfId="2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44" fontId="0" fillId="2" borderId="0" xfId="0" applyNumberFormat="1" applyFill="1"/>
    <xf numFmtId="43" fontId="0" fillId="0" borderId="0" xfId="1" applyFont="1"/>
    <xf numFmtId="43" fontId="0" fillId="0" borderId="0" xfId="0" applyNumberFormat="1"/>
    <xf numFmtId="44" fontId="0" fillId="0" borderId="12" xfId="0" applyNumberForma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1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4" xfId="0" applyNumberFormat="1" applyBorder="1"/>
    <xf numFmtId="0" fontId="0" fillId="0" borderId="11" xfId="0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5" xfId="0" applyFill="1" applyBorder="1" applyAlignment="1">
      <alignment vertical="center"/>
    </xf>
    <xf numFmtId="0" fontId="0" fillId="2" borderId="26" xfId="0" applyFill="1" applyBorder="1"/>
    <xf numFmtId="0" fontId="0" fillId="2" borderId="27" xfId="0" applyFill="1" applyBorder="1"/>
    <xf numFmtId="0" fontId="6" fillId="0" borderId="0" xfId="4"/>
    <xf numFmtId="0" fontId="0" fillId="2" borderId="28" xfId="0" applyFill="1" applyBorder="1"/>
    <xf numFmtId="9" fontId="0" fillId="2" borderId="29" xfId="3" applyFont="1" applyFill="1" applyBorder="1" applyAlignment="1">
      <alignment horizontal="center"/>
    </xf>
    <xf numFmtId="7" fontId="0" fillId="2" borderId="4" xfId="2" applyNumberFormat="1" applyFont="1" applyFill="1" applyBorder="1" applyAlignment="1">
      <alignment horizontal="center"/>
    </xf>
    <xf numFmtId="44" fontId="0" fillId="2" borderId="6" xfId="0" applyNumberFormat="1" applyFill="1" applyBorder="1"/>
    <xf numFmtId="7" fontId="0" fillId="2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5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0" fillId="2" borderId="24" xfId="0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1"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1504950</xdr:colOff>
      <xdr:row>0</xdr:row>
      <xdr:rowOff>85725</xdr:rowOff>
    </xdr:from>
    <xdr:to>
      <xdr:col>2</xdr:col>
      <xdr:colOff>1190625</xdr:colOff>
      <xdr:row>3</xdr:row>
      <xdr:rowOff>38100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68" b="12503"/>
        <a:stretch/>
      </xdr:blipFill>
      <xdr:spPr>
        <a:xfrm>
          <a:off x="1504950" y="85725"/>
          <a:ext cx="2819400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</xdr:row>
      <xdr:rowOff>28574</xdr:rowOff>
    </xdr:from>
    <xdr:to>
      <xdr:col>11</xdr:col>
      <xdr:colOff>8712</xdr:colOff>
      <xdr:row>8</xdr:row>
      <xdr:rowOff>142513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841"/>
        <a:stretch/>
      </xdr:blipFill>
      <xdr:spPr>
        <a:xfrm>
          <a:off x="1476375" y="219074"/>
          <a:ext cx="6504762" cy="144743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15</xdr:row>
      <xdr:rowOff>13200</xdr:rowOff>
    </xdr:from>
    <xdr:to>
      <xdr:col>5</xdr:col>
      <xdr:colOff>581025</xdr:colOff>
      <xdr:row>18</xdr:row>
      <xdr:rowOff>152400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559" t="2640" r="30150" b="70624"/>
        <a:stretch/>
      </xdr:blipFill>
      <xdr:spPr>
        <a:xfrm>
          <a:off x="1857375" y="2889750"/>
          <a:ext cx="2114550" cy="7107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19</xdr:row>
      <xdr:rowOff>38100</xdr:rowOff>
    </xdr:from>
    <xdr:to>
      <xdr:col>6</xdr:col>
      <xdr:colOff>0</xdr:colOff>
      <xdr:row>21</xdr:row>
      <xdr:rowOff>161925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476" t="5507" r="33233" b="75502"/>
        <a:stretch/>
      </xdr:blipFill>
      <xdr:spPr>
        <a:xfrm>
          <a:off x="1885950" y="3695700"/>
          <a:ext cx="2114550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des.gov.br/wps/wcm/connect/site/677eef22-c8d5-461d-8dca-b709e0817d24/Circular-AEX-11-17-Regulamento-FGI-Repasse.pdf?MOD=AJPERES&amp;CVID=lUUJSqy&amp;CVID=lUUJSqy&amp;CVID=lUUJSqy&amp;CVID=lUUJSqy&amp;CVID=lUUJSqy&amp;CVID=lUUJSqy&amp;CVID=lHMYpZB&amp;CVID=lHMYpZB&amp;CVID=lHMY" TargetMode="External"/><Relationship Id="rId2" Type="http://schemas.openxmlformats.org/officeDocument/2006/relationships/hyperlink" Target="https://www.bndes.gov.br/wps/wcm/connect/site/0cb606a1-9aa6-429c-9839-fc127ab7b84d/Circular-AEX-12-17-Regulamento-FGI-Credito-Livre.pdf?MOD=AJPERES&amp;CVID=lUUK4d7&amp;CVID=lUUK4d7&amp;CVID=lUUK4d7&amp;CVID=lUUK4d7&amp;CVID=lUUK4d7&amp;CVID=lUUK4d7&amp;CVID=lHMYtTy&amp;CVID=lHMYtTy&amp;CVI" TargetMode="External"/><Relationship Id="rId1" Type="http://schemas.openxmlformats.org/officeDocument/2006/relationships/hyperlink" Target="https://www.bndes.gov.br/wps/wcm/connect/site/a37feeb7-19e4-4f93-aba1-76ab42015cc7/Circular+AEX+017.16+-+Divulga%C3%A7%C3%A3o+da+Tabela+do+Fator+K.pdf?MOD=AJPERES&amp;CVID=lzU1IqL&amp;CVID=lzU1IqL&amp;CVID=lzU1IqL&amp;CVID=lzU1IqL&amp;CVID=lzU1IqL&amp;CVID=lzU1IqL&amp;CVID=lzU1IqL&amp;C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://www.bndes.gov.br/wps/wcm/connect/site/6abcd2c5-196f-40ba-a068-1bbabe91f954/Simulador+de+c%C3%A1lculo+do+ECG.xls?MOD=AJPERES&amp;CACHEID=ROOTWORKSPACE.Z18_7QGCHA41LORVA0AHO1SIO51085-6abcd2c5-196f-40ba-a068-1bbabe91f954-lBwrU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3"/>
  <sheetViews>
    <sheetView tabSelected="1" workbookViewId="0"/>
  </sheetViews>
  <sheetFormatPr defaultRowHeight="15" x14ac:dyDescent="0.25"/>
  <cols>
    <col min="1" max="1" width="16.140625" style="2" customWidth="1"/>
    <col min="2" max="2" width="24.42578125" style="2" customWidth="1"/>
    <col min="3" max="3" width="18.42578125" style="2" customWidth="1"/>
    <col min="4" max="6" width="5.28515625" style="2" customWidth="1"/>
    <col min="7" max="7" width="29.7109375" style="2" customWidth="1"/>
    <col min="8" max="8" width="16.28515625" style="2" customWidth="1"/>
    <col min="9" max="9" width="20.7109375" style="2" customWidth="1"/>
    <col min="10" max="10" width="21.85546875" style="2" customWidth="1"/>
    <col min="11" max="11" width="9.140625" style="2" customWidth="1"/>
    <col min="12" max="12" width="25.5703125" style="2" customWidth="1"/>
    <col min="13" max="13" width="11.5703125" style="2" hidden="1" customWidth="1"/>
    <col min="14" max="16384" width="9.140625" style="2"/>
  </cols>
  <sheetData>
    <row r="1" spans="2:13" ht="18.75" customHeight="1" x14ac:dyDescent="0.25">
      <c r="M1" s="2" t="s">
        <v>14</v>
      </c>
    </row>
    <row r="2" spans="2:13" ht="18.75" customHeight="1" x14ac:dyDescent="0.25">
      <c r="M2" s="2" t="s">
        <v>26</v>
      </c>
    </row>
    <row r="3" spans="2:13" ht="18.75" customHeight="1" x14ac:dyDescent="0.25">
      <c r="I3" s="4"/>
      <c r="M3" s="2" t="s">
        <v>21</v>
      </c>
    </row>
    <row r="4" spans="2:13" ht="24.75" customHeight="1" x14ac:dyDescent="0.4">
      <c r="B4" s="54" t="s">
        <v>10</v>
      </c>
      <c r="C4" s="54"/>
      <c r="D4" s="54"/>
      <c r="E4" s="54"/>
      <c r="F4" s="54"/>
      <c r="G4" s="54"/>
      <c r="H4" s="54"/>
      <c r="I4" s="5"/>
      <c r="J4" s="4"/>
      <c r="M4" s="2" t="s">
        <v>22</v>
      </c>
    </row>
    <row r="5" spans="2:13" ht="16.5" customHeight="1" x14ac:dyDescent="0.25">
      <c r="M5" s="13" t="s">
        <v>27</v>
      </c>
    </row>
    <row r="6" spans="2:13" ht="18.75" customHeight="1" x14ac:dyDescent="0.25">
      <c r="B6" s="2" t="s">
        <v>0</v>
      </c>
      <c r="C6" s="11">
        <v>200000</v>
      </c>
      <c r="J6" s="4"/>
      <c r="M6" s="2" t="s">
        <v>29</v>
      </c>
    </row>
    <row r="7" spans="2:13" ht="18.75" customHeight="1" x14ac:dyDescent="0.25">
      <c r="B7" s="2" t="s">
        <v>6</v>
      </c>
      <c r="C7" s="10">
        <v>60</v>
      </c>
      <c r="J7" s="4"/>
    </row>
    <row r="8" spans="2:13" ht="18.75" customHeight="1" x14ac:dyDescent="0.25">
      <c r="B8" s="2" t="s">
        <v>9</v>
      </c>
      <c r="C8" s="6"/>
      <c r="J8" s="4"/>
    </row>
    <row r="9" spans="2:13" ht="18.75" customHeight="1" x14ac:dyDescent="0.25">
      <c r="C9" s="6"/>
      <c r="J9" s="4"/>
    </row>
    <row r="10" spans="2:13" ht="18.75" customHeight="1" thickBot="1" x14ac:dyDescent="0.3"/>
    <row r="11" spans="2:13" ht="18.75" customHeight="1" x14ac:dyDescent="0.25">
      <c r="B11" s="64" t="s">
        <v>8</v>
      </c>
      <c r="C11" s="65"/>
      <c r="E11" s="12" t="s">
        <v>11</v>
      </c>
      <c r="G11" s="64" t="s">
        <v>7</v>
      </c>
      <c r="H11" s="65"/>
      <c r="I11" s="3"/>
      <c r="J11" s="14"/>
    </row>
    <row r="12" spans="2:13" ht="22.5" customHeight="1" x14ac:dyDescent="0.25">
      <c r="B12" s="66" t="str">
        <f>IF(C6*0.8&gt;400000,"Não é Possível a Utilização do FGI","Possível Garantia Total pelo FGI")</f>
        <v>Possível Garantia Total pelo FGI</v>
      </c>
      <c r="C12" s="67"/>
      <c r="D12" s="9"/>
      <c r="E12" s="9"/>
      <c r="F12" s="9"/>
      <c r="G12" s="66" t="str">
        <f>IF(((C6*1.3)-H15)&gt;400000,"Não é Possível Utilização do FGI","Possível Garantia Complementar pelo FGI")</f>
        <v>Possível Garantia Complementar pelo FGI</v>
      </c>
      <c r="H12" s="67"/>
    </row>
    <row r="13" spans="2:13" ht="18.75" customHeight="1" x14ac:dyDescent="0.25">
      <c r="B13" s="48" t="s">
        <v>1</v>
      </c>
      <c r="C13" s="49">
        <f>IF(B12="Possível Garantia Total pelo FGI",80%,"-")</f>
        <v>0.8</v>
      </c>
      <c r="G13" s="48" t="s">
        <v>5</v>
      </c>
      <c r="H13" s="49">
        <f>IF(G12="Possível Garantia Complementar pelo FGI",IF(C6*0.8&lt;=400000,0.8,IF(C6*0.7&lt;=400000,0.7,IF(C6*0.6&lt;=400000,0.6,0.5))),"-")</f>
        <v>0.8</v>
      </c>
    </row>
    <row r="14" spans="2:13" ht="18.75" customHeight="1" x14ac:dyDescent="0.25">
      <c r="B14" s="7" t="s">
        <v>12</v>
      </c>
      <c r="C14" s="50">
        <f>IF(B12="Possível Garantia Total pelo FGI",(VLOOKUP(C7,'Fator K e Fórmulas'!A2:B121,2)*C6*C13*C7)/(1-(VLOOKUP(C7,'Fator K e Fórmulas'!A13:B121,2)*C13*C7)),"-")</f>
        <v>9030.1003344481614</v>
      </c>
      <c r="G14" s="7" t="s">
        <v>3</v>
      </c>
      <c r="H14" s="50">
        <f>IF(G12="Possível Garantia Complementar pelo FGI",(VLOOKUP(C7,'Fator K e Fórmulas'!A2:B121,2)*C6*H13*C7)/(1-(VLOOKUP(C7,'Fator K e Fórmulas'!A13:B121,2)*H13*C7)),"-")</f>
        <v>9030.1003344481614</v>
      </c>
    </row>
    <row r="15" spans="2:13" ht="18.75" customHeight="1" thickBot="1" x14ac:dyDescent="0.3">
      <c r="B15" s="8" t="str">
        <f>IF(B12="Possível Garantia Total pelo FGI",IF(C6&gt;100000,"Patrimônio Mínimo Sócio",""),"")</f>
        <v>Patrimônio Mínimo Sócio</v>
      </c>
      <c r="C15" s="51">
        <f>IF(B12="Possível Garantia Total pelo FGI",IF(C6&gt;100000,C6,""),"")</f>
        <v>200000</v>
      </c>
      <c r="G15" s="8" t="s">
        <v>4</v>
      </c>
      <c r="H15" s="52">
        <f>C6*0.8</f>
        <v>160000</v>
      </c>
    </row>
    <row r="17" spans="2:10" ht="15.75" thickBot="1" x14ac:dyDescent="0.3"/>
    <row r="18" spans="2:10" s="9" customFormat="1" ht="18.75" customHeight="1" x14ac:dyDescent="0.25">
      <c r="B18" s="58" t="s">
        <v>13</v>
      </c>
      <c r="C18" s="59"/>
      <c r="D18" s="59"/>
      <c r="E18" s="59"/>
      <c r="F18" s="59"/>
      <c r="G18" s="59"/>
      <c r="H18" s="60"/>
    </row>
    <row r="19" spans="2:10" ht="49.5" customHeight="1" x14ac:dyDescent="0.25">
      <c r="B19" s="61" t="str">
        <f>IF(C6&gt;800000,"Para as condições indicadas, não é possível utilizar o FGI.",M2)</f>
        <v>1. Valor  do ECG é incorporado ao financiamento, sendo então financiado nas mesmas condições de juros e prazo do financiamento, respeitando inclusive o prazo de carência contratado. Os valores aqui apresentados são uma estimativa, o valor efetivo será calculado na liberação do financiamento.</v>
      </c>
      <c r="C19" s="62"/>
      <c r="D19" s="62"/>
      <c r="E19" s="62"/>
      <c r="F19" s="62"/>
      <c r="G19" s="62"/>
      <c r="H19" s="63"/>
    </row>
    <row r="20" spans="2:10" ht="23.25" customHeight="1" x14ac:dyDescent="0.25">
      <c r="B20" s="44" t="str">
        <f>IF(C6&gt;800000,"",M3)</f>
        <v>2. A utilização do FGI não é permitida para empresas com menos de 24 meses de faturamento.</v>
      </c>
      <c r="C20" s="45"/>
      <c r="D20" s="45"/>
      <c r="E20" s="45"/>
      <c r="F20" s="45"/>
      <c r="G20" s="45"/>
      <c r="H20" s="46"/>
    </row>
    <row r="21" spans="2:10" ht="94.5" customHeight="1" thickBot="1" x14ac:dyDescent="0.3">
      <c r="B21" s="55" t="str">
        <f>IF(C6&gt;800000,"",IF(C6&gt;100000,IF(C6&gt;500000,M6,M5),M4))</f>
        <v>3. Para financiamentos superiores a R$ 100.000,00, a garantia poderá ser constituída, exclusivamente, por FGI, no percentual mínimo de 80%, desde que o patrimônio de, ao menos, um dos sócios da empresa beneficiária, corresponda a, no mínimo, 1 (uma) vez o valor do crédito. Verificado através do imposto de renda, considerando os bens desonerados, descontado do cálculo o valor do imóvel único e/ou o residencial. 
Caso o sócio que atenda a condição de patrimônio descrita não seja sócio-administrador ou não possua mais de 10% do capital da empresa, o seu aval é obrigatório.</v>
      </c>
      <c r="C21" s="56"/>
      <c r="D21" s="56"/>
      <c r="E21" s="56"/>
      <c r="F21" s="56"/>
      <c r="G21" s="56"/>
      <c r="H21" s="57"/>
    </row>
    <row r="23" spans="2:10" x14ac:dyDescent="0.25">
      <c r="J23" s="4"/>
    </row>
  </sheetData>
  <sheetProtection sheet="1" objects="1" scenarios="1"/>
  <mergeCells count="8">
    <mergeCell ref="B4:H4"/>
    <mergeCell ref="B21:H21"/>
    <mergeCell ref="B18:H18"/>
    <mergeCell ref="B19:H19"/>
    <mergeCell ref="B11:C11"/>
    <mergeCell ref="B12:C12"/>
    <mergeCell ref="G11:H11"/>
    <mergeCell ref="G12:H12"/>
  </mergeCells>
  <conditionalFormatting sqref="H15">
    <cfRule type="expression" dxfId="0" priority="1">
      <formula>$G$12="Não é Possível Utilização do FGI"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showGridLines="0" workbookViewId="0">
      <selection activeCell="F113" sqref="F113"/>
    </sheetView>
  </sheetViews>
  <sheetFormatPr defaultRowHeight="15" x14ac:dyDescent="0.25"/>
  <cols>
    <col min="1" max="1" width="9.140625" style="53"/>
    <col min="5" max="5" width="14.28515625" bestFit="1" customWidth="1"/>
    <col min="7" max="9" width="13.28515625" bestFit="1" customWidth="1"/>
    <col min="11" max="11" width="10.5703125" bestFit="1" customWidth="1"/>
    <col min="13" max="13" width="10.5703125" bestFit="1" customWidth="1"/>
    <col min="15" max="15" width="10.5703125" bestFit="1" customWidth="1"/>
  </cols>
  <sheetData>
    <row r="1" spans="1:8" x14ac:dyDescent="0.25">
      <c r="A1" s="53" t="s">
        <v>2</v>
      </c>
      <c r="B1" s="53" t="s">
        <v>17</v>
      </c>
    </row>
    <row r="2" spans="1:8" x14ac:dyDescent="0.25">
      <c r="A2" s="53">
        <v>1</v>
      </c>
      <c r="B2" s="1">
        <v>1.7100000000000001E-2</v>
      </c>
    </row>
    <row r="3" spans="1:8" x14ac:dyDescent="0.25">
      <c r="A3" s="53">
        <v>2</v>
      </c>
      <c r="B3" s="1">
        <v>1.7100000000000001E-2</v>
      </c>
    </row>
    <row r="4" spans="1:8" x14ac:dyDescent="0.25">
      <c r="A4" s="53">
        <v>3</v>
      </c>
      <c r="B4" s="1">
        <v>1.7100000000000001E-2</v>
      </c>
    </row>
    <row r="5" spans="1:8" x14ac:dyDescent="0.25">
      <c r="A5" s="53">
        <v>4</v>
      </c>
      <c r="B5" s="1">
        <v>7.0000000000000001E-3</v>
      </c>
    </row>
    <row r="6" spans="1:8" x14ac:dyDescent="0.25">
      <c r="A6" s="53">
        <v>5</v>
      </c>
      <c r="B6" s="1">
        <v>7.0000000000000001E-3</v>
      </c>
    </row>
    <row r="7" spans="1:8" x14ac:dyDescent="0.25">
      <c r="A7" s="53">
        <v>6</v>
      </c>
      <c r="B7" s="1">
        <v>7.0000000000000001E-3</v>
      </c>
    </row>
    <row r="8" spans="1:8" x14ac:dyDescent="0.25">
      <c r="A8" s="53">
        <v>7</v>
      </c>
      <c r="B8" s="1">
        <v>4.4999999999999997E-3</v>
      </c>
    </row>
    <row r="9" spans="1:8" x14ac:dyDescent="0.25">
      <c r="A9" s="53">
        <v>8</v>
      </c>
      <c r="B9" s="1">
        <v>4.4999999999999997E-3</v>
      </c>
    </row>
    <row r="10" spans="1:8" ht="15.75" thickBot="1" x14ac:dyDescent="0.3">
      <c r="A10" s="53">
        <v>9</v>
      </c>
      <c r="B10" s="1">
        <v>4.4999999999999997E-3</v>
      </c>
    </row>
    <row r="11" spans="1:8" x14ac:dyDescent="0.25">
      <c r="A11" s="53">
        <v>10</v>
      </c>
      <c r="B11" s="1">
        <v>3.3E-3</v>
      </c>
      <c r="D11" s="41" t="s">
        <v>15</v>
      </c>
      <c r="E11" s="26">
        <f>VLOOKUP('Estimativa FGI'!C7,'Fator K e Fórmulas'!A2:B121,2,FALSE)</f>
        <v>8.9999999999999998E-4</v>
      </c>
      <c r="F11" s="27"/>
    </row>
    <row r="12" spans="1:8" x14ac:dyDescent="0.25">
      <c r="A12" s="53">
        <v>11</v>
      </c>
      <c r="B12" s="1">
        <v>3.3E-3</v>
      </c>
      <c r="D12" s="42" t="s">
        <v>16</v>
      </c>
      <c r="E12" s="28">
        <f>'Estimativa FGI'!C6</f>
        <v>200000</v>
      </c>
      <c r="F12" s="29"/>
    </row>
    <row r="13" spans="1:8" x14ac:dyDescent="0.25">
      <c r="A13" s="53">
        <v>12</v>
      </c>
      <c r="B13" s="1">
        <v>3.3E-3</v>
      </c>
      <c r="D13" s="42" t="s">
        <v>17</v>
      </c>
      <c r="E13" s="30">
        <v>0.8</v>
      </c>
      <c r="F13" s="31">
        <v>0.5</v>
      </c>
    </row>
    <row r="14" spans="1:8" ht="15.75" thickBot="1" x14ac:dyDescent="0.3">
      <c r="A14" s="53">
        <v>13</v>
      </c>
      <c r="B14" s="1">
        <v>2.8999999999999998E-3</v>
      </c>
      <c r="D14" s="43" t="s">
        <v>18</v>
      </c>
      <c r="E14" s="32">
        <f>'Estimativa FGI'!C7</f>
        <v>60</v>
      </c>
      <c r="F14" s="33"/>
    </row>
    <row r="15" spans="1:8" ht="15.75" thickBot="1" x14ac:dyDescent="0.3">
      <c r="A15" s="53">
        <v>14</v>
      </c>
      <c r="B15" s="1">
        <v>2.8999999999999998E-3</v>
      </c>
    </row>
    <row r="16" spans="1:8" x14ac:dyDescent="0.25">
      <c r="A16" s="53">
        <v>15</v>
      </c>
      <c r="B16" s="1">
        <v>2.8999999999999998E-3</v>
      </c>
      <c r="D16" s="18"/>
      <c r="E16" s="19"/>
      <c r="F16" s="19"/>
      <c r="G16" s="37" t="s">
        <v>19</v>
      </c>
      <c r="H16" s="38" t="s">
        <v>19</v>
      </c>
    </row>
    <row r="17" spans="1:12" x14ac:dyDescent="0.25">
      <c r="A17" s="53">
        <v>16</v>
      </c>
      <c r="B17" s="1">
        <v>2.3999999999999998E-3</v>
      </c>
      <c r="D17" s="20"/>
      <c r="E17" s="21"/>
      <c r="F17" s="21"/>
      <c r="G17" s="17">
        <f>E11*(E12*E13)*E14</f>
        <v>8640</v>
      </c>
      <c r="H17" s="35">
        <f>G17/G18</f>
        <v>9030.1003344481614</v>
      </c>
    </row>
    <row r="18" spans="1:12" x14ac:dyDescent="0.25">
      <c r="A18" s="53">
        <v>17</v>
      </c>
      <c r="B18" s="1">
        <v>2.3999999999999998E-3</v>
      </c>
      <c r="D18" s="20"/>
      <c r="E18" s="21"/>
      <c r="F18" s="21"/>
      <c r="G18" s="34">
        <f>1-(E11*E13*E14)</f>
        <v>0.95679999999999998</v>
      </c>
      <c r="H18" s="22"/>
    </row>
    <row r="19" spans="1:12" ht="15.75" thickBot="1" x14ac:dyDescent="0.3">
      <c r="A19" s="53">
        <v>18</v>
      </c>
      <c r="B19" s="1">
        <v>2.3999999999999998E-3</v>
      </c>
      <c r="D19" s="23"/>
      <c r="E19" s="24"/>
      <c r="F19" s="24"/>
      <c r="G19" s="24"/>
      <c r="H19" s="25"/>
    </row>
    <row r="20" spans="1:12" x14ac:dyDescent="0.25">
      <c r="A20" s="53">
        <v>19</v>
      </c>
      <c r="B20" s="1">
        <v>2.0999999999999999E-3</v>
      </c>
      <c r="D20" s="20"/>
      <c r="E20" s="21"/>
      <c r="F20" s="21"/>
      <c r="G20" s="39" t="s">
        <v>20</v>
      </c>
      <c r="H20" s="40" t="s">
        <v>20</v>
      </c>
    </row>
    <row r="21" spans="1:12" x14ac:dyDescent="0.25">
      <c r="A21" s="53">
        <v>20</v>
      </c>
      <c r="B21" s="1">
        <v>2.0999999999999999E-3</v>
      </c>
      <c r="D21" s="20"/>
      <c r="E21" s="21"/>
      <c r="F21" s="21"/>
      <c r="G21" s="17">
        <f>E11*(E12*F13)*E14</f>
        <v>5400</v>
      </c>
      <c r="H21" s="35">
        <f>G21/G22</f>
        <v>5549.8458376156223</v>
      </c>
    </row>
    <row r="22" spans="1:12" ht="15.75" thickBot="1" x14ac:dyDescent="0.3">
      <c r="A22" s="53">
        <v>21</v>
      </c>
      <c r="B22" s="1">
        <v>2.0999999999999999E-3</v>
      </c>
      <c r="D22" s="23"/>
      <c r="E22" s="24"/>
      <c r="F22" s="24"/>
      <c r="G22" s="36">
        <f>1-(E11*F13*E14)</f>
        <v>0.97299999999999998</v>
      </c>
      <c r="H22" s="25"/>
    </row>
    <row r="23" spans="1:12" x14ac:dyDescent="0.25">
      <c r="A23" s="53">
        <v>22</v>
      </c>
      <c r="B23" s="1">
        <v>1.9E-3</v>
      </c>
    </row>
    <row r="24" spans="1:12" x14ac:dyDescent="0.25">
      <c r="A24" s="53">
        <v>23</v>
      </c>
      <c r="B24" s="1">
        <v>1.9E-3</v>
      </c>
      <c r="D24" s="47" t="s">
        <v>28</v>
      </c>
      <c r="H24" s="15"/>
      <c r="L24" s="16"/>
    </row>
    <row r="25" spans="1:12" x14ac:dyDescent="0.25">
      <c r="A25" s="53">
        <v>24</v>
      </c>
      <c r="B25" s="1">
        <v>1.9E-3</v>
      </c>
      <c r="D25" s="47" t="s">
        <v>23</v>
      </c>
    </row>
    <row r="26" spans="1:12" x14ac:dyDescent="0.25">
      <c r="A26" s="53">
        <v>25</v>
      </c>
      <c r="B26" s="1">
        <v>1.6999999999999999E-3</v>
      </c>
      <c r="D26" s="47" t="s">
        <v>24</v>
      </c>
    </row>
    <row r="27" spans="1:12" x14ac:dyDescent="0.25">
      <c r="A27" s="53">
        <v>26</v>
      </c>
      <c r="B27" s="1">
        <v>1.6999999999999999E-3</v>
      </c>
      <c r="D27" s="47" t="s">
        <v>25</v>
      </c>
    </row>
    <row r="28" spans="1:12" x14ac:dyDescent="0.25">
      <c r="A28" s="53">
        <v>27</v>
      </c>
      <c r="B28" s="1">
        <v>1.6999999999999999E-3</v>
      </c>
    </row>
    <row r="29" spans="1:12" x14ac:dyDescent="0.25">
      <c r="A29" s="53">
        <v>28</v>
      </c>
      <c r="B29" s="1">
        <v>1.6000000000000001E-3</v>
      </c>
    </row>
    <row r="30" spans="1:12" x14ac:dyDescent="0.25">
      <c r="A30" s="53">
        <v>29</v>
      </c>
      <c r="B30" s="1">
        <v>1.6000000000000001E-3</v>
      </c>
    </row>
    <row r="31" spans="1:12" x14ac:dyDescent="0.25">
      <c r="A31" s="53">
        <v>30</v>
      </c>
      <c r="B31" s="1">
        <v>1.6000000000000001E-3</v>
      </c>
    </row>
    <row r="32" spans="1:12" x14ac:dyDescent="0.25">
      <c r="A32" s="53">
        <v>31</v>
      </c>
      <c r="B32" s="1">
        <v>1.4E-3</v>
      </c>
    </row>
    <row r="33" spans="1:2" x14ac:dyDescent="0.25">
      <c r="A33" s="53">
        <v>32</v>
      </c>
      <c r="B33" s="1">
        <v>1.4E-3</v>
      </c>
    </row>
    <row r="34" spans="1:2" x14ac:dyDescent="0.25">
      <c r="A34" s="53">
        <v>33</v>
      </c>
      <c r="B34" s="1">
        <v>1.4E-3</v>
      </c>
    </row>
    <row r="35" spans="1:2" x14ac:dyDescent="0.25">
      <c r="A35" s="53">
        <v>34</v>
      </c>
      <c r="B35" s="1">
        <v>1.2999999999999999E-3</v>
      </c>
    </row>
    <row r="36" spans="1:2" x14ac:dyDescent="0.25">
      <c r="A36" s="53">
        <v>35</v>
      </c>
      <c r="B36" s="1">
        <v>1.2999999999999999E-3</v>
      </c>
    </row>
    <row r="37" spans="1:2" x14ac:dyDescent="0.25">
      <c r="A37" s="53">
        <v>36</v>
      </c>
      <c r="B37" s="1">
        <v>1.2999999999999999E-3</v>
      </c>
    </row>
    <row r="38" spans="1:2" x14ac:dyDescent="0.25">
      <c r="A38" s="53">
        <v>37</v>
      </c>
      <c r="B38" s="1">
        <v>1.2999999999999999E-3</v>
      </c>
    </row>
    <row r="39" spans="1:2" x14ac:dyDescent="0.25">
      <c r="A39" s="53">
        <v>38</v>
      </c>
      <c r="B39" s="1">
        <v>1.2999999999999999E-3</v>
      </c>
    </row>
    <row r="40" spans="1:2" x14ac:dyDescent="0.25">
      <c r="A40" s="53">
        <v>39</v>
      </c>
      <c r="B40" s="1">
        <v>1.2999999999999999E-3</v>
      </c>
    </row>
    <row r="41" spans="1:2" x14ac:dyDescent="0.25">
      <c r="A41" s="53">
        <v>40</v>
      </c>
      <c r="B41" s="1">
        <v>1.1999999999999999E-3</v>
      </c>
    </row>
    <row r="42" spans="1:2" x14ac:dyDescent="0.25">
      <c r="A42" s="53">
        <v>41</v>
      </c>
      <c r="B42" s="1">
        <v>1.1999999999999999E-3</v>
      </c>
    </row>
    <row r="43" spans="1:2" x14ac:dyDescent="0.25">
      <c r="A43" s="53">
        <v>42</v>
      </c>
      <c r="B43" s="1">
        <v>1.1999999999999999E-3</v>
      </c>
    </row>
    <row r="44" spans="1:2" x14ac:dyDescent="0.25">
      <c r="A44" s="53">
        <v>43</v>
      </c>
      <c r="B44" s="1">
        <v>1.1000000000000001E-3</v>
      </c>
    </row>
    <row r="45" spans="1:2" x14ac:dyDescent="0.25">
      <c r="A45" s="53">
        <v>44</v>
      </c>
      <c r="B45" s="1">
        <v>1.1000000000000001E-3</v>
      </c>
    </row>
    <row r="46" spans="1:2" x14ac:dyDescent="0.25">
      <c r="A46" s="53">
        <v>45</v>
      </c>
      <c r="B46" s="1">
        <v>1.1000000000000001E-3</v>
      </c>
    </row>
    <row r="47" spans="1:2" x14ac:dyDescent="0.25">
      <c r="A47" s="53">
        <v>46</v>
      </c>
      <c r="B47" s="1">
        <v>1.1000000000000001E-3</v>
      </c>
    </row>
    <row r="48" spans="1:2" x14ac:dyDescent="0.25">
      <c r="A48" s="53">
        <v>47</v>
      </c>
      <c r="B48" s="1">
        <v>1.1000000000000001E-3</v>
      </c>
    </row>
    <row r="49" spans="1:2" x14ac:dyDescent="0.25">
      <c r="A49" s="53">
        <v>48</v>
      </c>
      <c r="B49" s="1">
        <v>1.1000000000000001E-3</v>
      </c>
    </row>
    <row r="50" spans="1:2" x14ac:dyDescent="0.25">
      <c r="A50" s="53">
        <v>49</v>
      </c>
      <c r="B50" s="1">
        <v>1E-3</v>
      </c>
    </row>
    <row r="51" spans="1:2" x14ac:dyDescent="0.25">
      <c r="A51" s="53">
        <v>50</v>
      </c>
      <c r="B51" s="1">
        <v>1E-3</v>
      </c>
    </row>
    <row r="52" spans="1:2" x14ac:dyDescent="0.25">
      <c r="A52" s="53">
        <v>51</v>
      </c>
      <c r="B52" s="1">
        <v>1E-3</v>
      </c>
    </row>
    <row r="53" spans="1:2" x14ac:dyDescent="0.25">
      <c r="A53" s="53">
        <v>52</v>
      </c>
      <c r="B53" s="1">
        <v>1E-3</v>
      </c>
    </row>
    <row r="54" spans="1:2" x14ac:dyDescent="0.25">
      <c r="A54" s="53">
        <v>53</v>
      </c>
      <c r="B54" s="1">
        <v>1E-3</v>
      </c>
    </row>
    <row r="55" spans="1:2" x14ac:dyDescent="0.25">
      <c r="A55" s="53">
        <v>54</v>
      </c>
      <c r="B55" s="1">
        <v>1E-3</v>
      </c>
    </row>
    <row r="56" spans="1:2" x14ac:dyDescent="0.25">
      <c r="A56" s="53">
        <v>55</v>
      </c>
      <c r="B56" s="1">
        <v>8.9999999999999998E-4</v>
      </c>
    </row>
    <row r="57" spans="1:2" x14ac:dyDescent="0.25">
      <c r="A57" s="53">
        <v>56</v>
      </c>
      <c r="B57" s="1">
        <v>8.9999999999999998E-4</v>
      </c>
    </row>
    <row r="58" spans="1:2" x14ac:dyDescent="0.25">
      <c r="A58" s="53">
        <v>57</v>
      </c>
      <c r="B58" s="1">
        <v>8.9999999999999998E-4</v>
      </c>
    </row>
    <row r="59" spans="1:2" x14ac:dyDescent="0.25">
      <c r="A59" s="53">
        <v>58</v>
      </c>
      <c r="B59" s="1">
        <v>8.9999999999999998E-4</v>
      </c>
    </row>
    <row r="60" spans="1:2" x14ac:dyDescent="0.25">
      <c r="A60" s="53">
        <v>59</v>
      </c>
      <c r="B60" s="1">
        <v>8.9999999999999998E-4</v>
      </c>
    </row>
    <row r="61" spans="1:2" x14ac:dyDescent="0.25">
      <c r="A61" s="53">
        <v>60</v>
      </c>
      <c r="B61" s="1">
        <v>8.9999999999999998E-4</v>
      </c>
    </row>
    <row r="62" spans="1:2" x14ac:dyDescent="0.25">
      <c r="A62" s="53">
        <v>61</v>
      </c>
      <c r="B62" s="1">
        <v>8.9999999999999998E-4</v>
      </c>
    </row>
    <row r="63" spans="1:2" x14ac:dyDescent="0.25">
      <c r="A63" s="53">
        <v>62</v>
      </c>
      <c r="B63" s="1">
        <v>8.9999999999999998E-4</v>
      </c>
    </row>
    <row r="64" spans="1:2" x14ac:dyDescent="0.25">
      <c r="A64" s="53">
        <v>63</v>
      </c>
      <c r="B64" s="1">
        <v>8.9999999999999998E-4</v>
      </c>
    </row>
    <row r="65" spans="1:2" x14ac:dyDescent="0.25">
      <c r="A65" s="53">
        <v>64</v>
      </c>
      <c r="B65" s="1">
        <v>8.0000000000000004E-4</v>
      </c>
    </row>
    <row r="66" spans="1:2" x14ac:dyDescent="0.25">
      <c r="A66" s="53">
        <v>65</v>
      </c>
      <c r="B66" s="1">
        <v>8.0000000000000004E-4</v>
      </c>
    </row>
    <row r="67" spans="1:2" x14ac:dyDescent="0.25">
      <c r="A67" s="53">
        <v>66</v>
      </c>
      <c r="B67" s="1">
        <v>8.0000000000000004E-4</v>
      </c>
    </row>
    <row r="68" spans="1:2" x14ac:dyDescent="0.25">
      <c r="A68" s="53">
        <v>67</v>
      </c>
      <c r="B68" s="1">
        <v>8.0000000000000004E-4</v>
      </c>
    </row>
    <row r="69" spans="1:2" x14ac:dyDescent="0.25">
      <c r="A69" s="53">
        <v>68</v>
      </c>
      <c r="B69" s="1">
        <v>8.0000000000000004E-4</v>
      </c>
    </row>
    <row r="70" spans="1:2" x14ac:dyDescent="0.25">
      <c r="A70" s="53">
        <v>69</v>
      </c>
      <c r="B70" s="1">
        <v>8.0000000000000004E-4</v>
      </c>
    </row>
    <row r="71" spans="1:2" x14ac:dyDescent="0.25">
      <c r="A71" s="53">
        <v>70</v>
      </c>
      <c r="B71" s="1">
        <v>8.0000000000000004E-4</v>
      </c>
    </row>
    <row r="72" spans="1:2" x14ac:dyDescent="0.25">
      <c r="A72" s="53">
        <v>71</v>
      </c>
      <c r="B72" s="1">
        <v>8.0000000000000004E-4</v>
      </c>
    </row>
    <row r="73" spans="1:2" x14ac:dyDescent="0.25">
      <c r="A73" s="53">
        <v>72</v>
      </c>
      <c r="B73" s="1">
        <v>8.0000000000000004E-4</v>
      </c>
    </row>
    <row r="74" spans="1:2" x14ac:dyDescent="0.25">
      <c r="A74" s="53">
        <v>73</v>
      </c>
      <c r="B74" s="1">
        <v>8.0000000000000004E-4</v>
      </c>
    </row>
    <row r="75" spans="1:2" x14ac:dyDescent="0.25">
      <c r="A75" s="53">
        <v>74</v>
      </c>
      <c r="B75" s="1">
        <v>8.0000000000000004E-4</v>
      </c>
    </row>
    <row r="76" spans="1:2" x14ac:dyDescent="0.25">
      <c r="A76" s="53">
        <v>75</v>
      </c>
      <c r="B76" s="1">
        <v>8.0000000000000004E-4</v>
      </c>
    </row>
    <row r="77" spans="1:2" x14ac:dyDescent="0.25">
      <c r="A77" s="53">
        <v>76</v>
      </c>
      <c r="B77" s="1">
        <v>6.9999999999999999E-4</v>
      </c>
    </row>
    <row r="78" spans="1:2" x14ac:dyDescent="0.25">
      <c r="A78" s="53">
        <v>77</v>
      </c>
      <c r="B78" s="1">
        <v>6.9999999999999999E-4</v>
      </c>
    </row>
    <row r="79" spans="1:2" x14ac:dyDescent="0.25">
      <c r="A79" s="53">
        <v>78</v>
      </c>
      <c r="B79" s="1">
        <v>6.9999999999999999E-4</v>
      </c>
    </row>
    <row r="80" spans="1:2" x14ac:dyDescent="0.25">
      <c r="A80" s="53">
        <v>79</v>
      </c>
      <c r="B80" s="1">
        <v>6.9999999999999999E-4</v>
      </c>
    </row>
    <row r="81" spans="1:2" x14ac:dyDescent="0.25">
      <c r="A81" s="53">
        <v>80</v>
      </c>
      <c r="B81" s="1">
        <v>6.9999999999999999E-4</v>
      </c>
    </row>
    <row r="82" spans="1:2" x14ac:dyDescent="0.25">
      <c r="A82" s="53">
        <v>81</v>
      </c>
      <c r="B82" s="1">
        <v>6.9999999999999999E-4</v>
      </c>
    </row>
    <row r="83" spans="1:2" x14ac:dyDescent="0.25">
      <c r="A83" s="53">
        <v>82</v>
      </c>
      <c r="B83" s="1">
        <v>6.9999999999999999E-4</v>
      </c>
    </row>
    <row r="84" spans="1:2" x14ac:dyDescent="0.25">
      <c r="A84" s="53">
        <v>83</v>
      </c>
      <c r="B84" s="1">
        <v>6.9999999999999999E-4</v>
      </c>
    </row>
    <row r="85" spans="1:2" x14ac:dyDescent="0.25">
      <c r="A85" s="53">
        <v>84</v>
      </c>
      <c r="B85" s="1">
        <v>6.9999999999999999E-4</v>
      </c>
    </row>
    <row r="86" spans="1:2" x14ac:dyDescent="0.25">
      <c r="A86" s="53">
        <v>85</v>
      </c>
      <c r="B86" s="1">
        <v>6.9999999999999999E-4</v>
      </c>
    </row>
    <row r="87" spans="1:2" x14ac:dyDescent="0.25">
      <c r="A87" s="53">
        <v>86</v>
      </c>
      <c r="B87" s="1">
        <v>6.9999999999999999E-4</v>
      </c>
    </row>
    <row r="88" spans="1:2" x14ac:dyDescent="0.25">
      <c r="A88" s="53">
        <v>87</v>
      </c>
      <c r="B88" s="1">
        <v>6.9999999999999999E-4</v>
      </c>
    </row>
    <row r="89" spans="1:2" x14ac:dyDescent="0.25">
      <c r="A89" s="53">
        <v>88</v>
      </c>
      <c r="B89" s="1">
        <v>5.9999999999999995E-4</v>
      </c>
    </row>
    <row r="90" spans="1:2" x14ac:dyDescent="0.25">
      <c r="A90" s="53">
        <v>89</v>
      </c>
      <c r="B90" s="1">
        <v>5.9999999999999995E-4</v>
      </c>
    </row>
    <row r="91" spans="1:2" x14ac:dyDescent="0.25">
      <c r="A91" s="53">
        <v>90</v>
      </c>
      <c r="B91" s="1">
        <v>5.9999999999999995E-4</v>
      </c>
    </row>
    <row r="92" spans="1:2" x14ac:dyDescent="0.25">
      <c r="A92" s="53">
        <v>91</v>
      </c>
      <c r="B92" s="1">
        <v>5.9999999999999995E-4</v>
      </c>
    </row>
    <row r="93" spans="1:2" x14ac:dyDescent="0.25">
      <c r="A93" s="53">
        <v>92</v>
      </c>
      <c r="B93" s="1">
        <v>5.9999999999999995E-4</v>
      </c>
    </row>
    <row r="94" spans="1:2" x14ac:dyDescent="0.25">
      <c r="A94" s="53">
        <v>93</v>
      </c>
      <c r="B94" s="1">
        <v>5.9999999999999995E-4</v>
      </c>
    </row>
    <row r="95" spans="1:2" x14ac:dyDescent="0.25">
      <c r="A95" s="53">
        <v>94</v>
      </c>
      <c r="B95" s="1">
        <v>5.9999999999999995E-4</v>
      </c>
    </row>
    <row r="96" spans="1:2" x14ac:dyDescent="0.25">
      <c r="A96" s="53">
        <v>95</v>
      </c>
      <c r="B96" s="1">
        <v>5.9999999999999995E-4</v>
      </c>
    </row>
    <row r="97" spans="1:2" x14ac:dyDescent="0.25">
      <c r="A97" s="53">
        <v>96</v>
      </c>
      <c r="B97" s="1">
        <v>5.9999999999999995E-4</v>
      </c>
    </row>
    <row r="98" spans="1:2" x14ac:dyDescent="0.25">
      <c r="A98" s="53">
        <v>97</v>
      </c>
      <c r="B98" s="1">
        <v>5.9999999999999995E-4</v>
      </c>
    </row>
    <row r="99" spans="1:2" x14ac:dyDescent="0.25">
      <c r="A99" s="53">
        <v>98</v>
      </c>
      <c r="B99" s="1">
        <v>5.9999999999999995E-4</v>
      </c>
    </row>
    <row r="100" spans="1:2" x14ac:dyDescent="0.25">
      <c r="A100" s="53">
        <v>99</v>
      </c>
      <c r="B100" s="1">
        <v>5.9999999999999995E-4</v>
      </c>
    </row>
    <row r="101" spans="1:2" x14ac:dyDescent="0.25">
      <c r="A101" s="53">
        <v>100</v>
      </c>
      <c r="B101" s="1">
        <v>5.9999999999999995E-4</v>
      </c>
    </row>
    <row r="102" spans="1:2" x14ac:dyDescent="0.25">
      <c r="A102" s="53">
        <v>101</v>
      </c>
      <c r="B102" s="1">
        <v>5.9999999999999995E-4</v>
      </c>
    </row>
    <row r="103" spans="1:2" x14ac:dyDescent="0.25">
      <c r="A103" s="53">
        <v>102</v>
      </c>
      <c r="B103" s="1">
        <v>5.9999999999999995E-4</v>
      </c>
    </row>
    <row r="104" spans="1:2" x14ac:dyDescent="0.25">
      <c r="A104" s="53">
        <v>103</v>
      </c>
      <c r="B104" s="1">
        <v>5.9999999999999995E-4</v>
      </c>
    </row>
    <row r="105" spans="1:2" x14ac:dyDescent="0.25">
      <c r="A105" s="53">
        <v>104</v>
      </c>
      <c r="B105" s="1">
        <v>5.9999999999999995E-4</v>
      </c>
    </row>
    <row r="106" spans="1:2" x14ac:dyDescent="0.25">
      <c r="A106" s="53">
        <v>105</v>
      </c>
      <c r="B106" s="1">
        <v>5.9999999999999995E-4</v>
      </c>
    </row>
    <row r="107" spans="1:2" x14ac:dyDescent="0.25">
      <c r="A107" s="53">
        <v>106</v>
      </c>
      <c r="B107" s="1">
        <v>5.0000000000000001E-4</v>
      </c>
    </row>
    <row r="108" spans="1:2" x14ac:dyDescent="0.25">
      <c r="A108" s="53">
        <v>107</v>
      </c>
      <c r="B108" s="1">
        <v>5.0000000000000001E-4</v>
      </c>
    </row>
    <row r="109" spans="1:2" x14ac:dyDescent="0.25">
      <c r="A109" s="53">
        <v>108</v>
      </c>
      <c r="B109" s="1">
        <v>5.0000000000000001E-4</v>
      </c>
    </row>
    <row r="110" spans="1:2" x14ac:dyDescent="0.25">
      <c r="A110" s="53">
        <v>109</v>
      </c>
      <c r="B110" s="1">
        <v>5.0000000000000001E-4</v>
      </c>
    </row>
    <row r="111" spans="1:2" x14ac:dyDescent="0.25">
      <c r="A111" s="53">
        <v>110</v>
      </c>
      <c r="B111" s="1">
        <v>5.0000000000000001E-4</v>
      </c>
    </row>
    <row r="112" spans="1:2" x14ac:dyDescent="0.25">
      <c r="A112" s="53">
        <v>111</v>
      </c>
      <c r="B112" s="1">
        <v>5.0000000000000001E-4</v>
      </c>
    </row>
    <row r="113" spans="1:2" x14ac:dyDescent="0.25">
      <c r="A113" s="53">
        <v>112</v>
      </c>
      <c r="B113" s="1">
        <v>5.0000000000000001E-4</v>
      </c>
    </row>
    <row r="114" spans="1:2" x14ac:dyDescent="0.25">
      <c r="A114" s="53">
        <v>113</v>
      </c>
      <c r="B114" s="1">
        <v>5.0000000000000001E-4</v>
      </c>
    </row>
    <row r="115" spans="1:2" x14ac:dyDescent="0.25">
      <c r="A115" s="53">
        <v>114</v>
      </c>
      <c r="B115" s="1">
        <v>5.0000000000000001E-4</v>
      </c>
    </row>
    <row r="116" spans="1:2" x14ac:dyDescent="0.25">
      <c r="A116" s="53">
        <v>115</v>
      </c>
      <c r="B116" s="1">
        <v>5.0000000000000001E-4</v>
      </c>
    </row>
    <row r="117" spans="1:2" x14ac:dyDescent="0.25">
      <c r="A117" s="53">
        <v>116</v>
      </c>
      <c r="B117" s="1">
        <v>5.0000000000000001E-4</v>
      </c>
    </row>
    <row r="118" spans="1:2" x14ac:dyDescent="0.25">
      <c r="A118" s="53">
        <v>117</v>
      </c>
      <c r="B118" s="1">
        <v>5.0000000000000001E-4</v>
      </c>
    </row>
    <row r="119" spans="1:2" x14ac:dyDescent="0.25">
      <c r="A119" s="53">
        <v>118</v>
      </c>
      <c r="B119" s="1">
        <v>5.0000000000000001E-4</v>
      </c>
    </row>
    <row r="120" spans="1:2" x14ac:dyDescent="0.25">
      <c r="A120" s="53">
        <v>119</v>
      </c>
      <c r="B120" s="1">
        <v>5.0000000000000001E-4</v>
      </c>
    </row>
    <row r="121" spans="1:2" x14ac:dyDescent="0.25">
      <c r="A121" s="53">
        <v>120</v>
      </c>
      <c r="B121" s="1">
        <v>5.0000000000000001E-4</v>
      </c>
    </row>
  </sheetData>
  <sheetProtection sheet="1" objects="1" scenarios="1"/>
  <hyperlinks>
    <hyperlink ref="D25" r:id="rId1"/>
    <hyperlink ref="D27" r:id="rId2"/>
    <hyperlink ref="D26" r:id="rId3"/>
    <hyperlink ref="D24" r:id="rId4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Estimativa FGI</vt:lpstr>
      <vt:lpstr>Fator K e Fórmulas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Breda Martins Schwaner</dc:creator>
  <cp:lastModifiedBy>fomento</cp:lastModifiedBy>
  <dcterms:created xsi:type="dcterms:W3CDTF">2017-10-10T13:35:49Z</dcterms:created>
  <dcterms:modified xsi:type="dcterms:W3CDTF">2017-12-11T13:22:53Z</dcterms:modified>
</cp:coreProperties>
</file>