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updateLinks="always"/>
  <mc:AlternateContent xmlns:mc="http://schemas.openxmlformats.org/markup-compatibility/2006">
    <mc:Choice Requires="x15">
      <x15ac:absPath xmlns:x15ac="http://schemas.microsoft.com/office/spreadsheetml/2010/11/ac" url="/Users/jaredfong/Desktop/Sports Analytics/CFB/CFB Betting/"/>
    </mc:Choice>
  </mc:AlternateContent>
  <xr:revisionPtr revIDLastSave="0" documentId="13_ncr:1_{F8659DEC-9125-8B41-AD0D-63D03586EECB}" xr6:coauthVersionLast="47" xr6:coauthVersionMax="47" xr10:uidLastSave="{00000000-0000-0000-0000-000000000000}"/>
  <bookViews>
    <workbookView xWindow="17960" yWindow="500" windowWidth="16100" windowHeight="17880" firstSheet="1" activeTab="2" xr2:uid="{00000000-000D-0000-FFFF-FFFF00000000}"/>
  </bookViews>
  <sheets>
    <sheet name="Passing Model Vars" sheetId="5" r:id="rId1"/>
    <sheet name="Calculation Sheet" sheetId="6" r:id="rId2"/>
    <sheet name="Calculations" sheetId="10" r:id="rId3"/>
    <sheet name="Week 5" sheetId="14" r:id="rId4"/>
    <sheet name="Week 4" sheetId="13" r:id="rId5"/>
    <sheet name="Week 3" sheetId="12" r:id="rId6"/>
    <sheet name="Week 2" sheetId="11" r:id="rId7"/>
    <sheet name="Week 1" sheetId="8" r:id="rId8"/>
  </sheets>
  <externalReferences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0" l="1"/>
  <c r="J10" i="10"/>
  <c r="J11" i="10"/>
  <c r="J17" i="10"/>
  <c r="J18" i="10"/>
  <c r="J19" i="10"/>
  <c r="J25" i="10"/>
  <c r="J26" i="10"/>
  <c r="J27" i="10"/>
  <c r="J31" i="10"/>
  <c r="G5" i="10"/>
  <c r="J5" i="10" s="1"/>
  <c r="G6" i="10"/>
  <c r="J6" i="10" s="1"/>
  <c r="G7" i="10"/>
  <c r="J7" i="10" s="1"/>
  <c r="G8" i="10"/>
  <c r="J8" i="10" s="1"/>
  <c r="G9" i="10"/>
  <c r="G10" i="10"/>
  <c r="G11" i="10"/>
  <c r="G12" i="10"/>
  <c r="J12" i="10" s="1"/>
  <c r="G13" i="10"/>
  <c r="J13" i="10" s="1"/>
  <c r="G14" i="10"/>
  <c r="J14" i="10" s="1"/>
  <c r="G15" i="10"/>
  <c r="J15" i="10" s="1"/>
  <c r="G16" i="10"/>
  <c r="J16" i="10" s="1"/>
  <c r="G17" i="10"/>
  <c r="G18" i="10"/>
  <c r="G19" i="10"/>
  <c r="G20" i="10"/>
  <c r="J20" i="10" s="1"/>
  <c r="G21" i="10"/>
  <c r="J21" i="10" s="1"/>
  <c r="G22" i="10"/>
  <c r="J22" i="10" s="1"/>
  <c r="G23" i="10"/>
  <c r="J23" i="10" s="1"/>
  <c r="G24" i="10"/>
  <c r="J24" i="10" s="1"/>
  <c r="G25" i="10"/>
  <c r="G26" i="10"/>
  <c r="G27" i="10"/>
  <c r="G28" i="10"/>
  <c r="J28" i="10" s="1"/>
  <c r="G29" i="10"/>
  <c r="J29" i="10" s="1"/>
  <c r="G30" i="10"/>
  <c r="J30" i="10" s="1"/>
  <c r="G4" i="10"/>
  <c r="J4" i="10" s="1"/>
  <c r="N6" i="10" l="1"/>
  <c r="N8" i="10"/>
  <c r="N14" i="10"/>
  <c r="N16" i="10"/>
  <c r="N22" i="10"/>
  <c r="N24" i="10"/>
  <c r="N7" i="10"/>
  <c r="N9" i="10"/>
  <c r="N10" i="10"/>
  <c r="N11" i="10"/>
  <c r="N12" i="10"/>
  <c r="N13" i="10"/>
  <c r="N15" i="10"/>
  <c r="N17" i="10"/>
  <c r="N18" i="10"/>
  <c r="N19" i="10"/>
  <c r="N20" i="10"/>
  <c r="N21" i="10"/>
  <c r="N23" i="10"/>
  <c r="N25" i="10"/>
  <c r="N26" i="10"/>
  <c r="N27" i="10"/>
  <c r="N29" i="10"/>
  <c r="N30" i="10"/>
  <c r="N28" i="10" l="1"/>
  <c r="L3" i="13" l="1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" i="13"/>
  <c r="P5" i="10"/>
  <c r="Q5" i="10"/>
  <c r="R5" i="10"/>
  <c r="S5" i="10"/>
  <c r="T5" i="10"/>
  <c r="U5" i="10"/>
  <c r="V5" i="10"/>
  <c r="W5" i="10"/>
  <c r="X5" i="10"/>
  <c r="P6" i="10"/>
  <c r="Q6" i="10"/>
  <c r="R6" i="10"/>
  <c r="S6" i="10"/>
  <c r="T6" i="10"/>
  <c r="U6" i="10"/>
  <c r="V6" i="10"/>
  <c r="W6" i="10"/>
  <c r="X6" i="10"/>
  <c r="P7" i="10"/>
  <c r="Q7" i="10"/>
  <c r="R7" i="10"/>
  <c r="S7" i="10"/>
  <c r="T7" i="10"/>
  <c r="U7" i="10"/>
  <c r="V7" i="10"/>
  <c r="W7" i="10"/>
  <c r="X7" i="10"/>
  <c r="P8" i="10"/>
  <c r="Q8" i="10"/>
  <c r="R8" i="10"/>
  <c r="S8" i="10"/>
  <c r="T8" i="10"/>
  <c r="U8" i="10"/>
  <c r="V8" i="10"/>
  <c r="W8" i="10"/>
  <c r="X8" i="10"/>
  <c r="P9" i="10"/>
  <c r="Q9" i="10"/>
  <c r="R9" i="10"/>
  <c r="S9" i="10"/>
  <c r="T9" i="10"/>
  <c r="U9" i="10"/>
  <c r="V9" i="10"/>
  <c r="W9" i="10"/>
  <c r="X9" i="10"/>
  <c r="P10" i="10"/>
  <c r="Q10" i="10"/>
  <c r="R10" i="10"/>
  <c r="S10" i="10"/>
  <c r="T10" i="10"/>
  <c r="U10" i="10"/>
  <c r="V10" i="10"/>
  <c r="W10" i="10"/>
  <c r="X10" i="10"/>
  <c r="P11" i="10"/>
  <c r="Q11" i="10"/>
  <c r="R11" i="10"/>
  <c r="S11" i="10"/>
  <c r="T11" i="10"/>
  <c r="U11" i="10"/>
  <c r="V11" i="10"/>
  <c r="W11" i="10"/>
  <c r="X11" i="10"/>
  <c r="P12" i="10"/>
  <c r="Q12" i="10"/>
  <c r="R12" i="10"/>
  <c r="S12" i="10"/>
  <c r="T12" i="10"/>
  <c r="U12" i="10"/>
  <c r="V12" i="10"/>
  <c r="W12" i="10"/>
  <c r="X12" i="10"/>
  <c r="P13" i="10"/>
  <c r="Q13" i="10"/>
  <c r="R13" i="10"/>
  <c r="S13" i="10"/>
  <c r="T13" i="10"/>
  <c r="U13" i="10"/>
  <c r="V13" i="10"/>
  <c r="W13" i="10"/>
  <c r="X13" i="10"/>
  <c r="P14" i="10"/>
  <c r="Q14" i="10"/>
  <c r="R14" i="10"/>
  <c r="S14" i="10"/>
  <c r="T14" i="10"/>
  <c r="U14" i="10"/>
  <c r="V14" i="10"/>
  <c r="W14" i="10"/>
  <c r="X14" i="10"/>
  <c r="P15" i="10"/>
  <c r="Q15" i="10"/>
  <c r="R15" i="10"/>
  <c r="S15" i="10"/>
  <c r="T15" i="10"/>
  <c r="U15" i="10"/>
  <c r="V15" i="10"/>
  <c r="W15" i="10"/>
  <c r="X15" i="10"/>
  <c r="P16" i="10"/>
  <c r="Q16" i="10"/>
  <c r="R16" i="10"/>
  <c r="S16" i="10"/>
  <c r="T16" i="10"/>
  <c r="U16" i="10"/>
  <c r="V16" i="10"/>
  <c r="W16" i="10"/>
  <c r="X16" i="10"/>
  <c r="P17" i="10"/>
  <c r="Q17" i="10"/>
  <c r="R17" i="10"/>
  <c r="S17" i="10"/>
  <c r="T17" i="10"/>
  <c r="U17" i="10"/>
  <c r="V17" i="10"/>
  <c r="W17" i="10"/>
  <c r="X17" i="10"/>
  <c r="P18" i="10"/>
  <c r="Q18" i="10"/>
  <c r="R18" i="10"/>
  <c r="S18" i="10"/>
  <c r="T18" i="10"/>
  <c r="U18" i="10"/>
  <c r="V18" i="10"/>
  <c r="W18" i="10"/>
  <c r="X18" i="10"/>
  <c r="P19" i="10"/>
  <c r="Q19" i="10"/>
  <c r="R19" i="10"/>
  <c r="S19" i="10"/>
  <c r="T19" i="10"/>
  <c r="U19" i="10"/>
  <c r="V19" i="10"/>
  <c r="W19" i="10"/>
  <c r="X19" i="10"/>
  <c r="P20" i="10"/>
  <c r="Q20" i="10"/>
  <c r="R20" i="10"/>
  <c r="S20" i="10"/>
  <c r="T20" i="10"/>
  <c r="U20" i="10"/>
  <c r="V20" i="10"/>
  <c r="W20" i="10"/>
  <c r="X20" i="10"/>
  <c r="P21" i="10"/>
  <c r="Q21" i="10"/>
  <c r="R21" i="10"/>
  <c r="S21" i="10"/>
  <c r="T21" i="10"/>
  <c r="U21" i="10"/>
  <c r="V21" i="10"/>
  <c r="W21" i="10"/>
  <c r="X21" i="10"/>
  <c r="P22" i="10"/>
  <c r="Q22" i="10"/>
  <c r="R22" i="10"/>
  <c r="S22" i="10"/>
  <c r="T22" i="10"/>
  <c r="U22" i="10"/>
  <c r="V22" i="10"/>
  <c r="W22" i="10"/>
  <c r="X22" i="10"/>
  <c r="P23" i="10"/>
  <c r="Q23" i="10"/>
  <c r="R23" i="10"/>
  <c r="S23" i="10"/>
  <c r="T23" i="10"/>
  <c r="U23" i="10"/>
  <c r="V23" i="10"/>
  <c r="W23" i="10"/>
  <c r="X23" i="10"/>
  <c r="P24" i="10"/>
  <c r="Q24" i="10"/>
  <c r="R24" i="10"/>
  <c r="S24" i="10"/>
  <c r="T24" i="10"/>
  <c r="U24" i="10"/>
  <c r="V24" i="10"/>
  <c r="W24" i="10"/>
  <c r="X24" i="10"/>
  <c r="P25" i="10"/>
  <c r="Q25" i="10"/>
  <c r="R25" i="10"/>
  <c r="S25" i="10"/>
  <c r="T25" i="10"/>
  <c r="U25" i="10"/>
  <c r="V25" i="10"/>
  <c r="W25" i="10"/>
  <c r="X25" i="10"/>
  <c r="P26" i="10"/>
  <c r="Q26" i="10"/>
  <c r="R26" i="10"/>
  <c r="S26" i="10"/>
  <c r="T26" i="10"/>
  <c r="U26" i="10"/>
  <c r="V26" i="10"/>
  <c r="W26" i="10"/>
  <c r="X26" i="10"/>
  <c r="P27" i="10"/>
  <c r="Q27" i="10"/>
  <c r="R27" i="10"/>
  <c r="S27" i="10"/>
  <c r="T27" i="10"/>
  <c r="U27" i="10"/>
  <c r="V27" i="10"/>
  <c r="W27" i="10"/>
  <c r="X27" i="10"/>
  <c r="P28" i="10"/>
  <c r="Q28" i="10"/>
  <c r="R28" i="10"/>
  <c r="S28" i="10"/>
  <c r="T28" i="10"/>
  <c r="U28" i="10"/>
  <c r="V28" i="10"/>
  <c r="W28" i="10"/>
  <c r="X28" i="10"/>
  <c r="P29" i="10"/>
  <c r="Q29" i="10"/>
  <c r="R29" i="10"/>
  <c r="S29" i="10"/>
  <c r="T29" i="10"/>
  <c r="U29" i="10"/>
  <c r="V29" i="10"/>
  <c r="W29" i="10"/>
  <c r="X29" i="10"/>
  <c r="P30" i="10"/>
  <c r="Q30" i="10"/>
  <c r="R30" i="10"/>
  <c r="S30" i="10"/>
  <c r="T30" i="10"/>
  <c r="U30" i="10"/>
  <c r="V30" i="10"/>
  <c r="W30" i="10"/>
  <c r="X30" i="10"/>
  <c r="P4" i="10"/>
  <c r="Q4" i="10"/>
  <c r="R4" i="10"/>
  <c r="S4" i="10"/>
  <c r="T4" i="10"/>
  <c r="U4" i="10"/>
  <c r="V4" i="10"/>
  <c r="W4" i="10"/>
  <c r="X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J25" i="12"/>
  <c r="K25" i="12" s="1"/>
  <c r="L25" i="12" s="1"/>
  <c r="J26" i="12"/>
  <c r="K26" i="12" s="1"/>
  <c r="L26" i="12" s="1"/>
  <c r="J27" i="12"/>
  <c r="K27" i="12" s="1"/>
  <c r="L27" i="12" s="1"/>
  <c r="J10" i="12"/>
  <c r="K10" i="12" s="1"/>
  <c r="L10" i="12" s="1"/>
  <c r="J11" i="12"/>
  <c r="K11" i="12" s="1"/>
  <c r="L11" i="12" s="1"/>
  <c r="J12" i="12"/>
  <c r="K12" i="12" s="1"/>
  <c r="L12" i="12" s="1"/>
  <c r="J13" i="12"/>
  <c r="K13" i="12" s="1"/>
  <c r="L13" i="12" s="1"/>
  <c r="J14" i="12"/>
  <c r="K14" i="12" s="1"/>
  <c r="L14" i="12" s="1"/>
  <c r="J28" i="12"/>
  <c r="K28" i="12" s="1"/>
  <c r="L28" i="12" s="1"/>
  <c r="J2" i="12"/>
  <c r="K2" i="12" s="1"/>
  <c r="L2" i="12" s="1"/>
  <c r="J3" i="12"/>
  <c r="K3" i="12" s="1"/>
  <c r="L3" i="12" s="1"/>
  <c r="J15" i="12"/>
  <c r="K15" i="12" s="1"/>
  <c r="L15" i="12" s="1"/>
  <c r="J16" i="12"/>
  <c r="K16" i="12" s="1"/>
  <c r="L16" i="12" s="1"/>
  <c r="J4" i="12"/>
  <c r="K4" i="12" s="1"/>
  <c r="L4" i="12" s="1"/>
  <c r="J5" i="12"/>
  <c r="K5" i="12" s="1"/>
  <c r="L5" i="12" s="1"/>
  <c r="J6" i="12"/>
  <c r="K6" i="12" s="1"/>
  <c r="L6" i="12" s="1"/>
  <c r="J17" i="12"/>
  <c r="K17" i="12" s="1"/>
  <c r="L17" i="12" s="1"/>
  <c r="J18" i="12"/>
  <c r="K18" i="12" s="1"/>
  <c r="L18" i="12" s="1"/>
  <c r="J19" i="12"/>
  <c r="K19" i="12" s="1"/>
  <c r="L19" i="12" s="1"/>
  <c r="J7" i="12"/>
  <c r="K7" i="12" s="1"/>
  <c r="L7" i="12" s="1"/>
  <c r="J8" i="12"/>
  <c r="K8" i="12" s="1"/>
  <c r="L8" i="12" s="1"/>
  <c r="J20" i="12"/>
  <c r="K20" i="12" s="1"/>
  <c r="L20" i="12" s="1"/>
  <c r="J21" i="12"/>
  <c r="K21" i="12" s="1"/>
  <c r="L21" i="12" s="1"/>
  <c r="J9" i="12"/>
  <c r="K9" i="12" s="1"/>
  <c r="L9" i="12" s="1"/>
  <c r="J22" i="12"/>
  <c r="K22" i="12" s="1"/>
  <c r="L22" i="12" s="1"/>
  <c r="J23" i="12"/>
  <c r="K23" i="12" s="1"/>
  <c r="L23" i="12" s="1"/>
  <c r="J24" i="12"/>
  <c r="K24" i="12" s="1"/>
  <c r="L24" i="12" s="1"/>
  <c r="H31" i="10" l="1"/>
  <c r="K5" i="10" l="1"/>
  <c r="L5" i="10"/>
  <c r="M5" i="10"/>
  <c r="K6" i="10"/>
  <c r="L6" i="10"/>
  <c r="M6" i="10"/>
  <c r="K7" i="10"/>
  <c r="L7" i="10"/>
  <c r="M7" i="10"/>
  <c r="K8" i="10"/>
  <c r="L8" i="10"/>
  <c r="M8" i="10"/>
  <c r="K9" i="10"/>
  <c r="L9" i="10"/>
  <c r="M9" i="10"/>
  <c r="K10" i="10"/>
  <c r="L10" i="10"/>
  <c r="M10" i="10"/>
  <c r="K11" i="10"/>
  <c r="L11" i="10"/>
  <c r="M11" i="10"/>
  <c r="K12" i="10"/>
  <c r="L12" i="10"/>
  <c r="M12" i="10"/>
  <c r="K13" i="10"/>
  <c r="L13" i="10"/>
  <c r="M13" i="10"/>
  <c r="K14" i="10"/>
  <c r="L14" i="10"/>
  <c r="M14" i="10"/>
  <c r="K15" i="10"/>
  <c r="L15" i="10"/>
  <c r="M15" i="10"/>
  <c r="K16" i="10"/>
  <c r="L16" i="10"/>
  <c r="M16" i="10"/>
  <c r="K17" i="10"/>
  <c r="L17" i="10"/>
  <c r="M17" i="10"/>
  <c r="K18" i="10"/>
  <c r="L18" i="10"/>
  <c r="M18" i="10"/>
  <c r="K19" i="10"/>
  <c r="L19" i="10"/>
  <c r="M19" i="10"/>
  <c r="K20" i="10"/>
  <c r="L20" i="10"/>
  <c r="M20" i="10"/>
  <c r="K21" i="10"/>
  <c r="L21" i="10"/>
  <c r="M21" i="10"/>
  <c r="K22" i="10"/>
  <c r="L22" i="10"/>
  <c r="M22" i="10"/>
  <c r="K23" i="10"/>
  <c r="L23" i="10"/>
  <c r="M23" i="10"/>
  <c r="K24" i="10"/>
  <c r="L24" i="10"/>
  <c r="M24" i="10"/>
  <c r="K25" i="10"/>
  <c r="L25" i="10"/>
  <c r="M25" i="10"/>
  <c r="K26" i="10"/>
  <c r="L26" i="10"/>
  <c r="M26" i="10"/>
  <c r="K27" i="10"/>
  <c r="L27" i="10"/>
  <c r="M27" i="10"/>
  <c r="K28" i="10"/>
  <c r="L28" i="10"/>
  <c r="M28" i="10"/>
  <c r="K29" i="10"/>
  <c r="L29" i="10"/>
  <c r="M29" i="10"/>
  <c r="K30" i="10"/>
  <c r="L30" i="10"/>
  <c r="M30" i="10"/>
  <c r="V19" i="6" l="1"/>
  <c r="V9" i="6"/>
  <c r="V4" i="6"/>
  <c r="AA10" i="6"/>
  <c r="AA7" i="6"/>
  <c r="AA6" i="6"/>
  <c r="AA9" i="6"/>
  <c r="AB6" i="6"/>
  <c r="AB13" i="6"/>
  <c r="AB9" i="6"/>
  <c r="AB10" i="6"/>
  <c r="AB11" i="6"/>
  <c r="AB16" i="6"/>
  <c r="AB14" i="6"/>
  <c r="AB5" i="6"/>
  <c r="AB8" i="6"/>
  <c r="V7" i="6"/>
  <c r="V21" i="6"/>
  <c r="V14" i="6"/>
  <c r="V8" i="6"/>
  <c r="S14" i="6"/>
  <c r="AA16" i="6"/>
  <c r="AA12" i="6"/>
  <c r="AB12" i="6"/>
  <c r="AB7" i="6"/>
  <c r="AB22" i="6"/>
  <c r="AA21" i="6"/>
  <c r="AB19" i="6"/>
  <c r="AA5" i="6"/>
  <c r="V12" i="6"/>
  <c r="V11" i="6"/>
  <c r="V17" i="6"/>
  <c r="V5" i="6"/>
  <c r="V13" i="6"/>
  <c r="V18" i="6"/>
  <c r="V22" i="6"/>
  <c r="V16" i="6"/>
  <c r="V15" i="6"/>
  <c r="V10" i="6"/>
  <c r="V6" i="6"/>
  <c r="AA4" i="6"/>
  <c r="N32" i="10"/>
  <c r="N33" i="10"/>
  <c r="N34" i="10"/>
  <c r="N35" i="10"/>
  <c r="N36" i="10"/>
  <c r="N37" i="10"/>
  <c r="N38" i="10"/>
  <c r="N39" i="10"/>
  <c r="N40" i="10"/>
  <c r="N41" i="10"/>
  <c r="N42" i="10"/>
  <c r="N43" i="10"/>
  <c r="O4" i="10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T5" i="6"/>
  <c r="U5" i="6"/>
  <c r="W5" i="6"/>
  <c r="X5" i="6"/>
  <c r="Y5" i="6"/>
  <c r="Z5" i="6"/>
  <c r="AC5" i="6"/>
  <c r="AD5" i="6"/>
  <c r="AE5" i="6"/>
  <c r="AF5" i="6"/>
  <c r="T6" i="6"/>
  <c r="U6" i="6"/>
  <c r="W6" i="6"/>
  <c r="X6" i="6"/>
  <c r="Y6" i="6"/>
  <c r="Z6" i="6"/>
  <c r="AC6" i="6"/>
  <c r="AD6" i="6"/>
  <c r="AE6" i="6"/>
  <c r="AF6" i="6"/>
  <c r="T7" i="6"/>
  <c r="U7" i="6"/>
  <c r="W7" i="6"/>
  <c r="X7" i="6"/>
  <c r="Y7" i="6"/>
  <c r="Z7" i="6"/>
  <c r="AC7" i="6"/>
  <c r="AD7" i="6"/>
  <c r="AE7" i="6"/>
  <c r="AF7" i="6"/>
  <c r="T8" i="6"/>
  <c r="U8" i="6"/>
  <c r="W8" i="6"/>
  <c r="X8" i="6"/>
  <c r="Y8" i="6"/>
  <c r="Z8" i="6"/>
  <c r="AA8" i="6"/>
  <c r="AC8" i="6"/>
  <c r="AD8" i="6"/>
  <c r="AE8" i="6"/>
  <c r="AF8" i="6"/>
  <c r="T9" i="6"/>
  <c r="U9" i="6"/>
  <c r="W9" i="6"/>
  <c r="X9" i="6"/>
  <c r="Y9" i="6"/>
  <c r="Z9" i="6"/>
  <c r="AC9" i="6"/>
  <c r="AD9" i="6"/>
  <c r="AE9" i="6"/>
  <c r="AF9" i="6"/>
  <c r="T10" i="6"/>
  <c r="U10" i="6"/>
  <c r="W10" i="6"/>
  <c r="X10" i="6"/>
  <c r="Y10" i="6"/>
  <c r="Z10" i="6"/>
  <c r="AC10" i="6"/>
  <c r="AD10" i="6"/>
  <c r="AE10" i="6"/>
  <c r="AF10" i="6"/>
  <c r="T11" i="6"/>
  <c r="U11" i="6"/>
  <c r="W11" i="6"/>
  <c r="X11" i="6"/>
  <c r="Y11" i="6"/>
  <c r="Z11" i="6"/>
  <c r="AA11" i="6"/>
  <c r="AC11" i="6"/>
  <c r="AD11" i="6"/>
  <c r="AE11" i="6"/>
  <c r="AF11" i="6"/>
  <c r="T12" i="6"/>
  <c r="U12" i="6"/>
  <c r="W12" i="6"/>
  <c r="X12" i="6"/>
  <c r="Y12" i="6"/>
  <c r="Z12" i="6"/>
  <c r="AC12" i="6"/>
  <c r="AD12" i="6"/>
  <c r="AE12" i="6"/>
  <c r="AF12" i="6"/>
  <c r="T13" i="6"/>
  <c r="U13" i="6"/>
  <c r="W13" i="6"/>
  <c r="X13" i="6"/>
  <c r="Y13" i="6"/>
  <c r="Z13" i="6"/>
  <c r="AA13" i="6"/>
  <c r="AC13" i="6"/>
  <c r="AD13" i="6"/>
  <c r="AE13" i="6"/>
  <c r="AF13" i="6"/>
  <c r="T14" i="6"/>
  <c r="U14" i="6"/>
  <c r="W14" i="6"/>
  <c r="X14" i="6"/>
  <c r="Y14" i="6"/>
  <c r="Z14" i="6"/>
  <c r="AA14" i="6"/>
  <c r="AC14" i="6"/>
  <c r="AD14" i="6"/>
  <c r="AE14" i="6"/>
  <c r="AF14" i="6"/>
  <c r="T15" i="6"/>
  <c r="U15" i="6"/>
  <c r="W15" i="6"/>
  <c r="X15" i="6"/>
  <c r="Y15" i="6"/>
  <c r="Z15" i="6"/>
  <c r="AA15" i="6"/>
  <c r="AB15" i="6"/>
  <c r="AC15" i="6"/>
  <c r="AD15" i="6"/>
  <c r="AE15" i="6"/>
  <c r="AF15" i="6"/>
  <c r="T16" i="6"/>
  <c r="U16" i="6"/>
  <c r="W16" i="6"/>
  <c r="X16" i="6"/>
  <c r="Y16" i="6"/>
  <c r="Z16" i="6"/>
  <c r="AC16" i="6"/>
  <c r="AD16" i="6"/>
  <c r="AE16" i="6"/>
  <c r="AF16" i="6"/>
  <c r="T17" i="6"/>
  <c r="U17" i="6"/>
  <c r="W17" i="6"/>
  <c r="X17" i="6"/>
  <c r="Y17" i="6"/>
  <c r="Z17" i="6"/>
  <c r="AA17" i="6"/>
  <c r="AB17" i="6"/>
  <c r="AC17" i="6"/>
  <c r="AD17" i="6"/>
  <c r="AE17" i="6"/>
  <c r="AF17" i="6"/>
  <c r="T18" i="6"/>
  <c r="U18" i="6"/>
  <c r="W18" i="6"/>
  <c r="X18" i="6"/>
  <c r="Y18" i="6"/>
  <c r="Z18" i="6"/>
  <c r="AA18" i="6"/>
  <c r="AB18" i="6"/>
  <c r="AC18" i="6"/>
  <c r="AD18" i="6"/>
  <c r="AE18" i="6"/>
  <c r="AF18" i="6"/>
  <c r="T19" i="6"/>
  <c r="U19" i="6"/>
  <c r="W19" i="6"/>
  <c r="X19" i="6"/>
  <c r="Y19" i="6"/>
  <c r="Z19" i="6"/>
  <c r="AA19" i="6"/>
  <c r="AC19" i="6"/>
  <c r="AD19" i="6"/>
  <c r="AE19" i="6"/>
  <c r="AF19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T21" i="6"/>
  <c r="U21" i="6"/>
  <c r="W21" i="6"/>
  <c r="X21" i="6"/>
  <c r="Y21" i="6"/>
  <c r="Z21" i="6"/>
  <c r="AB21" i="6"/>
  <c r="AC21" i="6"/>
  <c r="AD21" i="6"/>
  <c r="AE21" i="6"/>
  <c r="AF21" i="6"/>
  <c r="T22" i="6"/>
  <c r="U22" i="6"/>
  <c r="W22" i="6"/>
  <c r="X22" i="6"/>
  <c r="Y22" i="6"/>
  <c r="Z22" i="6"/>
  <c r="AA22" i="6"/>
  <c r="AC22" i="6"/>
  <c r="AD22" i="6"/>
  <c r="AE22" i="6"/>
  <c r="AF22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T4" i="6"/>
  <c r="U4" i="6"/>
  <c r="W4" i="6"/>
  <c r="X4" i="6"/>
  <c r="Y4" i="6"/>
  <c r="Z4" i="6"/>
  <c r="AB4" i="6"/>
  <c r="AC4" i="6"/>
  <c r="AD4" i="6"/>
  <c r="AE4" i="6"/>
  <c r="AF4" i="6"/>
  <c r="S10" i="6"/>
  <c r="S11" i="6"/>
  <c r="S7" i="6"/>
  <c r="S16" i="6"/>
  <c r="S15" i="6"/>
  <c r="S12" i="6"/>
  <c r="S6" i="6"/>
  <c r="S21" i="6"/>
  <c r="S17" i="6"/>
  <c r="S19" i="6"/>
  <c r="S22" i="6"/>
  <c r="S13" i="6"/>
  <c r="S9" i="6"/>
  <c r="S4" i="6"/>
  <c r="S5" i="6"/>
  <c r="S18" i="6"/>
  <c r="S8" i="6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I30" i="10" l="1"/>
  <c r="H30" i="10"/>
  <c r="I24" i="10"/>
  <c r="H24" i="10"/>
  <c r="J32" i="10"/>
  <c r="G32" i="10" s="1"/>
  <c r="H32" i="10" s="1"/>
  <c r="K32" i="10"/>
  <c r="L32" i="10"/>
  <c r="O32" i="10"/>
  <c r="P32" i="10"/>
  <c r="Q32" i="10"/>
  <c r="R32" i="10"/>
  <c r="S32" i="10"/>
  <c r="T32" i="10"/>
  <c r="U32" i="10"/>
  <c r="J33" i="10"/>
  <c r="G33" i="10" s="1"/>
  <c r="H33" i="10" s="1"/>
  <c r="K33" i="10"/>
  <c r="L33" i="10"/>
  <c r="O33" i="10"/>
  <c r="P33" i="10"/>
  <c r="Q33" i="10"/>
  <c r="R33" i="10"/>
  <c r="S33" i="10"/>
  <c r="T33" i="10"/>
  <c r="U33" i="10"/>
  <c r="J34" i="10"/>
  <c r="G34" i="10" s="1"/>
  <c r="H34" i="10" s="1"/>
  <c r="K34" i="10"/>
  <c r="L34" i="10"/>
  <c r="O34" i="10"/>
  <c r="P34" i="10"/>
  <c r="Q34" i="10"/>
  <c r="R34" i="10"/>
  <c r="S34" i="10"/>
  <c r="T34" i="10"/>
  <c r="U34" i="10"/>
  <c r="J35" i="10"/>
  <c r="G35" i="10" s="1"/>
  <c r="H35" i="10" s="1"/>
  <c r="K35" i="10"/>
  <c r="L35" i="10"/>
  <c r="O35" i="10"/>
  <c r="P35" i="10"/>
  <c r="Q35" i="10"/>
  <c r="R35" i="10"/>
  <c r="S35" i="10"/>
  <c r="T35" i="10"/>
  <c r="U35" i="10"/>
  <c r="J36" i="10"/>
  <c r="G36" i="10" s="1"/>
  <c r="H36" i="10" s="1"/>
  <c r="K36" i="10"/>
  <c r="L36" i="10"/>
  <c r="O36" i="10"/>
  <c r="P36" i="10"/>
  <c r="Q36" i="10"/>
  <c r="R36" i="10"/>
  <c r="S36" i="10"/>
  <c r="T36" i="10"/>
  <c r="U36" i="10"/>
  <c r="J37" i="10"/>
  <c r="G37" i="10" s="1"/>
  <c r="H37" i="10" s="1"/>
  <c r="K37" i="10"/>
  <c r="L37" i="10"/>
  <c r="O37" i="10"/>
  <c r="P37" i="10"/>
  <c r="Q37" i="10"/>
  <c r="R37" i="10"/>
  <c r="S37" i="10"/>
  <c r="T37" i="10"/>
  <c r="U37" i="10"/>
  <c r="J38" i="10"/>
  <c r="G38" i="10" s="1"/>
  <c r="H38" i="10" s="1"/>
  <c r="K38" i="10"/>
  <c r="L38" i="10"/>
  <c r="O38" i="10"/>
  <c r="P38" i="10"/>
  <c r="Q38" i="10"/>
  <c r="R38" i="10"/>
  <c r="S38" i="10"/>
  <c r="T38" i="10"/>
  <c r="U38" i="10"/>
  <c r="J39" i="10"/>
  <c r="G39" i="10" s="1"/>
  <c r="H39" i="10" s="1"/>
  <c r="K39" i="10"/>
  <c r="L39" i="10"/>
  <c r="O39" i="10"/>
  <c r="P39" i="10"/>
  <c r="Q39" i="10"/>
  <c r="R39" i="10"/>
  <c r="S39" i="10"/>
  <c r="T39" i="10"/>
  <c r="U39" i="10"/>
  <c r="J40" i="10"/>
  <c r="G40" i="10" s="1"/>
  <c r="H40" i="10" s="1"/>
  <c r="K40" i="10"/>
  <c r="L40" i="10"/>
  <c r="O40" i="10"/>
  <c r="P40" i="10"/>
  <c r="Q40" i="10"/>
  <c r="R40" i="10"/>
  <c r="S40" i="10"/>
  <c r="T40" i="10"/>
  <c r="U40" i="10"/>
  <c r="J41" i="10"/>
  <c r="G41" i="10" s="1"/>
  <c r="H41" i="10" s="1"/>
  <c r="K41" i="10"/>
  <c r="L41" i="10"/>
  <c r="O41" i="10"/>
  <c r="P41" i="10"/>
  <c r="Q41" i="10"/>
  <c r="R41" i="10"/>
  <c r="S41" i="10"/>
  <c r="T41" i="10"/>
  <c r="U41" i="10"/>
  <c r="J42" i="10"/>
  <c r="G42" i="10" s="1"/>
  <c r="H42" i="10" s="1"/>
  <c r="K42" i="10"/>
  <c r="L42" i="10"/>
  <c r="O42" i="10"/>
  <c r="P42" i="10"/>
  <c r="Q42" i="10"/>
  <c r="R42" i="10"/>
  <c r="S42" i="10"/>
  <c r="T42" i="10"/>
  <c r="U42" i="10"/>
  <c r="J43" i="10"/>
  <c r="G43" i="10" s="1"/>
  <c r="H43" i="10" s="1"/>
  <c r="K43" i="10"/>
  <c r="L43" i="10"/>
  <c r="O43" i="10"/>
  <c r="P43" i="10"/>
  <c r="Q43" i="10"/>
  <c r="R43" i="10"/>
  <c r="S43" i="10"/>
  <c r="T43" i="10"/>
  <c r="U43" i="10"/>
  <c r="K4" i="10" l="1"/>
  <c r="I32" i="10"/>
  <c r="I33" i="10"/>
  <c r="I34" i="10"/>
  <c r="I35" i="10"/>
  <c r="I36" i="10"/>
  <c r="I37" i="10"/>
  <c r="I38" i="10"/>
  <c r="I39" i="10"/>
  <c r="I40" i="10"/>
  <c r="I41" i="10"/>
  <c r="I42" i="10"/>
  <c r="I43" i="10"/>
  <c r="I3" i="10"/>
  <c r="J39" i="11"/>
  <c r="K39" i="11" s="1"/>
  <c r="J3" i="11"/>
  <c r="K3" i="11" s="1"/>
  <c r="J4" i="11"/>
  <c r="K4" i="11" s="1"/>
  <c r="J5" i="11"/>
  <c r="K5" i="11" s="1"/>
  <c r="J6" i="11"/>
  <c r="K6" i="11" s="1"/>
  <c r="J7" i="11"/>
  <c r="K7" i="11" s="1"/>
  <c r="J8" i="11"/>
  <c r="K8" i="11" s="1"/>
  <c r="J38" i="11"/>
  <c r="K38" i="11" s="1"/>
  <c r="J9" i="11"/>
  <c r="K9" i="11" s="1"/>
  <c r="J10" i="11"/>
  <c r="K10" i="11" s="1"/>
  <c r="J40" i="11"/>
  <c r="K40" i="11" s="1"/>
  <c r="J11" i="11"/>
  <c r="K11" i="11" s="1"/>
  <c r="J12" i="11"/>
  <c r="K12" i="11" s="1"/>
  <c r="J30" i="11"/>
  <c r="K30" i="11" s="1"/>
  <c r="J31" i="11"/>
  <c r="K31" i="11" s="1"/>
  <c r="J13" i="11"/>
  <c r="K13" i="11" s="1"/>
  <c r="J29" i="11"/>
  <c r="K29" i="11" s="1"/>
  <c r="J14" i="11"/>
  <c r="K14" i="11" s="1"/>
  <c r="J15" i="11"/>
  <c r="K15" i="11" s="1"/>
  <c r="J16" i="11"/>
  <c r="K16" i="11" s="1"/>
  <c r="J17" i="11"/>
  <c r="K17" i="11" s="1"/>
  <c r="J37" i="11"/>
  <c r="K37" i="11" s="1"/>
  <c r="J18" i="11"/>
  <c r="K18" i="11" s="1"/>
  <c r="J19" i="11"/>
  <c r="K19" i="11" s="1"/>
  <c r="J20" i="11"/>
  <c r="K20" i="11" s="1"/>
  <c r="J33" i="11"/>
  <c r="K33" i="11" s="1"/>
  <c r="J42" i="11"/>
  <c r="K42" i="11" s="1"/>
  <c r="J35" i="11"/>
  <c r="K35" i="11" s="1"/>
  <c r="J21" i="11"/>
  <c r="K21" i="11" s="1"/>
  <c r="J22" i="11"/>
  <c r="K22" i="11" s="1"/>
  <c r="J36" i="11"/>
  <c r="K36" i="11" s="1"/>
  <c r="J23" i="11"/>
  <c r="K23" i="11" s="1"/>
  <c r="J24" i="11"/>
  <c r="K24" i="11" s="1"/>
  <c r="J25" i="11"/>
  <c r="K25" i="11" s="1"/>
  <c r="J32" i="11"/>
  <c r="K32" i="11" s="1"/>
  <c r="J26" i="11"/>
  <c r="K26" i="11" s="1"/>
  <c r="J41" i="11"/>
  <c r="K41" i="11" s="1"/>
  <c r="J27" i="11"/>
  <c r="K27" i="11" s="1"/>
  <c r="J28" i="11"/>
  <c r="K28" i="11" s="1"/>
  <c r="J34" i="11"/>
  <c r="K34" i="11" s="1"/>
  <c r="K4" i="8" l="1"/>
  <c r="L4" i="8" s="1"/>
  <c r="M4" i="8" s="1"/>
  <c r="K5" i="8"/>
  <c r="L5" i="8" s="1"/>
  <c r="M5" i="8" s="1"/>
  <c r="K6" i="8"/>
  <c r="L6" i="8" s="1"/>
  <c r="M6" i="8" s="1"/>
  <c r="K7" i="8"/>
  <c r="L7" i="8" s="1"/>
  <c r="M7" i="8" s="1"/>
  <c r="K8" i="8"/>
  <c r="L8" i="8" s="1"/>
  <c r="M8" i="8" s="1"/>
  <c r="K9" i="8"/>
  <c r="L9" i="8" s="1"/>
  <c r="M9" i="8" s="1"/>
  <c r="K10" i="8"/>
  <c r="L10" i="8" s="1"/>
  <c r="M10" i="8" s="1"/>
  <c r="K11" i="8"/>
  <c r="L11" i="8" s="1"/>
  <c r="M11" i="8" s="1"/>
  <c r="K12" i="8"/>
  <c r="L12" i="8" s="1"/>
  <c r="M12" i="8" s="1"/>
  <c r="K13" i="8"/>
  <c r="L13" i="8" s="1"/>
  <c r="M13" i="8" s="1"/>
  <c r="K14" i="8"/>
  <c r="L14" i="8" s="1"/>
  <c r="M14" i="8" s="1"/>
  <c r="K15" i="8"/>
  <c r="L15" i="8" s="1"/>
  <c r="M15" i="8" s="1"/>
  <c r="K16" i="8"/>
  <c r="L16" i="8" s="1"/>
  <c r="M16" i="8" s="1"/>
  <c r="K17" i="8"/>
  <c r="L17" i="8" s="1"/>
  <c r="M17" i="8" s="1"/>
  <c r="K18" i="8"/>
  <c r="L18" i="8" s="1"/>
  <c r="M18" i="8" s="1"/>
  <c r="K19" i="8"/>
  <c r="L19" i="8" s="1"/>
  <c r="M19" i="8" s="1"/>
  <c r="K20" i="8"/>
  <c r="L20" i="8" s="1"/>
  <c r="M20" i="8" s="1"/>
  <c r="K21" i="8"/>
  <c r="L21" i="8" s="1"/>
  <c r="M21" i="8" s="1"/>
  <c r="K22" i="8"/>
  <c r="L22" i="8" s="1"/>
  <c r="M22" i="8" s="1"/>
  <c r="K23" i="8"/>
  <c r="L23" i="8" s="1"/>
  <c r="M23" i="8" s="1"/>
  <c r="K24" i="8"/>
  <c r="L24" i="8" s="1"/>
  <c r="M24" i="8" s="1"/>
  <c r="K3" i="8"/>
  <c r="L3" i="8" s="1"/>
  <c r="M3" i="8" s="1"/>
  <c r="J44" i="10" l="1"/>
  <c r="G44" i="10" s="1"/>
  <c r="H44" i="10" s="1"/>
  <c r="K44" i="10"/>
  <c r="L44" i="10"/>
  <c r="N44" i="10"/>
  <c r="O44" i="10"/>
  <c r="P44" i="10"/>
  <c r="Q44" i="10"/>
  <c r="R44" i="10"/>
  <c r="S44" i="10"/>
  <c r="T44" i="10"/>
  <c r="J45" i="10"/>
  <c r="G45" i="10" s="1"/>
  <c r="H45" i="10" s="1"/>
  <c r="K45" i="10"/>
  <c r="L45" i="10"/>
  <c r="N45" i="10"/>
  <c r="O45" i="10"/>
  <c r="P45" i="10"/>
  <c r="Q45" i="10"/>
  <c r="R45" i="10"/>
  <c r="S45" i="10"/>
  <c r="T45" i="10"/>
  <c r="J46" i="10"/>
  <c r="G46" i="10" s="1"/>
  <c r="H46" i="10" s="1"/>
  <c r="K46" i="10"/>
  <c r="L46" i="10"/>
  <c r="N46" i="10"/>
  <c r="O46" i="10"/>
  <c r="P46" i="10"/>
  <c r="Q46" i="10"/>
  <c r="R46" i="10"/>
  <c r="S46" i="10"/>
  <c r="T46" i="10"/>
  <c r="J47" i="10"/>
  <c r="G47" i="10" s="1"/>
  <c r="H47" i="10" s="1"/>
  <c r="K47" i="10"/>
  <c r="L47" i="10"/>
  <c r="N47" i="10"/>
  <c r="O47" i="10"/>
  <c r="P47" i="10"/>
  <c r="Q47" i="10"/>
  <c r="R47" i="10"/>
  <c r="S47" i="10"/>
  <c r="T47" i="10"/>
  <c r="J48" i="10"/>
  <c r="G48" i="10" s="1"/>
  <c r="H48" i="10" s="1"/>
  <c r="K48" i="10"/>
  <c r="L48" i="10"/>
  <c r="N48" i="10"/>
  <c r="O48" i="10"/>
  <c r="P48" i="10"/>
  <c r="Q48" i="10"/>
  <c r="R48" i="10"/>
  <c r="S48" i="10"/>
  <c r="T48" i="10"/>
  <c r="J49" i="10"/>
  <c r="G49" i="10" s="1"/>
  <c r="H49" i="10" s="1"/>
  <c r="K49" i="10"/>
  <c r="L49" i="10"/>
  <c r="N49" i="10"/>
  <c r="O49" i="10"/>
  <c r="P49" i="10"/>
  <c r="Q49" i="10"/>
  <c r="R49" i="10"/>
  <c r="S49" i="10"/>
  <c r="T49" i="10"/>
  <c r="J50" i="10"/>
  <c r="G50" i="10" s="1"/>
  <c r="H50" i="10" s="1"/>
  <c r="K50" i="10"/>
  <c r="L50" i="10"/>
  <c r="N50" i="10"/>
  <c r="O50" i="10"/>
  <c r="P50" i="10"/>
  <c r="Q50" i="10"/>
  <c r="R50" i="10"/>
  <c r="S50" i="10"/>
  <c r="T50" i="10"/>
  <c r="J51" i="10"/>
  <c r="G51" i="10" s="1"/>
  <c r="H51" i="10" s="1"/>
  <c r="K51" i="10"/>
  <c r="L51" i="10"/>
  <c r="N51" i="10"/>
  <c r="O51" i="10"/>
  <c r="P51" i="10"/>
  <c r="Q51" i="10"/>
  <c r="R51" i="10"/>
  <c r="S51" i="10"/>
  <c r="T51" i="10"/>
  <c r="J52" i="10"/>
  <c r="G52" i="10" s="1"/>
  <c r="H52" i="10" s="1"/>
  <c r="K52" i="10"/>
  <c r="L52" i="10"/>
  <c r="N52" i="10"/>
  <c r="O52" i="10"/>
  <c r="P52" i="10"/>
  <c r="Q52" i="10"/>
  <c r="R52" i="10"/>
  <c r="S52" i="10"/>
  <c r="T52" i="10"/>
  <c r="J53" i="10"/>
  <c r="G53" i="10" s="1"/>
  <c r="H53" i="10" s="1"/>
  <c r="K53" i="10"/>
  <c r="L53" i="10"/>
  <c r="N53" i="10"/>
  <c r="O53" i="10"/>
  <c r="P53" i="10"/>
  <c r="Q53" i="10"/>
  <c r="R53" i="10"/>
  <c r="S53" i="10"/>
  <c r="T53" i="10"/>
  <c r="J54" i="10"/>
  <c r="G54" i="10" s="1"/>
  <c r="H54" i="10" s="1"/>
  <c r="K54" i="10"/>
  <c r="L54" i="10"/>
  <c r="N54" i="10"/>
  <c r="O54" i="10"/>
  <c r="P54" i="10"/>
  <c r="Q54" i="10"/>
  <c r="R54" i="10"/>
  <c r="S54" i="10"/>
  <c r="T54" i="10"/>
  <c r="J55" i="10"/>
  <c r="G55" i="10" s="1"/>
  <c r="H55" i="10" s="1"/>
  <c r="K55" i="10"/>
  <c r="L55" i="10"/>
  <c r="N55" i="10"/>
  <c r="O55" i="10"/>
  <c r="P55" i="10"/>
  <c r="Q55" i="10"/>
  <c r="R55" i="10"/>
  <c r="S55" i="10"/>
  <c r="T55" i="10"/>
  <c r="J56" i="10"/>
  <c r="G56" i="10" s="1"/>
  <c r="H56" i="10" s="1"/>
  <c r="K56" i="10"/>
  <c r="L56" i="10"/>
  <c r="N56" i="10"/>
  <c r="O56" i="10"/>
  <c r="P56" i="10"/>
  <c r="Q56" i="10"/>
  <c r="R56" i="10"/>
  <c r="S56" i="10"/>
  <c r="T56" i="10"/>
  <c r="J57" i="10"/>
  <c r="G57" i="10" s="1"/>
  <c r="H57" i="10" s="1"/>
  <c r="K57" i="10"/>
  <c r="L57" i="10"/>
  <c r="N57" i="10"/>
  <c r="O57" i="10"/>
  <c r="P57" i="10"/>
  <c r="Q57" i="10"/>
  <c r="R57" i="10"/>
  <c r="S57" i="10"/>
  <c r="T57" i="10"/>
  <c r="J58" i="10"/>
  <c r="G58" i="10" s="1"/>
  <c r="H58" i="10" s="1"/>
  <c r="K58" i="10"/>
  <c r="L58" i="10"/>
  <c r="N58" i="10"/>
  <c r="O58" i="10"/>
  <c r="P58" i="10"/>
  <c r="Q58" i="10"/>
  <c r="R58" i="10"/>
  <c r="S58" i="10"/>
  <c r="T58" i="10"/>
  <c r="J59" i="10"/>
  <c r="G59" i="10" s="1"/>
  <c r="H59" i="10" s="1"/>
  <c r="K59" i="10"/>
  <c r="L59" i="10"/>
  <c r="N59" i="10"/>
  <c r="O59" i="10"/>
  <c r="P59" i="10"/>
  <c r="Q59" i="10"/>
  <c r="R59" i="10"/>
  <c r="S59" i="10"/>
  <c r="T59" i="10"/>
  <c r="J60" i="10"/>
  <c r="G60" i="10" s="1"/>
  <c r="H60" i="10" s="1"/>
  <c r="K60" i="10"/>
  <c r="L60" i="10"/>
  <c r="N60" i="10"/>
  <c r="O60" i="10"/>
  <c r="P60" i="10"/>
  <c r="Q60" i="10"/>
  <c r="R60" i="10"/>
  <c r="S60" i="10"/>
  <c r="T60" i="10"/>
  <c r="J61" i="10"/>
  <c r="G61" i="10" s="1"/>
  <c r="H61" i="10" s="1"/>
  <c r="K61" i="10"/>
  <c r="L61" i="10"/>
  <c r="N61" i="10"/>
  <c r="O61" i="10"/>
  <c r="P61" i="10"/>
  <c r="Q61" i="10"/>
  <c r="R61" i="10"/>
  <c r="S61" i="10"/>
  <c r="T61" i="10"/>
  <c r="J62" i="10"/>
  <c r="G62" i="10" s="1"/>
  <c r="H62" i="10" s="1"/>
  <c r="K62" i="10"/>
  <c r="L62" i="10"/>
  <c r="N62" i="10"/>
  <c r="O62" i="10"/>
  <c r="P62" i="10"/>
  <c r="Q62" i="10"/>
  <c r="R62" i="10"/>
  <c r="S62" i="10"/>
  <c r="T62" i="10"/>
  <c r="J63" i="10"/>
  <c r="G63" i="10" s="1"/>
  <c r="H63" i="10" s="1"/>
  <c r="K63" i="10"/>
  <c r="L63" i="10"/>
  <c r="N63" i="10"/>
  <c r="O63" i="10"/>
  <c r="P63" i="10"/>
  <c r="Q63" i="10"/>
  <c r="R63" i="10"/>
  <c r="S63" i="10"/>
  <c r="T63" i="10"/>
  <c r="J64" i="10"/>
  <c r="G64" i="10" s="1"/>
  <c r="H64" i="10" s="1"/>
  <c r="K64" i="10"/>
  <c r="L64" i="10"/>
  <c r="N64" i="10"/>
  <c r="O64" i="10"/>
  <c r="P64" i="10"/>
  <c r="Q64" i="10"/>
  <c r="R64" i="10"/>
  <c r="S64" i="10"/>
  <c r="T64" i="10"/>
  <c r="J65" i="10"/>
  <c r="G65" i="10" s="1"/>
  <c r="H65" i="10" s="1"/>
  <c r="K65" i="10"/>
  <c r="L65" i="10"/>
  <c r="N65" i="10"/>
  <c r="O65" i="10"/>
  <c r="P65" i="10"/>
  <c r="Q65" i="10"/>
  <c r="R65" i="10"/>
  <c r="S65" i="10"/>
  <c r="T65" i="10"/>
  <c r="J66" i="10"/>
  <c r="G66" i="10" s="1"/>
  <c r="H66" i="10" s="1"/>
  <c r="K66" i="10"/>
  <c r="L66" i="10"/>
  <c r="N66" i="10"/>
  <c r="O66" i="10"/>
  <c r="P66" i="10"/>
  <c r="Q66" i="10"/>
  <c r="R66" i="10"/>
  <c r="S66" i="10"/>
  <c r="T66" i="10"/>
  <c r="J67" i="10"/>
  <c r="G67" i="10" s="1"/>
  <c r="H67" i="10" s="1"/>
  <c r="K67" i="10"/>
  <c r="L67" i="10"/>
  <c r="N67" i="10"/>
  <c r="O67" i="10"/>
  <c r="P67" i="10"/>
  <c r="Q67" i="10"/>
  <c r="R67" i="10"/>
  <c r="S67" i="10"/>
  <c r="T67" i="10"/>
  <c r="J68" i="10"/>
  <c r="G68" i="10" s="1"/>
  <c r="H68" i="10" s="1"/>
  <c r="K68" i="10"/>
  <c r="L68" i="10"/>
  <c r="N68" i="10"/>
  <c r="O68" i="10"/>
  <c r="P68" i="10"/>
  <c r="Q68" i="10"/>
  <c r="R68" i="10"/>
  <c r="S68" i="10"/>
  <c r="T68" i="10"/>
  <c r="J69" i="10"/>
  <c r="G69" i="10" s="1"/>
  <c r="H69" i="10" s="1"/>
  <c r="K69" i="10"/>
  <c r="L69" i="10"/>
  <c r="N69" i="10"/>
  <c r="O69" i="10"/>
  <c r="P69" i="10"/>
  <c r="Q69" i="10"/>
  <c r="R69" i="10"/>
  <c r="S69" i="10"/>
  <c r="T69" i="10"/>
  <c r="J70" i="10"/>
  <c r="G70" i="10" s="1"/>
  <c r="H70" i="10" s="1"/>
  <c r="K70" i="10"/>
  <c r="L70" i="10"/>
  <c r="N70" i="10"/>
  <c r="O70" i="10"/>
  <c r="P70" i="10"/>
  <c r="Q70" i="10"/>
  <c r="R70" i="10"/>
  <c r="S70" i="10"/>
  <c r="T70" i="10"/>
  <c r="J71" i="10"/>
  <c r="G71" i="10" s="1"/>
  <c r="H71" i="10" s="1"/>
  <c r="K71" i="10"/>
  <c r="L71" i="10"/>
  <c r="N71" i="10"/>
  <c r="O71" i="10"/>
  <c r="P71" i="10"/>
  <c r="Q71" i="10"/>
  <c r="R71" i="10"/>
  <c r="S71" i="10"/>
  <c r="T71" i="10"/>
  <c r="J72" i="10"/>
  <c r="G72" i="10" s="1"/>
  <c r="H72" i="10" s="1"/>
  <c r="K72" i="10"/>
  <c r="L72" i="10"/>
  <c r="N72" i="10"/>
  <c r="O72" i="10"/>
  <c r="P72" i="10"/>
  <c r="Q72" i="10"/>
  <c r="R72" i="10"/>
  <c r="S72" i="10"/>
  <c r="T72" i="10"/>
  <c r="J73" i="10"/>
  <c r="G73" i="10" s="1"/>
  <c r="H73" i="10" s="1"/>
  <c r="K73" i="10"/>
  <c r="L73" i="10"/>
  <c r="N73" i="10"/>
  <c r="O73" i="10"/>
  <c r="P73" i="10"/>
  <c r="Q73" i="10"/>
  <c r="R73" i="10"/>
  <c r="S73" i="10"/>
  <c r="T73" i="10"/>
  <c r="J74" i="10"/>
  <c r="G74" i="10" s="1"/>
  <c r="H74" i="10" s="1"/>
  <c r="K74" i="10"/>
  <c r="L74" i="10"/>
  <c r="N74" i="10"/>
  <c r="O74" i="10"/>
  <c r="P74" i="10"/>
  <c r="Q74" i="10"/>
  <c r="R74" i="10"/>
  <c r="S74" i="10"/>
  <c r="T74" i="10"/>
  <c r="J75" i="10"/>
  <c r="G75" i="10" s="1"/>
  <c r="H75" i="10" s="1"/>
  <c r="K75" i="10"/>
  <c r="L75" i="10"/>
  <c r="N75" i="10"/>
  <c r="O75" i="10"/>
  <c r="P75" i="10"/>
  <c r="Q75" i="10"/>
  <c r="R75" i="10"/>
  <c r="S75" i="10"/>
  <c r="T75" i="10"/>
  <c r="J76" i="10"/>
  <c r="G76" i="10" s="1"/>
  <c r="H76" i="10" s="1"/>
  <c r="K76" i="10"/>
  <c r="L76" i="10"/>
  <c r="N76" i="10"/>
  <c r="O76" i="10"/>
  <c r="P76" i="10"/>
  <c r="Q76" i="10"/>
  <c r="R76" i="10"/>
  <c r="S76" i="10"/>
  <c r="T76" i="10"/>
  <c r="J77" i="10"/>
  <c r="G77" i="10" s="1"/>
  <c r="H77" i="10" s="1"/>
  <c r="K77" i="10"/>
  <c r="L77" i="10"/>
  <c r="N77" i="10"/>
  <c r="O77" i="10"/>
  <c r="P77" i="10"/>
  <c r="Q77" i="10"/>
  <c r="R77" i="10"/>
  <c r="S77" i="10"/>
  <c r="T77" i="10"/>
  <c r="J78" i="10"/>
  <c r="G78" i="10" s="1"/>
  <c r="H78" i="10" s="1"/>
  <c r="K78" i="10"/>
  <c r="L78" i="10"/>
  <c r="N78" i="10"/>
  <c r="O78" i="10"/>
  <c r="P78" i="10"/>
  <c r="Q78" i="10"/>
  <c r="R78" i="10"/>
  <c r="S78" i="10"/>
  <c r="T78" i="10"/>
  <c r="J79" i="10"/>
  <c r="G79" i="10" s="1"/>
  <c r="H79" i="10" s="1"/>
  <c r="K79" i="10"/>
  <c r="L79" i="10"/>
  <c r="N79" i="10"/>
  <c r="O79" i="10"/>
  <c r="P79" i="10"/>
  <c r="Q79" i="10"/>
  <c r="R79" i="10"/>
  <c r="S79" i="10"/>
  <c r="T79" i="10"/>
  <c r="J80" i="10"/>
  <c r="G80" i="10" s="1"/>
  <c r="H80" i="10" s="1"/>
  <c r="K80" i="10"/>
  <c r="L80" i="10"/>
  <c r="N80" i="10"/>
  <c r="O80" i="10"/>
  <c r="P80" i="10"/>
  <c r="Q80" i="10"/>
  <c r="R80" i="10"/>
  <c r="S80" i="10"/>
  <c r="T80" i="10"/>
  <c r="J81" i="10"/>
  <c r="G81" i="10" s="1"/>
  <c r="H81" i="10" s="1"/>
  <c r="K81" i="10"/>
  <c r="L81" i="10"/>
  <c r="N81" i="10"/>
  <c r="O81" i="10"/>
  <c r="P81" i="10"/>
  <c r="Q81" i="10"/>
  <c r="R81" i="10"/>
  <c r="S81" i="10"/>
  <c r="T81" i="10"/>
  <c r="J82" i="10"/>
  <c r="G82" i="10" s="1"/>
  <c r="H82" i="10" s="1"/>
  <c r="K82" i="10"/>
  <c r="L82" i="10"/>
  <c r="N82" i="10"/>
  <c r="O82" i="10"/>
  <c r="P82" i="10"/>
  <c r="Q82" i="10"/>
  <c r="R82" i="10"/>
  <c r="S82" i="10"/>
  <c r="T82" i="10"/>
  <c r="J83" i="10"/>
  <c r="G83" i="10" s="1"/>
  <c r="H83" i="10" s="1"/>
  <c r="K83" i="10"/>
  <c r="L83" i="10"/>
  <c r="N83" i="10"/>
  <c r="O83" i="10"/>
  <c r="P83" i="10"/>
  <c r="Q83" i="10"/>
  <c r="R83" i="10"/>
  <c r="S83" i="10"/>
  <c r="T83" i="10"/>
  <c r="J84" i="10"/>
  <c r="G84" i="10" s="1"/>
  <c r="H84" i="10" s="1"/>
  <c r="K84" i="10"/>
  <c r="L84" i="10"/>
  <c r="N84" i="10"/>
  <c r="O84" i="10"/>
  <c r="P84" i="10"/>
  <c r="Q84" i="10"/>
  <c r="R84" i="10"/>
  <c r="S84" i="10"/>
  <c r="T84" i="10"/>
  <c r="J85" i="10"/>
  <c r="G85" i="10" s="1"/>
  <c r="H85" i="10" s="1"/>
  <c r="K85" i="10"/>
  <c r="L85" i="10"/>
  <c r="N85" i="10"/>
  <c r="O85" i="10"/>
  <c r="P85" i="10"/>
  <c r="Q85" i="10"/>
  <c r="R85" i="10"/>
  <c r="S85" i="10"/>
  <c r="T85" i="10"/>
  <c r="J86" i="10"/>
  <c r="G86" i="10" s="1"/>
  <c r="H86" i="10" s="1"/>
  <c r="K86" i="10"/>
  <c r="L86" i="10"/>
  <c r="N86" i="10"/>
  <c r="O86" i="10"/>
  <c r="P86" i="10"/>
  <c r="Q86" i="10"/>
  <c r="R86" i="10"/>
  <c r="S86" i="10"/>
  <c r="T86" i="10"/>
  <c r="J87" i="10"/>
  <c r="G87" i="10" s="1"/>
  <c r="H87" i="10" s="1"/>
  <c r="K87" i="10"/>
  <c r="L87" i="10"/>
  <c r="N87" i="10"/>
  <c r="O87" i="10"/>
  <c r="P87" i="10"/>
  <c r="Q87" i="10"/>
  <c r="R87" i="10"/>
  <c r="S87" i="10"/>
  <c r="T87" i="10"/>
  <c r="J88" i="10"/>
  <c r="G88" i="10" s="1"/>
  <c r="H88" i="10" s="1"/>
  <c r="K88" i="10"/>
  <c r="L88" i="10"/>
  <c r="N88" i="10"/>
  <c r="O88" i="10"/>
  <c r="P88" i="10"/>
  <c r="Q88" i="10"/>
  <c r="R88" i="10"/>
  <c r="S88" i="10"/>
  <c r="T88" i="10"/>
  <c r="J89" i="10"/>
  <c r="G89" i="10" s="1"/>
  <c r="H89" i="10" s="1"/>
  <c r="K89" i="10"/>
  <c r="L89" i="10"/>
  <c r="N89" i="10"/>
  <c r="O89" i="10"/>
  <c r="P89" i="10"/>
  <c r="Q89" i="10"/>
  <c r="R89" i="10"/>
  <c r="S89" i="10"/>
  <c r="T89" i="10"/>
  <c r="J90" i="10"/>
  <c r="G90" i="10" s="1"/>
  <c r="H90" i="10" s="1"/>
  <c r="K90" i="10"/>
  <c r="L90" i="10"/>
  <c r="N90" i="10"/>
  <c r="O90" i="10"/>
  <c r="P90" i="10"/>
  <c r="Q90" i="10"/>
  <c r="R90" i="10"/>
  <c r="S90" i="10"/>
  <c r="T90" i="10"/>
  <c r="J91" i="10"/>
  <c r="G91" i="10" s="1"/>
  <c r="H91" i="10" s="1"/>
  <c r="K91" i="10"/>
  <c r="L91" i="10"/>
  <c r="N91" i="10"/>
  <c r="O91" i="10"/>
  <c r="P91" i="10"/>
  <c r="Q91" i="10"/>
  <c r="R91" i="10"/>
  <c r="S91" i="10"/>
  <c r="T91" i="10"/>
  <c r="J92" i="10"/>
  <c r="G92" i="10" s="1"/>
  <c r="H92" i="10" s="1"/>
  <c r="K92" i="10"/>
  <c r="L92" i="10"/>
  <c r="N92" i="10"/>
  <c r="O92" i="10"/>
  <c r="P92" i="10"/>
  <c r="Q92" i="10"/>
  <c r="R92" i="10"/>
  <c r="S92" i="10"/>
  <c r="T92" i="10"/>
  <c r="J93" i="10"/>
  <c r="G93" i="10" s="1"/>
  <c r="H93" i="10" s="1"/>
  <c r="K93" i="10"/>
  <c r="L93" i="10"/>
  <c r="N93" i="10"/>
  <c r="O93" i="10"/>
  <c r="P93" i="10"/>
  <c r="Q93" i="10"/>
  <c r="R93" i="10"/>
  <c r="S93" i="10"/>
  <c r="T93" i="10"/>
  <c r="J94" i="10"/>
  <c r="G94" i="10" s="1"/>
  <c r="H94" i="10" s="1"/>
  <c r="K94" i="10"/>
  <c r="L94" i="10"/>
  <c r="N94" i="10"/>
  <c r="O94" i="10"/>
  <c r="P94" i="10"/>
  <c r="Q94" i="10"/>
  <c r="R94" i="10"/>
  <c r="S94" i="10"/>
  <c r="T94" i="10"/>
  <c r="J95" i="10"/>
  <c r="G95" i="10" s="1"/>
  <c r="H95" i="10" s="1"/>
  <c r="K95" i="10"/>
  <c r="L95" i="10"/>
  <c r="N95" i="10"/>
  <c r="O95" i="10"/>
  <c r="P95" i="10"/>
  <c r="Q95" i="10"/>
  <c r="R95" i="10"/>
  <c r="S95" i="10"/>
  <c r="T95" i="10"/>
  <c r="J96" i="10"/>
  <c r="G96" i="10" s="1"/>
  <c r="H96" i="10" s="1"/>
  <c r="K96" i="10"/>
  <c r="L96" i="10"/>
  <c r="N96" i="10"/>
  <c r="O96" i="10"/>
  <c r="P96" i="10"/>
  <c r="Q96" i="10"/>
  <c r="R96" i="10"/>
  <c r="S96" i="10"/>
  <c r="T96" i="10"/>
  <c r="J97" i="10"/>
  <c r="G97" i="10" s="1"/>
  <c r="H97" i="10" s="1"/>
  <c r="K97" i="10"/>
  <c r="L97" i="10"/>
  <c r="N97" i="10"/>
  <c r="O97" i="10"/>
  <c r="P97" i="10"/>
  <c r="Q97" i="10"/>
  <c r="R97" i="10"/>
  <c r="S97" i="10"/>
  <c r="T97" i="10"/>
  <c r="J98" i="10"/>
  <c r="G98" i="10" s="1"/>
  <c r="H98" i="10" s="1"/>
  <c r="K98" i="10"/>
  <c r="L98" i="10"/>
  <c r="N98" i="10"/>
  <c r="O98" i="10"/>
  <c r="P98" i="10"/>
  <c r="Q98" i="10"/>
  <c r="R98" i="10"/>
  <c r="S98" i="10"/>
  <c r="T98" i="10"/>
  <c r="J99" i="10"/>
  <c r="G99" i="10" s="1"/>
  <c r="H99" i="10" s="1"/>
  <c r="K99" i="10"/>
  <c r="L99" i="10"/>
  <c r="N99" i="10"/>
  <c r="O99" i="10"/>
  <c r="P99" i="10"/>
  <c r="Q99" i="10"/>
  <c r="R99" i="10"/>
  <c r="S99" i="10"/>
  <c r="T99" i="10"/>
  <c r="J100" i="10"/>
  <c r="G100" i="10" s="1"/>
  <c r="H100" i="10" s="1"/>
  <c r="K100" i="10"/>
  <c r="L100" i="10"/>
  <c r="N100" i="10"/>
  <c r="O100" i="10"/>
  <c r="P100" i="10"/>
  <c r="Q100" i="10"/>
  <c r="R100" i="10"/>
  <c r="S100" i="10"/>
  <c r="T100" i="10"/>
  <c r="M4" i="10" l="1"/>
  <c r="L4" i="10"/>
  <c r="H23" i="6"/>
  <c r="I23" i="6"/>
  <c r="J23" i="6"/>
  <c r="K23" i="6"/>
  <c r="L23" i="6"/>
  <c r="M23" i="6"/>
  <c r="N23" i="6"/>
  <c r="O23" i="6"/>
  <c r="P23" i="6"/>
  <c r="Q23" i="6"/>
  <c r="R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101" i="6"/>
  <c r="AZ101" i="6" s="1"/>
  <c r="H5" i="6"/>
  <c r="I5" i="6"/>
  <c r="J5" i="6"/>
  <c r="K5" i="6"/>
  <c r="L5" i="6"/>
  <c r="M5" i="6"/>
  <c r="N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H6" i="6"/>
  <c r="I6" i="6"/>
  <c r="J6" i="6"/>
  <c r="K6" i="6"/>
  <c r="L6" i="6"/>
  <c r="M6" i="6"/>
  <c r="N6" i="6"/>
  <c r="O6" i="6"/>
  <c r="P6" i="6"/>
  <c r="Q6" i="6"/>
  <c r="R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H7" i="6"/>
  <c r="I7" i="6"/>
  <c r="J7" i="6"/>
  <c r="K7" i="6"/>
  <c r="L7" i="6"/>
  <c r="M7" i="6"/>
  <c r="N7" i="6"/>
  <c r="O7" i="6"/>
  <c r="P7" i="6"/>
  <c r="Q7" i="6"/>
  <c r="R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H8" i="6"/>
  <c r="I8" i="6"/>
  <c r="J8" i="6"/>
  <c r="K8" i="6"/>
  <c r="L8" i="6"/>
  <c r="M8" i="6"/>
  <c r="N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H9" i="6"/>
  <c r="I9" i="6"/>
  <c r="J9" i="6"/>
  <c r="K9" i="6"/>
  <c r="L9" i="6"/>
  <c r="M9" i="6"/>
  <c r="N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H10" i="6"/>
  <c r="I10" i="6"/>
  <c r="J10" i="6"/>
  <c r="K10" i="6"/>
  <c r="L10" i="6"/>
  <c r="M10" i="6"/>
  <c r="N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H11" i="6"/>
  <c r="I11" i="6"/>
  <c r="J11" i="6"/>
  <c r="K11" i="6"/>
  <c r="L11" i="6"/>
  <c r="M11" i="6"/>
  <c r="N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H12" i="6"/>
  <c r="I12" i="6"/>
  <c r="J12" i="6"/>
  <c r="K12" i="6"/>
  <c r="L12" i="6"/>
  <c r="M12" i="6"/>
  <c r="N12" i="6"/>
  <c r="O12" i="6"/>
  <c r="P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H13" i="6"/>
  <c r="I13" i="6"/>
  <c r="J13" i="6"/>
  <c r="K13" i="6"/>
  <c r="L13" i="6"/>
  <c r="M13" i="6"/>
  <c r="N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H14" i="6"/>
  <c r="I14" i="6"/>
  <c r="J14" i="6"/>
  <c r="K14" i="6"/>
  <c r="L14" i="6"/>
  <c r="M14" i="6"/>
  <c r="N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H15" i="6"/>
  <c r="I15" i="6"/>
  <c r="J15" i="6"/>
  <c r="K15" i="6"/>
  <c r="L15" i="6"/>
  <c r="M15" i="6"/>
  <c r="N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H16" i="6"/>
  <c r="I16" i="6"/>
  <c r="J16" i="6"/>
  <c r="K16" i="6"/>
  <c r="L16" i="6"/>
  <c r="M16" i="6"/>
  <c r="N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H17" i="6"/>
  <c r="I17" i="6"/>
  <c r="J17" i="6"/>
  <c r="K17" i="6"/>
  <c r="L17" i="6"/>
  <c r="M17" i="6"/>
  <c r="N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H18" i="6"/>
  <c r="I18" i="6"/>
  <c r="J18" i="6"/>
  <c r="K18" i="6"/>
  <c r="L18" i="6"/>
  <c r="M18" i="6"/>
  <c r="N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H19" i="6"/>
  <c r="I19" i="6"/>
  <c r="J19" i="6"/>
  <c r="K19" i="6"/>
  <c r="L19" i="6"/>
  <c r="M19" i="6"/>
  <c r="N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H20" i="6"/>
  <c r="I20" i="6"/>
  <c r="J20" i="6"/>
  <c r="K20" i="6"/>
  <c r="L20" i="6"/>
  <c r="M20" i="6"/>
  <c r="N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H21" i="6"/>
  <c r="I21" i="6"/>
  <c r="J21" i="6"/>
  <c r="K21" i="6"/>
  <c r="L21" i="6"/>
  <c r="M21" i="6"/>
  <c r="N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H22" i="6"/>
  <c r="I22" i="6"/>
  <c r="J22" i="6"/>
  <c r="K22" i="6"/>
  <c r="L22" i="6"/>
  <c r="M22" i="6"/>
  <c r="N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H24" i="6"/>
  <c r="AY24" i="6" s="1"/>
  <c r="AZ24" i="6" s="1"/>
  <c r="I24" i="6"/>
  <c r="J24" i="6"/>
  <c r="K24" i="6"/>
  <c r="L24" i="6"/>
  <c r="M24" i="6"/>
  <c r="N24" i="6"/>
  <c r="O24" i="6"/>
  <c r="P24" i="6"/>
  <c r="Q24" i="6"/>
  <c r="R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H25" i="6"/>
  <c r="AY25" i="6" s="1"/>
  <c r="AZ25" i="6" s="1"/>
  <c r="I25" i="6"/>
  <c r="J25" i="6"/>
  <c r="K25" i="6"/>
  <c r="L25" i="6"/>
  <c r="M25" i="6"/>
  <c r="N25" i="6"/>
  <c r="O25" i="6"/>
  <c r="P25" i="6"/>
  <c r="Q25" i="6"/>
  <c r="R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H26" i="6"/>
  <c r="AY26" i="6" s="1"/>
  <c r="AZ26" i="6" s="1"/>
  <c r="I26" i="6"/>
  <c r="J26" i="6"/>
  <c r="K26" i="6"/>
  <c r="L26" i="6"/>
  <c r="M26" i="6"/>
  <c r="N26" i="6"/>
  <c r="O26" i="6"/>
  <c r="P26" i="6"/>
  <c r="Q26" i="6"/>
  <c r="R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H27" i="6"/>
  <c r="AY27" i="6" s="1"/>
  <c r="AZ27" i="6" s="1"/>
  <c r="I27" i="6"/>
  <c r="J27" i="6"/>
  <c r="K27" i="6"/>
  <c r="L27" i="6"/>
  <c r="M27" i="6"/>
  <c r="N27" i="6"/>
  <c r="O27" i="6"/>
  <c r="P27" i="6"/>
  <c r="Q27" i="6"/>
  <c r="R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H28" i="6"/>
  <c r="AY28" i="6" s="1"/>
  <c r="AZ28" i="6" s="1"/>
  <c r="I28" i="6"/>
  <c r="J28" i="6"/>
  <c r="K28" i="6"/>
  <c r="L28" i="6"/>
  <c r="M28" i="6"/>
  <c r="N28" i="6"/>
  <c r="O28" i="6"/>
  <c r="P28" i="6"/>
  <c r="Q28" i="6"/>
  <c r="R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H29" i="6"/>
  <c r="AY29" i="6" s="1"/>
  <c r="AZ29" i="6" s="1"/>
  <c r="I29" i="6"/>
  <c r="J29" i="6"/>
  <c r="K29" i="6"/>
  <c r="L29" i="6"/>
  <c r="M29" i="6"/>
  <c r="N29" i="6"/>
  <c r="O29" i="6"/>
  <c r="P29" i="6"/>
  <c r="Q29" i="6"/>
  <c r="R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H30" i="6"/>
  <c r="AY30" i="6" s="1"/>
  <c r="AZ30" i="6" s="1"/>
  <c r="I30" i="6"/>
  <c r="J30" i="6"/>
  <c r="K30" i="6"/>
  <c r="L30" i="6"/>
  <c r="M30" i="6"/>
  <c r="N30" i="6"/>
  <c r="O30" i="6"/>
  <c r="P30" i="6"/>
  <c r="Q30" i="6"/>
  <c r="R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H31" i="6"/>
  <c r="AY31" i="6" s="1"/>
  <c r="AZ31" i="6" s="1"/>
  <c r="I31" i="6"/>
  <c r="J31" i="6"/>
  <c r="K31" i="6"/>
  <c r="L31" i="6"/>
  <c r="M31" i="6"/>
  <c r="N31" i="6"/>
  <c r="O31" i="6"/>
  <c r="P31" i="6"/>
  <c r="Q31" i="6"/>
  <c r="R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H32" i="6"/>
  <c r="AY32" i="6" s="1"/>
  <c r="AZ32" i="6" s="1"/>
  <c r="I32" i="6"/>
  <c r="J32" i="6"/>
  <c r="K32" i="6"/>
  <c r="L32" i="6"/>
  <c r="M32" i="6"/>
  <c r="N32" i="6"/>
  <c r="O32" i="6"/>
  <c r="P32" i="6"/>
  <c r="Q32" i="6"/>
  <c r="R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H33" i="6"/>
  <c r="AY33" i="6" s="1"/>
  <c r="AZ33" i="6" s="1"/>
  <c r="I33" i="6"/>
  <c r="J33" i="6"/>
  <c r="K33" i="6"/>
  <c r="L33" i="6"/>
  <c r="M33" i="6"/>
  <c r="N33" i="6"/>
  <c r="O33" i="6"/>
  <c r="P33" i="6"/>
  <c r="Q33" i="6"/>
  <c r="R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H34" i="6"/>
  <c r="AY34" i="6" s="1"/>
  <c r="AZ34" i="6" s="1"/>
  <c r="I34" i="6"/>
  <c r="J34" i="6"/>
  <c r="K34" i="6"/>
  <c r="L34" i="6"/>
  <c r="M34" i="6"/>
  <c r="N34" i="6"/>
  <c r="O34" i="6"/>
  <c r="P34" i="6"/>
  <c r="Q34" i="6"/>
  <c r="R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H35" i="6"/>
  <c r="AY35" i="6" s="1"/>
  <c r="AZ35" i="6" s="1"/>
  <c r="I35" i="6"/>
  <c r="J35" i="6"/>
  <c r="K35" i="6"/>
  <c r="L35" i="6"/>
  <c r="M35" i="6"/>
  <c r="N35" i="6"/>
  <c r="O35" i="6"/>
  <c r="P35" i="6"/>
  <c r="Q35" i="6"/>
  <c r="R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H36" i="6"/>
  <c r="AY36" i="6" s="1"/>
  <c r="AZ36" i="6" s="1"/>
  <c r="I36" i="6"/>
  <c r="J36" i="6"/>
  <c r="K36" i="6"/>
  <c r="L36" i="6"/>
  <c r="M36" i="6"/>
  <c r="N36" i="6"/>
  <c r="O36" i="6"/>
  <c r="P36" i="6"/>
  <c r="Q36" i="6"/>
  <c r="R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H37" i="6"/>
  <c r="AY37" i="6" s="1"/>
  <c r="AZ37" i="6" s="1"/>
  <c r="I37" i="6"/>
  <c r="J37" i="6"/>
  <c r="K37" i="6"/>
  <c r="L37" i="6"/>
  <c r="M37" i="6"/>
  <c r="N37" i="6"/>
  <c r="O37" i="6"/>
  <c r="P37" i="6"/>
  <c r="Q37" i="6"/>
  <c r="R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H38" i="6"/>
  <c r="AY38" i="6" s="1"/>
  <c r="AZ38" i="6" s="1"/>
  <c r="I38" i="6"/>
  <c r="J38" i="6"/>
  <c r="K38" i="6"/>
  <c r="L38" i="6"/>
  <c r="M38" i="6"/>
  <c r="N38" i="6"/>
  <c r="O38" i="6"/>
  <c r="P38" i="6"/>
  <c r="Q38" i="6"/>
  <c r="R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H39" i="6"/>
  <c r="AY39" i="6" s="1"/>
  <c r="AZ39" i="6" s="1"/>
  <c r="I39" i="6"/>
  <c r="J39" i="6"/>
  <c r="K39" i="6"/>
  <c r="L39" i="6"/>
  <c r="M39" i="6"/>
  <c r="N39" i="6"/>
  <c r="O39" i="6"/>
  <c r="P39" i="6"/>
  <c r="Q39" i="6"/>
  <c r="R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H40" i="6"/>
  <c r="AY40" i="6" s="1"/>
  <c r="AZ40" i="6" s="1"/>
  <c r="I40" i="6"/>
  <c r="J40" i="6"/>
  <c r="K40" i="6"/>
  <c r="L40" i="6"/>
  <c r="M40" i="6"/>
  <c r="N40" i="6"/>
  <c r="O40" i="6"/>
  <c r="P40" i="6"/>
  <c r="Q40" i="6"/>
  <c r="R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H41" i="6"/>
  <c r="AY41" i="6" s="1"/>
  <c r="AZ41" i="6" s="1"/>
  <c r="I41" i="6"/>
  <c r="J41" i="6"/>
  <c r="K41" i="6"/>
  <c r="L41" i="6"/>
  <c r="M41" i="6"/>
  <c r="N41" i="6"/>
  <c r="O41" i="6"/>
  <c r="P41" i="6"/>
  <c r="Q41" i="6"/>
  <c r="R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H42" i="6"/>
  <c r="AY42" i="6" s="1"/>
  <c r="AZ42" i="6" s="1"/>
  <c r="I42" i="6"/>
  <c r="J42" i="6"/>
  <c r="K42" i="6"/>
  <c r="L42" i="6"/>
  <c r="M42" i="6"/>
  <c r="N42" i="6"/>
  <c r="O42" i="6"/>
  <c r="P42" i="6"/>
  <c r="Q42" i="6"/>
  <c r="R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H43" i="6"/>
  <c r="AY43" i="6" s="1"/>
  <c r="AZ43" i="6" s="1"/>
  <c r="I43" i="6"/>
  <c r="J43" i="6"/>
  <c r="K43" i="6"/>
  <c r="L43" i="6"/>
  <c r="M43" i="6"/>
  <c r="N43" i="6"/>
  <c r="O43" i="6"/>
  <c r="P43" i="6"/>
  <c r="Q43" i="6"/>
  <c r="R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H44" i="6"/>
  <c r="AY44" i="6" s="1"/>
  <c r="AZ44" i="6" s="1"/>
  <c r="I44" i="6"/>
  <c r="J44" i="6"/>
  <c r="K44" i="6"/>
  <c r="L44" i="6"/>
  <c r="M44" i="6"/>
  <c r="N44" i="6"/>
  <c r="O44" i="6"/>
  <c r="P44" i="6"/>
  <c r="Q44" i="6"/>
  <c r="R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H45" i="6"/>
  <c r="AY45" i="6" s="1"/>
  <c r="AZ45" i="6" s="1"/>
  <c r="I45" i="6"/>
  <c r="J45" i="6"/>
  <c r="K45" i="6"/>
  <c r="L45" i="6"/>
  <c r="M45" i="6"/>
  <c r="N45" i="6"/>
  <c r="O45" i="6"/>
  <c r="P45" i="6"/>
  <c r="Q45" i="6"/>
  <c r="R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H46" i="6"/>
  <c r="AY46" i="6" s="1"/>
  <c r="AZ46" i="6" s="1"/>
  <c r="I46" i="6"/>
  <c r="J46" i="6"/>
  <c r="K46" i="6"/>
  <c r="L46" i="6"/>
  <c r="M46" i="6"/>
  <c r="N46" i="6"/>
  <c r="O46" i="6"/>
  <c r="P46" i="6"/>
  <c r="Q46" i="6"/>
  <c r="R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H47" i="6"/>
  <c r="AY47" i="6" s="1"/>
  <c r="AZ47" i="6" s="1"/>
  <c r="I47" i="6"/>
  <c r="J47" i="6"/>
  <c r="K47" i="6"/>
  <c r="L47" i="6"/>
  <c r="M47" i="6"/>
  <c r="N47" i="6"/>
  <c r="O47" i="6"/>
  <c r="P47" i="6"/>
  <c r="Q47" i="6"/>
  <c r="R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H48" i="6"/>
  <c r="AY48" i="6" s="1"/>
  <c r="AZ48" i="6" s="1"/>
  <c r="I48" i="6"/>
  <c r="J48" i="6"/>
  <c r="K48" i="6"/>
  <c r="L48" i="6"/>
  <c r="M48" i="6"/>
  <c r="N48" i="6"/>
  <c r="O48" i="6"/>
  <c r="P48" i="6"/>
  <c r="Q48" i="6"/>
  <c r="R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H49" i="6"/>
  <c r="AY49" i="6" s="1"/>
  <c r="AZ49" i="6" s="1"/>
  <c r="I49" i="6"/>
  <c r="J49" i="6"/>
  <c r="K49" i="6"/>
  <c r="L49" i="6"/>
  <c r="M49" i="6"/>
  <c r="N49" i="6"/>
  <c r="O49" i="6"/>
  <c r="P49" i="6"/>
  <c r="Q49" i="6"/>
  <c r="R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H50" i="6"/>
  <c r="AY50" i="6" s="1"/>
  <c r="AZ50" i="6" s="1"/>
  <c r="I50" i="6"/>
  <c r="J50" i="6"/>
  <c r="K50" i="6"/>
  <c r="L50" i="6"/>
  <c r="M50" i="6"/>
  <c r="N50" i="6"/>
  <c r="O50" i="6"/>
  <c r="P50" i="6"/>
  <c r="Q50" i="6"/>
  <c r="R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H51" i="6"/>
  <c r="AY51" i="6" s="1"/>
  <c r="AZ51" i="6" s="1"/>
  <c r="I51" i="6"/>
  <c r="J51" i="6"/>
  <c r="K51" i="6"/>
  <c r="L51" i="6"/>
  <c r="M51" i="6"/>
  <c r="N51" i="6"/>
  <c r="O51" i="6"/>
  <c r="P51" i="6"/>
  <c r="Q51" i="6"/>
  <c r="R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H52" i="6"/>
  <c r="AY52" i="6" s="1"/>
  <c r="AZ52" i="6" s="1"/>
  <c r="I52" i="6"/>
  <c r="J52" i="6"/>
  <c r="K52" i="6"/>
  <c r="L52" i="6"/>
  <c r="M52" i="6"/>
  <c r="N52" i="6"/>
  <c r="O52" i="6"/>
  <c r="P52" i="6"/>
  <c r="Q52" i="6"/>
  <c r="R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H53" i="6"/>
  <c r="AY53" i="6" s="1"/>
  <c r="AZ53" i="6" s="1"/>
  <c r="I53" i="6"/>
  <c r="J53" i="6"/>
  <c r="K53" i="6"/>
  <c r="L53" i="6"/>
  <c r="M53" i="6"/>
  <c r="N53" i="6"/>
  <c r="O53" i="6"/>
  <c r="P53" i="6"/>
  <c r="Q53" i="6"/>
  <c r="R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H54" i="6"/>
  <c r="AY54" i="6" s="1"/>
  <c r="AZ54" i="6" s="1"/>
  <c r="I54" i="6"/>
  <c r="J54" i="6"/>
  <c r="K54" i="6"/>
  <c r="L54" i="6"/>
  <c r="M54" i="6"/>
  <c r="N54" i="6"/>
  <c r="O54" i="6"/>
  <c r="P54" i="6"/>
  <c r="Q54" i="6"/>
  <c r="R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H55" i="6"/>
  <c r="AY55" i="6" s="1"/>
  <c r="AZ55" i="6" s="1"/>
  <c r="I55" i="6"/>
  <c r="J55" i="6"/>
  <c r="K55" i="6"/>
  <c r="L55" i="6"/>
  <c r="M55" i="6"/>
  <c r="N55" i="6"/>
  <c r="O55" i="6"/>
  <c r="P55" i="6"/>
  <c r="Q55" i="6"/>
  <c r="R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H56" i="6"/>
  <c r="AY56" i="6" s="1"/>
  <c r="AZ56" i="6" s="1"/>
  <c r="I56" i="6"/>
  <c r="J56" i="6"/>
  <c r="K56" i="6"/>
  <c r="L56" i="6"/>
  <c r="M56" i="6"/>
  <c r="N56" i="6"/>
  <c r="O56" i="6"/>
  <c r="P56" i="6"/>
  <c r="Q56" i="6"/>
  <c r="R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H57" i="6"/>
  <c r="AY57" i="6" s="1"/>
  <c r="AZ57" i="6" s="1"/>
  <c r="I57" i="6"/>
  <c r="J57" i="6"/>
  <c r="K57" i="6"/>
  <c r="L57" i="6"/>
  <c r="M57" i="6"/>
  <c r="N57" i="6"/>
  <c r="O57" i="6"/>
  <c r="P57" i="6"/>
  <c r="Q57" i="6"/>
  <c r="R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H58" i="6"/>
  <c r="AY58" i="6" s="1"/>
  <c r="AZ58" i="6" s="1"/>
  <c r="I58" i="6"/>
  <c r="J58" i="6"/>
  <c r="K58" i="6"/>
  <c r="L58" i="6"/>
  <c r="M58" i="6"/>
  <c r="N58" i="6"/>
  <c r="O58" i="6"/>
  <c r="P58" i="6"/>
  <c r="Q58" i="6"/>
  <c r="R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H59" i="6"/>
  <c r="AY59" i="6" s="1"/>
  <c r="AZ59" i="6" s="1"/>
  <c r="I59" i="6"/>
  <c r="J59" i="6"/>
  <c r="K59" i="6"/>
  <c r="L59" i="6"/>
  <c r="M59" i="6"/>
  <c r="N59" i="6"/>
  <c r="O59" i="6"/>
  <c r="P59" i="6"/>
  <c r="Q59" i="6"/>
  <c r="R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H60" i="6"/>
  <c r="AY60" i="6" s="1"/>
  <c r="AZ60" i="6" s="1"/>
  <c r="I60" i="6"/>
  <c r="J60" i="6"/>
  <c r="K60" i="6"/>
  <c r="L60" i="6"/>
  <c r="M60" i="6"/>
  <c r="N60" i="6"/>
  <c r="O60" i="6"/>
  <c r="P60" i="6"/>
  <c r="Q60" i="6"/>
  <c r="R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H61" i="6"/>
  <c r="AY61" i="6" s="1"/>
  <c r="AZ61" i="6" s="1"/>
  <c r="I61" i="6"/>
  <c r="J61" i="6"/>
  <c r="K61" i="6"/>
  <c r="L61" i="6"/>
  <c r="M61" i="6"/>
  <c r="N61" i="6"/>
  <c r="O61" i="6"/>
  <c r="P61" i="6"/>
  <c r="Q61" i="6"/>
  <c r="R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H62" i="6"/>
  <c r="AY62" i="6" s="1"/>
  <c r="AZ62" i="6" s="1"/>
  <c r="I62" i="6"/>
  <c r="J62" i="6"/>
  <c r="K62" i="6"/>
  <c r="L62" i="6"/>
  <c r="M62" i="6"/>
  <c r="N62" i="6"/>
  <c r="O62" i="6"/>
  <c r="P62" i="6"/>
  <c r="Q62" i="6"/>
  <c r="R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H63" i="6"/>
  <c r="AY63" i="6" s="1"/>
  <c r="AZ63" i="6" s="1"/>
  <c r="I63" i="6"/>
  <c r="J63" i="6"/>
  <c r="K63" i="6"/>
  <c r="L63" i="6"/>
  <c r="M63" i="6"/>
  <c r="N63" i="6"/>
  <c r="O63" i="6"/>
  <c r="P63" i="6"/>
  <c r="Q63" i="6"/>
  <c r="R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H64" i="6"/>
  <c r="AY64" i="6" s="1"/>
  <c r="AZ64" i="6" s="1"/>
  <c r="I64" i="6"/>
  <c r="J64" i="6"/>
  <c r="K64" i="6"/>
  <c r="L64" i="6"/>
  <c r="M64" i="6"/>
  <c r="N64" i="6"/>
  <c r="O64" i="6"/>
  <c r="P64" i="6"/>
  <c r="Q64" i="6"/>
  <c r="R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H65" i="6"/>
  <c r="AY65" i="6" s="1"/>
  <c r="AZ65" i="6" s="1"/>
  <c r="I65" i="6"/>
  <c r="J65" i="6"/>
  <c r="K65" i="6"/>
  <c r="L65" i="6"/>
  <c r="M65" i="6"/>
  <c r="N65" i="6"/>
  <c r="O65" i="6"/>
  <c r="P65" i="6"/>
  <c r="Q65" i="6"/>
  <c r="R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H66" i="6"/>
  <c r="AY66" i="6" s="1"/>
  <c r="AZ66" i="6" s="1"/>
  <c r="I66" i="6"/>
  <c r="J66" i="6"/>
  <c r="K66" i="6"/>
  <c r="L66" i="6"/>
  <c r="M66" i="6"/>
  <c r="N66" i="6"/>
  <c r="O66" i="6"/>
  <c r="P66" i="6"/>
  <c r="Q66" i="6"/>
  <c r="R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H67" i="6"/>
  <c r="AY67" i="6" s="1"/>
  <c r="AZ67" i="6" s="1"/>
  <c r="I67" i="6"/>
  <c r="J67" i="6"/>
  <c r="K67" i="6"/>
  <c r="L67" i="6"/>
  <c r="M67" i="6"/>
  <c r="N67" i="6"/>
  <c r="O67" i="6"/>
  <c r="P67" i="6"/>
  <c r="Q67" i="6"/>
  <c r="R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H68" i="6"/>
  <c r="AY68" i="6" s="1"/>
  <c r="AZ68" i="6" s="1"/>
  <c r="I68" i="6"/>
  <c r="J68" i="6"/>
  <c r="K68" i="6"/>
  <c r="L68" i="6"/>
  <c r="M68" i="6"/>
  <c r="N68" i="6"/>
  <c r="O68" i="6"/>
  <c r="P68" i="6"/>
  <c r="Q68" i="6"/>
  <c r="R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H69" i="6"/>
  <c r="AY69" i="6" s="1"/>
  <c r="AZ69" i="6" s="1"/>
  <c r="I69" i="6"/>
  <c r="J69" i="6"/>
  <c r="K69" i="6"/>
  <c r="L69" i="6"/>
  <c r="M69" i="6"/>
  <c r="N69" i="6"/>
  <c r="O69" i="6"/>
  <c r="P69" i="6"/>
  <c r="Q69" i="6"/>
  <c r="R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H70" i="6"/>
  <c r="AY70" i="6" s="1"/>
  <c r="AZ70" i="6" s="1"/>
  <c r="I70" i="6"/>
  <c r="J70" i="6"/>
  <c r="K70" i="6"/>
  <c r="L70" i="6"/>
  <c r="M70" i="6"/>
  <c r="N70" i="6"/>
  <c r="O70" i="6"/>
  <c r="P70" i="6"/>
  <c r="Q70" i="6"/>
  <c r="R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H71" i="6"/>
  <c r="AY71" i="6" s="1"/>
  <c r="AZ71" i="6" s="1"/>
  <c r="I71" i="6"/>
  <c r="J71" i="6"/>
  <c r="K71" i="6"/>
  <c r="L71" i="6"/>
  <c r="M71" i="6"/>
  <c r="N71" i="6"/>
  <c r="O71" i="6"/>
  <c r="P71" i="6"/>
  <c r="Q71" i="6"/>
  <c r="R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H72" i="6"/>
  <c r="AY72" i="6" s="1"/>
  <c r="AZ72" i="6" s="1"/>
  <c r="I72" i="6"/>
  <c r="J72" i="6"/>
  <c r="K72" i="6"/>
  <c r="L72" i="6"/>
  <c r="M72" i="6"/>
  <c r="N72" i="6"/>
  <c r="O72" i="6"/>
  <c r="P72" i="6"/>
  <c r="Q72" i="6"/>
  <c r="R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H73" i="6"/>
  <c r="AY73" i="6" s="1"/>
  <c r="AZ73" i="6" s="1"/>
  <c r="I73" i="6"/>
  <c r="J73" i="6"/>
  <c r="K73" i="6"/>
  <c r="L73" i="6"/>
  <c r="M73" i="6"/>
  <c r="N73" i="6"/>
  <c r="O73" i="6"/>
  <c r="P73" i="6"/>
  <c r="Q73" i="6"/>
  <c r="R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H74" i="6"/>
  <c r="AY74" i="6" s="1"/>
  <c r="AZ74" i="6" s="1"/>
  <c r="I74" i="6"/>
  <c r="J74" i="6"/>
  <c r="K74" i="6"/>
  <c r="L74" i="6"/>
  <c r="M74" i="6"/>
  <c r="N74" i="6"/>
  <c r="O74" i="6"/>
  <c r="P74" i="6"/>
  <c r="Q74" i="6"/>
  <c r="R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H75" i="6"/>
  <c r="AY75" i="6" s="1"/>
  <c r="AZ75" i="6" s="1"/>
  <c r="I75" i="6"/>
  <c r="J75" i="6"/>
  <c r="K75" i="6"/>
  <c r="L75" i="6"/>
  <c r="M75" i="6"/>
  <c r="N75" i="6"/>
  <c r="O75" i="6"/>
  <c r="P75" i="6"/>
  <c r="Q75" i="6"/>
  <c r="R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H76" i="6"/>
  <c r="AY76" i="6" s="1"/>
  <c r="AZ76" i="6" s="1"/>
  <c r="I76" i="6"/>
  <c r="J76" i="6"/>
  <c r="K76" i="6"/>
  <c r="L76" i="6"/>
  <c r="M76" i="6"/>
  <c r="N76" i="6"/>
  <c r="O76" i="6"/>
  <c r="P76" i="6"/>
  <c r="Q76" i="6"/>
  <c r="R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H77" i="6"/>
  <c r="AY77" i="6" s="1"/>
  <c r="AZ77" i="6" s="1"/>
  <c r="I77" i="6"/>
  <c r="J77" i="6"/>
  <c r="K77" i="6"/>
  <c r="L77" i="6"/>
  <c r="M77" i="6"/>
  <c r="N77" i="6"/>
  <c r="O77" i="6"/>
  <c r="P77" i="6"/>
  <c r="Q77" i="6"/>
  <c r="R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H78" i="6"/>
  <c r="AY78" i="6" s="1"/>
  <c r="AZ78" i="6" s="1"/>
  <c r="I78" i="6"/>
  <c r="J78" i="6"/>
  <c r="K78" i="6"/>
  <c r="L78" i="6"/>
  <c r="M78" i="6"/>
  <c r="N78" i="6"/>
  <c r="O78" i="6"/>
  <c r="P78" i="6"/>
  <c r="Q78" i="6"/>
  <c r="R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H79" i="6"/>
  <c r="AY79" i="6" s="1"/>
  <c r="AZ79" i="6" s="1"/>
  <c r="I79" i="6"/>
  <c r="J79" i="6"/>
  <c r="K79" i="6"/>
  <c r="L79" i="6"/>
  <c r="M79" i="6"/>
  <c r="N79" i="6"/>
  <c r="O79" i="6"/>
  <c r="P79" i="6"/>
  <c r="Q79" i="6"/>
  <c r="R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H80" i="6"/>
  <c r="AY80" i="6" s="1"/>
  <c r="AZ80" i="6" s="1"/>
  <c r="I80" i="6"/>
  <c r="J80" i="6"/>
  <c r="K80" i="6"/>
  <c r="L80" i="6"/>
  <c r="M80" i="6"/>
  <c r="N80" i="6"/>
  <c r="O80" i="6"/>
  <c r="P80" i="6"/>
  <c r="Q80" i="6"/>
  <c r="R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H81" i="6"/>
  <c r="AY81" i="6" s="1"/>
  <c r="AZ81" i="6" s="1"/>
  <c r="I81" i="6"/>
  <c r="J81" i="6"/>
  <c r="K81" i="6"/>
  <c r="L81" i="6"/>
  <c r="M81" i="6"/>
  <c r="N81" i="6"/>
  <c r="O81" i="6"/>
  <c r="P81" i="6"/>
  <c r="Q81" i="6"/>
  <c r="R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H82" i="6"/>
  <c r="AY82" i="6" s="1"/>
  <c r="AZ82" i="6" s="1"/>
  <c r="I82" i="6"/>
  <c r="J82" i="6"/>
  <c r="K82" i="6"/>
  <c r="L82" i="6"/>
  <c r="M82" i="6"/>
  <c r="N82" i="6"/>
  <c r="O82" i="6"/>
  <c r="P82" i="6"/>
  <c r="Q82" i="6"/>
  <c r="R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H83" i="6"/>
  <c r="AY83" i="6" s="1"/>
  <c r="AZ83" i="6" s="1"/>
  <c r="I83" i="6"/>
  <c r="J83" i="6"/>
  <c r="K83" i="6"/>
  <c r="L83" i="6"/>
  <c r="M83" i="6"/>
  <c r="N83" i="6"/>
  <c r="O83" i="6"/>
  <c r="P83" i="6"/>
  <c r="Q83" i="6"/>
  <c r="R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H84" i="6"/>
  <c r="AY84" i="6" s="1"/>
  <c r="AZ84" i="6" s="1"/>
  <c r="I84" i="6"/>
  <c r="J84" i="6"/>
  <c r="K84" i="6"/>
  <c r="L84" i="6"/>
  <c r="M84" i="6"/>
  <c r="N84" i="6"/>
  <c r="O84" i="6"/>
  <c r="P84" i="6"/>
  <c r="Q84" i="6"/>
  <c r="R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H85" i="6"/>
  <c r="AY85" i="6" s="1"/>
  <c r="AZ85" i="6" s="1"/>
  <c r="I85" i="6"/>
  <c r="J85" i="6"/>
  <c r="K85" i="6"/>
  <c r="L85" i="6"/>
  <c r="M85" i="6"/>
  <c r="N85" i="6"/>
  <c r="O85" i="6"/>
  <c r="P85" i="6"/>
  <c r="Q85" i="6"/>
  <c r="R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H86" i="6"/>
  <c r="AY86" i="6" s="1"/>
  <c r="AZ86" i="6" s="1"/>
  <c r="I86" i="6"/>
  <c r="J86" i="6"/>
  <c r="K86" i="6"/>
  <c r="L86" i="6"/>
  <c r="M86" i="6"/>
  <c r="N86" i="6"/>
  <c r="O86" i="6"/>
  <c r="P86" i="6"/>
  <c r="Q86" i="6"/>
  <c r="R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H87" i="6"/>
  <c r="AY87" i="6" s="1"/>
  <c r="AZ87" i="6" s="1"/>
  <c r="I87" i="6"/>
  <c r="J87" i="6"/>
  <c r="K87" i="6"/>
  <c r="L87" i="6"/>
  <c r="M87" i="6"/>
  <c r="N87" i="6"/>
  <c r="O87" i="6"/>
  <c r="P87" i="6"/>
  <c r="Q87" i="6"/>
  <c r="R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H88" i="6"/>
  <c r="AY88" i="6" s="1"/>
  <c r="AZ88" i="6" s="1"/>
  <c r="I88" i="6"/>
  <c r="J88" i="6"/>
  <c r="K88" i="6"/>
  <c r="L88" i="6"/>
  <c r="M88" i="6"/>
  <c r="N88" i="6"/>
  <c r="O88" i="6"/>
  <c r="P88" i="6"/>
  <c r="Q88" i="6"/>
  <c r="R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H89" i="6"/>
  <c r="AY89" i="6" s="1"/>
  <c r="AZ89" i="6" s="1"/>
  <c r="I89" i="6"/>
  <c r="J89" i="6"/>
  <c r="K89" i="6"/>
  <c r="L89" i="6"/>
  <c r="M89" i="6"/>
  <c r="N89" i="6"/>
  <c r="O89" i="6"/>
  <c r="P89" i="6"/>
  <c r="Q89" i="6"/>
  <c r="R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H90" i="6"/>
  <c r="AY90" i="6" s="1"/>
  <c r="AZ90" i="6" s="1"/>
  <c r="I90" i="6"/>
  <c r="J90" i="6"/>
  <c r="K90" i="6"/>
  <c r="L90" i="6"/>
  <c r="M90" i="6"/>
  <c r="N90" i="6"/>
  <c r="O90" i="6"/>
  <c r="P90" i="6"/>
  <c r="Q90" i="6"/>
  <c r="R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H91" i="6"/>
  <c r="AY91" i="6" s="1"/>
  <c r="AZ91" i="6" s="1"/>
  <c r="I91" i="6"/>
  <c r="J91" i="6"/>
  <c r="K91" i="6"/>
  <c r="L91" i="6"/>
  <c r="M91" i="6"/>
  <c r="N91" i="6"/>
  <c r="O91" i="6"/>
  <c r="P91" i="6"/>
  <c r="Q91" i="6"/>
  <c r="R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H92" i="6"/>
  <c r="AY92" i="6" s="1"/>
  <c r="AZ92" i="6" s="1"/>
  <c r="I92" i="6"/>
  <c r="J92" i="6"/>
  <c r="K92" i="6"/>
  <c r="L92" i="6"/>
  <c r="M92" i="6"/>
  <c r="N92" i="6"/>
  <c r="O92" i="6"/>
  <c r="P92" i="6"/>
  <c r="Q92" i="6"/>
  <c r="R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H93" i="6"/>
  <c r="AY93" i="6" s="1"/>
  <c r="AZ93" i="6" s="1"/>
  <c r="I93" i="6"/>
  <c r="J93" i="6"/>
  <c r="K93" i="6"/>
  <c r="L93" i="6"/>
  <c r="M93" i="6"/>
  <c r="N93" i="6"/>
  <c r="O93" i="6"/>
  <c r="P93" i="6"/>
  <c r="Q93" i="6"/>
  <c r="R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H94" i="6"/>
  <c r="AY94" i="6" s="1"/>
  <c r="AZ94" i="6" s="1"/>
  <c r="I94" i="6"/>
  <c r="J94" i="6"/>
  <c r="K94" i="6"/>
  <c r="L94" i="6"/>
  <c r="M94" i="6"/>
  <c r="N94" i="6"/>
  <c r="O94" i="6"/>
  <c r="P94" i="6"/>
  <c r="Q94" i="6"/>
  <c r="R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H95" i="6"/>
  <c r="AY95" i="6" s="1"/>
  <c r="AZ95" i="6" s="1"/>
  <c r="I95" i="6"/>
  <c r="J95" i="6"/>
  <c r="K95" i="6"/>
  <c r="L95" i="6"/>
  <c r="M95" i="6"/>
  <c r="N95" i="6"/>
  <c r="O95" i="6"/>
  <c r="P95" i="6"/>
  <c r="Q95" i="6"/>
  <c r="R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H96" i="6"/>
  <c r="AY96" i="6" s="1"/>
  <c r="AZ96" i="6" s="1"/>
  <c r="I96" i="6"/>
  <c r="J96" i="6"/>
  <c r="K96" i="6"/>
  <c r="L96" i="6"/>
  <c r="M96" i="6"/>
  <c r="N96" i="6"/>
  <c r="O96" i="6"/>
  <c r="P96" i="6"/>
  <c r="Q96" i="6"/>
  <c r="R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H97" i="6"/>
  <c r="AY97" i="6" s="1"/>
  <c r="AZ97" i="6" s="1"/>
  <c r="I97" i="6"/>
  <c r="J97" i="6"/>
  <c r="K97" i="6"/>
  <c r="L97" i="6"/>
  <c r="M97" i="6"/>
  <c r="N97" i="6"/>
  <c r="O97" i="6"/>
  <c r="P97" i="6"/>
  <c r="Q97" i="6"/>
  <c r="R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H98" i="6"/>
  <c r="AY98" i="6" s="1"/>
  <c r="AZ98" i="6" s="1"/>
  <c r="I98" i="6"/>
  <c r="J98" i="6"/>
  <c r="K98" i="6"/>
  <c r="L98" i="6"/>
  <c r="M98" i="6"/>
  <c r="N98" i="6"/>
  <c r="O98" i="6"/>
  <c r="P98" i="6"/>
  <c r="Q98" i="6"/>
  <c r="R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H99" i="6"/>
  <c r="AY99" i="6" s="1"/>
  <c r="AZ99" i="6" s="1"/>
  <c r="I99" i="6"/>
  <c r="J99" i="6"/>
  <c r="K99" i="6"/>
  <c r="L99" i="6"/>
  <c r="M99" i="6"/>
  <c r="N99" i="6"/>
  <c r="O99" i="6"/>
  <c r="P99" i="6"/>
  <c r="Q99" i="6"/>
  <c r="R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H100" i="6"/>
  <c r="AY100" i="6" s="1"/>
  <c r="AZ100" i="6" s="1"/>
  <c r="I100" i="6"/>
  <c r="J100" i="6"/>
  <c r="K100" i="6"/>
  <c r="L100" i="6"/>
  <c r="M100" i="6"/>
  <c r="N100" i="6"/>
  <c r="O100" i="6"/>
  <c r="P100" i="6"/>
  <c r="Q100" i="6"/>
  <c r="R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H4" i="6"/>
  <c r="I4" i="6"/>
  <c r="J4" i="6"/>
  <c r="K4" i="6"/>
  <c r="L4" i="6"/>
  <c r="M4" i="6"/>
  <c r="N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23" i="6" l="1"/>
  <c r="AZ23" i="6" s="1"/>
  <c r="AY6" i="6"/>
  <c r="AZ6" i="6" s="1"/>
  <c r="AY7" i="6"/>
  <c r="AZ7" i="6" s="1"/>
  <c r="O8" i="6"/>
  <c r="P8" i="6"/>
  <c r="Q8" i="6"/>
  <c r="R8" i="6"/>
  <c r="O11" i="6"/>
  <c r="P11" i="6"/>
  <c r="Q11" i="6"/>
  <c r="R11" i="6"/>
  <c r="Q12" i="6"/>
  <c r="R12" i="6"/>
  <c r="O14" i="6"/>
  <c r="P14" i="6"/>
  <c r="Q14" i="6"/>
  <c r="R14" i="6"/>
  <c r="O16" i="6"/>
  <c r="P16" i="6"/>
  <c r="Q16" i="6"/>
  <c r="R16" i="6"/>
  <c r="O17" i="6"/>
  <c r="P17" i="6"/>
  <c r="Q17" i="6"/>
  <c r="R17" i="6"/>
  <c r="O18" i="6"/>
  <c r="P18" i="6"/>
  <c r="Q18" i="6"/>
  <c r="R18" i="6"/>
  <c r="O20" i="6"/>
  <c r="P20" i="6"/>
  <c r="Q20" i="6"/>
  <c r="R20" i="6"/>
  <c r="O21" i="6"/>
  <c r="P21" i="6"/>
  <c r="Q21" i="6"/>
  <c r="R21" i="6"/>
  <c r="O22" i="6"/>
  <c r="P22" i="6"/>
  <c r="Q22" i="6"/>
  <c r="R22" i="6"/>
  <c r="AY21" i="6" l="1"/>
  <c r="AZ21" i="6" s="1"/>
  <c r="AY22" i="6"/>
  <c r="AZ22" i="6" s="1"/>
  <c r="AY20" i="6"/>
  <c r="AZ20" i="6" s="1"/>
  <c r="AY16" i="6"/>
  <c r="AZ16" i="6" s="1"/>
  <c r="AY18" i="6"/>
  <c r="AZ18" i="6" s="1"/>
  <c r="AY17" i="6"/>
  <c r="AZ17" i="6" s="1"/>
  <c r="AY14" i="6"/>
  <c r="AZ14" i="6" s="1"/>
  <c r="AY12" i="6"/>
  <c r="AZ12" i="6" s="1"/>
  <c r="AY11" i="6"/>
  <c r="AZ11" i="6" s="1"/>
  <c r="AY8" i="6"/>
  <c r="AZ8" i="6" s="1"/>
  <c r="I52" i="10" l="1"/>
  <c r="U52" i="10"/>
  <c r="U77" i="10"/>
  <c r="I77" i="10"/>
  <c r="U100" i="10"/>
  <c r="I100" i="10"/>
  <c r="U70" i="10"/>
  <c r="I70" i="10"/>
  <c r="U68" i="10"/>
  <c r="I68" i="10"/>
  <c r="U72" i="10"/>
  <c r="I72" i="10"/>
  <c r="I84" i="10"/>
  <c r="U84" i="10"/>
  <c r="I95" i="10"/>
  <c r="U95" i="10"/>
  <c r="I60" i="10"/>
  <c r="U60" i="10"/>
  <c r="I75" i="10"/>
  <c r="U75" i="10"/>
  <c r="U93" i="10"/>
  <c r="I93" i="10"/>
  <c r="U48" i="10"/>
  <c r="I48" i="10"/>
  <c r="U98" i="10"/>
  <c r="I98" i="10"/>
  <c r="U51" i="10"/>
  <c r="I51" i="10"/>
  <c r="U50" i="10"/>
  <c r="I50" i="10"/>
  <c r="U86" i="10"/>
  <c r="I86" i="10"/>
  <c r="U44" i="10"/>
  <c r="I44" i="10"/>
  <c r="U69" i="10"/>
  <c r="I69" i="10"/>
  <c r="U79" i="10"/>
  <c r="I79" i="10"/>
  <c r="U65" i="10"/>
  <c r="I65" i="10"/>
  <c r="U59" i="10"/>
  <c r="I59" i="10"/>
  <c r="U90" i="10"/>
  <c r="I90" i="10"/>
  <c r="U53" i="10"/>
  <c r="I53" i="10"/>
  <c r="U61" i="10"/>
  <c r="I61" i="10"/>
  <c r="U66" i="10"/>
  <c r="I66" i="10"/>
  <c r="U76" i="10"/>
  <c r="I76" i="10"/>
  <c r="U91" i="10"/>
  <c r="I91" i="10"/>
  <c r="U64" i="10"/>
  <c r="I64" i="10"/>
  <c r="U87" i="10"/>
  <c r="I87" i="10"/>
  <c r="U82" i="10"/>
  <c r="I82" i="10"/>
  <c r="U45" i="10"/>
  <c r="I45" i="10"/>
  <c r="U80" i="10"/>
  <c r="I80" i="10"/>
  <c r="U54" i="10"/>
  <c r="I54" i="10"/>
  <c r="U97" i="10"/>
  <c r="I97" i="10"/>
  <c r="U62" i="10"/>
  <c r="I62" i="10"/>
  <c r="U67" i="10"/>
  <c r="I67" i="10"/>
  <c r="I74" i="10"/>
  <c r="U74" i="10"/>
  <c r="U85" i="10"/>
  <c r="I85" i="10"/>
  <c r="U89" i="10"/>
  <c r="I89" i="10"/>
  <c r="U81" i="10"/>
  <c r="I81" i="10"/>
  <c r="I55" i="10"/>
  <c r="U55" i="10"/>
  <c r="U88" i="10"/>
  <c r="I88" i="10"/>
  <c r="U58" i="10"/>
  <c r="I58" i="10"/>
  <c r="U49" i="10"/>
  <c r="I49" i="10"/>
  <c r="U92" i="10"/>
  <c r="I92" i="10"/>
  <c r="U57" i="10"/>
  <c r="I57" i="10"/>
  <c r="U47" i="10"/>
  <c r="I47" i="10"/>
  <c r="U78" i="10"/>
  <c r="I78" i="10"/>
  <c r="U56" i="10"/>
  <c r="I56" i="10"/>
  <c r="U99" i="10"/>
  <c r="I99" i="10"/>
  <c r="U96" i="10"/>
  <c r="I96" i="10"/>
  <c r="U83" i="10"/>
  <c r="I83" i="10"/>
  <c r="U94" i="10"/>
  <c r="I94" i="10"/>
  <c r="U63" i="10"/>
  <c r="I63" i="10"/>
  <c r="U46" i="10"/>
  <c r="I46" i="10"/>
  <c r="U71" i="10"/>
  <c r="I71" i="10"/>
  <c r="U73" i="10"/>
  <c r="I73" i="10"/>
  <c r="O10" i="6" l="1"/>
  <c r="O15" i="6"/>
  <c r="O19" i="6"/>
  <c r="O13" i="6"/>
  <c r="O9" i="6"/>
  <c r="O4" i="6"/>
  <c r="O5" i="6"/>
  <c r="P10" i="6" l="1"/>
  <c r="Q10" i="6"/>
  <c r="N5" i="10"/>
  <c r="P15" i="6"/>
  <c r="Q15" i="6"/>
  <c r="P19" i="6"/>
  <c r="Q19" i="6"/>
  <c r="P13" i="6"/>
  <c r="Q13" i="6"/>
  <c r="P9" i="6"/>
  <c r="Q9" i="6"/>
  <c r="P4" i="6"/>
  <c r="Q4" i="6"/>
  <c r="P5" i="6"/>
  <c r="Q5" i="6"/>
  <c r="I8" i="10" l="1"/>
  <c r="H8" i="10"/>
  <c r="I16" i="10"/>
  <c r="H16" i="10"/>
  <c r="I26" i="10"/>
  <c r="H26" i="10"/>
  <c r="I10" i="10"/>
  <c r="H10" i="10"/>
  <c r="I5" i="10"/>
  <c r="H5" i="10"/>
  <c r="I17" i="10"/>
  <c r="H17" i="10"/>
  <c r="I23" i="10"/>
  <c r="H23" i="10"/>
  <c r="I15" i="10"/>
  <c r="H15" i="10"/>
  <c r="I27" i="10"/>
  <c r="H27" i="10"/>
  <c r="I12" i="10"/>
  <c r="H12" i="10"/>
  <c r="I20" i="10"/>
  <c r="H20" i="10"/>
  <c r="I21" i="10"/>
  <c r="H21" i="10"/>
  <c r="I19" i="10"/>
  <c r="H19" i="10"/>
  <c r="I22" i="10"/>
  <c r="H22" i="10"/>
  <c r="I13" i="10"/>
  <c r="H13" i="10"/>
  <c r="I7" i="10"/>
  <c r="H7" i="10"/>
  <c r="I6" i="10"/>
  <c r="H6" i="10"/>
  <c r="R9" i="6"/>
  <c r="AY9" i="6" s="1"/>
  <c r="AZ9" i="6" s="1"/>
  <c r="R19" i="6"/>
  <c r="AY19" i="6" s="1"/>
  <c r="AZ19" i="6" s="1"/>
  <c r="N4" i="10"/>
  <c r="R4" i="6"/>
  <c r="AY4" i="6" s="1"/>
  <c r="AZ4" i="6" s="1"/>
  <c r="R13" i="6"/>
  <c r="AY13" i="6" s="1"/>
  <c r="AZ13" i="6" s="1"/>
  <c r="R5" i="6"/>
  <c r="AY5" i="6" s="1"/>
  <c r="AZ5" i="6" s="1"/>
  <c r="R10" i="6"/>
  <c r="AY10" i="6" s="1"/>
  <c r="AZ10" i="6" s="1"/>
  <c r="R15" i="6"/>
  <c r="AY15" i="6" s="1"/>
  <c r="AZ15" i="6" s="1"/>
  <c r="I11" i="10" l="1"/>
  <c r="H11" i="10"/>
  <c r="I18" i="10"/>
  <c r="H18" i="10"/>
  <c r="I25" i="10"/>
  <c r="H25" i="10"/>
  <c r="I28" i="10"/>
  <c r="H28" i="10"/>
  <c r="I29" i="10"/>
  <c r="H29" i="10"/>
  <c r="I14" i="10"/>
  <c r="H14" i="10"/>
  <c r="I4" i="10"/>
  <c r="H4" i="10"/>
  <c r="I9" i="10" l="1"/>
  <c r="H9" i="10"/>
  <c r="I101" i="10"/>
  <c r="U101" i="10"/>
  <c r="G101" i="10"/>
  <c r="H101" i="10"/>
</calcChain>
</file>

<file path=xl/sharedStrings.xml><?xml version="1.0" encoding="utf-8"?>
<sst xmlns="http://schemas.openxmlformats.org/spreadsheetml/2006/main" count="1121" uniqueCount="321">
  <si>
    <t>Team</t>
  </si>
  <si>
    <t>QB</t>
  </si>
  <si>
    <t>Auburn</t>
  </si>
  <si>
    <t>Baylor</t>
  </si>
  <si>
    <t>California</t>
  </si>
  <si>
    <t>Cincinnati</t>
  </si>
  <si>
    <t>Clemson</t>
  </si>
  <si>
    <t>LSU</t>
  </si>
  <si>
    <t>Miami (Florida)</t>
  </si>
  <si>
    <t>Miami (Ohio)</t>
  </si>
  <si>
    <t>Mississippi State</t>
  </si>
  <si>
    <t>Nebraska</t>
  </si>
  <si>
    <t>North Carolina</t>
  </si>
  <si>
    <t>Notre Dame</t>
  </si>
  <si>
    <t>Ohio State</t>
  </si>
  <si>
    <t>Oregon State</t>
  </si>
  <si>
    <t>South Carolina</t>
  </si>
  <si>
    <t>Southern Mississippi</t>
  </si>
  <si>
    <t>Syracuse</t>
  </si>
  <si>
    <t>TCU</t>
  </si>
  <si>
    <t>Tennessee</t>
  </si>
  <si>
    <t>Texas</t>
  </si>
  <si>
    <t>UCLA</t>
  </si>
  <si>
    <t>Nico Iamaleava</t>
  </si>
  <si>
    <t>Utah</t>
  </si>
  <si>
    <t>Devon Dampier</t>
  </si>
  <si>
    <t>Virginia Tech</t>
  </si>
  <si>
    <t>Wisconsin</t>
  </si>
  <si>
    <t>Player</t>
  </si>
  <si>
    <t>Pos</t>
  </si>
  <si>
    <t>Player Cmp%</t>
  </si>
  <si>
    <t>Player TD%</t>
  </si>
  <si>
    <t>Player Int%</t>
  </si>
  <si>
    <t>Player YDS / ATT</t>
  </si>
  <si>
    <t>Player ADJUSTED YDS / ATT</t>
  </si>
  <si>
    <t>Player YDS / COMP</t>
  </si>
  <si>
    <t>Player YDS / G</t>
  </si>
  <si>
    <t>Player TD/G</t>
  </si>
  <si>
    <t>Player INT / G</t>
  </si>
  <si>
    <t>Player ATT / G</t>
  </si>
  <si>
    <t>Player COMP / G</t>
  </si>
  <si>
    <t>Variable</t>
  </si>
  <si>
    <t>Coefficient</t>
  </si>
  <si>
    <t>(Intercept)</t>
  </si>
  <si>
    <t>Home.Away</t>
  </si>
  <si>
    <t>Spread</t>
  </si>
  <si>
    <t>Player.Cmp.</t>
  </si>
  <si>
    <t>Player.TD.</t>
  </si>
  <si>
    <t>Player.Int.</t>
  </si>
  <si>
    <t>Player.YDS...ATT</t>
  </si>
  <si>
    <t>Player.ADJUSTED.YDS...ATT</t>
  </si>
  <si>
    <t>Player.YDS...COMP</t>
  </si>
  <si>
    <t>Player.YDS...G</t>
  </si>
  <si>
    <t>Player.TD.G</t>
  </si>
  <si>
    <t>Player.INT...G</t>
  </si>
  <si>
    <t>Player.ATT...G</t>
  </si>
  <si>
    <t>Player.COMP...G</t>
  </si>
  <si>
    <t>Team.TD.G</t>
  </si>
  <si>
    <t>Team.Points.G</t>
  </si>
  <si>
    <t>Team.Rush.Avg.</t>
  </si>
  <si>
    <t>Team.RUSH.TD.G</t>
  </si>
  <si>
    <t>Team.Rush.Att.G</t>
  </si>
  <si>
    <t>Team.Rush.Yards.G</t>
  </si>
  <si>
    <t>Team.Passing..Pct.</t>
  </si>
  <si>
    <t>Team.Passing.Yards.Att</t>
  </si>
  <si>
    <t>Team.Passing.TD...G</t>
  </si>
  <si>
    <t>Team.INT.G</t>
  </si>
  <si>
    <t>Team.Passing.Att.G</t>
  </si>
  <si>
    <t>Team.Passing.Yards.G</t>
  </si>
  <si>
    <t>Team.Total.Yards.Play</t>
  </si>
  <si>
    <t>Team.Total.Yards.G</t>
  </si>
  <si>
    <t>Opp.TD.G</t>
  </si>
  <si>
    <t>Opp.Points.G</t>
  </si>
  <si>
    <t>Opp.Rush.Avg.</t>
  </si>
  <si>
    <t>Opp.Rush.TD..G</t>
  </si>
  <si>
    <t>Opp.Rush.Att.G</t>
  </si>
  <si>
    <t>Opp.Rush.Yards.G</t>
  </si>
  <si>
    <t>Opp.Passing.Pct.</t>
  </si>
  <si>
    <t>Opp.Passing.Yards.Att</t>
  </si>
  <si>
    <t>Opp.Passing.Att.G</t>
  </si>
  <si>
    <t>Opp.Passing.Yards.G</t>
  </si>
  <si>
    <t>Opp.Passing.Comp...G</t>
  </si>
  <si>
    <t>Opp.Passing.TDs..G</t>
  </si>
  <si>
    <t>Opp.INT...G</t>
  </si>
  <si>
    <t>Opp.Total.Yards.Play</t>
  </si>
  <si>
    <t>Opp.Total.Yards.G</t>
  </si>
  <si>
    <t>Opp.3rd.Down.Conversion..</t>
  </si>
  <si>
    <t>Opp.Sacks.G</t>
  </si>
  <si>
    <t>Opp.Passes.Defended.G</t>
  </si>
  <si>
    <t>Player Stats</t>
  </si>
  <si>
    <t>Team Stats</t>
  </si>
  <si>
    <t>Opponent Stats</t>
  </si>
  <si>
    <t>Home/Away</t>
  </si>
  <si>
    <t>Opponent</t>
  </si>
  <si>
    <t>Team TD/G</t>
  </si>
  <si>
    <t>Team Points/G</t>
  </si>
  <si>
    <t>Team Rush Avg.</t>
  </si>
  <si>
    <t>Team RUSH TD/G</t>
  </si>
  <si>
    <t>Team Rush Att/G</t>
  </si>
  <si>
    <t>Team Rush Yards/G</t>
  </si>
  <si>
    <t>Team Passing  Pct.</t>
  </si>
  <si>
    <t>Team Passing Yards/Att</t>
  </si>
  <si>
    <t>Team Passing TD / G</t>
  </si>
  <si>
    <t>Team INT/G</t>
  </si>
  <si>
    <t>Team Passing Att/G</t>
  </si>
  <si>
    <t>Team Passing Yards/G</t>
  </si>
  <si>
    <t>Team Total Yards/Play</t>
  </si>
  <si>
    <t>Team Total Yards/G</t>
  </si>
  <si>
    <t>Opp TD/G</t>
  </si>
  <si>
    <t>Opp Points/G</t>
  </si>
  <si>
    <t>Opp Rush Avg.</t>
  </si>
  <si>
    <t>Opp Rush TD/ G</t>
  </si>
  <si>
    <t>Opp Rush Att/G</t>
  </si>
  <si>
    <t>Opp Rush Yards/G</t>
  </si>
  <si>
    <t>Opp Passing Pct.</t>
  </si>
  <si>
    <t>Opp Passing Yards/Att</t>
  </si>
  <si>
    <t>Opp Passing Att/G</t>
  </si>
  <si>
    <t>Opp Passing Yards/G</t>
  </si>
  <si>
    <t>Opp Passing Comp / G</t>
  </si>
  <si>
    <t>Opp Passing TDs /G</t>
  </si>
  <si>
    <t>Opp INT / G</t>
  </si>
  <si>
    <t>Opp Total Yards/Play</t>
  </si>
  <si>
    <t>Opp Total Yards/G</t>
  </si>
  <si>
    <t>Opp 3rd Down Conversion %</t>
  </si>
  <si>
    <t>Opp Sacks/G</t>
  </si>
  <si>
    <t>Opp Passes Defended/G</t>
  </si>
  <si>
    <t>Predicted Yards</t>
  </si>
  <si>
    <t>Variable Coefficients</t>
  </si>
  <si>
    <t>yeet</t>
  </si>
  <si>
    <t>Column1</t>
  </si>
  <si>
    <t>Dylan Raiola</t>
  </si>
  <si>
    <t>Yds O/U</t>
  </si>
  <si>
    <t>Brendan Sorbsy</t>
  </si>
  <si>
    <t>Billy Edwards</t>
  </si>
  <si>
    <t>Arch Manning</t>
  </si>
  <si>
    <t>Jackson Arnold</t>
  </si>
  <si>
    <t>Sawyer Robinson</t>
  </si>
  <si>
    <t>Blake Shapen</t>
  </si>
  <si>
    <t>Joey Aguilar</t>
  </si>
  <si>
    <t>Steve Angeli</t>
  </si>
  <si>
    <t>Garrett Nussmeier</t>
  </si>
  <si>
    <t>Cade Clubnik</t>
  </si>
  <si>
    <t>Maalik Murphy</t>
  </si>
  <si>
    <t>Kyron Drones</t>
  </si>
  <si>
    <t>LaNorris Sellers</t>
  </si>
  <si>
    <t xml:space="preserve">Carson Beck </t>
  </si>
  <si>
    <t>Gio Lopez</t>
  </si>
  <si>
    <t>Josh Hoover</t>
  </si>
  <si>
    <t>Column2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</si>
  <si>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</si>
  <si>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</si>
  <si>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</si>
  <si>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</si>
  <si>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</si>
  <si>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</si>
  <si>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</si>
  <si>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</si>
  <si>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</si>
  <si>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</si>
  <si>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</si>
  <si>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</si>
  <si>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</si>
  <si>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</si>
  <si>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</si>
  <si>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</si>
  <si>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</si>
  <si>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</si>
  <si>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</si>
  <si>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</si>
  <si>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</si>
  <si>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</si>
  <si>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</si>
  <si>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</si>
  <si>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</si>
  <si>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O/U</t>
  </si>
  <si>
    <t>O/U Diff</t>
  </si>
  <si>
    <t>U</t>
  </si>
  <si>
    <t>O</t>
  </si>
  <si>
    <t xml:space="preserve">Model 1 </t>
  </si>
  <si>
    <t>Step Model</t>
  </si>
  <si>
    <t>Column3</t>
  </si>
  <si>
    <t>Gunner Stockton</t>
  </si>
  <si>
    <t>Georgia</t>
  </si>
  <si>
    <t>Marshall</t>
  </si>
  <si>
    <t>Florida State</t>
  </si>
  <si>
    <t>Alabama</t>
  </si>
  <si>
    <t>Noah Fifita</t>
  </si>
  <si>
    <t>Arizona</t>
  </si>
  <si>
    <t>Hawai'i</t>
  </si>
  <si>
    <t>Result</t>
  </si>
  <si>
    <t>Actual</t>
  </si>
  <si>
    <t>Brendan Sorsby</t>
  </si>
  <si>
    <t>Cade Klubnik</t>
  </si>
  <si>
    <t>Sawyer Robertson</t>
  </si>
  <si>
    <t>Tommy Castellanos</t>
  </si>
  <si>
    <t>Accuracy</t>
  </si>
  <si>
    <t>Carson Beck</t>
  </si>
  <si>
    <t>UNLV</t>
  </si>
  <si>
    <t>Bryce Underwood</t>
  </si>
  <si>
    <t>Michigan</t>
  </si>
  <si>
    <t>Oklahoma</t>
  </si>
  <si>
    <t>Miller Moss</t>
  </si>
  <si>
    <t>Louisville</t>
  </si>
  <si>
    <t>James Madison</t>
  </si>
  <si>
    <t>Alonza Barnett</t>
  </si>
  <si>
    <t>Malik Washington</t>
  </si>
  <si>
    <t>Maryland</t>
  </si>
  <si>
    <t>Northern Illinois</t>
  </si>
  <si>
    <t>Maddux Madsen</t>
  </si>
  <si>
    <t>Boise State</t>
  </si>
  <si>
    <t>Eastern Washington</t>
  </si>
  <si>
    <t>Frenando Mendoza</t>
  </si>
  <si>
    <t>Column29</t>
  </si>
  <si>
    <t>Indiana</t>
  </si>
  <si>
    <t>Kennesaw State</t>
  </si>
  <si>
    <t>Dexter Williams</t>
  </si>
  <si>
    <t>Drew Allar</t>
  </si>
  <si>
    <t>Penn State</t>
  </si>
  <si>
    <t>Florida International</t>
  </si>
  <si>
    <t>CJ Bailey</t>
  </si>
  <si>
    <t>Virginia</t>
  </si>
  <si>
    <t>Chandler Morris</t>
  </si>
  <si>
    <t>North Carolina State</t>
  </si>
  <si>
    <t>Rocco Becht</t>
  </si>
  <si>
    <t>Iowa State</t>
  </si>
  <si>
    <t>Iowa</t>
  </si>
  <si>
    <t>Mark Gronowski</t>
  </si>
  <si>
    <t>Sawyer Roberston</t>
  </si>
  <si>
    <t>SMU</t>
  </si>
  <si>
    <t>Kevin Jennings</t>
  </si>
  <si>
    <t>San Jose State</t>
  </si>
  <si>
    <t>Walker Eget</t>
  </si>
  <si>
    <t>Luke Altmyer</t>
  </si>
  <si>
    <t>Illinois</t>
  </si>
  <si>
    <t>Duke</t>
  </si>
  <si>
    <t>Darian Mensah</t>
  </si>
  <si>
    <t>Drake Lindsey</t>
  </si>
  <si>
    <t>Minnesota</t>
  </si>
  <si>
    <t>Northwestern State</t>
  </si>
  <si>
    <t>Eli Holstein</t>
  </si>
  <si>
    <t>Pittsburgh</t>
  </si>
  <si>
    <t>Central Michigan</t>
  </si>
  <si>
    <t>Uconn</t>
  </si>
  <si>
    <t>Marcel Reed</t>
  </si>
  <si>
    <t>Texas A&amp;M</t>
  </si>
  <si>
    <t>Utah State</t>
  </si>
  <si>
    <t>Jalon Daniels</t>
  </si>
  <si>
    <t>Kansas</t>
  </si>
  <si>
    <t>Missouri</t>
  </si>
  <si>
    <t>Beau Pribula</t>
  </si>
  <si>
    <t>Zach Calzada</t>
  </si>
  <si>
    <t>Kentucky</t>
  </si>
  <si>
    <t>Ole Miss</t>
  </si>
  <si>
    <t>Dante Moore</t>
  </si>
  <si>
    <t>Oregon</t>
  </si>
  <si>
    <t>Zane Flores</t>
  </si>
  <si>
    <t>Austin Peay</t>
  </si>
  <si>
    <t>Athan Kaliakmanis</t>
  </si>
  <si>
    <t>Rutgers</t>
  </si>
  <si>
    <t>Byrum Brown</t>
  </si>
  <si>
    <t>South Florida</t>
  </si>
  <si>
    <t>Florida</t>
  </si>
  <si>
    <t>DJ Lagway</t>
  </si>
  <si>
    <t>Aidan Chiles</t>
  </si>
  <si>
    <t>Michigan State</t>
  </si>
  <si>
    <t>Boston College</t>
  </si>
  <si>
    <t>Dylan Lonergan</t>
  </si>
  <si>
    <t>Diego Pavia</t>
  </si>
  <si>
    <t>Vanderbilt</t>
  </si>
  <si>
    <t>John Mateer</t>
  </si>
  <si>
    <t>Arizona State</t>
  </si>
  <si>
    <t>Sam Leavitt</t>
  </si>
  <si>
    <t>Ben Gulbranson</t>
  </si>
  <si>
    <t>Stanford</t>
  </si>
  <si>
    <t>BYU</t>
  </si>
  <si>
    <t>Bear Bachmeier</t>
  </si>
  <si>
    <t>Actual YDS</t>
  </si>
  <si>
    <t>Actual O/U</t>
  </si>
  <si>
    <t>New Mexico</t>
  </si>
  <si>
    <t>Column31</t>
  </si>
  <si>
    <t>Indiana State</t>
  </si>
  <si>
    <t>Northwestern</t>
  </si>
  <si>
    <t>Georgia Tech</t>
  </si>
  <si>
    <t>Temple</t>
  </si>
  <si>
    <t>Ty Simpson</t>
  </si>
  <si>
    <t>South Alabama</t>
  </si>
  <si>
    <t>Villanova</t>
  </si>
  <si>
    <t>Texas Tech</t>
  </si>
  <si>
    <t>Arkansas State</t>
  </si>
  <si>
    <t>UTEP</t>
  </si>
  <si>
    <t>Julian Sayin</t>
  </si>
  <si>
    <t>Ohio</t>
  </si>
  <si>
    <t>Western Michigan</t>
  </si>
  <si>
    <t>Arkansas</t>
  </si>
  <si>
    <t>CJ Carr</t>
  </si>
  <si>
    <t>Wyoming</t>
  </si>
  <si>
    <t>Behren Morton</t>
  </si>
  <si>
    <t>Austin Simmons</t>
  </si>
  <si>
    <t>Miami (FL)</t>
  </si>
  <si>
    <t>Louisiana</t>
  </si>
  <si>
    <t>Jack Layne</t>
  </si>
  <si>
    <t>Actual Yards</t>
  </si>
  <si>
    <t>Acutal O/U</t>
  </si>
  <si>
    <t>Fernando Mendoza</t>
  </si>
  <si>
    <t>Haynes King</t>
  </si>
  <si>
    <t>Jayden Maiava</t>
  </si>
  <si>
    <t>USC</t>
  </si>
  <si>
    <t>Kent State</t>
  </si>
  <si>
    <t>UAB</t>
  </si>
  <si>
    <t>Tulane</t>
  </si>
  <si>
    <t>Purdue</t>
  </si>
  <si>
    <t>Georgia State</t>
  </si>
  <si>
    <t>SE Louisiana</t>
  </si>
  <si>
    <t>Sam Houston State</t>
  </si>
  <si>
    <t>Actual Yds</t>
  </si>
  <si>
    <t>Trinidad Chambliss</t>
  </si>
  <si>
    <t>Wake Forest</t>
  </si>
  <si>
    <t>Washington</t>
  </si>
  <si>
    <t>Colorado</t>
  </si>
  <si>
    <t>Massachusetts</t>
  </si>
  <si>
    <t>O/U 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</si>
</sst>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2"/>
      <color rgb="FF000000"/>
      <name val="Aptos Narrow"/>
      <family val="2"/>
      <scheme val="minor"/>
    </font>
    <font>
      <sz val="9.4"/>
      <color rgb="FF000000"/>
      <name val="Verdana"/>
      <family val="2"/>
    </font>
    <font>
      <sz val="9"/>
      <color rgb="FF000000"/>
      <name val="Lucida Sans"/>
      <family val="2"/>
    </font>
    <font>
      <sz val="12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1" fillId="2" borderId="2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5" fillId="0" borderId="0" xfId="0" applyFont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redfong/Desktop/Sports%20Analytics/CFB/CFB%20Betting/CFB%2025%20Data%20Cleaning.xlsx" TargetMode="External"/><Relationship Id="rId1" Type="http://schemas.openxmlformats.org/officeDocument/2006/relationships/externalLinkPath" Target="CFB%2025%20Data%20Clean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redfong/Desktop/Sports%20Analytics/CFB/CFB%202025%20Data%20/Box%20Scores.xlsx" TargetMode="External"/><Relationship Id="rId1" Type="http://schemas.openxmlformats.org/officeDocument/2006/relationships/externalLinkPath" Target="/Users/jaredfong/Desktop/Sports%20Analytics/CFB/CFB%202025%20Data%20/Box%20Score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redfong/Desktop/CFB%202025%20Data%20/Box%20Scores.xlsx" TargetMode="External"/><Relationship Id="rId1" Type="http://schemas.openxmlformats.org/officeDocument/2006/relationships/externalLinkPath" Target="/Users/jaredfong/Desktop/CFB%202025%20Data%20/Box%20Sc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pth Charts"/>
      <sheetName val="Top 25"/>
      <sheetName val="Passing Stats Cleaning"/>
      <sheetName val="Rushing Rec"/>
      <sheetName val="Rushing Stats Cleaning"/>
      <sheetName val="Receiving Stats Cleaning"/>
      <sheetName val="Team Offense Cleaning"/>
      <sheetName val="Team Defense Cleaning"/>
    </sheetNames>
    <sheetDataSet>
      <sheetData sheetId="0"/>
      <sheetData sheetId="1"/>
      <sheetData sheetId="2">
        <row r="3">
          <cell r="A3" t="str">
            <v>Ty Simpson</v>
          </cell>
          <cell r="B3" t="str">
            <v>QB</v>
          </cell>
          <cell r="C3" t="str">
            <v>Alabama</v>
          </cell>
          <cell r="D3">
            <v>3</v>
          </cell>
          <cell r="E3">
            <v>64</v>
          </cell>
          <cell r="F3">
            <v>89</v>
          </cell>
          <cell r="G3">
            <v>71.900000000000006</v>
          </cell>
          <cell r="H3">
            <v>862</v>
          </cell>
          <cell r="I3">
            <v>9</v>
          </cell>
          <cell r="J3">
            <v>10.1</v>
          </cell>
          <cell r="K3">
            <v>0</v>
          </cell>
          <cell r="L3">
            <v>0</v>
          </cell>
          <cell r="M3">
            <v>9.6999999999999993</v>
          </cell>
          <cell r="N3">
            <v>11.71</v>
          </cell>
          <cell r="O3">
            <v>13.5</v>
          </cell>
          <cell r="P3">
            <v>287.3</v>
          </cell>
          <cell r="Q3">
            <v>186.6</v>
          </cell>
          <cell r="R3">
            <v>3</v>
          </cell>
          <cell r="S3">
            <v>0</v>
          </cell>
          <cell r="T3">
            <v>29.666666666666668</v>
          </cell>
          <cell r="U3">
            <v>21.333333333333332</v>
          </cell>
        </row>
        <row r="4">
          <cell r="A4" t="str">
            <v>Bear Bachmeier</v>
          </cell>
          <cell r="B4" t="str">
            <v>QB</v>
          </cell>
          <cell r="C4" t="str">
            <v>BYU</v>
          </cell>
          <cell r="D4">
            <v>3</v>
          </cell>
          <cell r="E4">
            <v>42</v>
          </cell>
          <cell r="F4">
            <v>63</v>
          </cell>
          <cell r="G4">
            <v>66.7</v>
          </cell>
          <cell r="H4">
            <v>518</v>
          </cell>
          <cell r="I4">
            <v>4</v>
          </cell>
          <cell r="J4">
            <v>6.3</v>
          </cell>
          <cell r="K4">
            <v>0</v>
          </cell>
          <cell r="L4">
            <v>0</v>
          </cell>
          <cell r="M4">
            <v>8.1999999999999993</v>
          </cell>
          <cell r="N4">
            <v>9.49</v>
          </cell>
          <cell r="O4">
            <v>12.3</v>
          </cell>
          <cell r="P4">
            <v>172.7</v>
          </cell>
          <cell r="Q4">
            <v>156.69999999999999</v>
          </cell>
          <cell r="R4">
            <v>1.3333333333333333</v>
          </cell>
          <cell r="S4">
            <v>0</v>
          </cell>
          <cell r="T4">
            <v>21</v>
          </cell>
          <cell r="U4">
            <v>14</v>
          </cell>
        </row>
        <row r="5">
          <cell r="A5" t="str">
            <v>Tommy Castellanos</v>
          </cell>
          <cell r="B5" t="str">
            <v>QB</v>
          </cell>
          <cell r="C5" t="str">
            <v>Florida State</v>
          </cell>
          <cell r="D5">
            <v>3</v>
          </cell>
          <cell r="E5">
            <v>27</v>
          </cell>
          <cell r="F5">
            <v>38</v>
          </cell>
          <cell r="G5">
            <v>71.099999999999994</v>
          </cell>
          <cell r="H5">
            <v>594</v>
          </cell>
          <cell r="I5">
            <v>3</v>
          </cell>
          <cell r="J5">
            <v>7.9</v>
          </cell>
          <cell r="K5">
            <v>1</v>
          </cell>
          <cell r="L5">
            <v>2.6</v>
          </cell>
          <cell r="M5">
            <v>15.6</v>
          </cell>
          <cell r="N5">
            <v>16.03</v>
          </cell>
          <cell r="O5">
            <v>22</v>
          </cell>
          <cell r="P5">
            <v>198</v>
          </cell>
          <cell r="Q5">
            <v>223.1</v>
          </cell>
          <cell r="R5">
            <v>1</v>
          </cell>
          <cell r="S5">
            <v>0.33333333333333331</v>
          </cell>
          <cell r="T5">
            <v>12.666666666666666</v>
          </cell>
          <cell r="U5">
            <v>9</v>
          </cell>
        </row>
        <row r="6">
          <cell r="A6" t="str">
            <v>Gunner Stockton</v>
          </cell>
          <cell r="B6" t="str">
            <v>QB</v>
          </cell>
          <cell r="C6" t="str">
            <v>Georgia</v>
          </cell>
          <cell r="D6">
            <v>3</v>
          </cell>
          <cell r="E6">
            <v>63</v>
          </cell>
          <cell r="F6">
            <v>89</v>
          </cell>
          <cell r="G6">
            <v>70.8</v>
          </cell>
          <cell r="H6">
            <v>721</v>
          </cell>
          <cell r="I6">
            <v>4</v>
          </cell>
          <cell r="J6">
            <v>4.5</v>
          </cell>
          <cell r="K6">
            <v>0</v>
          </cell>
          <cell r="L6">
            <v>0</v>
          </cell>
          <cell r="M6">
            <v>8.1</v>
          </cell>
          <cell r="N6">
            <v>9</v>
          </cell>
          <cell r="O6">
            <v>11.4</v>
          </cell>
          <cell r="P6">
            <v>240.3</v>
          </cell>
          <cell r="Q6">
            <v>153.69999999999999</v>
          </cell>
          <cell r="R6">
            <v>1.3333333333333333</v>
          </cell>
          <cell r="S6">
            <v>0</v>
          </cell>
          <cell r="T6">
            <v>29.666666666666668</v>
          </cell>
          <cell r="U6">
            <v>21</v>
          </cell>
        </row>
        <row r="7">
          <cell r="A7" t="str">
            <v>Haynes King</v>
          </cell>
          <cell r="B7" t="str">
            <v>QB</v>
          </cell>
          <cell r="C7" t="str">
            <v>Georgia Tech</v>
          </cell>
          <cell r="D7">
            <v>3</v>
          </cell>
          <cell r="E7">
            <v>46</v>
          </cell>
          <cell r="F7">
            <v>66</v>
          </cell>
          <cell r="G7">
            <v>69.7</v>
          </cell>
          <cell r="H7">
            <v>515</v>
          </cell>
          <cell r="I7">
            <v>2</v>
          </cell>
          <cell r="J7">
            <v>3</v>
          </cell>
          <cell r="K7">
            <v>1</v>
          </cell>
          <cell r="L7">
            <v>1.5</v>
          </cell>
          <cell r="M7">
            <v>7.8</v>
          </cell>
          <cell r="N7">
            <v>7.73</v>
          </cell>
          <cell r="O7">
            <v>11.2</v>
          </cell>
          <cell r="P7">
            <v>171.7</v>
          </cell>
          <cell r="Q7">
            <v>142.19999999999999</v>
          </cell>
          <cell r="R7">
            <v>0.66666666666666663</v>
          </cell>
          <cell r="S7">
            <v>0.33333333333333331</v>
          </cell>
          <cell r="T7">
            <v>22</v>
          </cell>
          <cell r="U7">
            <v>15.333333333333334</v>
          </cell>
        </row>
        <row r="8">
          <cell r="A8" t="str">
            <v>Luke Altmyer</v>
          </cell>
          <cell r="B8" t="str">
            <v>QB</v>
          </cell>
          <cell r="C8" t="str">
            <v>Illinois</v>
          </cell>
          <cell r="D8">
            <v>4</v>
          </cell>
          <cell r="E8">
            <v>70</v>
          </cell>
          <cell r="F8">
            <v>100</v>
          </cell>
          <cell r="G8">
            <v>70</v>
          </cell>
          <cell r="H8">
            <v>855</v>
          </cell>
          <cell r="I8">
            <v>9</v>
          </cell>
          <cell r="J8">
            <v>9</v>
          </cell>
          <cell r="K8">
            <v>0</v>
          </cell>
          <cell r="L8">
            <v>0</v>
          </cell>
          <cell r="M8">
            <v>8.6</v>
          </cell>
          <cell r="N8">
            <v>10.35</v>
          </cell>
          <cell r="O8">
            <v>12.2</v>
          </cell>
          <cell r="P8">
            <v>213.8</v>
          </cell>
          <cell r="Q8">
            <v>171.5</v>
          </cell>
          <cell r="R8">
            <v>2.25</v>
          </cell>
          <cell r="S8">
            <v>0</v>
          </cell>
          <cell r="T8">
            <v>25</v>
          </cell>
          <cell r="U8">
            <v>17.5</v>
          </cell>
        </row>
        <row r="9">
          <cell r="A9" t="str">
            <v>Frenando Mendoza</v>
          </cell>
          <cell r="B9" t="str">
            <v>QB</v>
          </cell>
          <cell r="C9" t="str">
            <v>Indiana</v>
          </cell>
          <cell r="D9">
            <v>4</v>
          </cell>
          <cell r="E9">
            <v>76</v>
          </cell>
          <cell r="F9">
            <v>99</v>
          </cell>
          <cell r="G9">
            <v>76.8</v>
          </cell>
          <cell r="H9">
            <v>975</v>
          </cell>
          <cell r="I9">
            <v>14</v>
          </cell>
          <cell r="J9">
            <v>14.1</v>
          </cell>
          <cell r="K9">
            <v>0</v>
          </cell>
          <cell r="L9">
            <v>0</v>
          </cell>
          <cell r="M9">
            <v>9.8000000000000007</v>
          </cell>
          <cell r="N9">
            <v>12.68</v>
          </cell>
          <cell r="O9">
            <v>12.8</v>
          </cell>
          <cell r="P9">
            <v>243.8</v>
          </cell>
          <cell r="Q9">
            <v>206.2</v>
          </cell>
          <cell r="R9">
            <v>3.5</v>
          </cell>
          <cell r="S9">
            <v>0</v>
          </cell>
          <cell r="T9">
            <v>24.75</v>
          </cell>
          <cell r="U9">
            <v>19</v>
          </cell>
        </row>
        <row r="10">
          <cell r="A10" t="str">
            <v>Rocco Becht</v>
          </cell>
          <cell r="B10" t="str">
            <v>QB</v>
          </cell>
          <cell r="C10" t="str">
            <v>Iowa State</v>
          </cell>
          <cell r="D10">
            <v>4</v>
          </cell>
          <cell r="E10">
            <v>65</v>
          </cell>
          <cell r="F10">
            <v>100</v>
          </cell>
          <cell r="G10">
            <v>65</v>
          </cell>
          <cell r="H10">
            <v>860</v>
          </cell>
          <cell r="I10">
            <v>7</v>
          </cell>
          <cell r="J10">
            <v>7</v>
          </cell>
          <cell r="K10">
            <v>1</v>
          </cell>
          <cell r="L10">
            <v>1</v>
          </cell>
          <cell r="M10">
            <v>8.6</v>
          </cell>
          <cell r="N10">
            <v>9.5500000000000007</v>
          </cell>
          <cell r="O10">
            <v>13.2</v>
          </cell>
          <cell r="P10">
            <v>215</v>
          </cell>
          <cell r="Q10">
            <v>158.30000000000001</v>
          </cell>
          <cell r="R10">
            <v>1.75</v>
          </cell>
          <cell r="S10">
            <v>0.25</v>
          </cell>
          <cell r="T10">
            <v>25</v>
          </cell>
          <cell r="U10">
            <v>16.25</v>
          </cell>
        </row>
        <row r="11">
          <cell r="A11" t="str">
            <v>Garrett Nussmeier</v>
          </cell>
          <cell r="B11" t="str">
            <v>QB</v>
          </cell>
          <cell r="C11" t="str">
            <v>LSU</v>
          </cell>
          <cell r="D11">
            <v>4</v>
          </cell>
          <cell r="E11">
            <v>94</v>
          </cell>
          <cell r="F11">
            <v>137</v>
          </cell>
          <cell r="G11">
            <v>68.599999999999994</v>
          </cell>
          <cell r="H11">
            <v>962</v>
          </cell>
          <cell r="I11">
            <v>6</v>
          </cell>
          <cell r="J11">
            <v>4.4000000000000004</v>
          </cell>
          <cell r="K11">
            <v>2</v>
          </cell>
          <cell r="L11">
            <v>1.5</v>
          </cell>
          <cell r="M11">
            <v>7</v>
          </cell>
          <cell r="N11">
            <v>7.24</v>
          </cell>
          <cell r="O11">
            <v>10.199999999999999</v>
          </cell>
          <cell r="P11">
            <v>240.5</v>
          </cell>
          <cell r="Q11">
            <v>139.1</v>
          </cell>
          <cell r="R11">
            <v>1.5</v>
          </cell>
          <cell r="S11">
            <v>0.5</v>
          </cell>
          <cell r="T11">
            <v>34.25</v>
          </cell>
          <cell r="U11">
            <v>23.5</v>
          </cell>
        </row>
        <row r="12">
          <cell r="A12" t="str">
            <v>Carson Beck</v>
          </cell>
          <cell r="B12" t="str">
            <v>QB</v>
          </cell>
          <cell r="C12" t="str">
            <v>Miami (FL)</v>
          </cell>
          <cell r="D12">
            <v>4</v>
          </cell>
          <cell r="E12">
            <v>82</v>
          </cell>
          <cell r="F12">
            <v>112</v>
          </cell>
          <cell r="G12">
            <v>73.2</v>
          </cell>
          <cell r="H12">
            <v>972</v>
          </cell>
          <cell r="I12">
            <v>7</v>
          </cell>
          <cell r="J12">
            <v>6.3</v>
          </cell>
          <cell r="K12">
            <v>3</v>
          </cell>
          <cell r="L12">
            <v>2.7</v>
          </cell>
          <cell r="M12">
            <v>8.6999999999999993</v>
          </cell>
          <cell r="N12">
            <v>8.7200000000000006</v>
          </cell>
          <cell r="O12">
            <v>11.9</v>
          </cell>
          <cell r="P12">
            <v>243</v>
          </cell>
          <cell r="Q12">
            <v>161.4</v>
          </cell>
          <cell r="R12">
            <v>1.75</v>
          </cell>
          <cell r="S12">
            <v>0.75</v>
          </cell>
          <cell r="T12">
            <v>28</v>
          </cell>
          <cell r="U12">
            <v>20.5</v>
          </cell>
        </row>
        <row r="13">
          <cell r="A13" t="str">
            <v>Bryce Underwood</v>
          </cell>
          <cell r="B13" t="str">
            <v>QB</v>
          </cell>
          <cell r="C13" t="str">
            <v>Michigan</v>
          </cell>
          <cell r="D13">
            <v>4</v>
          </cell>
          <cell r="E13">
            <v>58</v>
          </cell>
          <cell r="F13">
            <v>102</v>
          </cell>
          <cell r="G13">
            <v>56.9</v>
          </cell>
          <cell r="H13">
            <v>733</v>
          </cell>
          <cell r="I13">
            <v>2</v>
          </cell>
          <cell r="J13">
            <v>2</v>
          </cell>
          <cell r="K13">
            <v>1</v>
          </cell>
          <cell r="L13">
            <v>1</v>
          </cell>
          <cell r="M13">
            <v>7.2</v>
          </cell>
          <cell r="N13">
            <v>7.14</v>
          </cell>
          <cell r="O13">
            <v>12.6</v>
          </cell>
          <cell r="P13">
            <v>183.3</v>
          </cell>
          <cell r="Q13">
            <v>121.7</v>
          </cell>
          <cell r="R13">
            <v>0.5</v>
          </cell>
          <cell r="S13">
            <v>0.25</v>
          </cell>
          <cell r="T13">
            <v>25.5</v>
          </cell>
          <cell r="U13">
            <v>14.5</v>
          </cell>
        </row>
        <row r="14">
          <cell r="A14" t="str">
            <v>Beau Pribula</v>
          </cell>
          <cell r="B14" t="str">
            <v>QB</v>
          </cell>
          <cell r="C14" t="str">
            <v>Missouri</v>
          </cell>
          <cell r="D14">
            <v>4</v>
          </cell>
          <cell r="E14">
            <v>84</v>
          </cell>
          <cell r="F14">
            <v>116</v>
          </cell>
          <cell r="G14">
            <v>72.400000000000006</v>
          </cell>
          <cell r="H14">
            <v>962</v>
          </cell>
          <cell r="I14">
            <v>8</v>
          </cell>
          <cell r="J14">
            <v>6.9</v>
          </cell>
          <cell r="K14">
            <v>2</v>
          </cell>
          <cell r="L14">
            <v>1.7</v>
          </cell>
          <cell r="M14">
            <v>8.3000000000000007</v>
          </cell>
          <cell r="N14">
            <v>8.9</v>
          </cell>
          <cell r="O14">
            <v>11.5</v>
          </cell>
          <cell r="P14">
            <v>240.5</v>
          </cell>
          <cell r="Q14">
            <v>161.4</v>
          </cell>
          <cell r="R14">
            <v>2</v>
          </cell>
          <cell r="S14">
            <v>0.5</v>
          </cell>
          <cell r="T14">
            <v>29</v>
          </cell>
          <cell r="U14">
            <v>21</v>
          </cell>
        </row>
        <row r="15">
          <cell r="A15" t="str">
            <v>CJ Carr</v>
          </cell>
          <cell r="B15" t="str">
            <v>QB</v>
          </cell>
          <cell r="C15" t="str">
            <v>Notre Dame</v>
          </cell>
          <cell r="D15">
            <v>3</v>
          </cell>
          <cell r="E15">
            <v>49</v>
          </cell>
          <cell r="F15">
            <v>74</v>
          </cell>
          <cell r="G15">
            <v>66.2</v>
          </cell>
          <cell r="H15">
            <v>737</v>
          </cell>
          <cell r="I15">
            <v>5</v>
          </cell>
          <cell r="J15">
            <v>6.8</v>
          </cell>
          <cell r="K15">
            <v>2</v>
          </cell>
          <cell r="L15">
            <v>2.7</v>
          </cell>
          <cell r="M15">
            <v>10</v>
          </cell>
          <cell r="N15">
            <v>10.09</v>
          </cell>
          <cell r="O15">
            <v>15</v>
          </cell>
          <cell r="P15">
            <v>245.7</v>
          </cell>
          <cell r="Q15">
            <v>166.8</v>
          </cell>
          <cell r="R15">
            <v>1.6666666666666667</v>
          </cell>
          <cell r="S15">
            <v>0.66666666666666663</v>
          </cell>
          <cell r="T15">
            <v>24.666666666666668</v>
          </cell>
          <cell r="U15">
            <v>16.333333333333332</v>
          </cell>
        </row>
        <row r="16">
          <cell r="A16" t="str">
            <v>Julian Sayin</v>
          </cell>
          <cell r="B16" t="str">
            <v>QB</v>
          </cell>
          <cell r="C16" t="str">
            <v>Ohio State</v>
          </cell>
          <cell r="D16">
            <v>3</v>
          </cell>
          <cell r="E16">
            <v>56</v>
          </cell>
          <cell r="F16">
            <v>71</v>
          </cell>
          <cell r="G16">
            <v>78.900000000000006</v>
          </cell>
          <cell r="H16">
            <v>779</v>
          </cell>
          <cell r="I16">
            <v>8</v>
          </cell>
          <cell r="J16">
            <v>11.3</v>
          </cell>
          <cell r="K16">
            <v>3</v>
          </cell>
          <cell r="L16">
            <v>4.2</v>
          </cell>
          <cell r="M16">
            <v>11</v>
          </cell>
          <cell r="N16">
            <v>11.32</v>
          </cell>
          <cell r="O16">
            <v>13.9</v>
          </cell>
          <cell r="P16">
            <v>259.7</v>
          </cell>
          <cell r="Q16">
            <v>199.8</v>
          </cell>
          <cell r="R16">
            <v>2.6666666666666665</v>
          </cell>
          <cell r="S16">
            <v>1</v>
          </cell>
          <cell r="T16">
            <v>23.666666666666668</v>
          </cell>
          <cell r="U16">
            <v>18.666666666666668</v>
          </cell>
        </row>
        <row r="17">
          <cell r="A17" t="str">
            <v>John Mateer</v>
          </cell>
          <cell r="B17" t="str">
            <v>QB</v>
          </cell>
          <cell r="C17" t="str">
            <v>Oklahoma</v>
          </cell>
          <cell r="D17">
            <v>4</v>
          </cell>
          <cell r="E17">
            <v>95</v>
          </cell>
          <cell r="F17">
            <v>141</v>
          </cell>
          <cell r="G17">
            <v>67.400000000000006</v>
          </cell>
          <cell r="H17">
            <v>1215</v>
          </cell>
          <cell r="I17">
            <v>6</v>
          </cell>
          <cell r="J17">
            <v>4.3</v>
          </cell>
          <cell r="K17">
            <v>3</v>
          </cell>
          <cell r="L17">
            <v>2.1</v>
          </cell>
          <cell r="M17">
            <v>8.6</v>
          </cell>
          <cell r="N17">
            <v>8.51</v>
          </cell>
          <cell r="O17">
            <v>12.8</v>
          </cell>
          <cell r="P17">
            <v>303.8</v>
          </cell>
          <cell r="Q17">
            <v>149.5</v>
          </cell>
          <cell r="R17">
            <v>1.5</v>
          </cell>
          <cell r="S17">
            <v>0.75</v>
          </cell>
          <cell r="T17">
            <v>35.25</v>
          </cell>
          <cell r="U17">
            <v>23.75</v>
          </cell>
        </row>
        <row r="18">
          <cell r="A18" t="str">
            <v>Trinidad Chambliss</v>
          </cell>
          <cell r="B18" t="str">
            <v>QB</v>
          </cell>
          <cell r="C18" t="str">
            <v>Ole Miss</v>
          </cell>
          <cell r="D18">
            <v>4</v>
          </cell>
          <cell r="E18">
            <v>42</v>
          </cell>
          <cell r="F18">
            <v>62</v>
          </cell>
          <cell r="G18">
            <v>67.7</v>
          </cell>
          <cell r="H18">
            <v>719</v>
          </cell>
          <cell r="I18">
            <v>4</v>
          </cell>
          <cell r="J18">
            <v>6.5</v>
          </cell>
          <cell r="K18">
            <v>0</v>
          </cell>
          <cell r="L18">
            <v>0</v>
          </cell>
          <cell r="M18">
            <v>11.6</v>
          </cell>
          <cell r="N18">
            <v>12.89</v>
          </cell>
          <cell r="O18">
            <v>17.100000000000001</v>
          </cell>
          <cell r="P18">
            <v>179.8</v>
          </cell>
          <cell r="Q18">
            <v>186.4</v>
          </cell>
          <cell r="R18">
            <v>1</v>
          </cell>
          <cell r="S18">
            <v>0</v>
          </cell>
          <cell r="T18">
            <v>15.5</v>
          </cell>
          <cell r="U18">
            <v>10.5</v>
          </cell>
        </row>
        <row r="19">
          <cell r="A19" t="str">
            <v>Dante Moore</v>
          </cell>
          <cell r="B19" t="str">
            <v>QB</v>
          </cell>
          <cell r="C19" t="str">
            <v>Oregon</v>
          </cell>
          <cell r="D19">
            <v>4</v>
          </cell>
          <cell r="E19">
            <v>71</v>
          </cell>
          <cell r="F19">
            <v>95</v>
          </cell>
          <cell r="G19">
            <v>74.7</v>
          </cell>
          <cell r="H19">
            <v>962</v>
          </cell>
          <cell r="I19">
            <v>11</v>
          </cell>
          <cell r="J19">
            <v>11.6</v>
          </cell>
          <cell r="K19">
            <v>1</v>
          </cell>
          <cell r="L19">
            <v>1.1000000000000001</v>
          </cell>
          <cell r="M19">
            <v>10.1</v>
          </cell>
          <cell r="N19">
            <v>11.97</v>
          </cell>
          <cell r="O19">
            <v>13.5</v>
          </cell>
          <cell r="P19">
            <v>240.5</v>
          </cell>
          <cell r="Q19">
            <v>195.9</v>
          </cell>
          <cell r="R19">
            <v>2.75</v>
          </cell>
          <cell r="S19">
            <v>0.25</v>
          </cell>
          <cell r="T19">
            <v>23.75</v>
          </cell>
          <cell r="U19">
            <v>17.75</v>
          </cell>
        </row>
        <row r="20">
          <cell r="A20" t="str">
            <v>Drew Allar</v>
          </cell>
          <cell r="B20" t="str">
            <v>QB</v>
          </cell>
          <cell r="C20" t="str">
            <v>Penn State</v>
          </cell>
          <cell r="D20">
            <v>3</v>
          </cell>
          <cell r="E20">
            <v>57</v>
          </cell>
          <cell r="F20">
            <v>88</v>
          </cell>
          <cell r="G20">
            <v>64.8</v>
          </cell>
          <cell r="H20">
            <v>626</v>
          </cell>
          <cell r="I20">
            <v>4</v>
          </cell>
          <cell r="J20">
            <v>4.5</v>
          </cell>
          <cell r="K20">
            <v>1</v>
          </cell>
          <cell r="L20">
            <v>1.1000000000000001</v>
          </cell>
          <cell r="M20">
            <v>7.1</v>
          </cell>
          <cell r="N20">
            <v>7.51</v>
          </cell>
          <cell r="O20">
            <v>11</v>
          </cell>
          <cell r="P20">
            <v>208.7</v>
          </cell>
          <cell r="Q20">
            <v>137.30000000000001</v>
          </cell>
          <cell r="R20">
            <v>1.3333333333333333</v>
          </cell>
          <cell r="S20">
            <v>0.33333333333333331</v>
          </cell>
          <cell r="T20">
            <v>29.333333333333332</v>
          </cell>
          <cell r="U20">
            <v>19</v>
          </cell>
        </row>
        <row r="21">
          <cell r="A21" t="str">
            <v>Josh Hoover</v>
          </cell>
          <cell r="B21" t="str">
            <v>QB</v>
          </cell>
          <cell r="C21" t="str">
            <v>TCU</v>
          </cell>
          <cell r="D21">
            <v>3</v>
          </cell>
          <cell r="E21">
            <v>70</v>
          </cell>
          <cell r="F21">
            <v>103</v>
          </cell>
          <cell r="G21">
            <v>68</v>
          </cell>
          <cell r="H21">
            <v>1000</v>
          </cell>
          <cell r="I21">
            <v>11</v>
          </cell>
          <cell r="J21">
            <v>10.7</v>
          </cell>
          <cell r="K21">
            <v>2</v>
          </cell>
          <cell r="L21">
            <v>1.9</v>
          </cell>
          <cell r="M21">
            <v>9.6999999999999993</v>
          </cell>
          <cell r="N21">
            <v>10.97</v>
          </cell>
          <cell r="O21">
            <v>14.3</v>
          </cell>
          <cell r="P21">
            <v>333.3</v>
          </cell>
          <cell r="Q21">
            <v>180.9</v>
          </cell>
          <cell r="R21">
            <v>3.6666666666666665</v>
          </cell>
          <cell r="S21">
            <v>0.66666666666666663</v>
          </cell>
          <cell r="T21">
            <v>34.333333333333336</v>
          </cell>
          <cell r="U21">
            <v>23.333333333333332</v>
          </cell>
        </row>
        <row r="22">
          <cell r="A22" t="str">
            <v>Joey Aguilar</v>
          </cell>
          <cell r="B22" t="str">
            <v>QB</v>
          </cell>
          <cell r="C22" t="str">
            <v>Tennessee</v>
          </cell>
          <cell r="D22">
            <v>4</v>
          </cell>
          <cell r="E22">
            <v>78</v>
          </cell>
          <cell r="F22">
            <v>117</v>
          </cell>
          <cell r="G22">
            <v>66.7</v>
          </cell>
          <cell r="H22">
            <v>1124</v>
          </cell>
          <cell r="I22">
            <v>12</v>
          </cell>
          <cell r="J22">
            <v>10.3</v>
          </cell>
          <cell r="K22">
            <v>3</v>
          </cell>
          <cell r="L22">
            <v>2.6</v>
          </cell>
          <cell r="M22">
            <v>9.6</v>
          </cell>
          <cell r="N22">
            <v>10.5</v>
          </cell>
          <cell r="O22">
            <v>14.4</v>
          </cell>
          <cell r="P22">
            <v>281</v>
          </cell>
          <cell r="Q22">
            <v>176.1</v>
          </cell>
          <cell r="R22">
            <v>3</v>
          </cell>
          <cell r="S22">
            <v>0.75</v>
          </cell>
          <cell r="T22">
            <v>29.25</v>
          </cell>
          <cell r="U22">
            <v>19.5</v>
          </cell>
        </row>
        <row r="23">
          <cell r="A23" t="str">
            <v>Arch Manning</v>
          </cell>
          <cell r="B23" t="str">
            <v>QB</v>
          </cell>
          <cell r="C23" t="str">
            <v>Texas</v>
          </cell>
          <cell r="D23">
            <v>4</v>
          </cell>
          <cell r="E23">
            <v>65</v>
          </cell>
          <cell r="F23">
            <v>106</v>
          </cell>
          <cell r="G23">
            <v>61.3</v>
          </cell>
          <cell r="H23">
            <v>888</v>
          </cell>
          <cell r="I23">
            <v>9</v>
          </cell>
          <cell r="J23">
            <v>8.5</v>
          </cell>
          <cell r="K23">
            <v>3</v>
          </cell>
          <cell r="L23">
            <v>2.8</v>
          </cell>
          <cell r="M23">
            <v>8.4</v>
          </cell>
          <cell r="N23">
            <v>8.8000000000000007</v>
          </cell>
          <cell r="O23">
            <v>13.7</v>
          </cell>
          <cell r="P23">
            <v>222</v>
          </cell>
          <cell r="Q23">
            <v>154</v>
          </cell>
          <cell r="R23">
            <v>2.25</v>
          </cell>
          <cell r="S23">
            <v>0.75</v>
          </cell>
          <cell r="T23">
            <v>26.5</v>
          </cell>
          <cell r="U23">
            <v>16.25</v>
          </cell>
        </row>
        <row r="24">
          <cell r="A24" t="str">
            <v>Marcel Reed</v>
          </cell>
          <cell r="B24" t="str">
            <v>QB</v>
          </cell>
          <cell r="C24" t="str">
            <v>Texas A&amp;M</v>
          </cell>
          <cell r="D24">
            <v>3</v>
          </cell>
          <cell r="E24">
            <v>58</v>
          </cell>
          <cell r="F24">
            <v>99</v>
          </cell>
          <cell r="G24">
            <v>58.6</v>
          </cell>
          <cell r="H24">
            <v>869</v>
          </cell>
          <cell r="I24">
            <v>9</v>
          </cell>
          <cell r="J24">
            <v>9.1</v>
          </cell>
          <cell r="K24">
            <v>1</v>
          </cell>
          <cell r="L24">
            <v>1</v>
          </cell>
          <cell r="M24">
            <v>8.8000000000000007</v>
          </cell>
          <cell r="N24">
            <v>10.14</v>
          </cell>
          <cell r="O24">
            <v>15</v>
          </cell>
          <cell r="P24">
            <v>289.7</v>
          </cell>
          <cell r="Q24">
            <v>160.30000000000001</v>
          </cell>
          <cell r="R24">
            <v>3</v>
          </cell>
          <cell r="S24">
            <v>0.33333333333333331</v>
          </cell>
          <cell r="T24">
            <v>33</v>
          </cell>
          <cell r="U24">
            <v>19.333333333333332</v>
          </cell>
        </row>
        <row r="25">
          <cell r="A25" t="str">
            <v>Behren Morton</v>
          </cell>
          <cell r="B25" t="str">
            <v>QB</v>
          </cell>
          <cell r="C25" t="str">
            <v>Texas Tech</v>
          </cell>
          <cell r="D25">
            <v>4</v>
          </cell>
          <cell r="E25">
            <v>69</v>
          </cell>
          <cell r="F25">
            <v>100</v>
          </cell>
          <cell r="G25">
            <v>69</v>
          </cell>
          <cell r="H25">
            <v>1065</v>
          </cell>
          <cell r="I25">
            <v>11</v>
          </cell>
          <cell r="J25">
            <v>11</v>
          </cell>
          <cell r="K25">
            <v>3</v>
          </cell>
          <cell r="L25">
            <v>3</v>
          </cell>
          <cell r="M25">
            <v>10.7</v>
          </cell>
          <cell r="N25">
            <v>11.5</v>
          </cell>
          <cell r="O25">
            <v>15.4</v>
          </cell>
          <cell r="P25">
            <v>266.3</v>
          </cell>
          <cell r="Q25">
            <v>188.8</v>
          </cell>
          <cell r="R25">
            <v>2.75</v>
          </cell>
          <cell r="S25">
            <v>0.75</v>
          </cell>
          <cell r="T25">
            <v>25</v>
          </cell>
          <cell r="U25">
            <v>17.25</v>
          </cell>
        </row>
        <row r="26">
          <cell r="A26" t="str">
            <v>Nico Iamaleava</v>
          </cell>
          <cell r="B26" t="str">
            <v>QB</v>
          </cell>
          <cell r="C26" t="str">
            <v>UCLA</v>
          </cell>
          <cell r="D26">
            <v>3</v>
          </cell>
          <cell r="E26">
            <v>62</v>
          </cell>
          <cell r="F26">
            <v>97</v>
          </cell>
          <cell r="G26">
            <v>63.9</v>
          </cell>
          <cell r="H26">
            <v>608</v>
          </cell>
          <cell r="I26">
            <v>3</v>
          </cell>
          <cell r="J26">
            <v>3.1</v>
          </cell>
          <cell r="K26">
            <v>3</v>
          </cell>
          <cell r="L26">
            <v>3.1</v>
          </cell>
          <cell r="M26">
            <v>6.3</v>
          </cell>
          <cell r="N26">
            <v>5.49</v>
          </cell>
          <cell r="O26">
            <v>9.8000000000000007</v>
          </cell>
          <cell r="P26">
            <v>202.7</v>
          </cell>
          <cell r="Q26">
            <v>120.6</v>
          </cell>
          <cell r="R26">
            <v>1</v>
          </cell>
          <cell r="S26">
            <v>1</v>
          </cell>
          <cell r="T26">
            <v>32.333333333333336</v>
          </cell>
          <cell r="U26">
            <v>20.666666666666668</v>
          </cell>
        </row>
        <row r="27">
          <cell r="A27" t="str">
            <v>Jayden Maiava</v>
          </cell>
          <cell r="B27" t="str">
            <v>QB</v>
          </cell>
          <cell r="C27" t="str">
            <v>USC</v>
          </cell>
          <cell r="D27">
            <v>4</v>
          </cell>
          <cell r="E27">
            <v>68</v>
          </cell>
          <cell r="F27">
            <v>96</v>
          </cell>
          <cell r="G27">
            <v>70.8</v>
          </cell>
          <cell r="H27">
            <v>1223</v>
          </cell>
          <cell r="I27">
            <v>9</v>
          </cell>
          <cell r="J27">
            <v>9.4</v>
          </cell>
          <cell r="K27">
            <v>0</v>
          </cell>
          <cell r="L27">
            <v>0</v>
          </cell>
          <cell r="M27">
            <v>12.7</v>
          </cell>
          <cell r="N27">
            <v>14.61</v>
          </cell>
          <cell r="O27">
            <v>18</v>
          </cell>
          <cell r="P27">
            <v>305.8</v>
          </cell>
          <cell r="Q27">
            <v>208.8</v>
          </cell>
          <cell r="R27">
            <v>2.25</v>
          </cell>
          <cell r="S27">
            <v>0</v>
          </cell>
          <cell r="T27">
            <v>24</v>
          </cell>
          <cell r="U27">
            <v>17</v>
          </cell>
        </row>
        <row r="28">
          <cell r="A28" t="str">
            <v>Diego Pavia</v>
          </cell>
          <cell r="B28" t="str">
            <v>QB</v>
          </cell>
          <cell r="C28" t="str">
            <v>Vanderbilt</v>
          </cell>
          <cell r="D28">
            <v>4</v>
          </cell>
          <cell r="E28">
            <v>68</v>
          </cell>
          <cell r="F28">
            <v>92</v>
          </cell>
          <cell r="G28">
            <v>73.900000000000006</v>
          </cell>
          <cell r="H28">
            <v>890</v>
          </cell>
          <cell r="I28">
            <v>8</v>
          </cell>
          <cell r="J28">
            <v>8.6999999999999993</v>
          </cell>
          <cell r="K28">
            <v>2</v>
          </cell>
          <cell r="L28">
            <v>2.2000000000000002</v>
          </cell>
          <cell r="M28">
            <v>9.6999999999999993</v>
          </cell>
          <cell r="N28">
            <v>10.43</v>
          </cell>
          <cell r="O28">
            <v>13.1</v>
          </cell>
          <cell r="P28">
            <v>222.5</v>
          </cell>
          <cell r="Q28">
            <v>179.5</v>
          </cell>
          <cell r="R28">
            <v>2</v>
          </cell>
          <cell r="S28">
            <v>0.5</v>
          </cell>
          <cell r="T28">
            <v>23</v>
          </cell>
          <cell r="U28">
            <v>17</v>
          </cell>
        </row>
        <row r="29">
          <cell r="R29" t="e">
            <v>#DIV/0!</v>
          </cell>
          <cell r="S29" t="e">
            <v>#DIV/0!</v>
          </cell>
          <cell r="T29" t="e">
            <v>#DIV/0!</v>
          </cell>
          <cell r="U29" t="e">
            <v>#DIV/0!</v>
          </cell>
        </row>
        <row r="30">
          <cell r="R30" t="e">
            <v>#DIV/0!</v>
          </cell>
          <cell r="S30" t="e">
            <v>#DIV/0!</v>
          </cell>
          <cell r="T30" t="e">
            <v>#DIV/0!</v>
          </cell>
          <cell r="U30" t="e">
            <v>#DIV/0!</v>
          </cell>
        </row>
        <row r="31">
          <cell r="R31" t="e">
            <v>#DIV/0!</v>
          </cell>
          <cell r="S31" t="e">
            <v>#DIV/0!</v>
          </cell>
          <cell r="T31" t="e">
            <v>#DIV/0!</v>
          </cell>
          <cell r="U31" t="e">
            <v>#DIV/0!</v>
          </cell>
        </row>
        <row r="32">
          <cell r="R32" t="e">
            <v>#DIV/0!</v>
          </cell>
          <cell r="S32" t="e">
            <v>#DIV/0!</v>
          </cell>
          <cell r="T32" t="e">
            <v>#DIV/0!</v>
          </cell>
          <cell r="U32" t="e">
            <v>#DIV/0!</v>
          </cell>
        </row>
        <row r="33">
          <cell r="R33" t="e">
            <v>#DIV/0!</v>
          </cell>
          <cell r="S33" t="e">
            <v>#DIV/0!</v>
          </cell>
          <cell r="T33" t="e">
            <v>#DIV/0!</v>
          </cell>
          <cell r="U33" t="e">
            <v>#DIV/0!</v>
          </cell>
        </row>
        <row r="34">
          <cell r="R34" t="e">
            <v>#DIV/0!</v>
          </cell>
          <cell r="S34" t="e">
            <v>#DIV/0!</v>
          </cell>
          <cell r="T34" t="e">
            <v>#DIV/0!</v>
          </cell>
          <cell r="U34" t="e">
            <v>#DIV/0!</v>
          </cell>
        </row>
        <row r="35">
          <cell r="R35" t="e">
            <v>#DIV/0!</v>
          </cell>
          <cell r="S35" t="e">
            <v>#DIV/0!</v>
          </cell>
          <cell r="T35" t="e">
            <v>#DIV/0!</v>
          </cell>
          <cell r="U35" t="e">
            <v>#DIV/0!</v>
          </cell>
        </row>
        <row r="36">
          <cell r="R36" t="e">
            <v>#DIV/0!</v>
          </cell>
          <cell r="S36" t="e">
            <v>#DIV/0!</v>
          </cell>
          <cell r="T36" t="e">
            <v>#DIV/0!</v>
          </cell>
          <cell r="U36" t="e">
            <v>#DIV/0!</v>
          </cell>
        </row>
        <row r="37">
          <cell r="R37" t="e">
            <v>#DIV/0!</v>
          </cell>
          <cell r="S37" t="e">
            <v>#DIV/0!</v>
          </cell>
          <cell r="T37" t="e">
            <v>#DIV/0!</v>
          </cell>
          <cell r="U37" t="e">
            <v>#DIV/0!</v>
          </cell>
        </row>
      </sheetData>
      <sheetData sheetId="3"/>
      <sheetData sheetId="4"/>
      <sheetData sheetId="5"/>
      <sheetData sheetId="6">
        <row r="4">
          <cell r="A4" t="str">
            <v>Air Force</v>
          </cell>
          <cell r="B4">
            <v>3</v>
          </cell>
          <cell r="C4">
            <v>16</v>
          </cell>
          <cell r="D4">
            <v>2</v>
          </cell>
          <cell r="E4">
            <v>12</v>
          </cell>
          <cell r="F4">
            <v>1</v>
          </cell>
          <cell r="G4">
            <v>0</v>
          </cell>
          <cell r="H4">
            <v>116</v>
          </cell>
          <cell r="I4">
            <v>38.700000000000003</v>
          </cell>
          <cell r="J4">
            <v>5.333333333333333</v>
          </cell>
          <cell r="K4">
            <v>167</v>
          </cell>
          <cell r="L4">
            <v>801</v>
          </cell>
          <cell r="M4">
            <v>4.8</v>
          </cell>
          <cell r="N4">
            <v>11</v>
          </cell>
          <cell r="O4">
            <v>55.67</v>
          </cell>
          <cell r="P4">
            <v>267</v>
          </cell>
          <cell r="Q4">
            <v>3.6666666666666665</v>
          </cell>
          <cell r="R4">
            <v>52</v>
          </cell>
          <cell r="S4">
            <v>30</v>
          </cell>
          <cell r="T4">
            <v>57.7</v>
          </cell>
          <cell r="U4">
            <v>584</v>
          </cell>
          <cell r="V4">
            <v>11.2</v>
          </cell>
          <cell r="W4">
            <v>4</v>
          </cell>
          <cell r="X4">
            <v>3</v>
          </cell>
          <cell r="Y4">
            <v>165.87</v>
          </cell>
          <cell r="Z4">
            <v>17.3</v>
          </cell>
          <cell r="AA4">
            <v>194.7</v>
          </cell>
          <cell r="AB4">
            <v>1.3333333333333333</v>
          </cell>
          <cell r="AC4">
            <v>1</v>
          </cell>
          <cell r="AD4">
            <v>219</v>
          </cell>
          <cell r="AE4">
            <v>1385</v>
          </cell>
          <cell r="AF4">
            <v>6.32</v>
          </cell>
          <cell r="AG4">
            <v>461.7</v>
          </cell>
        </row>
        <row r="5">
          <cell r="A5" t="str">
            <v>Akron</v>
          </cell>
          <cell r="B5">
            <v>4</v>
          </cell>
          <cell r="C5">
            <v>9</v>
          </cell>
          <cell r="D5">
            <v>5</v>
          </cell>
          <cell r="E5">
            <v>8</v>
          </cell>
          <cell r="F5">
            <v>1</v>
          </cell>
          <cell r="G5">
            <v>0</v>
          </cell>
          <cell r="H5">
            <v>79</v>
          </cell>
          <cell r="I5">
            <v>19.8</v>
          </cell>
          <cell r="J5">
            <v>2.25</v>
          </cell>
          <cell r="K5">
            <v>142</v>
          </cell>
          <cell r="L5">
            <v>626</v>
          </cell>
          <cell r="M5">
            <v>4.41</v>
          </cell>
          <cell r="N5">
            <v>4</v>
          </cell>
          <cell r="O5">
            <v>35.5</v>
          </cell>
          <cell r="P5">
            <v>156.5</v>
          </cell>
          <cell r="Q5">
            <v>1</v>
          </cell>
          <cell r="R5">
            <v>128</v>
          </cell>
          <cell r="S5">
            <v>60</v>
          </cell>
          <cell r="T5">
            <v>46.9</v>
          </cell>
          <cell r="U5">
            <v>732</v>
          </cell>
          <cell r="V5">
            <v>5.7</v>
          </cell>
          <cell r="W5">
            <v>4</v>
          </cell>
          <cell r="X5">
            <v>2</v>
          </cell>
          <cell r="Y5">
            <v>102.1</v>
          </cell>
          <cell r="Z5">
            <v>32</v>
          </cell>
          <cell r="AA5">
            <v>183</v>
          </cell>
          <cell r="AB5">
            <v>1</v>
          </cell>
          <cell r="AC5">
            <v>0.5</v>
          </cell>
          <cell r="AD5">
            <v>270</v>
          </cell>
          <cell r="AE5">
            <v>1358</v>
          </cell>
          <cell r="AF5">
            <v>5.03</v>
          </cell>
          <cell r="AG5">
            <v>339.5</v>
          </cell>
        </row>
        <row r="6">
          <cell r="A6" t="str">
            <v>Alabama</v>
          </cell>
          <cell r="B6">
            <v>3</v>
          </cell>
          <cell r="C6">
            <v>17</v>
          </cell>
          <cell r="D6">
            <v>3</v>
          </cell>
          <cell r="E6">
            <v>17</v>
          </cell>
          <cell r="F6">
            <v>0</v>
          </cell>
          <cell r="G6">
            <v>0</v>
          </cell>
          <cell r="H6">
            <v>128</v>
          </cell>
          <cell r="I6">
            <v>42.7</v>
          </cell>
          <cell r="J6">
            <v>5.666666666666667</v>
          </cell>
          <cell r="K6">
            <v>87</v>
          </cell>
          <cell r="L6">
            <v>371</v>
          </cell>
          <cell r="M6">
            <v>4.26</v>
          </cell>
          <cell r="N6">
            <v>4</v>
          </cell>
          <cell r="O6">
            <v>29</v>
          </cell>
          <cell r="P6">
            <v>123.67</v>
          </cell>
          <cell r="Q6">
            <v>1.3333333333333333</v>
          </cell>
          <cell r="R6">
            <v>106</v>
          </cell>
          <cell r="S6">
            <v>76</v>
          </cell>
          <cell r="T6">
            <v>71.7</v>
          </cell>
          <cell r="U6">
            <v>1007</v>
          </cell>
          <cell r="V6">
            <v>9.5</v>
          </cell>
          <cell r="W6">
            <v>13</v>
          </cell>
          <cell r="X6">
            <v>0</v>
          </cell>
          <cell r="Y6">
            <v>191.97</v>
          </cell>
          <cell r="Z6">
            <v>35.299999999999997</v>
          </cell>
          <cell r="AA6">
            <v>335.7</v>
          </cell>
          <cell r="AB6">
            <v>4.333333333333333</v>
          </cell>
          <cell r="AC6">
            <v>0</v>
          </cell>
          <cell r="AD6">
            <v>193</v>
          </cell>
          <cell r="AE6">
            <v>1378</v>
          </cell>
          <cell r="AF6">
            <v>7.14</v>
          </cell>
          <cell r="AG6">
            <v>459.3</v>
          </cell>
        </row>
        <row r="7">
          <cell r="A7" t="str">
            <v>Appalachian State</v>
          </cell>
          <cell r="B7">
            <v>3</v>
          </cell>
          <cell r="C7">
            <v>9</v>
          </cell>
          <cell r="D7">
            <v>4</v>
          </cell>
          <cell r="E7">
            <v>8</v>
          </cell>
          <cell r="F7">
            <v>1</v>
          </cell>
          <cell r="G7">
            <v>0</v>
          </cell>
          <cell r="H7">
            <v>76</v>
          </cell>
          <cell r="I7">
            <v>25.3</v>
          </cell>
          <cell r="J7">
            <v>3</v>
          </cell>
          <cell r="K7">
            <v>109</v>
          </cell>
          <cell r="L7">
            <v>486</v>
          </cell>
          <cell r="M7">
            <v>4.46</v>
          </cell>
          <cell r="N7">
            <v>3</v>
          </cell>
          <cell r="O7">
            <v>36.33</v>
          </cell>
          <cell r="P7">
            <v>162</v>
          </cell>
          <cell r="Q7">
            <v>1</v>
          </cell>
          <cell r="R7">
            <v>136</v>
          </cell>
          <cell r="S7">
            <v>83</v>
          </cell>
          <cell r="T7">
            <v>61</v>
          </cell>
          <cell r="U7">
            <v>1073</v>
          </cell>
          <cell r="V7">
            <v>7.9</v>
          </cell>
          <cell r="W7">
            <v>6</v>
          </cell>
          <cell r="X7">
            <v>4</v>
          </cell>
          <cell r="Y7">
            <v>135.99</v>
          </cell>
          <cell r="Z7">
            <v>45.3</v>
          </cell>
          <cell r="AA7">
            <v>357.7</v>
          </cell>
          <cell r="AB7">
            <v>2</v>
          </cell>
          <cell r="AC7">
            <v>1.3333333333333333</v>
          </cell>
          <cell r="AD7">
            <v>245</v>
          </cell>
          <cell r="AE7">
            <v>1559</v>
          </cell>
          <cell r="AF7">
            <v>6.36</v>
          </cell>
          <cell r="AG7">
            <v>519.70000000000005</v>
          </cell>
        </row>
        <row r="8">
          <cell r="A8" t="str">
            <v>Arizona</v>
          </cell>
          <cell r="B8">
            <v>3</v>
          </cell>
          <cell r="C8">
            <v>13</v>
          </cell>
          <cell r="D8">
            <v>7</v>
          </cell>
          <cell r="E8">
            <v>12</v>
          </cell>
          <cell r="F8">
            <v>0</v>
          </cell>
          <cell r="G8">
            <v>0</v>
          </cell>
          <cell r="H8">
            <v>111</v>
          </cell>
          <cell r="I8">
            <v>37</v>
          </cell>
          <cell r="J8">
            <v>4.333333333333333</v>
          </cell>
          <cell r="K8">
            <v>117</v>
          </cell>
          <cell r="L8">
            <v>567</v>
          </cell>
          <cell r="M8">
            <v>4.8499999999999996</v>
          </cell>
          <cell r="N8">
            <v>6</v>
          </cell>
          <cell r="O8">
            <v>39</v>
          </cell>
          <cell r="P8">
            <v>189</v>
          </cell>
          <cell r="Q8">
            <v>2</v>
          </cell>
          <cell r="R8">
            <v>85</v>
          </cell>
          <cell r="S8">
            <v>49</v>
          </cell>
          <cell r="T8">
            <v>57.6</v>
          </cell>
          <cell r="U8">
            <v>745</v>
          </cell>
          <cell r="V8">
            <v>8.8000000000000007</v>
          </cell>
          <cell r="W8">
            <v>6</v>
          </cell>
          <cell r="X8">
            <v>1</v>
          </cell>
          <cell r="Y8">
            <v>152.22</v>
          </cell>
          <cell r="Z8">
            <v>28.3</v>
          </cell>
          <cell r="AA8">
            <v>248.3</v>
          </cell>
          <cell r="AB8">
            <v>2</v>
          </cell>
          <cell r="AC8">
            <v>0.33333333333333331</v>
          </cell>
          <cell r="AD8">
            <v>202</v>
          </cell>
          <cell r="AE8">
            <v>1312</v>
          </cell>
          <cell r="AF8">
            <v>6.5</v>
          </cell>
          <cell r="AG8">
            <v>437.3</v>
          </cell>
        </row>
        <row r="9">
          <cell r="A9" t="str">
            <v>Arizona State</v>
          </cell>
          <cell r="B9">
            <v>4</v>
          </cell>
          <cell r="C9">
            <v>13</v>
          </cell>
          <cell r="D9">
            <v>9</v>
          </cell>
          <cell r="E9">
            <v>12</v>
          </cell>
          <cell r="F9">
            <v>1</v>
          </cell>
          <cell r="G9">
            <v>0</v>
          </cell>
          <cell r="H9">
            <v>119</v>
          </cell>
          <cell r="I9">
            <v>29.8</v>
          </cell>
          <cell r="J9">
            <v>3.25</v>
          </cell>
          <cell r="K9">
            <v>163</v>
          </cell>
          <cell r="L9">
            <v>876</v>
          </cell>
          <cell r="M9">
            <v>5.37</v>
          </cell>
          <cell r="N9">
            <v>7</v>
          </cell>
          <cell r="O9">
            <v>40.75</v>
          </cell>
          <cell r="P9">
            <v>219</v>
          </cell>
          <cell r="Q9">
            <v>1.75</v>
          </cell>
          <cell r="R9">
            <v>119</v>
          </cell>
          <cell r="S9">
            <v>72</v>
          </cell>
          <cell r="T9">
            <v>60.5</v>
          </cell>
          <cell r="U9">
            <v>748</v>
          </cell>
          <cell r="V9">
            <v>6.3</v>
          </cell>
          <cell r="W9">
            <v>6</v>
          </cell>
          <cell r="X9">
            <v>3</v>
          </cell>
          <cell r="Y9">
            <v>124.9</v>
          </cell>
          <cell r="Z9">
            <v>29.8</v>
          </cell>
          <cell r="AA9">
            <v>187</v>
          </cell>
          <cell r="AB9">
            <v>1.5</v>
          </cell>
          <cell r="AC9">
            <v>0.75</v>
          </cell>
          <cell r="AD9">
            <v>282</v>
          </cell>
          <cell r="AE9">
            <v>1624</v>
          </cell>
          <cell r="AF9">
            <v>5.76</v>
          </cell>
          <cell r="AG9">
            <v>406</v>
          </cell>
        </row>
        <row r="10">
          <cell r="A10" t="str">
            <v>Arkansas</v>
          </cell>
          <cell r="B10">
            <v>4</v>
          </cell>
          <cell r="C10">
            <v>24</v>
          </cell>
          <cell r="D10">
            <v>2</v>
          </cell>
          <cell r="E10">
            <v>24</v>
          </cell>
          <cell r="F10">
            <v>0</v>
          </cell>
          <cell r="G10">
            <v>0</v>
          </cell>
          <cell r="H10">
            <v>174</v>
          </cell>
          <cell r="I10">
            <v>43.5</v>
          </cell>
          <cell r="J10">
            <v>6</v>
          </cell>
          <cell r="K10">
            <v>138</v>
          </cell>
          <cell r="L10">
            <v>911</v>
          </cell>
          <cell r="M10">
            <v>6.6</v>
          </cell>
          <cell r="N10">
            <v>11</v>
          </cell>
          <cell r="O10">
            <v>34.5</v>
          </cell>
          <cell r="P10">
            <v>227.75</v>
          </cell>
          <cell r="Q10">
            <v>2.75</v>
          </cell>
          <cell r="R10">
            <v>134</v>
          </cell>
          <cell r="S10">
            <v>86</v>
          </cell>
          <cell r="T10">
            <v>64.2</v>
          </cell>
          <cell r="U10">
            <v>1297</v>
          </cell>
          <cell r="V10">
            <v>9.6999999999999993</v>
          </cell>
          <cell r="W10">
            <v>13</v>
          </cell>
          <cell r="X10">
            <v>4</v>
          </cell>
          <cell r="Y10">
            <v>171.52</v>
          </cell>
          <cell r="Z10">
            <v>33.5</v>
          </cell>
          <cell r="AA10">
            <v>324.3</v>
          </cell>
          <cell r="AB10">
            <v>3.25</v>
          </cell>
          <cell r="AC10">
            <v>1</v>
          </cell>
          <cell r="AD10">
            <v>272</v>
          </cell>
          <cell r="AE10">
            <v>2208</v>
          </cell>
          <cell r="AF10">
            <v>8.1199999999999992</v>
          </cell>
          <cell r="AG10">
            <v>552</v>
          </cell>
        </row>
        <row r="11">
          <cell r="A11" t="str">
            <v>Arkansas State</v>
          </cell>
          <cell r="B11">
            <v>4</v>
          </cell>
          <cell r="C11">
            <v>12</v>
          </cell>
          <cell r="D11">
            <v>3</v>
          </cell>
          <cell r="E11">
            <v>12</v>
          </cell>
          <cell r="F11">
            <v>0</v>
          </cell>
          <cell r="G11">
            <v>0</v>
          </cell>
          <cell r="H11">
            <v>93</v>
          </cell>
          <cell r="I11">
            <v>23.3</v>
          </cell>
          <cell r="J11">
            <v>3</v>
          </cell>
          <cell r="K11">
            <v>146</v>
          </cell>
          <cell r="L11">
            <v>552</v>
          </cell>
          <cell r="M11">
            <v>3.78</v>
          </cell>
          <cell r="N11">
            <v>5</v>
          </cell>
          <cell r="O11">
            <v>36.5</v>
          </cell>
          <cell r="P11">
            <v>138</v>
          </cell>
          <cell r="Q11">
            <v>1.25</v>
          </cell>
          <cell r="R11">
            <v>142</v>
          </cell>
          <cell r="S11">
            <v>92</v>
          </cell>
          <cell r="T11">
            <v>64.8</v>
          </cell>
          <cell r="U11">
            <v>925</v>
          </cell>
          <cell r="V11">
            <v>6.5</v>
          </cell>
          <cell r="W11">
            <v>6</v>
          </cell>
          <cell r="X11">
            <v>3</v>
          </cell>
          <cell r="Y11">
            <v>129.22</v>
          </cell>
          <cell r="Z11">
            <v>35.5</v>
          </cell>
          <cell r="AA11">
            <v>231.3</v>
          </cell>
          <cell r="AB11">
            <v>1.5</v>
          </cell>
          <cell r="AC11">
            <v>0.75</v>
          </cell>
          <cell r="AD11">
            <v>288</v>
          </cell>
          <cell r="AE11">
            <v>1477</v>
          </cell>
          <cell r="AF11">
            <v>5.13</v>
          </cell>
          <cell r="AG11">
            <v>369.3</v>
          </cell>
        </row>
        <row r="12">
          <cell r="A12" t="str">
            <v>Army</v>
          </cell>
          <cell r="B12">
            <v>3</v>
          </cell>
          <cell r="C12">
            <v>11</v>
          </cell>
          <cell r="D12">
            <v>4</v>
          </cell>
          <cell r="E12">
            <v>11</v>
          </cell>
          <cell r="F12">
            <v>0</v>
          </cell>
          <cell r="G12">
            <v>0</v>
          </cell>
          <cell r="H12">
            <v>89</v>
          </cell>
          <cell r="I12">
            <v>29.7</v>
          </cell>
          <cell r="J12">
            <v>3.6666666666666665</v>
          </cell>
          <cell r="K12">
            <v>204</v>
          </cell>
          <cell r="L12">
            <v>904</v>
          </cell>
          <cell r="M12">
            <v>4.43</v>
          </cell>
          <cell r="N12">
            <v>8</v>
          </cell>
          <cell r="O12">
            <v>68</v>
          </cell>
          <cell r="P12">
            <v>301.33</v>
          </cell>
          <cell r="Q12">
            <v>2.6666666666666665</v>
          </cell>
          <cell r="R12">
            <v>42</v>
          </cell>
          <cell r="S12">
            <v>22</v>
          </cell>
          <cell r="T12">
            <v>52.4</v>
          </cell>
          <cell r="U12">
            <v>327</v>
          </cell>
          <cell r="V12">
            <v>7.8</v>
          </cell>
          <cell r="W12">
            <v>3</v>
          </cell>
          <cell r="X12">
            <v>3</v>
          </cell>
          <cell r="Y12">
            <v>127.06</v>
          </cell>
          <cell r="Z12">
            <v>14</v>
          </cell>
          <cell r="AA12">
            <v>109</v>
          </cell>
          <cell r="AB12">
            <v>1</v>
          </cell>
          <cell r="AC12">
            <v>1</v>
          </cell>
          <cell r="AD12">
            <v>246</v>
          </cell>
          <cell r="AE12">
            <v>1231</v>
          </cell>
          <cell r="AF12">
            <v>5</v>
          </cell>
          <cell r="AG12">
            <v>410.3</v>
          </cell>
        </row>
        <row r="13">
          <cell r="A13" t="str">
            <v>Auburn</v>
          </cell>
          <cell r="B13">
            <v>4</v>
          </cell>
          <cell r="C13">
            <v>17</v>
          </cell>
          <cell r="D13">
            <v>3</v>
          </cell>
          <cell r="E13">
            <v>17</v>
          </cell>
          <cell r="F13">
            <v>0</v>
          </cell>
          <cell r="G13">
            <v>0</v>
          </cell>
          <cell r="H13">
            <v>128</v>
          </cell>
          <cell r="I13">
            <v>32</v>
          </cell>
          <cell r="J13">
            <v>4.25</v>
          </cell>
          <cell r="K13">
            <v>160</v>
          </cell>
          <cell r="L13">
            <v>793</v>
          </cell>
          <cell r="M13">
            <v>4.96</v>
          </cell>
          <cell r="N13">
            <v>11</v>
          </cell>
          <cell r="O13">
            <v>40</v>
          </cell>
          <cell r="P13">
            <v>198.25</v>
          </cell>
          <cell r="Q13">
            <v>2.75</v>
          </cell>
          <cell r="R13">
            <v>107</v>
          </cell>
          <cell r="S13">
            <v>71</v>
          </cell>
          <cell r="T13">
            <v>66.400000000000006</v>
          </cell>
          <cell r="U13">
            <v>741</v>
          </cell>
          <cell r="V13">
            <v>6.9</v>
          </cell>
          <cell r="W13">
            <v>5</v>
          </cell>
          <cell r="X13">
            <v>0</v>
          </cell>
          <cell r="Y13">
            <v>139.94999999999999</v>
          </cell>
          <cell r="Z13">
            <v>26.8</v>
          </cell>
          <cell r="AA13">
            <v>185.3</v>
          </cell>
          <cell r="AB13">
            <v>1.25</v>
          </cell>
          <cell r="AC13">
            <v>0</v>
          </cell>
          <cell r="AD13">
            <v>267</v>
          </cell>
          <cell r="AE13">
            <v>1534</v>
          </cell>
          <cell r="AF13">
            <v>5.75</v>
          </cell>
          <cell r="AG13">
            <v>383.5</v>
          </cell>
        </row>
        <row r="14">
          <cell r="A14" t="str">
            <v>Ball State</v>
          </cell>
          <cell r="B14">
            <v>4</v>
          </cell>
          <cell r="C14">
            <v>8</v>
          </cell>
          <cell r="D14">
            <v>2</v>
          </cell>
          <cell r="E14">
            <v>6</v>
          </cell>
          <cell r="F14">
            <v>1</v>
          </cell>
          <cell r="G14">
            <v>0</v>
          </cell>
          <cell r="H14">
            <v>62</v>
          </cell>
          <cell r="I14">
            <v>15.5</v>
          </cell>
          <cell r="J14">
            <v>2</v>
          </cell>
          <cell r="K14">
            <v>142</v>
          </cell>
          <cell r="L14">
            <v>597</v>
          </cell>
          <cell r="M14">
            <v>4.2</v>
          </cell>
          <cell r="N14">
            <v>4</v>
          </cell>
          <cell r="O14">
            <v>35.5</v>
          </cell>
          <cell r="P14">
            <v>149.25</v>
          </cell>
          <cell r="Q14">
            <v>1</v>
          </cell>
          <cell r="R14">
            <v>72</v>
          </cell>
          <cell r="S14">
            <v>47</v>
          </cell>
          <cell r="T14">
            <v>65.3</v>
          </cell>
          <cell r="U14">
            <v>491</v>
          </cell>
          <cell r="V14">
            <v>6.8</v>
          </cell>
          <cell r="W14">
            <v>4</v>
          </cell>
          <cell r="X14">
            <v>2</v>
          </cell>
          <cell r="Y14">
            <v>135.33000000000001</v>
          </cell>
          <cell r="Z14">
            <v>18</v>
          </cell>
          <cell r="AA14">
            <v>122.8</v>
          </cell>
          <cell r="AB14">
            <v>1</v>
          </cell>
          <cell r="AC14">
            <v>0.5</v>
          </cell>
          <cell r="AD14">
            <v>214</v>
          </cell>
          <cell r="AE14">
            <v>1088</v>
          </cell>
          <cell r="AF14">
            <v>5.08</v>
          </cell>
          <cell r="AG14">
            <v>272</v>
          </cell>
        </row>
        <row r="15">
          <cell r="A15" t="str">
            <v>Baylor</v>
          </cell>
          <cell r="B15">
            <v>4</v>
          </cell>
          <cell r="C15">
            <v>18</v>
          </cell>
          <cell r="D15">
            <v>4</v>
          </cell>
          <cell r="E15">
            <v>18</v>
          </cell>
          <cell r="F15">
            <v>0</v>
          </cell>
          <cell r="G15">
            <v>0</v>
          </cell>
          <cell r="H15">
            <v>138</v>
          </cell>
          <cell r="I15">
            <v>34.5</v>
          </cell>
          <cell r="J15">
            <v>4.5</v>
          </cell>
          <cell r="K15">
            <v>134</v>
          </cell>
          <cell r="L15">
            <v>555</v>
          </cell>
          <cell r="M15">
            <v>4.1399999999999997</v>
          </cell>
          <cell r="N15">
            <v>5</v>
          </cell>
          <cell r="O15">
            <v>33.5</v>
          </cell>
          <cell r="P15">
            <v>138.75</v>
          </cell>
          <cell r="Q15">
            <v>1.25</v>
          </cell>
          <cell r="R15">
            <v>181</v>
          </cell>
          <cell r="S15">
            <v>114</v>
          </cell>
          <cell r="T15">
            <v>63</v>
          </cell>
          <cell r="U15">
            <v>1354</v>
          </cell>
          <cell r="V15">
            <v>7.5</v>
          </cell>
          <cell r="W15">
            <v>13</v>
          </cell>
          <cell r="X15">
            <v>3</v>
          </cell>
          <cell r="Y15">
            <v>146.21</v>
          </cell>
          <cell r="Z15">
            <v>45.3</v>
          </cell>
          <cell r="AA15">
            <v>338.5</v>
          </cell>
          <cell r="AB15">
            <v>3.25</v>
          </cell>
          <cell r="AC15">
            <v>0.75</v>
          </cell>
          <cell r="AD15">
            <v>315</v>
          </cell>
          <cell r="AE15">
            <v>1909</v>
          </cell>
          <cell r="AF15">
            <v>6.06</v>
          </cell>
          <cell r="AG15">
            <v>477.3</v>
          </cell>
        </row>
        <row r="16">
          <cell r="A16" t="str">
            <v>Boise State</v>
          </cell>
          <cell r="B16">
            <v>3</v>
          </cell>
          <cell r="C16">
            <v>15</v>
          </cell>
          <cell r="D16">
            <v>1</v>
          </cell>
          <cell r="E16">
            <v>14</v>
          </cell>
          <cell r="F16">
            <v>0</v>
          </cell>
          <cell r="G16">
            <v>0</v>
          </cell>
          <cell r="H16">
            <v>107</v>
          </cell>
          <cell r="I16">
            <v>35.700000000000003</v>
          </cell>
          <cell r="J16">
            <v>5</v>
          </cell>
          <cell r="K16">
            <v>108</v>
          </cell>
          <cell r="L16">
            <v>732</v>
          </cell>
          <cell r="M16">
            <v>6.78</v>
          </cell>
          <cell r="N16">
            <v>10</v>
          </cell>
          <cell r="O16">
            <v>36</v>
          </cell>
          <cell r="P16">
            <v>244</v>
          </cell>
          <cell r="Q16">
            <v>3.3333333333333335</v>
          </cell>
          <cell r="R16">
            <v>104</v>
          </cell>
          <cell r="S16">
            <v>60</v>
          </cell>
          <cell r="T16">
            <v>57.7</v>
          </cell>
          <cell r="U16">
            <v>875</v>
          </cell>
          <cell r="V16">
            <v>8.4</v>
          </cell>
          <cell r="W16">
            <v>5</v>
          </cell>
          <cell r="X16">
            <v>1</v>
          </cell>
          <cell r="Y16">
            <v>142.31</v>
          </cell>
          <cell r="Z16">
            <v>34.700000000000003</v>
          </cell>
          <cell r="AA16">
            <v>291.7</v>
          </cell>
          <cell r="AB16">
            <v>1.6666666666666667</v>
          </cell>
          <cell r="AC16">
            <v>0.33333333333333331</v>
          </cell>
          <cell r="AD16">
            <v>212</v>
          </cell>
          <cell r="AE16">
            <v>1607</v>
          </cell>
          <cell r="AF16">
            <v>7.58</v>
          </cell>
          <cell r="AG16">
            <v>535.70000000000005</v>
          </cell>
        </row>
        <row r="17">
          <cell r="A17" t="str">
            <v>Boston College</v>
          </cell>
          <cell r="B17">
            <v>3</v>
          </cell>
          <cell r="C17">
            <v>16</v>
          </cell>
          <cell r="D17">
            <v>5</v>
          </cell>
          <cell r="E17">
            <v>15</v>
          </cell>
          <cell r="F17">
            <v>0</v>
          </cell>
          <cell r="G17">
            <v>0</v>
          </cell>
          <cell r="H17">
            <v>126</v>
          </cell>
          <cell r="I17">
            <v>42</v>
          </cell>
          <cell r="J17">
            <v>5.333333333333333</v>
          </cell>
          <cell r="K17">
            <v>87</v>
          </cell>
          <cell r="L17">
            <v>220</v>
          </cell>
          <cell r="M17">
            <v>2.5299999999999998</v>
          </cell>
          <cell r="N17">
            <v>5</v>
          </cell>
          <cell r="O17">
            <v>29</v>
          </cell>
          <cell r="P17">
            <v>73.33</v>
          </cell>
          <cell r="Q17">
            <v>1.6666666666666667</v>
          </cell>
          <cell r="R17">
            <v>128</v>
          </cell>
          <cell r="S17">
            <v>95</v>
          </cell>
          <cell r="T17">
            <v>74.2</v>
          </cell>
          <cell r="U17">
            <v>1181</v>
          </cell>
          <cell r="V17">
            <v>9.1999999999999993</v>
          </cell>
          <cell r="W17">
            <v>10</v>
          </cell>
          <cell r="X17">
            <v>1</v>
          </cell>
          <cell r="Y17">
            <v>175.95</v>
          </cell>
          <cell r="Z17">
            <v>42.7</v>
          </cell>
          <cell r="AA17">
            <v>393.7</v>
          </cell>
          <cell r="AB17">
            <v>3.3333333333333335</v>
          </cell>
          <cell r="AC17">
            <v>0.33333333333333331</v>
          </cell>
          <cell r="AD17">
            <v>215</v>
          </cell>
          <cell r="AE17">
            <v>1401</v>
          </cell>
          <cell r="AF17">
            <v>6.52</v>
          </cell>
          <cell r="AG17">
            <v>467</v>
          </cell>
        </row>
        <row r="18">
          <cell r="A18" t="str">
            <v>Bowling Green</v>
          </cell>
          <cell r="B18">
            <v>4</v>
          </cell>
          <cell r="C18">
            <v>8</v>
          </cell>
          <cell r="D18">
            <v>10</v>
          </cell>
          <cell r="E18">
            <v>8</v>
          </cell>
          <cell r="F18">
            <v>0</v>
          </cell>
          <cell r="G18">
            <v>0</v>
          </cell>
          <cell r="H18">
            <v>86</v>
          </cell>
          <cell r="I18">
            <v>21.5</v>
          </cell>
          <cell r="J18">
            <v>2</v>
          </cell>
          <cell r="K18">
            <v>142</v>
          </cell>
          <cell r="L18">
            <v>603</v>
          </cell>
          <cell r="M18">
            <v>4.25</v>
          </cell>
          <cell r="N18">
            <v>4</v>
          </cell>
          <cell r="O18">
            <v>35.5</v>
          </cell>
          <cell r="P18">
            <v>150.75</v>
          </cell>
          <cell r="Q18">
            <v>1</v>
          </cell>
          <cell r="R18">
            <v>108</v>
          </cell>
          <cell r="S18">
            <v>68</v>
          </cell>
          <cell r="T18">
            <v>63</v>
          </cell>
          <cell r="U18">
            <v>660</v>
          </cell>
          <cell r="V18">
            <v>6.1</v>
          </cell>
          <cell r="W18">
            <v>3</v>
          </cell>
          <cell r="X18">
            <v>2</v>
          </cell>
          <cell r="Y18">
            <v>119.76</v>
          </cell>
          <cell r="Z18">
            <v>27</v>
          </cell>
          <cell r="AA18">
            <v>165</v>
          </cell>
          <cell r="AB18">
            <v>0.75</v>
          </cell>
          <cell r="AC18">
            <v>0.5</v>
          </cell>
          <cell r="AD18">
            <v>250</v>
          </cell>
          <cell r="AE18">
            <v>1263</v>
          </cell>
          <cell r="AF18">
            <v>5.05</v>
          </cell>
          <cell r="AG18">
            <v>315.8</v>
          </cell>
        </row>
        <row r="19">
          <cell r="A19" t="str">
            <v>Buffalo</v>
          </cell>
          <cell r="B19">
            <v>4</v>
          </cell>
          <cell r="C19">
            <v>13</v>
          </cell>
          <cell r="D19">
            <v>4</v>
          </cell>
          <cell r="E19">
            <v>13</v>
          </cell>
          <cell r="F19">
            <v>0</v>
          </cell>
          <cell r="G19">
            <v>0</v>
          </cell>
          <cell r="H19">
            <v>103</v>
          </cell>
          <cell r="I19">
            <v>25.8</v>
          </cell>
          <cell r="J19">
            <v>3.25</v>
          </cell>
          <cell r="K19">
            <v>150</v>
          </cell>
          <cell r="L19">
            <v>672</v>
          </cell>
          <cell r="M19">
            <v>4.4800000000000004</v>
          </cell>
          <cell r="N19">
            <v>8</v>
          </cell>
          <cell r="O19">
            <v>37.5</v>
          </cell>
          <cell r="P19">
            <v>168</v>
          </cell>
          <cell r="Q19">
            <v>2</v>
          </cell>
          <cell r="R19">
            <v>110</v>
          </cell>
          <cell r="S19">
            <v>65</v>
          </cell>
          <cell r="T19">
            <v>59.1</v>
          </cell>
          <cell r="U19">
            <v>711</v>
          </cell>
          <cell r="V19">
            <v>6.5</v>
          </cell>
          <cell r="W19">
            <v>5</v>
          </cell>
          <cell r="X19">
            <v>3</v>
          </cell>
          <cell r="Y19">
            <v>122.94</v>
          </cell>
          <cell r="Z19">
            <v>27.5</v>
          </cell>
          <cell r="AA19">
            <v>177.8</v>
          </cell>
          <cell r="AB19">
            <v>1.25</v>
          </cell>
          <cell r="AC19">
            <v>0.75</v>
          </cell>
          <cell r="AD19">
            <v>260</v>
          </cell>
          <cell r="AE19">
            <v>1383</v>
          </cell>
          <cell r="AF19">
            <v>5.32</v>
          </cell>
          <cell r="AG19">
            <v>345.8</v>
          </cell>
        </row>
        <row r="20">
          <cell r="A20" t="str">
            <v>BYU</v>
          </cell>
          <cell r="B20">
            <v>3</v>
          </cell>
          <cell r="C20">
            <v>14</v>
          </cell>
          <cell r="D20">
            <v>8</v>
          </cell>
          <cell r="E20">
            <v>14</v>
          </cell>
          <cell r="F20">
            <v>0</v>
          </cell>
          <cell r="G20">
            <v>1</v>
          </cell>
          <cell r="H20">
            <v>124</v>
          </cell>
          <cell r="I20">
            <v>41.3</v>
          </cell>
          <cell r="J20">
            <v>4.666666666666667</v>
          </cell>
          <cell r="K20">
            <v>123</v>
          </cell>
          <cell r="L20">
            <v>797</v>
          </cell>
          <cell r="M20">
            <v>6.48</v>
          </cell>
          <cell r="N20">
            <v>9</v>
          </cell>
          <cell r="O20">
            <v>41</v>
          </cell>
          <cell r="P20">
            <v>265.67</v>
          </cell>
          <cell r="Q20">
            <v>3</v>
          </cell>
          <cell r="R20">
            <v>71</v>
          </cell>
          <cell r="S20">
            <v>47</v>
          </cell>
          <cell r="T20">
            <v>66.2</v>
          </cell>
          <cell r="U20">
            <v>559</v>
          </cell>
          <cell r="V20">
            <v>7.9</v>
          </cell>
          <cell r="W20">
            <v>4</v>
          </cell>
          <cell r="X20">
            <v>0</v>
          </cell>
          <cell r="Y20">
            <v>150.91999999999999</v>
          </cell>
          <cell r="Z20">
            <v>23.7</v>
          </cell>
          <cell r="AA20">
            <v>186.3</v>
          </cell>
          <cell r="AB20">
            <v>1.3333333333333333</v>
          </cell>
          <cell r="AC20">
            <v>0</v>
          </cell>
          <cell r="AD20">
            <v>194</v>
          </cell>
          <cell r="AE20">
            <v>1356</v>
          </cell>
          <cell r="AF20">
            <v>6.99</v>
          </cell>
          <cell r="AG20">
            <v>452</v>
          </cell>
        </row>
        <row r="21">
          <cell r="A21" t="str">
            <v>California</v>
          </cell>
          <cell r="B21">
            <v>4</v>
          </cell>
          <cell r="C21">
            <v>11</v>
          </cell>
          <cell r="D21">
            <v>6</v>
          </cell>
          <cell r="E21">
            <v>10</v>
          </cell>
          <cell r="F21">
            <v>1</v>
          </cell>
          <cell r="G21">
            <v>0</v>
          </cell>
          <cell r="H21">
            <v>96</v>
          </cell>
          <cell r="I21">
            <v>24</v>
          </cell>
          <cell r="J21">
            <v>2.75</v>
          </cell>
          <cell r="K21">
            <v>120</v>
          </cell>
          <cell r="L21">
            <v>421</v>
          </cell>
          <cell r="M21">
            <v>3.51</v>
          </cell>
          <cell r="N21">
            <v>4</v>
          </cell>
          <cell r="O21">
            <v>30</v>
          </cell>
          <cell r="P21">
            <v>105.25</v>
          </cell>
          <cell r="Q21">
            <v>1</v>
          </cell>
          <cell r="R21">
            <v>150</v>
          </cell>
          <cell r="S21">
            <v>91</v>
          </cell>
          <cell r="T21">
            <v>60.7</v>
          </cell>
          <cell r="U21">
            <v>1031</v>
          </cell>
          <cell r="V21">
            <v>6.9</v>
          </cell>
          <cell r="W21">
            <v>7</v>
          </cell>
          <cell r="X21">
            <v>3</v>
          </cell>
          <cell r="Y21">
            <v>129.80000000000001</v>
          </cell>
          <cell r="Z21">
            <v>37.5</v>
          </cell>
          <cell r="AA21">
            <v>257.8</v>
          </cell>
          <cell r="AB21">
            <v>1.75</v>
          </cell>
          <cell r="AC21">
            <v>0.75</v>
          </cell>
          <cell r="AD21">
            <v>270</v>
          </cell>
          <cell r="AE21">
            <v>1452</v>
          </cell>
          <cell r="AF21">
            <v>5.38</v>
          </cell>
          <cell r="AG21">
            <v>363</v>
          </cell>
        </row>
        <row r="22">
          <cell r="A22" t="str">
            <v>Central Michigan</v>
          </cell>
          <cell r="B22">
            <v>4</v>
          </cell>
          <cell r="C22">
            <v>10</v>
          </cell>
          <cell r="D22">
            <v>5</v>
          </cell>
          <cell r="E22">
            <v>10</v>
          </cell>
          <cell r="F22">
            <v>0</v>
          </cell>
          <cell r="G22">
            <v>0</v>
          </cell>
          <cell r="H22">
            <v>85</v>
          </cell>
          <cell r="I22">
            <v>21.3</v>
          </cell>
          <cell r="J22">
            <v>2.5</v>
          </cell>
          <cell r="K22">
            <v>173</v>
          </cell>
          <cell r="L22">
            <v>580</v>
          </cell>
          <cell r="M22">
            <v>3.35</v>
          </cell>
          <cell r="N22">
            <v>4</v>
          </cell>
          <cell r="O22">
            <v>43.25</v>
          </cell>
          <cell r="P22">
            <v>145</v>
          </cell>
          <cell r="Q22">
            <v>1</v>
          </cell>
          <cell r="R22">
            <v>78</v>
          </cell>
          <cell r="S22">
            <v>53</v>
          </cell>
          <cell r="T22">
            <v>67.900000000000006</v>
          </cell>
          <cell r="U22">
            <v>625</v>
          </cell>
          <cell r="V22">
            <v>8</v>
          </cell>
          <cell r="W22">
            <v>5</v>
          </cell>
          <cell r="X22">
            <v>1</v>
          </cell>
          <cell r="Y22">
            <v>153.85</v>
          </cell>
          <cell r="Z22">
            <v>19.5</v>
          </cell>
          <cell r="AA22">
            <v>156.30000000000001</v>
          </cell>
          <cell r="AB22">
            <v>1.25</v>
          </cell>
          <cell r="AC22">
            <v>0.25</v>
          </cell>
          <cell r="AD22">
            <v>251</v>
          </cell>
          <cell r="AE22">
            <v>1205</v>
          </cell>
          <cell r="AF22">
            <v>4.8</v>
          </cell>
          <cell r="AG22">
            <v>301.3</v>
          </cell>
        </row>
        <row r="23">
          <cell r="A23" t="str">
            <v>Charlotte</v>
          </cell>
          <cell r="B23">
            <v>4</v>
          </cell>
          <cell r="C23">
            <v>8</v>
          </cell>
          <cell r="D23">
            <v>5</v>
          </cell>
          <cell r="E23">
            <v>6</v>
          </cell>
          <cell r="F23">
            <v>2</v>
          </cell>
          <cell r="G23">
            <v>0</v>
          </cell>
          <cell r="H23">
            <v>73</v>
          </cell>
          <cell r="I23">
            <v>18.3</v>
          </cell>
          <cell r="J23">
            <v>2</v>
          </cell>
          <cell r="K23">
            <v>132</v>
          </cell>
          <cell r="L23">
            <v>353</v>
          </cell>
          <cell r="M23">
            <v>2.67</v>
          </cell>
          <cell r="N23">
            <v>3</v>
          </cell>
          <cell r="O23">
            <v>33</v>
          </cell>
          <cell r="P23">
            <v>88.25</v>
          </cell>
          <cell r="Q23">
            <v>0.75</v>
          </cell>
          <cell r="R23">
            <v>141</v>
          </cell>
          <cell r="S23">
            <v>87</v>
          </cell>
          <cell r="T23">
            <v>61.7</v>
          </cell>
          <cell r="U23">
            <v>1033</v>
          </cell>
          <cell r="V23">
            <v>7.3</v>
          </cell>
          <cell r="W23">
            <v>5</v>
          </cell>
          <cell r="X23">
            <v>4</v>
          </cell>
          <cell r="Y23">
            <v>129.27000000000001</v>
          </cell>
          <cell r="Z23">
            <v>35.299999999999997</v>
          </cell>
          <cell r="AA23">
            <v>258.3</v>
          </cell>
          <cell r="AB23">
            <v>1.25</v>
          </cell>
          <cell r="AC23">
            <v>1</v>
          </cell>
          <cell r="AD23">
            <v>273</v>
          </cell>
          <cell r="AE23">
            <v>1386</v>
          </cell>
          <cell r="AF23">
            <v>5.08</v>
          </cell>
          <cell r="AG23">
            <v>346.5</v>
          </cell>
        </row>
        <row r="24">
          <cell r="A24" t="str">
            <v>Cincinnati</v>
          </cell>
          <cell r="B24">
            <v>3</v>
          </cell>
          <cell r="C24">
            <v>16</v>
          </cell>
          <cell r="D24">
            <v>3</v>
          </cell>
          <cell r="E24">
            <v>16</v>
          </cell>
          <cell r="F24">
            <v>0</v>
          </cell>
          <cell r="G24">
            <v>0</v>
          </cell>
          <cell r="H24">
            <v>121</v>
          </cell>
          <cell r="I24">
            <v>40.299999999999997</v>
          </cell>
          <cell r="J24">
            <v>5.333333333333333</v>
          </cell>
          <cell r="K24">
            <v>85</v>
          </cell>
          <cell r="L24">
            <v>551</v>
          </cell>
          <cell r="M24">
            <v>6.48</v>
          </cell>
          <cell r="N24">
            <v>6</v>
          </cell>
          <cell r="O24">
            <v>28.33</v>
          </cell>
          <cell r="P24">
            <v>183.67</v>
          </cell>
          <cell r="Q24">
            <v>2</v>
          </cell>
          <cell r="R24">
            <v>72</v>
          </cell>
          <cell r="S24">
            <v>51</v>
          </cell>
          <cell r="T24">
            <v>70.8</v>
          </cell>
          <cell r="U24">
            <v>764</v>
          </cell>
          <cell r="V24">
            <v>10.6</v>
          </cell>
          <cell r="W24">
            <v>10</v>
          </cell>
          <cell r="X24">
            <v>1</v>
          </cell>
          <cell r="Y24">
            <v>203.01</v>
          </cell>
          <cell r="Z24">
            <v>24</v>
          </cell>
          <cell r="AA24">
            <v>254.7</v>
          </cell>
          <cell r="AB24">
            <v>3.3333333333333335</v>
          </cell>
          <cell r="AC24">
            <v>0.33333333333333331</v>
          </cell>
          <cell r="AD24">
            <v>157</v>
          </cell>
          <cell r="AE24">
            <v>1315</v>
          </cell>
          <cell r="AF24">
            <v>8.3800000000000008</v>
          </cell>
          <cell r="AG24">
            <v>438.3</v>
          </cell>
        </row>
        <row r="25">
          <cell r="A25" t="str">
            <v>Clemson</v>
          </cell>
          <cell r="B25">
            <v>4</v>
          </cell>
          <cell r="C25">
            <v>10</v>
          </cell>
          <cell r="D25">
            <v>3</v>
          </cell>
          <cell r="E25">
            <v>10</v>
          </cell>
          <cell r="F25">
            <v>0</v>
          </cell>
          <cell r="G25">
            <v>0</v>
          </cell>
          <cell r="H25">
            <v>79</v>
          </cell>
          <cell r="I25">
            <v>19.8</v>
          </cell>
          <cell r="J25">
            <v>2.5</v>
          </cell>
          <cell r="K25">
            <v>108</v>
          </cell>
          <cell r="L25">
            <v>465</v>
          </cell>
          <cell r="M25">
            <v>4.3099999999999996</v>
          </cell>
          <cell r="N25">
            <v>4</v>
          </cell>
          <cell r="O25">
            <v>27</v>
          </cell>
          <cell r="P25">
            <v>116.25</v>
          </cell>
          <cell r="Q25">
            <v>1</v>
          </cell>
          <cell r="R25">
            <v>149</v>
          </cell>
          <cell r="S25">
            <v>89</v>
          </cell>
          <cell r="T25">
            <v>59.7</v>
          </cell>
          <cell r="U25">
            <v>996</v>
          </cell>
          <cell r="V25">
            <v>6.7</v>
          </cell>
          <cell r="W25">
            <v>6</v>
          </cell>
          <cell r="X25">
            <v>4</v>
          </cell>
          <cell r="Y25">
            <v>123.8</v>
          </cell>
          <cell r="Z25">
            <v>37.299999999999997</v>
          </cell>
          <cell r="AA25">
            <v>249</v>
          </cell>
          <cell r="AB25">
            <v>1.5</v>
          </cell>
          <cell r="AC25">
            <v>1</v>
          </cell>
          <cell r="AD25">
            <v>257</v>
          </cell>
          <cell r="AE25">
            <v>1461</v>
          </cell>
          <cell r="AF25">
            <v>5.68</v>
          </cell>
          <cell r="AG25">
            <v>365.3</v>
          </cell>
        </row>
        <row r="26">
          <cell r="A26" t="str">
            <v>Coastal Carolina</v>
          </cell>
          <cell r="B26">
            <v>4</v>
          </cell>
          <cell r="C26">
            <v>7</v>
          </cell>
          <cell r="D26">
            <v>3</v>
          </cell>
          <cell r="E26">
            <v>7</v>
          </cell>
          <cell r="F26">
            <v>0</v>
          </cell>
          <cell r="G26">
            <v>0</v>
          </cell>
          <cell r="H26">
            <v>58</v>
          </cell>
          <cell r="I26">
            <v>14.5</v>
          </cell>
          <cell r="J26">
            <v>1.75</v>
          </cell>
          <cell r="K26">
            <v>138</v>
          </cell>
          <cell r="L26">
            <v>585</v>
          </cell>
          <cell r="M26">
            <v>4.24</v>
          </cell>
          <cell r="N26">
            <v>4</v>
          </cell>
          <cell r="O26">
            <v>34.5</v>
          </cell>
          <cell r="P26">
            <v>146.25</v>
          </cell>
          <cell r="Q26">
            <v>1</v>
          </cell>
          <cell r="R26">
            <v>128</v>
          </cell>
          <cell r="S26">
            <v>68</v>
          </cell>
          <cell r="T26">
            <v>53.1</v>
          </cell>
          <cell r="U26">
            <v>586</v>
          </cell>
          <cell r="V26">
            <v>4.5999999999999996</v>
          </cell>
          <cell r="W26">
            <v>2</v>
          </cell>
          <cell r="X26">
            <v>6</v>
          </cell>
          <cell r="Y26">
            <v>87.37</v>
          </cell>
          <cell r="Z26">
            <v>32</v>
          </cell>
          <cell r="AA26">
            <v>146.5</v>
          </cell>
          <cell r="AB26">
            <v>0.5</v>
          </cell>
          <cell r="AC26">
            <v>1.5</v>
          </cell>
          <cell r="AD26">
            <v>266</v>
          </cell>
          <cell r="AE26">
            <v>1171</v>
          </cell>
          <cell r="AF26">
            <v>4.4000000000000004</v>
          </cell>
          <cell r="AG26">
            <v>292.8</v>
          </cell>
        </row>
        <row r="27">
          <cell r="A27" t="str">
            <v>Colorado</v>
          </cell>
          <cell r="B27">
            <v>4</v>
          </cell>
          <cell r="C27">
            <v>14</v>
          </cell>
          <cell r="D27">
            <v>3</v>
          </cell>
          <cell r="E27">
            <v>13</v>
          </cell>
          <cell r="F27">
            <v>0</v>
          </cell>
          <cell r="G27">
            <v>1</v>
          </cell>
          <cell r="H27">
            <v>108</v>
          </cell>
          <cell r="I27">
            <v>27</v>
          </cell>
          <cell r="J27">
            <v>3.5</v>
          </cell>
          <cell r="K27">
            <v>124</v>
          </cell>
          <cell r="L27">
            <v>565</v>
          </cell>
          <cell r="M27">
            <v>4.5599999999999996</v>
          </cell>
          <cell r="N27">
            <v>7</v>
          </cell>
          <cell r="O27">
            <v>31</v>
          </cell>
          <cell r="P27">
            <v>141.25</v>
          </cell>
          <cell r="Q27">
            <v>1.75</v>
          </cell>
          <cell r="R27">
            <v>123</v>
          </cell>
          <cell r="S27">
            <v>76</v>
          </cell>
          <cell r="T27">
            <v>61.8</v>
          </cell>
          <cell r="U27">
            <v>935</v>
          </cell>
          <cell r="V27">
            <v>7.6</v>
          </cell>
          <cell r="W27">
            <v>7</v>
          </cell>
          <cell r="X27">
            <v>2</v>
          </cell>
          <cell r="Y27">
            <v>141.18</v>
          </cell>
          <cell r="Z27">
            <v>30.8</v>
          </cell>
          <cell r="AA27">
            <v>233.8</v>
          </cell>
          <cell r="AB27">
            <v>1.75</v>
          </cell>
          <cell r="AC27">
            <v>0.5</v>
          </cell>
          <cell r="AD27">
            <v>247</v>
          </cell>
          <cell r="AE27">
            <v>1500</v>
          </cell>
          <cell r="AF27">
            <v>6.07</v>
          </cell>
          <cell r="AG27">
            <v>375</v>
          </cell>
        </row>
        <row r="28">
          <cell r="A28" t="str">
            <v>Colorado State</v>
          </cell>
          <cell r="B28">
            <v>3</v>
          </cell>
          <cell r="C28">
            <v>8</v>
          </cell>
          <cell r="D28">
            <v>1</v>
          </cell>
          <cell r="E28">
            <v>7</v>
          </cell>
          <cell r="F28">
            <v>0</v>
          </cell>
          <cell r="G28">
            <v>0</v>
          </cell>
          <cell r="H28">
            <v>58</v>
          </cell>
          <cell r="I28">
            <v>19.3</v>
          </cell>
          <cell r="J28">
            <v>2.6666666666666665</v>
          </cell>
          <cell r="K28">
            <v>110</v>
          </cell>
          <cell r="L28">
            <v>468</v>
          </cell>
          <cell r="M28">
            <v>4.25</v>
          </cell>
          <cell r="N28">
            <v>6</v>
          </cell>
          <cell r="O28">
            <v>36.67</v>
          </cell>
          <cell r="P28">
            <v>156</v>
          </cell>
          <cell r="Q28">
            <v>2</v>
          </cell>
          <cell r="R28">
            <v>97</v>
          </cell>
          <cell r="S28">
            <v>55</v>
          </cell>
          <cell r="T28">
            <v>56.7</v>
          </cell>
          <cell r="U28">
            <v>575</v>
          </cell>
          <cell r="V28">
            <v>5.9</v>
          </cell>
          <cell r="W28">
            <v>2</v>
          </cell>
          <cell r="X28">
            <v>2</v>
          </cell>
          <cell r="Y28">
            <v>109.18</v>
          </cell>
          <cell r="Z28">
            <v>32.299999999999997</v>
          </cell>
          <cell r="AA28">
            <v>191.7</v>
          </cell>
          <cell r="AB28">
            <v>0.66666666666666663</v>
          </cell>
          <cell r="AC28">
            <v>0.66666666666666663</v>
          </cell>
          <cell r="AD28">
            <v>207</v>
          </cell>
          <cell r="AE28">
            <v>1043</v>
          </cell>
          <cell r="AF28">
            <v>5.04</v>
          </cell>
          <cell r="AG28">
            <v>347.7</v>
          </cell>
        </row>
        <row r="29">
          <cell r="A29" t="str">
            <v>Connecticut</v>
          </cell>
          <cell r="B29">
            <v>4</v>
          </cell>
          <cell r="C29">
            <v>19</v>
          </cell>
          <cell r="D29">
            <v>6</v>
          </cell>
          <cell r="E29">
            <v>19</v>
          </cell>
          <cell r="F29">
            <v>0</v>
          </cell>
          <cell r="G29">
            <v>0</v>
          </cell>
          <cell r="H29">
            <v>151</v>
          </cell>
          <cell r="I29">
            <v>37.799999999999997</v>
          </cell>
          <cell r="J29">
            <v>4.75</v>
          </cell>
          <cell r="K29">
            <v>136</v>
          </cell>
          <cell r="L29">
            <v>786</v>
          </cell>
          <cell r="M29">
            <v>5.78</v>
          </cell>
          <cell r="N29">
            <v>11</v>
          </cell>
          <cell r="O29">
            <v>34</v>
          </cell>
          <cell r="P29">
            <v>196.5</v>
          </cell>
          <cell r="Q29">
            <v>2.75</v>
          </cell>
          <cell r="R29">
            <v>151</v>
          </cell>
          <cell r="S29">
            <v>100</v>
          </cell>
          <cell r="T29">
            <v>66.2</v>
          </cell>
          <cell r="U29">
            <v>1189</v>
          </cell>
          <cell r="V29">
            <v>7.9</v>
          </cell>
          <cell r="W29">
            <v>8</v>
          </cell>
          <cell r="X29">
            <v>0</v>
          </cell>
          <cell r="Y29">
            <v>149.85</v>
          </cell>
          <cell r="Z29">
            <v>37.799999999999997</v>
          </cell>
          <cell r="AA29">
            <v>297.3</v>
          </cell>
          <cell r="AB29">
            <v>2</v>
          </cell>
          <cell r="AC29">
            <v>0</v>
          </cell>
          <cell r="AD29">
            <v>287</v>
          </cell>
          <cell r="AE29">
            <v>1975</v>
          </cell>
          <cell r="AF29">
            <v>6.88</v>
          </cell>
          <cell r="AG29">
            <v>493.8</v>
          </cell>
        </row>
        <row r="30">
          <cell r="A30" t="str">
            <v>Delaware</v>
          </cell>
          <cell r="B30">
            <v>4</v>
          </cell>
          <cell r="C30">
            <v>17</v>
          </cell>
          <cell r="D30">
            <v>2</v>
          </cell>
          <cell r="E30">
            <v>16</v>
          </cell>
          <cell r="F30">
            <v>0</v>
          </cell>
          <cell r="G30">
            <v>0</v>
          </cell>
          <cell r="H30">
            <v>124</v>
          </cell>
          <cell r="I30">
            <v>31</v>
          </cell>
          <cell r="J30">
            <v>4.25</v>
          </cell>
          <cell r="K30">
            <v>132</v>
          </cell>
          <cell r="L30">
            <v>608</v>
          </cell>
          <cell r="M30">
            <v>4.6100000000000003</v>
          </cell>
          <cell r="N30">
            <v>7</v>
          </cell>
          <cell r="O30">
            <v>33</v>
          </cell>
          <cell r="P30">
            <v>152</v>
          </cell>
          <cell r="Q30">
            <v>1.75</v>
          </cell>
          <cell r="R30">
            <v>149</v>
          </cell>
          <cell r="S30">
            <v>95</v>
          </cell>
          <cell r="T30">
            <v>63.8</v>
          </cell>
          <cell r="U30">
            <v>1086</v>
          </cell>
          <cell r="V30">
            <v>7.3</v>
          </cell>
          <cell r="W30">
            <v>8</v>
          </cell>
          <cell r="X30">
            <v>2</v>
          </cell>
          <cell r="Y30">
            <v>140.03</v>
          </cell>
          <cell r="Z30">
            <v>37.299999999999997</v>
          </cell>
          <cell r="AA30">
            <v>271.5</v>
          </cell>
          <cell r="AB30">
            <v>2</v>
          </cell>
          <cell r="AC30">
            <v>0.5</v>
          </cell>
          <cell r="AD30">
            <v>281</v>
          </cell>
          <cell r="AE30">
            <v>1694</v>
          </cell>
          <cell r="AF30">
            <v>6.03</v>
          </cell>
          <cell r="AG30">
            <v>423.5</v>
          </cell>
        </row>
        <row r="31">
          <cell r="A31" t="str">
            <v>Duke</v>
          </cell>
          <cell r="B31">
            <v>4</v>
          </cell>
          <cell r="C31">
            <v>17</v>
          </cell>
          <cell r="D31">
            <v>6</v>
          </cell>
          <cell r="E31">
            <v>14</v>
          </cell>
          <cell r="F31">
            <v>1</v>
          </cell>
          <cell r="G31">
            <v>0</v>
          </cell>
          <cell r="H31">
            <v>136</v>
          </cell>
          <cell r="I31">
            <v>34</v>
          </cell>
          <cell r="J31">
            <v>4.25</v>
          </cell>
          <cell r="K31">
            <v>108</v>
          </cell>
          <cell r="L31">
            <v>529</v>
          </cell>
          <cell r="M31">
            <v>4.9000000000000004</v>
          </cell>
          <cell r="N31">
            <v>5</v>
          </cell>
          <cell r="O31">
            <v>27</v>
          </cell>
          <cell r="P31">
            <v>132.25</v>
          </cell>
          <cell r="Q31">
            <v>1.25</v>
          </cell>
          <cell r="R31">
            <v>152</v>
          </cell>
          <cell r="S31">
            <v>101</v>
          </cell>
          <cell r="T31">
            <v>66.400000000000006</v>
          </cell>
          <cell r="U31">
            <v>1327</v>
          </cell>
          <cell r="V31">
            <v>8.6999999999999993</v>
          </cell>
          <cell r="W31">
            <v>11</v>
          </cell>
          <cell r="X31">
            <v>2</v>
          </cell>
          <cell r="Y31">
            <v>161.03</v>
          </cell>
          <cell r="Z31">
            <v>38</v>
          </cell>
          <cell r="AA31">
            <v>331.8</v>
          </cell>
          <cell r="AB31">
            <v>2.75</v>
          </cell>
          <cell r="AC31">
            <v>0.5</v>
          </cell>
          <cell r="AD31">
            <v>260</v>
          </cell>
          <cell r="AE31">
            <v>1856</v>
          </cell>
          <cell r="AF31">
            <v>7.14</v>
          </cell>
          <cell r="AG31">
            <v>464</v>
          </cell>
        </row>
        <row r="32">
          <cell r="A32" t="str">
            <v>East Carolina</v>
          </cell>
          <cell r="B32">
            <v>4</v>
          </cell>
          <cell r="C32">
            <v>16</v>
          </cell>
          <cell r="D32">
            <v>4</v>
          </cell>
          <cell r="E32">
            <v>16</v>
          </cell>
          <cell r="F32">
            <v>0</v>
          </cell>
          <cell r="G32">
            <v>0</v>
          </cell>
          <cell r="H32">
            <v>124</v>
          </cell>
          <cell r="I32">
            <v>31</v>
          </cell>
          <cell r="J32">
            <v>4</v>
          </cell>
          <cell r="K32">
            <v>150</v>
          </cell>
          <cell r="L32">
            <v>525</v>
          </cell>
          <cell r="M32">
            <v>3.5</v>
          </cell>
          <cell r="N32">
            <v>10</v>
          </cell>
          <cell r="O32">
            <v>37.5</v>
          </cell>
          <cell r="P32">
            <v>131.25</v>
          </cell>
          <cell r="Q32">
            <v>2.5</v>
          </cell>
          <cell r="R32">
            <v>168</v>
          </cell>
          <cell r="S32">
            <v>115</v>
          </cell>
          <cell r="T32">
            <v>68.5</v>
          </cell>
          <cell r="U32">
            <v>1324</v>
          </cell>
          <cell r="V32">
            <v>7.9</v>
          </cell>
          <cell r="W32">
            <v>6</v>
          </cell>
          <cell r="X32">
            <v>3</v>
          </cell>
          <cell r="Y32">
            <v>142.86000000000001</v>
          </cell>
          <cell r="Z32">
            <v>42</v>
          </cell>
          <cell r="AA32">
            <v>331</v>
          </cell>
          <cell r="AB32">
            <v>1.5</v>
          </cell>
          <cell r="AC32">
            <v>0.75</v>
          </cell>
          <cell r="AD32">
            <v>318</v>
          </cell>
          <cell r="AE32">
            <v>1849</v>
          </cell>
          <cell r="AF32">
            <v>5.81</v>
          </cell>
          <cell r="AG32">
            <v>462.3</v>
          </cell>
        </row>
        <row r="33">
          <cell r="A33" t="str">
            <v>Eastern Michigan</v>
          </cell>
          <cell r="B33">
            <v>4</v>
          </cell>
          <cell r="C33">
            <v>12</v>
          </cell>
          <cell r="D33">
            <v>8</v>
          </cell>
          <cell r="E33">
            <v>11</v>
          </cell>
          <cell r="F33">
            <v>0</v>
          </cell>
          <cell r="G33">
            <v>0</v>
          </cell>
          <cell r="H33">
            <v>107</v>
          </cell>
          <cell r="I33">
            <v>26.8</v>
          </cell>
          <cell r="J33">
            <v>3</v>
          </cell>
          <cell r="K33">
            <v>124</v>
          </cell>
          <cell r="L33">
            <v>579</v>
          </cell>
          <cell r="M33">
            <v>4.67</v>
          </cell>
          <cell r="N33">
            <v>7</v>
          </cell>
          <cell r="O33">
            <v>31</v>
          </cell>
          <cell r="P33">
            <v>144.75</v>
          </cell>
          <cell r="Q33">
            <v>1.75</v>
          </cell>
          <cell r="R33">
            <v>137</v>
          </cell>
          <cell r="S33">
            <v>87</v>
          </cell>
          <cell r="T33">
            <v>63.5</v>
          </cell>
          <cell r="U33">
            <v>993</v>
          </cell>
          <cell r="V33">
            <v>7.2</v>
          </cell>
          <cell r="W33">
            <v>5</v>
          </cell>
          <cell r="X33">
            <v>2</v>
          </cell>
          <cell r="Y33">
            <v>133.51</v>
          </cell>
          <cell r="Z33">
            <v>34.299999999999997</v>
          </cell>
          <cell r="AA33">
            <v>248.3</v>
          </cell>
          <cell r="AB33">
            <v>1.25</v>
          </cell>
          <cell r="AC33">
            <v>0.5</v>
          </cell>
          <cell r="AD33">
            <v>261</v>
          </cell>
          <cell r="AE33">
            <v>1572</v>
          </cell>
          <cell r="AF33">
            <v>6.02</v>
          </cell>
          <cell r="AG33">
            <v>393</v>
          </cell>
        </row>
        <row r="34">
          <cell r="A34" t="str">
            <v>FIU</v>
          </cell>
          <cell r="B34">
            <v>4</v>
          </cell>
          <cell r="C34">
            <v>13</v>
          </cell>
          <cell r="D34">
            <v>2</v>
          </cell>
          <cell r="E34">
            <v>12</v>
          </cell>
          <cell r="F34">
            <v>0</v>
          </cell>
          <cell r="G34">
            <v>0</v>
          </cell>
          <cell r="H34">
            <v>96</v>
          </cell>
          <cell r="I34">
            <v>24</v>
          </cell>
          <cell r="J34">
            <v>3.25</v>
          </cell>
          <cell r="K34">
            <v>151</v>
          </cell>
          <cell r="L34">
            <v>748</v>
          </cell>
          <cell r="M34">
            <v>4.95</v>
          </cell>
          <cell r="N34">
            <v>11</v>
          </cell>
          <cell r="O34">
            <v>37.75</v>
          </cell>
          <cell r="P34">
            <v>187</v>
          </cell>
          <cell r="Q34">
            <v>2.75</v>
          </cell>
          <cell r="R34">
            <v>127</v>
          </cell>
          <cell r="S34">
            <v>80</v>
          </cell>
          <cell r="T34">
            <v>63</v>
          </cell>
          <cell r="U34">
            <v>769</v>
          </cell>
          <cell r="V34">
            <v>6.1</v>
          </cell>
          <cell r="W34">
            <v>2</v>
          </cell>
          <cell r="X34">
            <v>3</v>
          </cell>
          <cell r="Y34">
            <v>114.33</v>
          </cell>
          <cell r="Z34">
            <v>31.8</v>
          </cell>
          <cell r="AA34">
            <v>192.3</v>
          </cell>
          <cell r="AB34">
            <v>0.5</v>
          </cell>
          <cell r="AC34">
            <v>0.75</v>
          </cell>
          <cell r="AD34">
            <v>278</v>
          </cell>
          <cell r="AE34">
            <v>1517</v>
          </cell>
          <cell r="AF34">
            <v>5.46</v>
          </cell>
          <cell r="AG34">
            <v>379.3</v>
          </cell>
        </row>
        <row r="35">
          <cell r="A35" t="str">
            <v>Florida</v>
          </cell>
          <cell r="B35">
            <v>4</v>
          </cell>
          <cell r="C35">
            <v>10</v>
          </cell>
          <cell r="D35">
            <v>6</v>
          </cell>
          <cell r="E35">
            <v>10</v>
          </cell>
          <cell r="F35">
            <v>0</v>
          </cell>
          <cell r="G35">
            <v>0</v>
          </cell>
          <cell r="H35">
            <v>88</v>
          </cell>
          <cell r="I35">
            <v>22</v>
          </cell>
          <cell r="J35">
            <v>2.5</v>
          </cell>
          <cell r="K35">
            <v>125</v>
          </cell>
          <cell r="L35">
            <v>492</v>
          </cell>
          <cell r="M35">
            <v>3.94</v>
          </cell>
          <cell r="N35">
            <v>2</v>
          </cell>
          <cell r="O35">
            <v>31.25</v>
          </cell>
          <cell r="P35">
            <v>123</v>
          </cell>
          <cell r="Q35">
            <v>0.5</v>
          </cell>
          <cell r="R35">
            <v>141</v>
          </cell>
          <cell r="S35">
            <v>95</v>
          </cell>
          <cell r="T35">
            <v>67.400000000000006</v>
          </cell>
          <cell r="U35">
            <v>821</v>
          </cell>
          <cell r="V35">
            <v>5.8</v>
          </cell>
          <cell r="W35">
            <v>7</v>
          </cell>
          <cell r="X35">
            <v>6</v>
          </cell>
          <cell r="Y35">
            <v>124.16</v>
          </cell>
          <cell r="Z35">
            <v>35.299999999999997</v>
          </cell>
          <cell r="AA35">
            <v>205.3</v>
          </cell>
          <cell r="AB35">
            <v>1.75</v>
          </cell>
          <cell r="AC35">
            <v>1.5</v>
          </cell>
          <cell r="AD35">
            <v>266</v>
          </cell>
          <cell r="AE35">
            <v>1313</v>
          </cell>
          <cell r="AF35">
            <v>4.9400000000000004</v>
          </cell>
          <cell r="AG35">
            <v>328.3</v>
          </cell>
        </row>
        <row r="36">
          <cell r="A36" t="str">
            <v>Florida Atlantic</v>
          </cell>
          <cell r="B36">
            <v>3</v>
          </cell>
          <cell r="C36">
            <v>12</v>
          </cell>
          <cell r="D36">
            <v>2</v>
          </cell>
          <cell r="E36">
            <v>11</v>
          </cell>
          <cell r="F36">
            <v>1</v>
          </cell>
          <cell r="G36">
            <v>0</v>
          </cell>
          <cell r="H36">
            <v>91</v>
          </cell>
          <cell r="I36">
            <v>30.3</v>
          </cell>
          <cell r="J36">
            <v>4</v>
          </cell>
          <cell r="K36">
            <v>97</v>
          </cell>
          <cell r="L36">
            <v>405</v>
          </cell>
          <cell r="M36">
            <v>4.18</v>
          </cell>
          <cell r="N36">
            <v>2</v>
          </cell>
          <cell r="O36">
            <v>32.33</v>
          </cell>
          <cell r="P36">
            <v>135</v>
          </cell>
          <cell r="Q36">
            <v>0.66666666666666663</v>
          </cell>
          <cell r="R36">
            <v>158</v>
          </cell>
          <cell r="S36">
            <v>98</v>
          </cell>
          <cell r="T36">
            <v>62</v>
          </cell>
          <cell r="U36">
            <v>980</v>
          </cell>
          <cell r="V36">
            <v>6.2</v>
          </cell>
          <cell r="W36">
            <v>8</v>
          </cell>
          <cell r="X36">
            <v>9</v>
          </cell>
          <cell r="Y36">
            <v>119.46</v>
          </cell>
          <cell r="Z36">
            <v>52.7</v>
          </cell>
          <cell r="AA36">
            <v>326.7</v>
          </cell>
          <cell r="AB36">
            <v>2.6666666666666665</v>
          </cell>
          <cell r="AC36">
            <v>3</v>
          </cell>
          <cell r="AD36">
            <v>255</v>
          </cell>
          <cell r="AE36">
            <v>1385</v>
          </cell>
          <cell r="AF36">
            <v>5.43</v>
          </cell>
          <cell r="AG36">
            <v>461.7</v>
          </cell>
        </row>
        <row r="37">
          <cell r="A37" t="str">
            <v>Florida State</v>
          </cell>
          <cell r="B37">
            <v>3</v>
          </cell>
          <cell r="C37">
            <v>24</v>
          </cell>
          <cell r="D37">
            <v>2</v>
          </cell>
          <cell r="E37">
            <v>24</v>
          </cell>
          <cell r="F37">
            <v>0</v>
          </cell>
          <cell r="G37">
            <v>0</v>
          </cell>
          <cell r="H37">
            <v>174</v>
          </cell>
          <cell r="I37">
            <v>58</v>
          </cell>
          <cell r="J37">
            <v>8</v>
          </cell>
          <cell r="K37">
            <v>154</v>
          </cell>
          <cell r="L37">
            <v>1089</v>
          </cell>
          <cell r="M37">
            <v>7.07</v>
          </cell>
          <cell r="N37">
            <v>17</v>
          </cell>
          <cell r="O37">
            <v>51.33</v>
          </cell>
          <cell r="P37">
            <v>363</v>
          </cell>
          <cell r="Q37">
            <v>5.666666666666667</v>
          </cell>
          <cell r="R37">
            <v>58</v>
          </cell>
          <cell r="S37">
            <v>41</v>
          </cell>
          <cell r="T37">
            <v>70.7</v>
          </cell>
          <cell r="U37">
            <v>797</v>
          </cell>
          <cell r="V37">
            <v>13.7</v>
          </cell>
          <cell r="W37">
            <v>7</v>
          </cell>
          <cell r="X37">
            <v>1</v>
          </cell>
          <cell r="Y37">
            <v>222.49</v>
          </cell>
          <cell r="Z37">
            <v>19.3</v>
          </cell>
          <cell r="AA37">
            <v>265.7</v>
          </cell>
          <cell r="AB37">
            <v>2.3333333333333335</v>
          </cell>
          <cell r="AC37">
            <v>0.33333333333333331</v>
          </cell>
          <cell r="AD37">
            <v>212</v>
          </cell>
          <cell r="AE37">
            <v>1886</v>
          </cell>
          <cell r="AF37">
            <v>8.9</v>
          </cell>
          <cell r="AG37">
            <v>628.70000000000005</v>
          </cell>
        </row>
        <row r="38">
          <cell r="A38" t="str">
            <v>Fresno State</v>
          </cell>
          <cell r="B38">
            <v>5</v>
          </cell>
          <cell r="C38">
            <v>21</v>
          </cell>
          <cell r="D38">
            <v>6</v>
          </cell>
          <cell r="E38">
            <v>18</v>
          </cell>
          <cell r="F38">
            <v>1</v>
          </cell>
          <cell r="G38">
            <v>0</v>
          </cell>
          <cell r="H38">
            <v>164</v>
          </cell>
          <cell r="I38">
            <v>32.799999999999997</v>
          </cell>
          <cell r="J38">
            <v>4.2</v>
          </cell>
          <cell r="K38">
            <v>175</v>
          </cell>
          <cell r="L38">
            <v>881</v>
          </cell>
          <cell r="M38">
            <v>5.03</v>
          </cell>
          <cell r="N38">
            <v>13</v>
          </cell>
          <cell r="O38">
            <v>35</v>
          </cell>
          <cell r="P38">
            <v>176.2</v>
          </cell>
          <cell r="Q38">
            <v>2.6</v>
          </cell>
          <cell r="R38">
            <v>133</v>
          </cell>
          <cell r="S38">
            <v>98</v>
          </cell>
          <cell r="T38">
            <v>73.7</v>
          </cell>
          <cell r="U38">
            <v>988</v>
          </cell>
          <cell r="V38">
            <v>7.4</v>
          </cell>
          <cell r="W38">
            <v>5</v>
          </cell>
          <cell r="X38">
            <v>5</v>
          </cell>
          <cell r="Y38">
            <v>140.96</v>
          </cell>
          <cell r="Z38">
            <v>26.6</v>
          </cell>
          <cell r="AA38">
            <v>197.6</v>
          </cell>
          <cell r="AB38">
            <v>1</v>
          </cell>
          <cell r="AC38">
            <v>1</v>
          </cell>
          <cell r="AD38">
            <v>308</v>
          </cell>
          <cell r="AE38">
            <v>1869</v>
          </cell>
          <cell r="AF38">
            <v>6.07</v>
          </cell>
          <cell r="AG38">
            <v>373.8</v>
          </cell>
        </row>
        <row r="39">
          <cell r="A39" t="str">
            <v>Georgia</v>
          </cell>
          <cell r="B39">
            <v>3</v>
          </cell>
          <cell r="C39">
            <v>15</v>
          </cell>
          <cell r="D39">
            <v>4</v>
          </cell>
          <cell r="E39">
            <v>13</v>
          </cell>
          <cell r="F39">
            <v>1</v>
          </cell>
          <cell r="G39">
            <v>0</v>
          </cell>
          <cell r="H39">
            <v>117</v>
          </cell>
          <cell r="I39">
            <v>39</v>
          </cell>
          <cell r="J39">
            <v>5</v>
          </cell>
          <cell r="K39">
            <v>139</v>
          </cell>
          <cell r="L39">
            <v>627</v>
          </cell>
          <cell r="M39">
            <v>4.51</v>
          </cell>
          <cell r="N39">
            <v>10</v>
          </cell>
          <cell r="O39">
            <v>46.33</v>
          </cell>
          <cell r="P39">
            <v>209</v>
          </cell>
          <cell r="Q39">
            <v>3.3333333333333335</v>
          </cell>
          <cell r="R39">
            <v>100</v>
          </cell>
          <cell r="S39">
            <v>69</v>
          </cell>
          <cell r="T39">
            <v>69</v>
          </cell>
          <cell r="U39">
            <v>784</v>
          </cell>
          <cell r="V39">
            <v>7.8</v>
          </cell>
          <cell r="W39">
            <v>5</v>
          </cell>
          <cell r="X39">
            <v>1</v>
          </cell>
          <cell r="Y39">
            <v>149.36000000000001</v>
          </cell>
          <cell r="Z39">
            <v>33.299999999999997</v>
          </cell>
          <cell r="AA39">
            <v>261.3</v>
          </cell>
          <cell r="AB39">
            <v>1.6666666666666667</v>
          </cell>
          <cell r="AC39">
            <v>0.33333333333333331</v>
          </cell>
          <cell r="AD39">
            <v>239</v>
          </cell>
          <cell r="AE39">
            <v>1411</v>
          </cell>
          <cell r="AF39">
            <v>5.9</v>
          </cell>
          <cell r="AG39">
            <v>470.3</v>
          </cell>
        </row>
        <row r="40">
          <cell r="A40" t="str">
            <v>Georgia Southern</v>
          </cell>
          <cell r="B40">
            <v>4</v>
          </cell>
          <cell r="C40">
            <v>16</v>
          </cell>
          <cell r="D40">
            <v>3</v>
          </cell>
          <cell r="E40">
            <v>15</v>
          </cell>
          <cell r="F40">
            <v>0</v>
          </cell>
          <cell r="G40">
            <v>0</v>
          </cell>
          <cell r="H40">
            <v>120</v>
          </cell>
          <cell r="I40">
            <v>30</v>
          </cell>
          <cell r="J40">
            <v>4</v>
          </cell>
          <cell r="K40">
            <v>136</v>
          </cell>
          <cell r="L40">
            <v>651</v>
          </cell>
          <cell r="M40">
            <v>4.79</v>
          </cell>
          <cell r="N40">
            <v>7</v>
          </cell>
          <cell r="O40">
            <v>34</v>
          </cell>
          <cell r="P40">
            <v>162.75</v>
          </cell>
          <cell r="Q40">
            <v>1.75</v>
          </cell>
          <cell r="R40">
            <v>134</v>
          </cell>
          <cell r="S40">
            <v>79</v>
          </cell>
          <cell r="T40">
            <v>59</v>
          </cell>
          <cell r="U40">
            <v>894</v>
          </cell>
          <cell r="V40">
            <v>6.7</v>
          </cell>
          <cell r="W40">
            <v>8</v>
          </cell>
          <cell r="X40">
            <v>3</v>
          </cell>
          <cell r="Y40">
            <v>130.22</v>
          </cell>
          <cell r="Z40">
            <v>33.5</v>
          </cell>
          <cell r="AA40">
            <v>223.5</v>
          </cell>
          <cell r="AB40">
            <v>2</v>
          </cell>
          <cell r="AC40">
            <v>0.75</v>
          </cell>
          <cell r="AD40">
            <v>270</v>
          </cell>
          <cell r="AE40">
            <v>1545</v>
          </cell>
          <cell r="AF40">
            <v>5.72</v>
          </cell>
          <cell r="AG40">
            <v>386.3</v>
          </cell>
        </row>
        <row r="41">
          <cell r="A41" t="str">
            <v>Georgia State</v>
          </cell>
          <cell r="B41">
            <v>4</v>
          </cell>
          <cell r="C41">
            <v>11</v>
          </cell>
          <cell r="D41">
            <v>1</v>
          </cell>
          <cell r="E41">
            <v>8</v>
          </cell>
          <cell r="F41">
            <v>0</v>
          </cell>
          <cell r="G41">
            <v>2</v>
          </cell>
          <cell r="H41">
            <v>81</v>
          </cell>
          <cell r="I41">
            <v>20.3</v>
          </cell>
          <cell r="J41">
            <v>2.75</v>
          </cell>
          <cell r="K41">
            <v>114</v>
          </cell>
          <cell r="L41">
            <v>438</v>
          </cell>
          <cell r="M41">
            <v>3.84</v>
          </cell>
          <cell r="N41">
            <v>2</v>
          </cell>
          <cell r="O41">
            <v>28.5</v>
          </cell>
          <cell r="P41">
            <v>109.5</v>
          </cell>
          <cell r="Q41">
            <v>0.5</v>
          </cell>
          <cell r="R41">
            <v>144</v>
          </cell>
          <cell r="S41">
            <v>93</v>
          </cell>
          <cell r="T41">
            <v>64.599999999999994</v>
          </cell>
          <cell r="U41">
            <v>955</v>
          </cell>
          <cell r="V41">
            <v>6.6</v>
          </cell>
          <cell r="W41">
            <v>9</v>
          </cell>
          <cell r="X41">
            <v>4</v>
          </cell>
          <cell r="Y41">
            <v>135.36000000000001</v>
          </cell>
          <cell r="Z41">
            <v>36</v>
          </cell>
          <cell r="AA41">
            <v>238.8</v>
          </cell>
          <cell r="AB41">
            <v>2.25</v>
          </cell>
          <cell r="AC41">
            <v>1</v>
          </cell>
          <cell r="AD41">
            <v>258</v>
          </cell>
          <cell r="AE41">
            <v>1393</v>
          </cell>
          <cell r="AF41">
            <v>5.4</v>
          </cell>
          <cell r="AG41">
            <v>348.3</v>
          </cell>
        </row>
        <row r="42">
          <cell r="A42" t="str">
            <v>Georgia Tech</v>
          </cell>
          <cell r="B42">
            <v>4</v>
          </cell>
          <cell r="C42">
            <v>18</v>
          </cell>
          <cell r="D42">
            <v>7</v>
          </cell>
          <cell r="E42">
            <v>18</v>
          </cell>
          <cell r="F42">
            <v>1</v>
          </cell>
          <cell r="G42">
            <v>0</v>
          </cell>
          <cell r="H42">
            <v>149</v>
          </cell>
          <cell r="I42">
            <v>37.299999999999997</v>
          </cell>
          <cell r="J42">
            <v>4.5</v>
          </cell>
          <cell r="K42">
            <v>147</v>
          </cell>
          <cell r="L42">
            <v>997</v>
          </cell>
          <cell r="M42">
            <v>6.78</v>
          </cell>
          <cell r="N42">
            <v>14</v>
          </cell>
          <cell r="O42">
            <v>36.75</v>
          </cell>
          <cell r="P42">
            <v>249.25</v>
          </cell>
          <cell r="Q42">
            <v>3.5</v>
          </cell>
          <cell r="R42">
            <v>96</v>
          </cell>
          <cell r="S42">
            <v>68</v>
          </cell>
          <cell r="T42">
            <v>70.8</v>
          </cell>
          <cell r="U42">
            <v>972</v>
          </cell>
          <cell r="V42">
            <v>10.1</v>
          </cell>
          <cell r="W42">
            <v>4</v>
          </cell>
          <cell r="X42">
            <v>2</v>
          </cell>
          <cell r="Y42">
            <v>165.46</v>
          </cell>
          <cell r="Z42">
            <v>24</v>
          </cell>
          <cell r="AA42">
            <v>243</v>
          </cell>
          <cell r="AB42">
            <v>1</v>
          </cell>
          <cell r="AC42">
            <v>0.5</v>
          </cell>
          <cell r="AD42">
            <v>243</v>
          </cell>
          <cell r="AE42">
            <v>1969</v>
          </cell>
          <cell r="AF42">
            <v>8.1</v>
          </cell>
          <cell r="AG42">
            <v>492.3</v>
          </cell>
        </row>
        <row r="43">
          <cell r="A43" t="str">
            <v>Hawaii</v>
          </cell>
          <cell r="B43">
            <v>5</v>
          </cell>
          <cell r="C43">
            <v>10</v>
          </cell>
          <cell r="D43">
            <v>13</v>
          </cell>
          <cell r="E43">
            <v>9</v>
          </cell>
          <cell r="F43">
            <v>0</v>
          </cell>
          <cell r="G43">
            <v>1</v>
          </cell>
          <cell r="H43">
            <v>110</v>
          </cell>
          <cell r="I43">
            <v>22</v>
          </cell>
          <cell r="J43">
            <v>2</v>
          </cell>
          <cell r="K43">
            <v>143</v>
          </cell>
          <cell r="L43">
            <v>482</v>
          </cell>
          <cell r="M43">
            <v>3.37</v>
          </cell>
          <cell r="N43">
            <v>0</v>
          </cell>
          <cell r="O43">
            <v>28.6</v>
          </cell>
          <cell r="P43">
            <v>96.4</v>
          </cell>
          <cell r="Q43">
            <v>0</v>
          </cell>
          <cell r="R43">
            <v>222</v>
          </cell>
          <cell r="S43">
            <v>135</v>
          </cell>
          <cell r="T43">
            <v>60.8</v>
          </cell>
          <cell r="U43">
            <v>1196</v>
          </cell>
          <cell r="V43">
            <v>5.4</v>
          </cell>
          <cell r="W43">
            <v>8</v>
          </cell>
          <cell r="X43">
            <v>7</v>
          </cell>
          <cell r="Y43">
            <v>111.64</v>
          </cell>
          <cell r="Z43">
            <v>44.4</v>
          </cell>
          <cell r="AA43">
            <v>239.2</v>
          </cell>
          <cell r="AB43">
            <v>1.6</v>
          </cell>
          <cell r="AC43">
            <v>1.4</v>
          </cell>
          <cell r="AD43">
            <v>365</v>
          </cell>
          <cell r="AE43">
            <v>1678</v>
          </cell>
          <cell r="AF43">
            <v>4.5999999999999996</v>
          </cell>
          <cell r="AG43">
            <v>335.6</v>
          </cell>
        </row>
        <row r="44">
          <cell r="A44" t="str">
            <v>Houston</v>
          </cell>
          <cell r="B44">
            <v>3</v>
          </cell>
          <cell r="C44">
            <v>11</v>
          </cell>
          <cell r="D44">
            <v>7</v>
          </cell>
          <cell r="E44">
            <v>11</v>
          </cell>
          <cell r="F44">
            <v>0</v>
          </cell>
          <cell r="G44">
            <v>0</v>
          </cell>
          <cell r="H44">
            <v>98</v>
          </cell>
          <cell r="I44">
            <v>32.700000000000003</v>
          </cell>
          <cell r="J44">
            <v>3.6666666666666665</v>
          </cell>
          <cell r="K44">
            <v>137</v>
          </cell>
          <cell r="L44">
            <v>604</v>
          </cell>
          <cell r="M44">
            <v>4.41</v>
          </cell>
          <cell r="N44">
            <v>6</v>
          </cell>
          <cell r="O44">
            <v>45.67</v>
          </cell>
          <cell r="P44">
            <v>201.33</v>
          </cell>
          <cell r="Q44">
            <v>2</v>
          </cell>
          <cell r="R44">
            <v>73</v>
          </cell>
          <cell r="S44">
            <v>46</v>
          </cell>
          <cell r="T44">
            <v>63</v>
          </cell>
          <cell r="U44">
            <v>562</v>
          </cell>
          <cell r="V44">
            <v>7.7</v>
          </cell>
          <cell r="W44">
            <v>4</v>
          </cell>
          <cell r="X44">
            <v>0</v>
          </cell>
          <cell r="Y44">
            <v>145.76</v>
          </cell>
          <cell r="Z44">
            <v>24.3</v>
          </cell>
          <cell r="AA44">
            <v>187.3</v>
          </cell>
          <cell r="AB44">
            <v>1.3333333333333333</v>
          </cell>
          <cell r="AC44">
            <v>0</v>
          </cell>
          <cell r="AD44">
            <v>210</v>
          </cell>
          <cell r="AE44">
            <v>1166</v>
          </cell>
          <cell r="AF44">
            <v>5.55</v>
          </cell>
          <cell r="AG44">
            <v>388.7</v>
          </cell>
        </row>
        <row r="45">
          <cell r="A45" t="str">
            <v>Illinois</v>
          </cell>
          <cell r="B45">
            <v>4</v>
          </cell>
          <cell r="C45">
            <v>19</v>
          </cell>
          <cell r="D45">
            <v>4</v>
          </cell>
          <cell r="E45">
            <v>19</v>
          </cell>
          <cell r="F45">
            <v>0</v>
          </cell>
          <cell r="G45">
            <v>0</v>
          </cell>
          <cell r="H45">
            <v>145</v>
          </cell>
          <cell r="I45">
            <v>36.299999999999997</v>
          </cell>
          <cell r="J45">
            <v>4.75</v>
          </cell>
          <cell r="K45">
            <v>136</v>
          </cell>
          <cell r="L45">
            <v>496</v>
          </cell>
          <cell r="M45">
            <v>3.65</v>
          </cell>
          <cell r="N45">
            <v>9</v>
          </cell>
          <cell r="O45">
            <v>34</v>
          </cell>
          <cell r="P45">
            <v>124</v>
          </cell>
          <cell r="Q45">
            <v>2.25</v>
          </cell>
          <cell r="R45">
            <v>104</v>
          </cell>
          <cell r="S45">
            <v>73</v>
          </cell>
          <cell r="T45">
            <v>70.2</v>
          </cell>
          <cell r="U45">
            <v>882</v>
          </cell>
          <cell r="V45">
            <v>8.5</v>
          </cell>
          <cell r="W45">
            <v>9</v>
          </cell>
          <cell r="X45">
            <v>1</v>
          </cell>
          <cell r="Y45">
            <v>168.07</v>
          </cell>
          <cell r="Z45">
            <v>26</v>
          </cell>
          <cell r="AA45">
            <v>220.5</v>
          </cell>
          <cell r="AB45">
            <v>2.25</v>
          </cell>
          <cell r="AC45">
            <v>0.25</v>
          </cell>
          <cell r="AD45">
            <v>240</v>
          </cell>
          <cell r="AE45">
            <v>1378</v>
          </cell>
          <cell r="AF45">
            <v>5.74</v>
          </cell>
          <cell r="AG45">
            <v>344.5</v>
          </cell>
        </row>
        <row r="46">
          <cell r="A46" t="str">
            <v>Indiana</v>
          </cell>
          <cell r="B46">
            <v>4</v>
          </cell>
          <cell r="C46">
            <v>30</v>
          </cell>
          <cell r="D46">
            <v>3</v>
          </cell>
          <cell r="E46">
            <v>30</v>
          </cell>
          <cell r="F46">
            <v>0</v>
          </cell>
          <cell r="G46">
            <v>0</v>
          </cell>
          <cell r="H46">
            <v>219</v>
          </cell>
          <cell r="I46">
            <v>54.8</v>
          </cell>
          <cell r="J46">
            <v>7.5</v>
          </cell>
          <cell r="K46">
            <v>182</v>
          </cell>
          <cell r="L46">
            <v>1235</v>
          </cell>
          <cell r="M46">
            <v>6.79</v>
          </cell>
          <cell r="N46">
            <v>11</v>
          </cell>
          <cell r="O46">
            <v>45.5</v>
          </cell>
          <cell r="P46">
            <v>308.75</v>
          </cell>
          <cell r="Q46">
            <v>2.75</v>
          </cell>
          <cell r="R46">
            <v>113</v>
          </cell>
          <cell r="S46">
            <v>86</v>
          </cell>
          <cell r="T46">
            <v>76.099999999999994</v>
          </cell>
          <cell r="U46">
            <v>1119</v>
          </cell>
          <cell r="V46">
            <v>9.9</v>
          </cell>
          <cell r="W46">
            <v>17</v>
          </cell>
          <cell r="X46">
            <v>0</v>
          </cell>
          <cell r="Y46">
            <v>208.95</v>
          </cell>
          <cell r="Z46">
            <v>28.3</v>
          </cell>
          <cell r="AA46">
            <v>279.8</v>
          </cell>
          <cell r="AB46">
            <v>4.25</v>
          </cell>
          <cell r="AC46">
            <v>0</v>
          </cell>
          <cell r="AD46">
            <v>295</v>
          </cell>
          <cell r="AE46">
            <v>2354</v>
          </cell>
          <cell r="AF46">
            <v>7.98</v>
          </cell>
          <cell r="AG46">
            <v>588.5</v>
          </cell>
        </row>
        <row r="47">
          <cell r="A47" t="str">
            <v>Iowa</v>
          </cell>
          <cell r="B47">
            <v>4</v>
          </cell>
          <cell r="C47">
            <v>16</v>
          </cell>
          <cell r="D47">
            <v>7</v>
          </cell>
          <cell r="E47">
            <v>15</v>
          </cell>
          <cell r="F47">
            <v>0</v>
          </cell>
          <cell r="G47">
            <v>0</v>
          </cell>
          <cell r="H47">
            <v>132</v>
          </cell>
          <cell r="I47">
            <v>33</v>
          </cell>
          <cell r="J47">
            <v>4</v>
          </cell>
          <cell r="K47">
            <v>170</v>
          </cell>
          <cell r="L47">
            <v>802</v>
          </cell>
          <cell r="M47">
            <v>4.72</v>
          </cell>
          <cell r="N47">
            <v>10</v>
          </cell>
          <cell r="O47">
            <v>42.5</v>
          </cell>
          <cell r="P47">
            <v>200.5</v>
          </cell>
          <cell r="Q47">
            <v>2.5</v>
          </cell>
          <cell r="R47">
            <v>89</v>
          </cell>
          <cell r="S47">
            <v>55</v>
          </cell>
          <cell r="T47">
            <v>61.8</v>
          </cell>
          <cell r="U47">
            <v>551</v>
          </cell>
          <cell r="V47">
            <v>6.2</v>
          </cell>
          <cell r="W47">
            <v>4</v>
          </cell>
          <cell r="X47">
            <v>1</v>
          </cell>
          <cell r="Y47">
            <v>126.38</v>
          </cell>
          <cell r="Z47">
            <v>22.3</v>
          </cell>
          <cell r="AA47">
            <v>137.80000000000001</v>
          </cell>
          <cell r="AB47">
            <v>1</v>
          </cell>
          <cell r="AC47">
            <v>0.25</v>
          </cell>
          <cell r="AD47">
            <v>259</v>
          </cell>
          <cell r="AE47">
            <v>1353</v>
          </cell>
          <cell r="AF47">
            <v>5.22</v>
          </cell>
          <cell r="AG47">
            <v>338.3</v>
          </cell>
        </row>
        <row r="48">
          <cell r="A48" t="str">
            <v>Iowa State</v>
          </cell>
          <cell r="B48">
            <v>4</v>
          </cell>
          <cell r="C48">
            <v>14</v>
          </cell>
          <cell r="D48">
            <v>7</v>
          </cell>
          <cell r="E48">
            <v>12</v>
          </cell>
          <cell r="F48">
            <v>1</v>
          </cell>
          <cell r="G48">
            <v>0</v>
          </cell>
          <cell r="H48">
            <v>119</v>
          </cell>
          <cell r="I48">
            <v>29.8</v>
          </cell>
          <cell r="J48">
            <v>3.5</v>
          </cell>
          <cell r="K48">
            <v>152</v>
          </cell>
          <cell r="L48">
            <v>644</v>
          </cell>
          <cell r="M48">
            <v>4.24</v>
          </cell>
          <cell r="N48">
            <v>7</v>
          </cell>
          <cell r="O48">
            <v>38</v>
          </cell>
          <cell r="P48">
            <v>161</v>
          </cell>
          <cell r="Q48">
            <v>1.75</v>
          </cell>
          <cell r="R48">
            <v>105</v>
          </cell>
          <cell r="S48">
            <v>69</v>
          </cell>
          <cell r="T48">
            <v>65.7</v>
          </cell>
          <cell r="U48">
            <v>888</v>
          </cell>
          <cell r="V48">
            <v>8.5</v>
          </cell>
          <cell r="W48">
            <v>7</v>
          </cell>
          <cell r="X48">
            <v>1</v>
          </cell>
          <cell r="Y48">
            <v>156.85</v>
          </cell>
          <cell r="Z48">
            <v>26.3</v>
          </cell>
          <cell r="AA48">
            <v>222</v>
          </cell>
          <cell r="AB48">
            <v>1.75</v>
          </cell>
          <cell r="AC48">
            <v>0.25</v>
          </cell>
          <cell r="AD48">
            <v>257</v>
          </cell>
          <cell r="AE48">
            <v>1532</v>
          </cell>
          <cell r="AF48">
            <v>5.96</v>
          </cell>
          <cell r="AG48">
            <v>383</v>
          </cell>
        </row>
        <row r="49">
          <cell r="A49" t="str">
            <v>Jacksonville State</v>
          </cell>
          <cell r="B49">
            <v>4</v>
          </cell>
          <cell r="C49">
            <v>15</v>
          </cell>
          <cell r="D49">
            <v>6</v>
          </cell>
          <cell r="E49">
            <v>15</v>
          </cell>
          <cell r="F49">
            <v>0</v>
          </cell>
          <cell r="G49">
            <v>0</v>
          </cell>
          <cell r="H49">
            <v>123</v>
          </cell>
          <cell r="I49">
            <v>30.8</v>
          </cell>
          <cell r="J49">
            <v>3.75</v>
          </cell>
          <cell r="K49">
            <v>176</v>
          </cell>
          <cell r="L49">
            <v>1045</v>
          </cell>
          <cell r="M49">
            <v>5.94</v>
          </cell>
          <cell r="N49">
            <v>13</v>
          </cell>
          <cell r="O49">
            <v>44</v>
          </cell>
          <cell r="P49">
            <v>261.25</v>
          </cell>
          <cell r="Q49">
            <v>3.25</v>
          </cell>
          <cell r="R49">
            <v>101</v>
          </cell>
          <cell r="S49">
            <v>58</v>
          </cell>
          <cell r="T49">
            <v>57.4</v>
          </cell>
          <cell r="U49">
            <v>594</v>
          </cell>
          <cell r="V49">
            <v>5.9</v>
          </cell>
          <cell r="W49">
            <v>2</v>
          </cell>
          <cell r="X49">
            <v>2</v>
          </cell>
          <cell r="Y49">
            <v>109.4</v>
          </cell>
          <cell r="Z49">
            <v>25.3</v>
          </cell>
          <cell r="AA49">
            <v>148.5</v>
          </cell>
          <cell r="AB49">
            <v>0.5</v>
          </cell>
          <cell r="AC49">
            <v>0.5</v>
          </cell>
          <cell r="AD49">
            <v>277</v>
          </cell>
          <cell r="AE49">
            <v>1639</v>
          </cell>
          <cell r="AF49">
            <v>5.92</v>
          </cell>
          <cell r="AG49">
            <v>409.8</v>
          </cell>
        </row>
        <row r="50">
          <cell r="A50" t="str">
            <v>James Madison</v>
          </cell>
          <cell r="B50">
            <v>3</v>
          </cell>
          <cell r="C50">
            <v>12</v>
          </cell>
          <cell r="D50">
            <v>2</v>
          </cell>
          <cell r="E50">
            <v>12</v>
          </cell>
          <cell r="F50">
            <v>0</v>
          </cell>
          <cell r="G50">
            <v>0</v>
          </cell>
          <cell r="H50">
            <v>90</v>
          </cell>
          <cell r="I50">
            <v>30</v>
          </cell>
          <cell r="J50">
            <v>4</v>
          </cell>
          <cell r="K50">
            <v>133</v>
          </cell>
          <cell r="L50">
            <v>666</v>
          </cell>
          <cell r="M50">
            <v>5.01</v>
          </cell>
          <cell r="N50">
            <v>8</v>
          </cell>
          <cell r="O50">
            <v>44.33</v>
          </cell>
          <cell r="P50">
            <v>222</v>
          </cell>
          <cell r="Q50">
            <v>2.6666666666666665</v>
          </cell>
          <cell r="R50">
            <v>83</v>
          </cell>
          <cell r="S50">
            <v>52</v>
          </cell>
          <cell r="T50">
            <v>62.7</v>
          </cell>
          <cell r="U50">
            <v>495</v>
          </cell>
          <cell r="V50">
            <v>6</v>
          </cell>
          <cell r="W50">
            <v>4</v>
          </cell>
          <cell r="X50">
            <v>3</v>
          </cell>
          <cell r="Y50">
            <v>121.42</v>
          </cell>
          <cell r="Z50">
            <v>27.7</v>
          </cell>
          <cell r="AA50">
            <v>165</v>
          </cell>
          <cell r="AB50">
            <v>1.3333333333333333</v>
          </cell>
          <cell r="AC50">
            <v>1</v>
          </cell>
          <cell r="AD50">
            <v>216</v>
          </cell>
          <cell r="AE50">
            <v>1161</v>
          </cell>
          <cell r="AF50">
            <v>5.38</v>
          </cell>
          <cell r="AG50">
            <v>387</v>
          </cell>
        </row>
        <row r="51">
          <cell r="A51" t="str">
            <v>Kansas</v>
          </cell>
          <cell r="B51">
            <v>4</v>
          </cell>
          <cell r="C51">
            <v>19</v>
          </cell>
          <cell r="D51">
            <v>5</v>
          </cell>
          <cell r="E51">
            <v>18</v>
          </cell>
          <cell r="F51">
            <v>1</v>
          </cell>
          <cell r="G51">
            <v>0</v>
          </cell>
          <cell r="H51">
            <v>149</v>
          </cell>
          <cell r="I51">
            <v>37.299999999999997</v>
          </cell>
          <cell r="J51">
            <v>4.75</v>
          </cell>
          <cell r="K51">
            <v>142</v>
          </cell>
          <cell r="L51">
            <v>765</v>
          </cell>
          <cell r="M51">
            <v>5.39</v>
          </cell>
          <cell r="N51">
            <v>5</v>
          </cell>
          <cell r="O51">
            <v>35.5</v>
          </cell>
          <cell r="P51">
            <v>191.25</v>
          </cell>
          <cell r="Q51">
            <v>1.25</v>
          </cell>
          <cell r="R51">
            <v>110</v>
          </cell>
          <cell r="S51">
            <v>72</v>
          </cell>
          <cell r="T51">
            <v>65.5</v>
          </cell>
          <cell r="U51">
            <v>891</v>
          </cell>
          <cell r="V51">
            <v>8.1</v>
          </cell>
          <cell r="W51">
            <v>12</v>
          </cell>
          <cell r="X51">
            <v>2</v>
          </cell>
          <cell r="Y51">
            <v>165.86</v>
          </cell>
          <cell r="Z51">
            <v>27.5</v>
          </cell>
          <cell r="AA51">
            <v>222.8</v>
          </cell>
          <cell r="AB51">
            <v>3</v>
          </cell>
          <cell r="AC51">
            <v>0.5</v>
          </cell>
          <cell r="AD51">
            <v>252</v>
          </cell>
          <cell r="AE51">
            <v>1656</v>
          </cell>
          <cell r="AF51">
            <v>6.57</v>
          </cell>
          <cell r="AG51">
            <v>414</v>
          </cell>
        </row>
        <row r="52">
          <cell r="A52" t="str">
            <v>Kansas State</v>
          </cell>
          <cell r="B52">
            <v>4</v>
          </cell>
          <cell r="C52">
            <v>12</v>
          </cell>
          <cell r="D52">
            <v>4</v>
          </cell>
          <cell r="E52">
            <v>11</v>
          </cell>
          <cell r="F52">
            <v>1</v>
          </cell>
          <cell r="G52">
            <v>0</v>
          </cell>
          <cell r="H52">
            <v>97</v>
          </cell>
          <cell r="I52">
            <v>24.3</v>
          </cell>
          <cell r="J52">
            <v>3</v>
          </cell>
          <cell r="K52">
            <v>98</v>
          </cell>
          <cell r="L52">
            <v>432</v>
          </cell>
          <cell r="M52">
            <v>4.41</v>
          </cell>
          <cell r="N52">
            <v>5</v>
          </cell>
          <cell r="O52">
            <v>24.5</v>
          </cell>
          <cell r="P52">
            <v>108</v>
          </cell>
          <cell r="Q52">
            <v>1.25</v>
          </cell>
          <cell r="R52">
            <v>127</v>
          </cell>
          <cell r="S52">
            <v>77</v>
          </cell>
          <cell r="T52">
            <v>60.6</v>
          </cell>
          <cell r="U52">
            <v>851</v>
          </cell>
          <cell r="V52">
            <v>6.7</v>
          </cell>
          <cell r="W52">
            <v>6</v>
          </cell>
          <cell r="X52">
            <v>1</v>
          </cell>
          <cell r="Y52">
            <v>130.94</v>
          </cell>
          <cell r="Z52">
            <v>31.8</v>
          </cell>
          <cell r="AA52">
            <v>212.8</v>
          </cell>
          <cell r="AB52">
            <v>1.5</v>
          </cell>
          <cell r="AC52">
            <v>0.25</v>
          </cell>
          <cell r="AD52">
            <v>225</v>
          </cell>
          <cell r="AE52">
            <v>1283</v>
          </cell>
          <cell r="AF52">
            <v>5.7</v>
          </cell>
          <cell r="AG52">
            <v>320.8</v>
          </cell>
        </row>
        <row r="53">
          <cell r="A53" t="str">
            <v>Kennesaw State</v>
          </cell>
          <cell r="B53">
            <v>4</v>
          </cell>
          <cell r="C53">
            <v>8</v>
          </cell>
          <cell r="D53">
            <v>6</v>
          </cell>
          <cell r="E53">
            <v>7</v>
          </cell>
          <cell r="F53">
            <v>0</v>
          </cell>
          <cell r="G53">
            <v>0</v>
          </cell>
          <cell r="H53">
            <v>73</v>
          </cell>
          <cell r="I53">
            <v>18.3</v>
          </cell>
          <cell r="J53">
            <v>2</v>
          </cell>
          <cell r="K53">
            <v>156</v>
          </cell>
          <cell r="L53">
            <v>609</v>
          </cell>
          <cell r="M53">
            <v>3.9</v>
          </cell>
          <cell r="N53">
            <v>6</v>
          </cell>
          <cell r="O53">
            <v>39</v>
          </cell>
          <cell r="P53">
            <v>152.25</v>
          </cell>
          <cell r="Q53">
            <v>1.5</v>
          </cell>
          <cell r="R53">
            <v>119</v>
          </cell>
          <cell r="S53">
            <v>71</v>
          </cell>
          <cell r="T53">
            <v>59.7</v>
          </cell>
          <cell r="U53">
            <v>835</v>
          </cell>
          <cell r="V53">
            <v>7</v>
          </cell>
          <cell r="W53">
            <v>2</v>
          </cell>
          <cell r="X53">
            <v>2</v>
          </cell>
          <cell r="Y53">
            <v>120.79</v>
          </cell>
          <cell r="Z53">
            <v>29.8</v>
          </cell>
          <cell r="AA53">
            <v>208.8</v>
          </cell>
          <cell r="AB53">
            <v>0.5</v>
          </cell>
          <cell r="AC53">
            <v>0.5</v>
          </cell>
          <cell r="AD53">
            <v>275</v>
          </cell>
          <cell r="AE53">
            <v>1444</v>
          </cell>
          <cell r="AF53">
            <v>5.25</v>
          </cell>
          <cell r="AG53">
            <v>361</v>
          </cell>
        </row>
        <row r="54">
          <cell r="A54" t="str">
            <v>Kent State</v>
          </cell>
          <cell r="B54">
            <v>4</v>
          </cell>
          <cell r="C54">
            <v>10</v>
          </cell>
          <cell r="D54">
            <v>1</v>
          </cell>
          <cell r="E54">
            <v>10</v>
          </cell>
          <cell r="F54">
            <v>0</v>
          </cell>
          <cell r="G54">
            <v>0</v>
          </cell>
          <cell r="H54">
            <v>73</v>
          </cell>
          <cell r="I54">
            <v>18.3</v>
          </cell>
          <cell r="J54">
            <v>2.5</v>
          </cell>
          <cell r="K54">
            <v>143</v>
          </cell>
          <cell r="L54">
            <v>346</v>
          </cell>
          <cell r="M54">
            <v>2.42</v>
          </cell>
          <cell r="N54">
            <v>3</v>
          </cell>
          <cell r="O54">
            <v>35.75</v>
          </cell>
          <cell r="P54">
            <v>86.5</v>
          </cell>
          <cell r="Q54">
            <v>0.75</v>
          </cell>
          <cell r="R54">
            <v>104</v>
          </cell>
          <cell r="S54">
            <v>58</v>
          </cell>
          <cell r="T54">
            <v>55.8</v>
          </cell>
          <cell r="U54">
            <v>816</v>
          </cell>
          <cell r="V54">
            <v>7.8</v>
          </cell>
          <cell r="W54">
            <v>6</v>
          </cell>
          <cell r="X54">
            <v>2</v>
          </cell>
          <cell r="Y54">
            <v>136.87</v>
          </cell>
          <cell r="Z54">
            <v>26</v>
          </cell>
          <cell r="AA54">
            <v>204</v>
          </cell>
          <cell r="AB54">
            <v>1.5</v>
          </cell>
          <cell r="AC54">
            <v>0.5</v>
          </cell>
          <cell r="AD54">
            <v>247</v>
          </cell>
          <cell r="AE54">
            <v>1162</v>
          </cell>
          <cell r="AF54">
            <v>4.7</v>
          </cell>
          <cell r="AG54">
            <v>290.5</v>
          </cell>
        </row>
        <row r="55">
          <cell r="A55" t="str">
            <v>Kentucky</v>
          </cell>
          <cell r="B55">
            <v>3</v>
          </cell>
          <cell r="C55">
            <v>11</v>
          </cell>
          <cell r="D55">
            <v>6</v>
          </cell>
          <cell r="E55">
            <v>11</v>
          </cell>
          <cell r="F55">
            <v>0</v>
          </cell>
          <cell r="G55">
            <v>0</v>
          </cell>
          <cell r="H55">
            <v>95</v>
          </cell>
          <cell r="I55">
            <v>31.7</v>
          </cell>
          <cell r="J55">
            <v>3.6666666666666665</v>
          </cell>
          <cell r="K55">
            <v>126</v>
          </cell>
          <cell r="L55">
            <v>644</v>
          </cell>
          <cell r="M55">
            <v>5.1100000000000003</v>
          </cell>
          <cell r="N55">
            <v>9</v>
          </cell>
          <cell r="O55">
            <v>42</v>
          </cell>
          <cell r="P55">
            <v>214.67</v>
          </cell>
          <cell r="Q55">
            <v>3</v>
          </cell>
          <cell r="R55">
            <v>77</v>
          </cell>
          <cell r="S55">
            <v>38</v>
          </cell>
          <cell r="T55">
            <v>49.4</v>
          </cell>
          <cell r="U55">
            <v>512</v>
          </cell>
          <cell r="V55">
            <v>6.6</v>
          </cell>
          <cell r="W55">
            <v>2</v>
          </cell>
          <cell r="X55">
            <v>1</v>
          </cell>
          <cell r="Y55">
            <v>111.17</v>
          </cell>
          <cell r="Z55">
            <v>25.7</v>
          </cell>
          <cell r="AA55">
            <v>170.7</v>
          </cell>
          <cell r="AB55">
            <v>0.66666666666666663</v>
          </cell>
          <cell r="AC55">
            <v>0.33333333333333331</v>
          </cell>
          <cell r="AD55">
            <v>203</v>
          </cell>
          <cell r="AE55">
            <v>1156</v>
          </cell>
          <cell r="AF55">
            <v>5.69</v>
          </cell>
          <cell r="AG55">
            <v>385.3</v>
          </cell>
        </row>
        <row r="56">
          <cell r="A56" t="str">
            <v>Liberty</v>
          </cell>
          <cell r="B56">
            <v>4</v>
          </cell>
          <cell r="C56">
            <v>10</v>
          </cell>
          <cell r="D56">
            <v>3</v>
          </cell>
          <cell r="E56">
            <v>9</v>
          </cell>
          <cell r="F56">
            <v>0</v>
          </cell>
          <cell r="G56">
            <v>0</v>
          </cell>
          <cell r="H56">
            <v>78</v>
          </cell>
          <cell r="I56">
            <v>19.5</v>
          </cell>
          <cell r="J56">
            <v>2.5</v>
          </cell>
          <cell r="K56">
            <v>158</v>
          </cell>
          <cell r="L56">
            <v>703</v>
          </cell>
          <cell r="M56">
            <v>4.45</v>
          </cell>
          <cell r="N56">
            <v>4</v>
          </cell>
          <cell r="O56">
            <v>39.5</v>
          </cell>
          <cell r="P56">
            <v>175.75</v>
          </cell>
          <cell r="Q56">
            <v>1</v>
          </cell>
          <cell r="R56">
            <v>108</v>
          </cell>
          <cell r="S56">
            <v>58</v>
          </cell>
          <cell r="T56">
            <v>53.7</v>
          </cell>
          <cell r="U56">
            <v>801</v>
          </cell>
          <cell r="V56">
            <v>7.4</v>
          </cell>
          <cell r="W56">
            <v>6</v>
          </cell>
          <cell r="X56">
            <v>3</v>
          </cell>
          <cell r="Y56">
            <v>128.77000000000001</v>
          </cell>
          <cell r="Z56">
            <v>27</v>
          </cell>
          <cell r="AA56">
            <v>200.3</v>
          </cell>
          <cell r="AB56">
            <v>1.5</v>
          </cell>
          <cell r="AC56">
            <v>0.75</v>
          </cell>
          <cell r="AD56">
            <v>266</v>
          </cell>
          <cell r="AE56">
            <v>1504</v>
          </cell>
          <cell r="AF56">
            <v>5.65</v>
          </cell>
          <cell r="AG56">
            <v>376</v>
          </cell>
        </row>
        <row r="57">
          <cell r="A57" t="str">
            <v>Louisiana</v>
          </cell>
          <cell r="B57">
            <v>4</v>
          </cell>
          <cell r="C57">
            <v>10</v>
          </cell>
          <cell r="D57">
            <v>6</v>
          </cell>
          <cell r="E57">
            <v>9</v>
          </cell>
          <cell r="F57">
            <v>0</v>
          </cell>
          <cell r="G57">
            <v>0</v>
          </cell>
          <cell r="H57">
            <v>87</v>
          </cell>
          <cell r="I57">
            <v>21.8</v>
          </cell>
          <cell r="J57">
            <v>2.5</v>
          </cell>
          <cell r="K57">
            <v>130</v>
          </cell>
          <cell r="L57">
            <v>797</v>
          </cell>
          <cell r="M57">
            <v>6.13</v>
          </cell>
          <cell r="N57">
            <v>8</v>
          </cell>
          <cell r="O57">
            <v>32.5</v>
          </cell>
          <cell r="P57">
            <v>199.25</v>
          </cell>
          <cell r="Q57">
            <v>2</v>
          </cell>
          <cell r="R57">
            <v>99</v>
          </cell>
          <cell r="S57">
            <v>47</v>
          </cell>
          <cell r="T57">
            <v>47.5</v>
          </cell>
          <cell r="U57">
            <v>415</v>
          </cell>
          <cell r="V57">
            <v>4.2</v>
          </cell>
          <cell r="W57">
            <v>1</v>
          </cell>
          <cell r="X57">
            <v>3</v>
          </cell>
          <cell r="Y57">
            <v>79.959999999999994</v>
          </cell>
          <cell r="Z57">
            <v>24.8</v>
          </cell>
          <cell r="AA57">
            <v>103.8</v>
          </cell>
          <cell r="AB57">
            <v>0.25</v>
          </cell>
          <cell r="AC57">
            <v>0.75</v>
          </cell>
          <cell r="AD57">
            <v>229</v>
          </cell>
          <cell r="AE57">
            <v>1212</v>
          </cell>
          <cell r="AF57">
            <v>5.29</v>
          </cell>
          <cell r="AG57">
            <v>303</v>
          </cell>
        </row>
        <row r="58">
          <cell r="A58" t="str">
            <v>Louisiana Tech</v>
          </cell>
          <cell r="B58">
            <v>4</v>
          </cell>
          <cell r="C58">
            <v>14</v>
          </cell>
          <cell r="D58">
            <v>4</v>
          </cell>
          <cell r="E58">
            <v>12</v>
          </cell>
          <cell r="F58">
            <v>1</v>
          </cell>
          <cell r="G58">
            <v>0</v>
          </cell>
          <cell r="H58">
            <v>110</v>
          </cell>
          <cell r="I58">
            <v>27.5</v>
          </cell>
          <cell r="J58">
            <v>3.5</v>
          </cell>
          <cell r="K58">
            <v>164</v>
          </cell>
          <cell r="L58">
            <v>648</v>
          </cell>
          <cell r="M58">
            <v>3.95</v>
          </cell>
          <cell r="N58">
            <v>7</v>
          </cell>
          <cell r="O58">
            <v>41</v>
          </cell>
          <cell r="P58">
            <v>162</v>
          </cell>
          <cell r="Q58">
            <v>1.75</v>
          </cell>
          <cell r="R58">
            <v>86</v>
          </cell>
          <cell r="S58">
            <v>54</v>
          </cell>
          <cell r="T58">
            <v>62.8</v>
          </cell>
          <cell r="U58">
            <v>681</v>
          </cell>
          <cell r="V58">
            <v>7.9</v>
          </cell>
          <cell r="W58">
            <v>4</v>
          </cell>
          <cell r="X58">
            <v>1</v>
          </cell>
          <cell r="Y58">
            <v>142.33000000000001</v>
          </cell>
          <cell r="Z58">
            <v>21.5</v>
          </cell>
          <cell r="AA58">
            <v>170.3</v>
          </cell>
          <cell r="AB58">
            <v>1</v>
          </cell>
          <cell r="AC58">
            <v>0.25</v>
          </cell>
          <cell r="AD58">
            <v>250</v>
          </cell>
          <cell r="AE58">
            <v>1329</v>
          </cell>
          <cell r="AF58">
            <v>5.32</v>
          </cell>
          <cell r="AG58">
            <v>332.3</v>
          </cell>
        </row>
        <row r="59">
          <cell r="A59" t="str">
            <v>Louisiana-Monroe</v>
          </cell>
          <cell r="B59">
            <v>3</v>
          </cell>
          <cell r="C59">
            <v>8</v>
          </cell>
          <cell r="D59">
            <v>2</v>
          </cell>
          <cell r="E59">
            <v>6</v>
          </cell>
          <cell r="F59">
            <v>0</v>
          </cell>
          <cell r="G59">
            <v>0</v>
          </cell>
          <cell r="H59">
            <v>60</v>
          </cell>
          <cell r="I59">
            <v>20</v>
          </cell>
          <cell r="J59">
            <v>2.6666666666666665</v>
          </cell>
          <cell r="K59">
            <v>117</v>
          </cell>
          <cell r="L59">
            <v>654</v>
          </cell>
          <cell r="M59">
            <v>5.59</v>
          </cell>
          <cell r="N59">
            <v>4</v>
          </cell>
          <cell r="O59">
            <v>39</v>
          </cell>
          <cell r="P59">
            <v>218</v>
          </cell>
          <cell r="Q59">
            <v>1.3333333333333333</v>
          </cell>
          <cell r="R59">
            <v>59</v>
          </cell>
          <cell r="S59">
            <v>33</v>
          </cell>
          <cell r="T59">
            <v>55.9</v>
          </cell>
          <cell r="U59">
            <v>327</v>
          </cell>
          <cell r="V59">
            <v>5.5</v>
          </cell>
          <cell r="W59">
            <v>4</v>
          </cell>
          <cell r="X59">
            <v>2</v>
          </cell>
          <cell r="Y59">
            <v>118.07</v>
          </cell>
          <cell r="Z59">
            <v>19.7</v>
          </cell>
          <cell r="AA59">
            <v>109</v>
          </cell>
          <cell r="AB59">
            <v>1.3333333333333333</v>
          </cell>
          <cell r="AC59">
            <v>0.66666666666666663</v>
          </cell>
          <cell r="AD59">
            <v>176</v>
          </cell>
          <cell r="AE59">
            <v>981</v>
          </cell>
          <cell r="AF59">
            <v>5.57</v>
          </cell>
          <cell r="AG59">
            <v>327</v>
          </cell>
        </row>
        <row r="60">
          <cell r="A60" t="str">
            <v>Louisville</v>
          </cell>
          <cell r="B60">
            <v>3</v>
          </cell>
          <cell r="C60">
            <v>14</v>
          </cell>
          <cell r="D60">
            <v>7</v>
          </cell>
          <cell r="E60">
            <v>10</v>
          </cell>
          <cell r="F60">
            <v>2</v>
          </cell>
          <cell r="G60">
            <v>0</v>
          </cell>
          <cell r="H60">
            <v>119</v>
          </cell>
          <cell r="I60">
            <v>39.700000000000003</v>
          </cell>
          <cell r="J60">
            <v>4.666666666666667</v>
          </cell>
          <cell r="K60">
            <v>89</v>
          </cell>
          <cell r="L60">
            <v>468</v>
          </cell>
          <cell r="M60">
            <v>5.26</v>
          </cell>
          <cell r="N60">
            <v>8</v>
          </cell>
          <cell r="O60">
            <v>29.67</v>
          </cell>
          <cell r="P60">
            <v>156</v>
          </cell>
          <cell r="Q60">
            <v>2.6666666666666665</v>
          </cell>
          <cell r="R60">
            <v>93</v>
          </cell>
          <cell r="S60">
            <v>62</v>
          </cell>
          <cell r="T60">
            <v>66.7</v>
          </cell>
          <cell r="U60">
            <v>777</v>
          </cell>
          <cell r="V60">
            <v>8.4</v>
          </cell>
          <cell r="W60">
            <v>3</v>
          </cell>
          <cell r="X60">
            <v>3</v>
          </cell>
          <cell r="Y60">
            <v>141.05000000000001</v>
          </cell>
          <cell r="Z60">
            <v>31</v>
          </cell>
          <cell r="AA60">
            <v>259</v>
          </cell>
          <cell r="AB60">
            <v>1</v>
          </cell>
          <cell r="AC60">
            <v>1</v>
          </cell>
          <cell r="AD60">
            <v>182</v>
          </cell>
          <cell r="AE60">
            <v>1245</v>
          </cell>
          <cell r="AF60">
            <v>6.84</v>
          </cell>
          <cell r="AG60">
            <v>415</v>
          </cell>
        </row>
        <row r="61">
          <cell r="A61" t="str">
            <v>LSU</v>
          </cell>
          <cell r="B61">
            <v>4</v>
          </cell>
          <cell r="C61">
            <v>14</v>
          </cell>
          <cell r="D61">
            <v>6</v>
          </cell>
          <cell r="E61">
            <v>14</v>
          </cell>
          <cell r="F61">
            <v>0</v>
          </cell>
          <cell r="G61">
            <v>0</v>
          </cell>
          <cell r="H61">
            <v>116</v>
          </cell>
          <cell r="I61">
            <v>29</v>
          </cell>
          <cell r="J61">
            <v>3.5</v>
          </cell>
          <cell r="K61">
            <v>125</v>
          </cell>
          <cell r="L61">
            <v>467</v>
          </cell>
          <cell r="M61">
            <v>3.74</v>
          </cell>
          <cell r="N61">
            <v>6</v>
          </cell>
          <cell r="O61">
            <v>31.25</v>
          </cell>
          <cell r="P61">
            <v>116.75</v>
          </cell>
          <cell r="Q61">
            <v>1.5</v>
          </cell>
          <cell r="R61">
            <v>150</v>
          </cell>
          <cell r="S61">
            <v>105</v>
          </cell>
          <cell r="T61">
            <v>70</v>
          </cell>
          <cell r="U61">
            <v>1100</v>
          </cell>
          <cell r="V61">
            <v>7.3</v>
          </cell>
          <cell r="W61">
            <v>7</v>
          </cell>
          <cell r="X61">
            <v>2</v>
          </cell>
          <cell r="Y61">
            <v>144.33000000000001</v>
          </cell>
          <cell r="Z61">
            <v>37.5</v>
          </cell>
          <cell r="AA61">
            <v>275</v>
          </cell>
          <cell r="AB61">
            <v>1.75</v>
          </cell>
          <cell r="AC61">
            <v>0.5</v>
          </cell>
          <cell r="AD61">
            <v>275</v>
          </cell>
          <cell r="AE61">
            <v>1567</v>
          </cell>
          <cell r="AF61">
            <v>5.7</v>
          </cell>
          <cell r="AG61">
            <v>391.8</v>
          </cell>
        </row>
        <row r="62">
          <cell r="A62" t="str">
            <v>Marshall</v>
          </cell>
          <cell r="B62">
            <v>4</v>
          </cell>
          <cell r="C62">
            <v>14</v>
          </cell>
          <cell r="D62">
            <v>3</v>
          </cell>
          <cell r="E62">
            <v>14</v>
          </cell>
          <cell r="F62">
            <v>0</v>
          </cell>
          <cell r="G62">
            <v>0</v>
          </cell>
          <cell r="H62">
            <v>107</v>
          </cell>
          <cell r="I62">
            <v>26.8</v>
          </cell>
          <cell r="J62">
            <v>3.5</v>
          </cell>
          <cell r="K62">
            <v>170</v>
          </cell>
          <cell r="L62">
            <v>720</v>
          </cell>
          <cell r="M62">
            <v>4.24</v>
          </cell>
          <cell r="N62">
            <v>8</v>
          </cell>
          <cell r="O62">
            <v>42.5</v>
          </cell>
          <cell r="P62">
            <v>180</v>
          </cell>
          <cell r="Q62">
            <v>2</v>
          </cell>
          <cell r="R62">
            <v>81</v>
          </cell>
          <cell r="S62">
            <v>50</v>
          </cell>
          <cell r="T62">
            <v>61.7</v>
          </cell>
          <cell r="U62">
            <v>587</v>
          </cell>
          <cell r="V62">
            <v>7.2</v>
          </cell>
          <cell r="W62">
            <v>6</v>
          </cell>
          <cell r="X62">
            <v>1</v>
          </cell>
          <cell r="Y62">
            <v>144.57</v>
          </cell>
          <cell r="Z62">
            <v>20.3</v>
          </cell>
          <cell r="AA62">
            <v>146.80000000000001</v>
          </cell>
          <cell r="AB62">
            <v>1.5</v>
          </cell>
          <cell r="AC62">
            <v>0.25</v>
          </cell>
          <cell r="AD62">
            <v>251</v>
          </cell>
          <cell r="AE62">
            <v>1307</v>
          </cell>
          <cell r="AF62">
            <v>5.21</v>
          </cell>
          <cell r="AG62">
            <v>326.8</v>
          </cell>
        </row>
        <row r="63">
          <cell r="A63" t="str">
            <v>Maryland</v>
          </cell>
          <cell r="B63">
            <v>4</v>
          </cell>
          <cell r="C63">
            <v>14</v>
          </cell>
          <cell r="D63">
            <v>10</v>
          </cell>
          <cell r="E63">
            <v>14</v>
          </cell>
          <cell r="F63">
            <v>0</v>
          </cell>
          <cell r="G63">
            <v>1</v>
          </cell>
          <cell r="H63">
            <v>130</v>
          </cell>
          <cell r="I63">
            <v>32.5</v>
          </cell>
          <cell r="J63">
            <v>3.5</v>
          </cell>
          <cell r="K63">
            <v>123</v>
          </cell>
          <cell r="L63">
            <v>411</v>
          </cell>
          <cell r="M63">
            <v>3.34</v>
          </cell>
          <cell r="N63">
            <v>4</v>
          </cell>
          <cell r="O63">
            <v>30.75</v>
          </cell>
          <cell r="P63">
            <v>102.75</v>
          </cell>
          <cell r="Q63">
            <v>1</v>
          </cell>
          <cell r="R63">
            <v>146</v>
          </cell>
          <cell r="S63">
            <v>86</v>
          </cell>
          <cell r="T63">
            <v>58.9</v>
          </cell>
          <cell r="U63">
            <v>1063</v>
          </cell>
          <cell r="V63">
            <v>7.3</v>
          </cell>
          <cell r="W63">
            <v>8</v>
          </cell>
          <cell r="X63">
            <v>1</v>
          </cell>
          <cell r="Y63">
            <v>136.77000000000001</v>
          </cell>
          <cell r="Z63">
            <v>36.5</v>
          </cell>
          <cell r="AA63">
            <v>265.8</v>
          </cell>
          <cell r="AB63">
            <v>2</v>
          </cell>
          <cell r="AC63">
            <v>0.25</v>
          </cell>
          <cell r="AD63">
            <v>269</v>
          </cell>
          <cell r="AE63">
            <v>1474</v>
          </cell>
          <cell r="AF63">
            <v>5.48</v>
          </cell>
          <cell r="AG63">
            <v>368.5</v>
          </cell>
        </row>
        <row r="64">
          <cell r="A64" t="str">
            <v>Massachusetts</v>
          </cell>
          <cell r="B64">
            <v>3</v>
          </cell>
          <cell r="C64">
            <v>5</v>
          </cell>
          <cell r="D64">
            <v>3</v>
          </cell>
          <cell r="E64">
            <v>4</v>
          </cell>
          <cell r="F64">
            <v>0</v>
          </cell>
          <cell r="G64">
            <v>0</v>
          </cell>
          <cell r="H64">
            <v>43</v>
          </cell>
          <cell r="I64">
            <v>14.3</v>
          </cell>
          <cell r="J64">
            <v>1.6666666666666667</v>
          </cell>
          <cell r="K64">
            <v>84</v>
          </cell>
          <cell r="L64">
            <v>230</v>
          </cell>
          <cell r="M64">
            <v>2.74</v>
          </cell>
          <cell r="N64">
            <v>4</v>
          </cell>
          <cell r="O64">
            <v>28</v>
          </cell>
          <cell r="P64">
            <v>76.67</v>
          </cell>
          <cell r="Q64">
            <v>1.3333333333333333</v>
          </cell>
          <cell r="R64">
            <v>94</v>
          </cell>
          <cell r="S64">
            <v>58</v>
          </cell>
          <cell r="T64">
            <v>61.7</v>
          </cell>
          <cell r="U64">
            <v>549</v>
          </cell>
          <cell r="V64">
            <v>5.8</v>
          </cell>
          <cell r="W64">
            <v>0</v>
          </cell>
          <cell r="X64">
            <v>2</v>
          </cell>
          <cell r="Y64">
            <v>106.5</v>
          </cell>
          <cell r="Z64">
            <v>31.3</v>
          </cell>
          <cell r="AA64">
            <v>183</v>
          </cell>
          <cell r="AB64">
            <v>0</v>
          </cell>
          <cell r="AC64">
            <v>0.66666666666666663</v>
          </cell>
          <cell r="AD64">
            <v>178</v>
          </cell>
          <cell r="AE64">
            <v>779</v>
          </cell>
          <cell r="AF64">
            <v>4.38</v>
          </cell>
          <cell r="AG64">
            <v>259.7</v>
          </cell>
        </row>
        <row r="65">
          <cell r="A65" t="str">
            <v>Memphis</v>
          </cell>
          <cell r="B65">
            <v>4</v>
          </cell>
          <cell r="C65">
            <v>19</v>
          </cell>
          <cell r="D65">
            <v>4</v>
          </cell>
          <cell r="E65">
            <v>17</v>
          </cell>
          <cell r="F65">
            <v>0</v>
          </cell>
          <cell r="G65">
            <v>0</v>
          </cell>
          <cell r="H65">
            <v>143</v>
          </cell>
          <cell r="I65">
            <v>35.799999999999997</v>
          </cell>
          <cell r="J65">
            <v>4.75</v>
          </cell>
          <cell r="K65">
            <v>159</v>
          </cell>
          <cell r="L65">
            <v>945</v>
          </cell>
          <cell r="M65">
            <v>5.94</v>
          </cell>
          <cell r="N65">
            <v>14</v>
          </cell>
          <cell r="O65">
            <v>39.75</v>
          </cell>
          <cell r="P65">
            <v>236.25</v>
          </cell>
          <cell r="Q65">
            <v>3.5</v>
          </cell>
          <cell r="R65">
            <v>106</v>
          </cell>
          <cell r="S65">
            <v>70</v>
          </cell>
          <cell r="T65">
            <v>66</v>
          </cell>
          <cell r="U65">
            <v>807</v>
          </cell>
          <cell r="V65">
            <v>7.6</v>
          </cell>
          <cell r="W65">
            <v>3</v>
          </cell>
          <cell r="X65">
            <v>3</v>
          </cell>
          <cell r="Y65">
            <v>133.66999999999999</v>
          </cell>
          <cell r="Z65">
            <v>26.5</v>
          </cell>
          <cell r="AA65">
            <v>201.8</v>
          </cell>
          <cell r="AB65">
            <v>0.75</v>
          </cell>
          <cell r="AC65">
            <v>0.75</v>
          </cell>
          <cell r="AD65">
            <v>265</v>
          </cell>
          <cell r="AE65">
            <v>1752</v>
          </cell>
          <cell r="AF65">
            <v>6.61</v>
          </cell>
          <cell r="AG65">
            <v>438</v>
          </cell>
        </row>
        <row r="66">
          <cell r="A66" t="str">
            <v>Miami (FL)</v>
          </cell>
          <cell r="B66">
            <v>4</v>
          </cell>
          <cell r="C66">
            <v>19</v>
          </cell>
          <cell r="D66">
            <v>5</v>
          </cell>
          <cell r="E66">
            <v>18</v>
          </cell>
          <cell r="F66">
            <v>0</v>
          </cell>
          <cell r="G66">
            <v>0</v>
          </cell>
          <cell r="H66">
            <v>147</v>
          </cell>
          <cell r="I66">
            <v>36.799999999999997</v>
          </cell>
          <cell r="J66">
            <v>4.75</v>
          </cell>
          <cell r="K66">
            <v>152</v>
          </cell>
          <cell r="L66">
            <v>722</v>
          </cell>
          <cell r="M66">
            <v>4.75</v>
          </cell>
          <cell r="N66">
            <v>12</v>
          </cell>
          <cell r="O66">
            <v>38</v>
          </cell>
          <cell r="P66">
            <v>180.5</v>
          </cell>
          <cell r="Q66">
            <v>3</v>
          </cell>
          <cell r="R66">
            <v>126</v>
          </cell>
          <cell r="S66">
            <v>92</v>
          </cell>
          <cell r="T66">
            <v>73</v>
          </cell>
          <cell r="U66">
            <v>1080</v>
          </cell>
          <cell r="V66">
            <v>8.6</v>
          </cell>
          <cell r="W66">
            <v>7</v>
          </cell>
          <cell r="X66">
            <v>3</v>
          </cell>
          <cell r="Y66">
            <v>158.59</v>
          </cell>
          <cell r="Z66">
            <v>31.5</v>
          </cell>
          <cell r="AA66">
            <v>270</v>
          </cell>
          <cell r="AB66">
            <v>1.75</v>
          </cell>
          <cell r="AC66">
            <v>0.75</v>
          </cell>
          <cell r="AD66">
            <v>278</v>
          </cell>
          <cell r="AE66">
            <v>1802</v>
          </cell>
          <cell r="AF66">
            <v>6.48</v>
          </cell>
          <cell r="AG66">
            <v>450.5</v>
          </cell>
        </row>
        <row r="67">
          <cell r="A67" t="str">
            <v>Miami (OH)</v>
          </cell>
          <cell r="B67">
            <v>3</v>
          </cell>
          <cell r="C67">
            <v>7</v>
          </cell>
          <cell r="D67">
            <v>2</v>
          </cell>
          <cell r="E67">
            <v>7</v>
          </cell>
          <cell r="F67">
            <v>0</v>
          </cell>
          <cell r="G67">
            <v>0</v>
          </cell>
          <cell r="H67">
            <v>55</v>
          </cell>
          <cell r="I67">
            <v>18.3</v>
          </cell>
          <cell r="J67">
            <v>2.3333333333333335</v>
          </cell>
          <cell r="K67">
            <v>66</v>
          </cell>
          <cell r="L67">
            <v>282</v>
          </cell>
          <cell r="M67">
            <v>4.2699999999999996</v>
          </cell>
          <cell r="N67">
            <v>2</v>
          </cell>
          <cell r="O67">
            <v>22</v>
          </cell>
          <cell r="P67">
            <v>94</v>
          </cell>
          <cell r="Q67">
            <v>0.66666666666666663</v>
          </cell>
          <cell r="R67">
            <v>72</v>
          </cell>
          <cell r="S67">
            <v>38</v>
          </cell>
          <cell r="T67">
            <v>52.8</v>
          </cell>
          <cell r="U67">
            <v>599</v>
          </cell>
          <cell r="V67">
            <v>8.3000000000000007</v>
          </cell>
          <cell r="W67">
            <v>3</v>
          </cell>
          <cell r="X67">
            <v>5</v>
          </cell>
          <cell r="Y67">
            <v>122.52</v>
          </cell>
          <cell r="Z67">
            <v>24</v>
          </cell>
          <cell r="AA67">
            <v>199.7</v>
          </cell>
          <cell r="AB67">
            <v>1</v>
          </cell>
          <cell r="AC67">
            <v>1.6666666666666667</v>
          </cell>
          <cell r="AD67">
            <v>138</v>
          </cell>
          <cell r="AE67">
            <v>881</v>
          </cell>
          <cell r="AF67">
            <v>6.38</v>
          </cell>
          <cell r="AG67">
            <v>293.7</v>
          </cell>
        </row>
        <row r="68">
          <cell r="A68" t="str">
            <v>Michigan</v>
          </cell>
          <cell r="B68">
            <v>4</v>
          </cell>
          <cell r="C68">
            <v>17</v>
          </cell>
          <cell r="D68">
            <v>7</v>
          </cell>
          <cell r="E68">
            <v>17</v>
          </cell>
          <cell r="F68">
            <v>0</v>
          </cell>
          <cell r="G68">
            <v>0</v>
          </cell>
          <cell r="H68">
            <v>140</v>
          </cell>
          <cell r="I68">
            <v>35</v>
          </cell>
          <cell r="J68">
            <v>4.25</v>
          </cell>
          <cell r="K68">
            <v>152</v>
          </cell>
          <cell r="L68">
            <v>1014</v>
          </cell>
          <cell r="M68">
            <v>6.67</v>
          </cell>
          <cell r="N68">
            <v>15</v>
          </cell>
          <cell r="O68">
            <v>38</v>
          </cell>
          <cell r="P68">
            <v>253.5</v>
          </cell>
          <cell r="Q68">
            <v>3.75</v>
          </cell>
          <cell r="R68">
            <v>103</v>
          </cell>
          <cell r="S68">
            <v>58</v>
          </cell>
          <cell r="T68">
            <v>56.3</v>
          </cell>
          <cell r="U68">
            <v>733</v>
          </cell>
          <cell r="V68">
            <v>7.1</v>
          </cell>
          <cell r="W68">
            <v>2</v>
          </cell>
          <cell r="X68">
            <v>1</v>
          </cell>
          <cell r="Y68">
            <v>120.56</v>
          </cell>
          <cell r="Z68">
            <v>25.8</v>
          </cell>
          <cell r="AA68">
            <v>183.3</v>
          </cell>
          <cell r="AB68">
            <v>0.5</v>
          </cell>
          <cell r="AC68">
            <v>0.25</v>
          </cell>
          <cell r="AD68">
            <v>255</v>
          </cell>
          <cell r="AE68">
            <v>1747</v>
          </cell>
          <cell r="AF68">
            <v>6.85</v>
          </cell>
          <cell r="AG68">
            <v>436.8</v>
          </cell>
        </row>
        <row r="69">
          <cell r="A69" t="str">
            <v>Michigan State</v>
          </cell>
          <cell r="B69">
            <v>4</v>
          </cell>
          <cell r="C69">
            <v>16</v>
          </cell>
          <cell r="D69">
            <v>5</v>
          </cell>
          <cell r="E69">
            <v>16</v>
          </cell>
          <cell r="F69">
            <v>1</v>
          </cell>
          <cell r="G69">
            <v>1</v>
          </cell>
          <cell r="H69">
            <v>131</v>
          </cell>
          <cell r="I69">
            <v>32.799999999999997</v>
          </cell>
          <cell r="J69">
            <v>4</v>
          </cell>
          <cell r="K69">
            <v>143</v>
          </cell>
          <cell r="L69">
            <v>612</v>
          </cell>
          <cell r="M69">
            <v>4.28</v>
          </cell>
          <cell r="N69">
            <v>8</v>
          </cell>
          <cell r="O69">
            <v>35.75</v>
          </cell>
          <cell r="P69">
            <v>153</v>
          </cell>
          <cell r="Q69">
            <v>2</v>
          </cell>
          <cell r="R69">
            <v>104</v>
          </cell>
          <cell r="S69">
            <v>70</v>
          </cell>
          <cell r="T69">
            <v>67.3</v>
          </cell>
          <cell r="U69">
            <v>806</v>
          </cell>
          <cell r="V69">
            <v>7.8</v>
          </cell>
          <cell r="W69">
            <v>8</v>
          </cell>
          <cell r="X69">
            <v>2</v>
          </cell>
          <cell r="Y69">
            <v>153.94</v>
          </cell>
          <cell r="Z69">
            <v>26</v>
          </cell>
          <cell r="AA69">
            <v>201.5</v>
          </cell>
          <cell r="AB69">
            <v>2</v>
          </cell>
          <cell r="AC69">
            <v>0.5</v>
          </cell>
          <cell r="AD69">
            <v>247</v>
          </cell>
          <cell r="AE69">
            <v>1418</v>
          </cell>
          <cell r="AF69">
            <v>5.74</v>
          </cell>
          <cell r="AG69">
            <v>354.5</v>
          </cell>
        </row>
        <row r="70">
          <cell r="A70" t="str">
            <v>Middle Tennessee State</v>
          </cell>
          <cell r="B70">
            <v>4</v>
          </cell>
          <cell r="C70">
            <v>8</v>
          </cell>
          <cell r="D70">
            <v>3</v>
          </cell>
          <cell r="E70">
            <v>7</v>
          </cell>
          <cell r="F70">
            <v>1</v>
          </cell>
          <cell r="G70">
            <v>0</v>
          </cell>
          <cell r="H70">
            <v>66</v>
          </cell>
          <cell r="I70">
            <v>16.5</v>
          </cell>
          <cell r="J70">
            <v>2</v>
          </cell>
          <cell r="K70">
            <v>95</v>
          </cell>
          <cell r="L70">
            <v>256</v>
          </cell>
          <cell r="M70">
            <v>2.69</v>
          </cell>
          <cell r="N70">
            <v>2</v>
          </cell>
          <cell r="O70">
            <v>23.75</v>
          </cell>
          <cell r="P70">
            <v>64</v>
          </cell>
          <cell r="Q70">
            <v>0.5</v>
          </cell>
          <cell r="R70">
            <v>147</v>
          </cell>
          <cell r="S70">
            <v>83</v>
          </cell>
          <cell r="T70">
            <v>56.5</v>
          </cell>
          <cell r="U70">
            <v>863</v>
          </cell>
          <cell r="V70">
            <v>5.9</v>
          </cell>
          <cell r="W70">
            <v>6</v>
          </cell>
          <cell r="X70">
            <v>3</v>
          </cell>
          <cell r="Y70">
            <v>115.17</v>
          </cell>
          <cell r="Z70">
            <v>36.799999999999997</v>
          </cell>
          <cell r="AA70">
            <v>215.8</v>
          </cell>
          <cell r="AB70">
            <v>1.5</v>
          </cell>
          <cell r="AC70">
            <v>0.75</v>
          </cell>
          <cell r="AD70">
            <v>242</v>
          </cell>
          <cell r="AE70">
            <v>1119</v>
          </cell>
          <cell r="AF70">
            <v>4.62</v>
          </cell>
          <cell r="AG70">
            <v>279.8</v>
          </cell>
        </row>
        <row r="71">
          <cell r="A71" t="str">
            <v>Minnesota</v>
          </cell>
          <cell r="B71">
            <v>3</v>
          </cell>
          <cell r="C71">
            <v>13</v>
          </cell>
          <cell r="D71">
            <v>4</v>
          </cell>
          <cell r="E71">
            <v>13</v>
          </cell>
          <cell r="F71">
            <v>0</v>
          </cell>
          <cell r="G71">
            <v>0</v>
          </cell>
          <cell r="H71">
            <v>103</v>
          </cell>
          <cell r="I71">
            <v>34.299999999999997</v>
          </cell>
          <cell r="J71">
            <v>4.333333333333333</v>
          </cell>
          <cell r="K71">
            <v>127</v>
          </cell>
          <cell r="L71">
            <v>541</v>
          </cell>
          <cell r="M71">
            <v>4.26</v>
          </cell>
          <cell r="N71">
            <v>6</v>
          </cell>
          <cell r="O71">
            <v>42.33</v>
          </cell>
          <cell r="P71">
            <v>180.33</v>
          </cell>
          <cell r="Q71">
            <v>2</v>
          </cell>
          <cell r="R71">
            <v>84</v>
          </cell>
          <cell r="S71">
            <v>51</v>
          </cell>
          <cell r="T71">
            <v>60.7</v>
          </cell>
          <cell r="U71">
            <v>721</v>
          </cell>
          <cell r="V71">
            <v>8.6</v>
          </cell>
          <cell r="W71">
            <v>5</v>
          </cell>
          <cell r="X71">
            <v>3</v>
          </cell>
          <cell r="Y71">
            <v>145.31</v>
          </cell>
          <cell r="Z71">
            <v>28</v>
          </cell>
          <cell r="AA71">
            <v>240.3</v>
          </cell>
          <cell r="AB71">
            <v>1.6666666666666667</v>
          </cell>
          <cell r="AC71">
            <v>1</v>
          </cell>
          <cell r="AD71">
            <v>211</v>
          </cell>
          <cell r="AE71">
            <v>1262</v>
          </cell>
          <cell r="AF71">
            <v>5.98</v>
          </cell>
          <cell r="AG71">
            <v>420.7</v>
          </cell>
        </row>
        <row r="72">
          <cell r="A72" t="str">
            <v>Mississippi State</v>
          </cell>
          <cell r="B72">
            <v>4</v>
          </cell>
          <cell r="C72">
            <v>21</v>
          </cell>
          <cell r="D72">
            <v>4</v>
          </cell>
          <cell r="E72">
            <v>21</v>
          </cell>
          <cell r="F72">
            <v>0</v>
          </cell>
          <cell r="G72">
            <v>0</v>
          </cell>
          <cell r="H72">
            <v>159</v>
          </cell>
          <cell r="I72">
            <v>39.799999999999997</v>
          </cell>
          <cell r="J72">
            <v>5.25</v>
          </cell>
          <cell r="K72">
            <v>156</v>
          </cell>
          <cell r="L72">
            <v>826</v>
          </cell>
          <cell r="M72">
            <v>5.29</v>
          </cell>
          <cell r="N72">
            <v>13</v>
          </cell>
          <cell r="O72">
            <v>39</v>
          </cell>
          <cell r="P72">
            <v>206.5</v>
          </cell>
          <cell r="Q72">
            <v>3.25</v>
          </cell>
          <cell r="R72">
            <v>107</v>
          </cell>
          <cell r="S72">
            <v>71</v>
          </cell>
          <cell r="T72">
            <v>66.400000000000006</v>
          </cell>
          <cell r="U72">
            <v>950</v>
          </cell>
          <cell r="V72">
            <v>8.9</v>
          </cell>
          <cell r="W72">
            <v>8</v>
          </cell>
          <cell r="X72">
            <v>2</v>
          </cell>
          <cell r="Y72">
            <v>161.87</v>
          </cell>
          <cell r="Z72">
            <v>26.8</v>
          </cell>
          <cell r="AA72">
            <v>237.5</v>
          </cell>
          <cell r="AB72">
            <v>2</v>
          </cell>
          <cell r="AC72">
            <v>0.5</v>
          </cell>
          <cell r="AD72">
            <v>263</v>
          </cell>
          <cell r="AE72">
            <v>1776</v>
          </cell>
          <cell r="AF72">
            <v>6.75</v>
          </cell>
          <cell r="AG72">
            <v>444</v>
          </cell>
        </row>
        <row r="73">
          <cell r="A73" t="str">
            <v>Missouri</v>
          </cell>
          <cell r="B73">
            <v>4</v>
          </cell>
          <cell r="C73">
            <v>23</v>
          </cell>
          <cell r="D73">
            <v>8</v>
          </cell>
          <cell r="E73">
            <v>18</v>
          </cell>
          <cell r="F73">
            <v>1</v>
          </cell>
          <cell r="G73">
            <v>1</v>
          </cell>
          <cell r="H73">
            <v>184</v>
          </cell>
          <cell r="I73">
            <v>46</v>
          </cell>
          <cell r="J73">
            <v>5.75</v>
          </cell>
          <cell r="K73">
            <v>195</v>
          </cell>
          <cell r="L73">
            <v>1192</v>
          </cell>
          <cell r="M73">
            <v>6.11</v>
          </cell>
          <cell r="N73">
            <v>13</v>
          </cell>
          <cell r="O73">
            <v>48.75</v>
          </cell>
          <cell r="P73">
            <v>298</v>
          </cell>
          <cell r="Q73">
            <v>3.25</v>
          </cell>
          <cell r="R73">
            <v>121</v>
          </cell>
          <cell r="S73">
            <v>89</v>
          </cell>
          <cell r="T73">
            <v>73.599999999999994</v>
          </cell>
          <cell r="U73">
            <v>1025</v>
          </cell>
          <cell r="V73">
            <v>8.5</v>
          </cell>
          <cell r="W73">
            <v>9</v>
          </cell>
          <cell r="X73">
            <v>2</v>
          </cell>
          <cell r="Y73">
            <v>165.95</v>
          </cell>
          <cell r="Z73">
            <v>30.3</v>
          </cell>
          <cell r="AA73">
            <v>256.3</v>
          </cell>
          <cell r="AB73">
            <v>2.25</v>
          </cell>
          <cell r="AC73">
            <v>0.5</v>
          </cell>
          <cell r="AD73">
            <v>316</v>
          </cell>
          <cell r="AE73">
            <v>2217</v>
          </cell>
          <cell r="AF73">
            <v>7.02</v>
          </cell>
          <cell r="AG73">
            <v>554.29999999999995</v>
          </cell>
        </row>
        <row r="74">
          <cell r="A74" t="str">
            <v>Missouri State</v>
          </cell>
          <cell r="B74">
            <v>4</v>
          </cell>
          <cell r="C74">
            <v>11</v>
          </cell>
          <cell r="D74">
            <v>3</v>
          </cell>
          <cell r="E74">
            <v>11</v>
          </cell>
          <cell r="F74">
            <v>0</v>
          </cell>
          <cell r="G74">
            <v>0</v>
          </cell>
          <cell r="H74">
            <v>86</v>
          </cell>
          <cell r="I74">
            <v>21.5</v>
          </cell>
          <cell r="J74">
            <v>2.75</v>
          </cell>
          <cell r="K74">
            <v>123</v>
          </cell>
          <cell r="L74">
            <v>334</v>
          </cell>
          <cell r="M74">
            <v>2.72</v>
          </cell>
          <cell r="N74">
            <v>3</v>
          </cell>
          <cell r="O74">
            <v>30.75</v>
          </cell>
          <cell r="P74">
            <v>83.5</v>
          </cell>
          <cell r="Q74">
            <v>0.75</v>
          </cell>
          <cell r="R74">
            <v>130</v>
          </cell>
          <cell r="S74">
            <v>87</v>
          </cell>
          <cell r="T74">
            <v>66.900000000000006</v>
          </cell>
          <cell r="U74">
            <v>1109</v>
          </cell>
          <cell r="V74">
            <v>8.5</v>
          </cell>
          <cell r="W74">
            <v>8</v>
          </cell>
          <cell r="X74">
            <v>6</v>
          </cell>
          <cell r="Y74">
            <v>149.66</v>
          </cell>
          <cell r="Z74">
            <v>32.5</v>
          </cell>
          <cell r="AA74">
            <v>277.3</v>
          </cell>
          <cell r="AB74">
            <v>2</v>
          </cell>
          <cell r="AC74">
            <v>1.5</v>
          </cell>
          <cell r="AD74">
            <v>253</v>
          </cell>
          <cell r="AE74">
            <v>1443</v>
          </cell>
          <cell r="AF74">
            <v>5.7</v>
          </cell>
          <cell r="AG74">
            <v>360.8</v>
          </cell>
        </row>
        <row r="75">
          <cell r="A75" t="str">
            <v>Navy</v>
          </cell>
          <cell r="B75">
            <v>3</v>
          </cell>
          <cell r="C75">
            <v>18</v>
          </cell>
          <cell r="D75">
            <v>2</v>
          </cell>
          <cell r="E75">
            <v>18</v>
          </cell>
          <cell r="F75">
            <v>0</v>
          </cell>
          <cell r="G75">
            <v>0</v>
          </cell>
          <cell r="H75">
            <v>132</v>
          </cell>
          <cell r="I75">
            <v>44</v>
          </cell>
          <cell r="J75">
            <v>6</v>
          </cell>
          <cell r="K75">
            <v>170</v>
          </cell>
          <cell r="L75">
            <v>1126</v>
          </cell>
          <cell r="M75">
            <v>6.62</v>
          </cell>
          <cell r="N75">
            <v>15</v>
          </cell>
          <cell r="O75">
            <v>56.67</v>
          </cell>
          <cell r="P75">
            <v>375.33</v>
          </cell>
          <cell r="Q75">
            <v>5</v>
          </cell>
          <cell r="R75">
            <v>32</v>
          </cell>
          <cell r="S75">
            <v>21</v>
          </cell>
          <cell r="T75">
            <v>65.599999999999994</v>
          </cell>
          <cell r="U75">
            <v>354</v>
          </cell>
          <cell r="V75">
            <v>11.1</v>
          </cell>
          <cell r="W75">
            <v>3</v>
          </cell>
          <cell r="X75">
            <v>2</v>
          </cell>
          <cell r="Y75">
            <v>177</v>
          </cell>
          <cell r="Z75">
            <v>10.7</v>
          </cell>
          <cell r="AA75">
            <v>118</v>
          </cell>
          <cell r="AB75">
            <v>1</v>
          </cell>
          <cell r="AC75">
            <v>0.66666666666666663</v>
          </cell>
          <cell r="AD75">
            <v>202</v>
          </cell>
          <cell r="AE75">
            <v>1480</v>
          </cell>
          <cell r="AF75">
            <v>7.33</v>
          </cell>
          <cell r="AG75">
            <v>493.3</v>
          </cell>
        </row>
        <row r="76">
          <cell r="A76" t="str">
            <v>NC State</v>
          </cell>
          <cell r="B76">
            <v>4</v>
          </cell>
          <cell r="C76">
            <v>17</v>
          </cell>
          <cell r="D76">
            <v>3</v>
          </cell>
          <cell r="E76">
            <v>15</v>
          </cell>
          <cell r="F76">
            <v>0</v>
          </cell>
          <cell r="G76">
            <v>0</v>
          </cell>
          <cell r="H76">
            <v>126</v>
          </cell>
          <cell r="I76">
            <v>31.5</v>
          </cell>
          <cell r="J76">
            <v>4.25</v>
          </cell>
          <cell r="K76">
            <v>150</v>
          </cell>
          <cell r="L76">
            <v>697</v>
          </cell>
          <cell r="M76">
            <v>4.6500000000000004</v>
          </cell>
          <cell r="N76">
            <v>9</v>
          </cell>
          <cell r="O76">
            <v>37.5</v>
          </cell>
          <cell r="P76">
            <v>174.25</v>
          </cell>
          <cell r="Q76">
            <v>2.25</v>
          </cell>
          <cell r="R76">
            <v>128</v>
          </cell>
          <cell r="S76">
            <v>92</v>
          </cell>
          <cell r="T76">
            <v>71.900000000000006</v>
          </cell>
          <cell r="U76">
            <v>1083</v>
          </cell>
          <cell r="V76">
            <v>8.5</v>
          </cell>
          <cell r="W76">
            <v>7</v>
          </cell>
          <cell r="X76">
            <v>4</v>
          </cell>
          <cell r="Y76">
            <v>154.75</v>
          </cell>
          <cell r="Z76">
            <v>32</v>
          </cell>
          <cell r="AA76">
            <v>270.8</v>
          </cell>
          <cell r="AB76">
            <v>1.75</v>
          </cell>
          <cell r="AC76">
            <v>1</v>
          </cell>
          <cell r="AD76">
            <v>278</v>
          </cell>
          <cell r="AE76">
            <v>1780</v>
          </cell>
          <cell r="AF76">
            <v>6.4</v>
          </cell>
          <cell r="AG76">
            <v>445</v>
          </cell>
        </row>
        <row r="77">
          <cell r="A77" t="str">
            <v>Nebraska</v>
          </cell>
          <cell r="B77">
            <v>4</v>
          </cell>
          <cell r="C77">
            <v>22</v>
          </cell>
          <cell r="D77">
            <v>6</v>
          </cell>
          <cell r="E77">
            <v>22</v>
          </cell>
          <cell r="F77">
            <v>0</v>
          </cell>
          <cell r="G77">
            <v>1</v>
          </cell>
          <cell r="H77">
            <v>174</v>
          </cell>
          <cell r="I77">
            <v>43.5</v>
          </cell>
          <cell r="J77">
            <v>5.5</v>
          </cell>
          <cell r="K77">
            <v>138</v>
          </cell>
          <cell r="L77">
            <v>579</v>
          </cell>
          <cell r="M77">
            <v>4.2</v>
          </cell>
          <cell r="N77">
            <v>9</v>
          </cell>
          <cell r="O77">
            <v>34.5</v>
          </cell>
          <cell r="P77">
            <v>144.75</v>
          </cell>
          <cell r="Q77">
            <v>2.25</v>
          </cell>
          <cell r="R77">
            <v>152</v>
          </cell>
          <cell r="S77">
            <v>118</v>
          </cell>
          <cell r="T77">
            <v>77.599999999999994</v>
          </cell>
          <cell r="U77">
            <v>1407</v>
          </cell>
          <cell r="V77">
            <v>9.3000000000000007</v>
          </cell>
          <cell r="W77">
            <v>12</v>
          </cell>
          <cell r="X77">
            <v>1</v>
          </cell>
          <cell r="Y77">
            <v>180.12</v>
          </cell>
          <cell r="Z77">
            <v>38</v>
          </cell>
          <cell r="AA77">
            <v>351.8</v>
          </cell>
          <cell r="AB77">
            <v>3</v>
          </cell>
          <cell r="AC77">
            <v>0.25</v>
          </cell>
          <cell r="AD77">
            <v>290</v>
          </cell>
          <cell r="AE77">
            <v>1986</v>
          </cell>
          <cell r="AF77">
            <v>6.85</v>
          </cell>
          <cell r="AG77">
            <v>496.5</v>
          </cell>
        </row>
        <row r="78">
          <cell r="A78" t="str">
            <v>Nevada</v>
          </cell>
          <cell r="B78">
            <v>4</v>
          </cell>
          <cell r="C78">
            <v>5</v>
          </cell>
          <cell r="D78">
            <v>8</v>
          </cell>
          <cell r="E78">
            <v>4</v>
          </cell>
          <cell r="F78">
            <v>1</v>
          </cell>
          <cell r="G78">
            <v>0</v>
          </cell>
          <cell r="H78">
            <v>60</v>
          </cell>
          <cell r="I78">
            <v>15</v>
          </cell>
          <cell r="J78">
            <v>1.25</v>
          </cell>
          <cell r="K78">
            <v>153</v>
          </cell>
          <cell r="L78">
            <v>757</v>
          </cell>
          <cell r="M78">
            <v>4.95</v>
          </cell>
          <cell r="N78">
            <v>2</v>
          </cell>
          <cell r="O78">
            <v>38.25</v>
          </cell>
          <cell r="P78">
            <v>189.25</v>
          </cell>
          <cell r="Q78">
            <v>0.5</v>
          </cell>
          <cell r="R78">
            <v>100</v>
          </cell>
          <cell r="S78">
            <v>53</v>
          </cell>
          <cell r="T78">
            <v>53</v>
          </cell>
          <cell r="U78">
            <v>600</v>
          </cell>
          <cell r="V78">
            <v>6</v>
          </cell>
          <cell r="W78">
            <v>2</v>
          </cell>
          <cell r="X78">
            <v>7</v>
          </cell>
          <cell r="Y78">
            <v>96</v>
          </cell>
          <cell r="Z78">
            <v>25</v>
          </cell>
          <cell r="AA78">
            <v>150</v>
          </cell>
          <cell r="AB78">
            <v>0.5</v>
          </cell>
          <cell r="AC78">
            <v>1.75</v>
          </cell>
          <cell r="AD78">
            <v>253</v>
          </cell>
          <cell r="AE78">
            <v>1357</v>
          </cell>
          <cell r="AF78">
            <v>5.36</v>
          </cell>
          <cell r="AG78">
            <v>339.3</v>
          </cell>
        </row>
        <row r="79">
          <cell r="A79" t="str">
            <v>New Mexico</v>
          </cell>
          <cell r="B79">
            <v>3</v>
          </cell>
          <cell r="C79">
            <v>11</v>
          </cell>
          <cell r="D79">
            <v>2</v>
          </cell>
          <cell r="E79">
            <v>10</v>
          </cell>
          <cell r="F79">
            <v>1</v>
          </cell>
          <cell r="G79">
            <v>0</v>
          </cell>
          <cell r="H79">
            <v>84</v>
          </cell>
          <cell r="I79">
            <v>28</v>
          </cell>
          <cell r="J79">
            <v>3.6666666666666665</v>
          </cell>
          <cell r="K79">
            <v>114</v>
          </cell>
          <cell r="L79">
            <v>564</v>
          </cell>
          <cell r="M79">
            <v>4.95</v>
          </cell>
          <cell r="N79">
            <v>7</v>
          </cell>
          <cell r="O79">
            <v>38</v>
          </cell>
          <cell r="P79">
            <v>188</v>
          </cell>
          <cell r="Q79">
            <v>2.3333333333333335</v>
          </cell>
          <cell r="R79">
            <v>86</v>
          </cell>
          <cell r="S79">
            <v>57</v>
          </cell>
          <cell r="T79">
            <v>66.3</v>
          </cell>
          <cell r="U79">
            <v>524</v>
          </cell>
          <cell r="V79">
            <v>6.1</v>
          </cell>
          <cell r="W79">
            <v>4</v>
          </cell>
          <cell r="X79">
            <v>3</v>
          </cell>
          <cell r="Y79">
            <v>125.83</v>
          </cell>
          <cell r="Z79">
            <v>28.7</v>
          </cell>
          <cell r="AA79">
            <v>174.7</v>
          </cell>
          <cell r="AB79">
            <v>1.3333333333333333</v>
          </cell>
          <cell r="AC79">
            <v>1</v>
          </cell>
          <cell r="AD79">
            <v>200</v>
          </cell>
          <cell r="AE79">
            <v>1088</v>
          </cell>
          <cell r="AF79">
            <v>5.44</v>
          </cell>
          <cell r="AG79">
            <v>362.7</v>
          </cell>
        </row>
        <row r="80">
          <cell r="A80" t="str">
            <v>New Mexico State</v>
          </cell>
          <cell r="B80">
            <v>3</v>
          </cell>
          <cell r="C80">
            <v>6</v>
          </cell>
          <cell r="D80">
            <v>4</v>
          </cell>
          <cell r="E80">
            <v>4</v>
          </cell>
          <cell r="F80">
            <v>1</v>
          </cell>
          <cell r="G80">
            <v>0</v>
          </cell>
          <cell r="H80">
            <v>54</v>
          </cell>
          <cell r="I80">
            <v>18</v>
          </cell>
          <cell r="J80">
            <v>2</v>
          </cell>
          <cell r="K80">
            <v>75</v>
          </cell>
          <cell r="L80">
            <v>143</v>
          </cell>
          <cell r="M80">
            <v>1.91</v>
          </cell>
          <cell r="N80">
            <v>1</v>
          </cell>
          <cell r="O80">
            <v>25</v>
          </cell>
          <cell r="P80">
            <v>47.67</v>
          </cell>
          <cell r="Q80">
            <v>0.33333333333333331</v>
          </cell>
          <cell r="R80">
            <v>109</v>
          </cell>
          <cell r="S80">
            <v>59</v>
          </cell>
          <cell r="T80">
            <v>54.1</v>
          </cell>
          <cell r="U80">
            <v>762</v>
          </cell>
          <cell r="V80">
            <v>7</v>
          </cell>
          <cell r="W80">
            <v>5</v>
          </cell>
          <cell r="X80">
            <v>3</v>
          </cell>
          <cell r="Y80">
            <v>122.49</v>
          </cell>
          <cell r="Z80">
            <v>36.299999999999997</v>
          </cell>
          <cell r="AA80">
            <v>254</v>
          </cell>
          <cell r="AB80">
            <v>1.6666666666666667</v>
          </cell>
          <cell r="AC80">
            <v>1</v>
          </cell>
          <cell r="AD80">
            <v>184</v>
          </cell>
          <cell r="AE80">
            <v>905</v>
          </cell>
          <cell r="AF80">
            <v>4.92</v>
          </cell>
          <cell r="AG80">
            <v>301.7</v>
          </cell>
        </row>
        <row r="81">
          <cell r="A81" t="str">
            <v>North Carolina</v>
          </cell>
          <cell r="B81">
            <v>4</v>
          </cell>
          <cell r="C81">
            <v>10</v>
          </cell>
          <cell r="D81">
            <v>5</v>
          </cell>
          <cell r="E81">
            <v>9</v>
          </cell>
          <cell r="F81">
            <v>0</v>
          </cell>
          <cell r="G81">
            <v>0</v>
          </cell>
          <cell r="H81">
            <v>84</v>
          </cell>
          <cell r="I81">
            <v>21</v>
          </cell>
          <cell r="J81">
            <v>2.5</v>
          </cell>
          <cell r="K81">
            <v>117</v>
          </cell>
          <cell r="L81">
            <v>454</v>
          </cell>
          <cell r="M81">
            <v>3.88</v>
          </cell>
          <cell r="N81">
            <v>4</v>
          </cell>
          <cell r="O81">
            <v>29.25</v>
          </cell>
          <cell r="P81">
            <v>113.5</v>
          </cell>
          <cell r="Q81">
            <v>1</v>
          </cell>
          <cell r="R81">
            <v>98</v>
          </cell>
          <cell r="S81">
            <v>62</v>
          </cell>
          <cell r="T81">
            <v>63.3</v>
          </cell>
          <cell r="U81">
            <v>600</v>
          </cell>
          <cell r="V81">
            <v>6.1</v>
          </cell>
          <cell r="W81">
            <v>5</v>
          </cell>
          <cell r="X81">
            <v>4</v>
          </cell>
          <cell r="Y81">
            <v>123.37</v>
          </cell>
          <cell r="Z81">
            <v>24.5</v>
          </cell>
          <cell r="AA81">
            <v>150</v>
          </cell>
          <cell r="AB81">
            <v>1.25</v>
          </cell>
          <cell r="AC81">
            <v>1</v>
          </cell>
          <cell r="AD81">
            <v>215</v>
          </cell>
          <cell r="AE81">
            <v>1054</v>
          </cell>
          <cell r="AF81">
            <v>4.9000000000000004</v>
          </cell>
          <cell r="AG81">
            <v>263.5</v>
          </cell>
        </row>
        <row r="82">
          <cell r="A82" t="str">
            <v>North Texas</v>
          </cell>
          <cell r="B82">
            <v>4</v>
          </cell>
          <cell r="C82">
            <v>25</v>
          </cell>
          <cell r="D82">
            <v>5</v>
          </cell>
          <cell r="E82">
            <v>23</v>
          </cell>
          <cell r="F82">
            <v>0</v>
          </cell>
          <cell r="G82">
            <v>0</v>
          </cell>
          <cell r="H82">
            <v>188</v>
          </cell>
          <cell r="I82">
            <v>47</v>
          </cell>
          <cell r="J82">
            <v>6.25</v>
          </cell>
          <cell r="K82">
            <v>142</v>
          </cell>
          <cell r="L82">
            <v>707</v>
          </cell>
          <cell r="M82">
            <v>4.9800000000000004</v>
          </cell>
          <cell r="N82">
            <v>14</v>
          </cell>
          <cell r="O82">
            <v>35.5</v>
          </cell>
          <cell r="P82">
            <v>176.75</v>
          </cell>
          <cell r="Q82">
            <v>3.5</v>
          </cell>
          <cell r="R82">
            <v>137</v>
          </cell>
          <cell r="S82">
            <v>97</v>
          </cell>
          <cell r="T82">
            <v>70.8</v>
          </cell>
          <cell r="U82">
            <v>1049</v>
          </cell>
          <cell r="V82">
            <v>7.7</v>
          </cell>
          <cell r="W82">
            <v>10</v>
          </cell>
          <cell r="X82">
            <v>0</v>
          </cell>
          <cell r="Y82">
            <v>159.21</v>
          </cell>
          <cell r="Z82">
            <v>34.299999999999997</v>
          </cell>
          <cell r="AA82">
            <v>262.3</v>
          </cell>
          <cell r="AB82">
            <v>2.5</v>
          </cell>
          <cell r="AC82">
            <v>0</v>
          </cell>
          <cell r="AD82">
            <v>279</v>
          </cell>
          <cell r="AE82">
            <v>1756</v>
          </cell>
          <cell r="AF82">
            <v>6.29</v>
          </cell>
          <cell r="AG82">
            <v>439</v>
          </cell>
        </row>
        <row r="83">
          <cell r="A83" t="str">
            <v>Northern Illinois</v>
          </cell>
          <cell r="B83">
            <v>3</v>
          </cell>
          <cell r="C83">
            <v>4</v>
          </cell>
          <cell r="D83">
            <v>4</v>
          </cell>
          <cell r="E83">
            <v>2</v>
          </cell>
          <cell r="F83">
            <v>0</v>
          </cell>
          <cell r="G83">
            <v>0</v>
          </cell>
          <cell r="H83">
            <v>38</v>
          </cell>
          <cell r="I83">
            <v>12.7</v>
          </cell>
          <cell r="J83">
            <v>1.3333333333333333</v>
          </cell>
          <cell r="K83">
            <v>123</v>
          </cell>
          <cell r="L83">
            <v>483</v>
          </cell>
          <cell r="M83">
            <v>3.93</v>
          </cell>
          <cell r="N83">
            <v>2</v>
          </cell>
          <cell r="O83">
            <v>41</v>
          </cell>
          <cell r="P83">
            <v>161</v>
          </cell>
          <cell r="Q83">
            <v>0.66666666666666663</v>
          </cell>
          <cell r="R83">
            <v>71</v>
          </cell>
          <cell r="S83">
            <v>43</v>
          </cell>
          <cell r="T83">
            <v>60.6</v>
          </cell>
          <cell r="U83">
            <v>342</v>
          </cell>
          <cell r="V83">
            <v>4.8</v>
          </cell>
          <cell r="W83">
            <v>1</v>
          </cell>
          <cell r="X83">
            <v>2</v>
          </cell>
          <cell r="Y83">
            <v>100.04</v>
          </cell>
          <cell r="Z83">
            <v>23.7</v>
          </cell>
          <cell r="AA83">
            <v>114</v>
          </cell>
          <cell r="AB83">
            <v>0.33333333333333331</v>
          </cell>
          <cell r="AC83">
            <v>0.66666666666666663</v>
          </cell>
          <cell r="AD83">
            <v>194</v>
          </cell>
          <cell r="AE83">
            <v>825</v>
          </cell>
          <cell r="AF83">
            <v>4.25</v>
          </cell>
          <cell r="AG83">
            <v>275</v>
          </cell>
        </row>
        <row r="84">
          <cell r="A84" t="str">
            <v>Northwestern</v>
          </cell>
          <cell r="B84">
            <v>3</v>
          </cell>
          <cell r="C84">
            <v>7</v>
          </cell>
          <cell r="D84">
            <v>3</v>
          </cell>
          <cell r="E84">
            <v>6</v>
          </cell>
          <cell r="F84">
            <v>1</v>
          </cell>
          <cell r="G84">
            <v>0</v>
          </cell>
          <cell r="H84">
            <v>59</v>
          </cell>
          <cell r="I84">
            <v>19.7</v>
          </cell>
          <cell r="J84">
            <v>2.3333333333333335</v>
          </cell>
          <cell r="K84">
            <v>105</v>
          </cell>
          <cell r="L84">
            <v>535</v>
          </cell>
          <cell r="M84">
            <v>5.0999999999999996</v>
          </cell>
          <cell r="N84">
            <v>4</v>
          </cell>
          <cell r="O84">
            <v>35</v>
          </cell>
          <cell r="P84">
            <v>178.33</v>
          </cell>
          <cell r="Q84">
            <v>1.3333333333333333</v>
          </cell>
          <cell r="R84">
            <v>87</v>
          </cell>
          <cell r="S84">
            <v>51</v>
          </cell>
          <cell r="T84">
            <v>58.6</v>
          </cell>
          <cell r="U84">
            <v>541</v>
          </cell>
          <cell r="V84">
            <v>6.2</v>
          </cell>
          <cell r="W84">
            <v>3</v>
          </cell>
          <cell r="X84">
            <v>6</v>
          </cell>
          <cell r="Y84">
            <v>108.44</v>
          </cell>
          <cell r="Z84">
            <v>29</v>
          </cell>
          <cell r="AA84">
            <v>180.3</v>
          </cell>
          <cell r="AB84">
            <v>1</v>
          </cell>
          <cell r="AC84">
            <v>2</v>
          </cell>
          <cell r="AD84">
            <v>192</v>
          </cell>
          <cell r="AE84">
            <v>1076</v>
          </cell>
          <cell r="AF84">
            <v>5.6</v>
          </cell>
          <cell r="AG84">
            <v>358.7</v>
          </cell>
        </row>
        <row r="85">
          <cell r="A85" t="str">
            <v>Notre Dame</v>
          </cell>
          <cell r="B85">
            <v>3</v>
          </cell>
          <cell r="C85">
            <v>16</v>
          </cell>
          <cell r="D85">
            <v>3</v>
          </cell>
          <cell r="E85">
            <v>15</v>
          </cell>
          <cell r="F85">
            <v>0</v>
          </cell>
          <cell r="G85">
            <v>0</v>
          </cell>
          <cell r="H85">
            <v>120</v>
          </cell>
          <cell r="I85">
            <v>40</v>
          </cell>
          <cell r="J85">
            <v>5.333333333333333</v>
          </cell>
          <cell r="K85">
            <v>110</v>
          </cell>
          <cell r="L85">
            <v>483</v>
          </cell>
          <cell r="M85">
            <v>4.3899999999999997</v>
          </cell>
          <cell r="N85">
            <v>9</v>
          </cell>
          <cell r="O85">
            <v>36.67</v>
          </cell>
          <cell r="P85">
            <v>161</v>
          </cell>
          <cell r="Q85">
            <v>3</v>
          </cell>
          <cell r="R85">
            <v>82</v>
          </cell>
          <cell r="S85">
            <v>56</v>
          </cell>
          <cell r="T85">
            <v>68.3</v>
          </cell>
          <cell r="U85">
            <v>795</v>
          </cell>
          <cell r="V85">
            <v>9.6999999999999993</v>
          </cell>
          <cell r="W85">
            <v>5</v>
          </cell>
          <cell r="X85">
            <v>2</v>
          </cell>
          <cell r="Y85">
            <v>164.97</v>
          </cell>
          <cell r="Z85">
            <v>27.3</v>
          </cell>
          <cell r="AA85">
            <v>265</v>
          </cell>
          <cell r="AB85">
            <v>1.6666666666666667</v>
          </cell>
          <cell r="AC85">
            <v>0.66666666666666663</v>
          </cell>
          <cell r="AD85">
            <v>192</v>
          </cell>
          <cell r="AE85">
            <v>1278</v>
          </cell>
          <cell r="AF85">
            <v>6.66</v>
          </cell>
          <cell r="AG85">
            <v>426</v>
          </cell>
        </row>
        <row r="86">
          <cell r="A86" t="str">
            <v>Ohio</v>
          </cell>
          <cell r="B86">
            <v>4</v>
          </cell>
          <cell r="C86">
            <v>14</v>
          </cell>
          <cell r="D86">
            <v>4</v>
          </cell>
          <cell r="E86">
            <v>11</v>
          </cell>
          <cell r="F86">
            <v>1</v>
          </cell>
          <cell r="G86">
            <v>0</v>
          </cell>
          <cell r="H86">
            <v>109</v>
          </cell>
          <cell r="I86">
            <v>27.3</v>
          </cell>
          <cell r="J86">
            <v>3.5</v>
          </cell>
          <cell r="K86">
            <v>161</v>
          </cell>
          <cell r="L86">
            <v>769</v>
          </cell>
          <cell r="M86">
            <v>4.78</v>
          </cell>
          <cell r="N86">
            <v>8</v>
          </cell>
          <cell r="O86">
            <v>40.25</v>
          </cell>
          <cell r="P86">
            <v>192.25</v>
          </cell>
          <cell r="Q86">
            <v>2</v>
          </cell>
          <cell r="R86">
            <v>110</v>
          </cell>
          <cell r="S86">
            <v>71</v>
          </cell>
          <cell r="T86">
            <v>64.5</v>
          </cell>
          <cell r="U86">
            <v>889</v>
          </cell>
          <cell r="V86">
            <v>8.1</v>
          </cell>
          <cell r="W86">
            <v>6</v>
          </cell>
          <cell r="X86">
            <v>3</v>
          </cell>
          <cell r="Y86">
            <v>144.99</v>
          </cell>
          <cell r="Z86">
            <v>27.5</v>
          </cell>
          <cell r="AA86">
            <v>222.3</v>
          </cell>
          <cell r="AB86">
            <v>1.5</v>
          </cell>
          <cell r="AC86">
            <v>0.75</v>
          </cell>
          <cell r="AD86">
            <v>271</v>
          </cell>
          <cell r="AE86">
            <v>1658</v>
          </cell>
          <cell r="AF86">
            <v>6.12</v>
          </cell>
          <cell r="AG86">
            <v>414.5</v>
          </cell>
        </row>
        <row r="87">
          <cell r="A87" t="str">
            <v>Ohio State</v>
          </cell>
          <cell r="B87">
            <v>3</v>
          </cell>
          <cell r="C87">
            <v>16</v>
          </cell>
          <cell r="D87">
            <v>3</v>
          </cell>
          <cell r="E87">
            <v>16</v>
          </cell>
          <cell r="F87">
            <v>0</v>
          </cell>
          <cell r="G87">
            <v>0</v>
          </cell>
          <cell r="H87">
            <v>121</v>
          </cell>
          <cell r="I87">
            <v>40.299999999999997</v>
          </cell>
          <cell r="J87">
            <v>5.333333333333333</v>
          </cell>
          <cell r="K87">
            <v>103</v>
          </cell>
          <cell r="L87">
            <v>576</v>
          </cell>
          <cell r="M87">
            <v>5.59</v>
          </cell>
          <cell r="N87">
            <v>6</v>
          </cell>
          <cell r="O87">
            <v>34.33</v>
          </cell>
          <cell r="P87">
            <v>192</v>
          </cell>
          <cell r="Q87">
            <v>2</v>
          </cell>
          <cell r="R87">
            <v>80</v>
          </cell>
          <cell r="S87">
            <v>62</v>
          </cell>
          <cell r="T87">
            <v>77.5</v>
          </cell>
          <cell r="U87">
            <v>850</v>
          </cell>
          <cell r="V87">
            <v>10.6</v>
          </cell>
          <cell r="W87">
            <v>9</v>
          </cell>
          <cell r="X87">
            <v>3</v>
          </cell>
          <cell r="Y87">
            <v>196.38</v>
          </cell>
          <cell r="Z87">
            <v>26.7</v>
          </cell>
          <cell r="AA87">
            <v>283.3</v>
          </cell>
          <cell r="AB87">
            <v>3</v>
          </cell>
          <cell r="AC87">
            <v>1</v>
          </cell>
          <cell r="AD87">
            <v>183</v>
          </cell>
          <cell r="AE87">
            <v>1426</v>
          </cell>
          <cell r="AF87">
            <v>7.79</v>
          </cell>
          <cell r="AG87">
            <v>475.3</v>
          </cell>
        </row>
        <row r="88">
          <cell r="A88" t="str">
            <v>Oklahoma</v>
          </cell>
          <cell r="B88">
            <v>4</v>
          </cell>
          <cell r="C88">
            <v>15</v>
          </cell>
          <cell r="D88">
            <v>6</v>
          </cell>
          <cell r="E88">
            <v>13</v>
          </cell>
          <cell r="F88">
            <v>1</v>
          </cell>
          <cell r="G88">
            <v>1</v>
          </cell>
          <cell r="H88">
            <v>125</v>
          </cell>
          <cell r="I88">
            <v>31.3</v>
          </cell>
          <cell r="J88">
            <v>3.75</v>
          </cell>
          <cell r="K88">
            <v>140</v>
          </cell>
          <cell r="L88">
            <v>501</v>
          </cell>
          <cell r="M88">
            <v>3.58</v>
          </cell>
          <cell r="N88">
            <v>9</v>
          </cell>
          <cell r="O88">
            <v>35</v>
          </cell>
          <cell r="P88">
            <v>125.25</v>
          </cell>
          <cell r="Q88">
            <v>2.25</v>
          </cell>
          <cell r="R88">
            <v>144</v>
          </cell>
          <cell r="S88">
            <v>96</v>
          </cell>
          <cell r="T88">
            <v>66.7</v>
          </cell>
          <cell r="U88">
            <v>1220</v>
          </cell>
          <cell r="V88">
            <v>8.5</v>
          </cell>
          <cell r="W88">
            <v>6</v>
          </cell>
          <cell r="X88">
            <v>3</v>
          </cell>
          <cell r="Y88">
            <v>147.41</v>
          </cell>
          <cell r="Z88">
            <v>36</v>
          </cell>
          <cell r="AA88">
            <v>305</v>
          </cell>
          <cell r="AB88">
            <v>1.5</v>
          </cell>
          <cell r="AC88">
            <v>0.75</v>
          </cell>
          <cell r="AD88">
            <v>284</v>
          </cell>
          <cell r="AE88">
            <v>1721</v>
          </cell>
          <cell r="AF88">
            <v>6.06</v>
          </cell>
          <cell r="AG88">
            <v>430.3</v>
          </cell>
        </row>
        <row r="89">
          <cell r="A89" t="str">
            <v>Oklahoma State</v>
          </cell>
          <cell r="B89">
            <v>3</v>
          </cell>
          <cell r="C89">
            <v>4</v>
          </cell>
          <cell r="D89">
            <v>5</v>
          </cell>
          <cell r="E89">
            <v>3</v>
          </cell>
          <cell r="F89">
            <v>0</v>
          </cell>
          <cell r="G89">
            <v>0</v>
          </cell>
          <cell r="H89">
            <v>42</v>
          </cell>
          <cell r="I89">
            <v>14</v>
          </cell>
          <cell r="J89">
            <v>1.3333333333333333</v>
          </cell>
          <cell r="K89">
            <v>117</v>
          </cell>
          <cell r="L89">
            <v>456</v>
          </cell>
          <cell r="M89">
            <v>3.9</v>
          </cell>
          <cell r="N89">
            <v>3</v>
          </cell>
          <cell r="O89">
            <v>39</v>
          </cell>
          <cell r="P89">
            <v>152</v>
          </cell>
          <cell r="Q89">
            <v>1</v>
          </cell>
          <cell r="R89">
            <v>91</v>
          </cell>
          <cell r="S89">
            <v>51</v>
          </cell>
          <cell r="T89">
            <v>56</v>
          </cell>
          <cell r="U89">
            <v>517</v>
          </cell>
          <cell r="V89">
            <v>5.7</v>
          </cell>
          <cell r="W89">
            <v>1</v>
          </cell>
          <cell r="X89">
            <v>2</v>
          </cell>
          <cell r="Y89">
            <v>102.99</v>
          </cell>
          <cell r="Z89">
            <v>30.3</v>
          </cell>
          <cell r="AA89">
            <v>172.3</v>
          </cell>
          <cell r="AB89">
            <v>0.33333333333333331</v>
          </cell>
          <cell r="AC89">
            <v>0.66666666666666663</v>
          </cell>
          <cell r="AD89">
            <v>208</v>
          </cell>
          <cell r="AE89">
            <v>973</v>
          </cell>
          <cell r="AF89">
            <v>4.68</v>
          </cell>
          <cell r="AG89">
            <v>324.3</v>
          </cell>
        </row>
        <row r="90">
          <cell r="A90" t="str">
            <v>Old Dominion</v>
          </cell>
          <cell r="B90">
            <v>3</v>
          </cell>
          <cell r="C90">
            <v>15</v>
          </cell>
          <cell r="D90">
            <v>2</v>
          </cell>
          <cell r="E90">
            <v>15</v>
          </cell>
          <cell r="F90">
            <v>0</v>
          </cell>
          <cell r="G90">
            <v>1</v>
          </cell>
          <cell r="H90">
            <v>113</v>
          </cell>
          <cell r="I90">
            <v>37.700000000000003</v>
          </cell>
          <cell r="J90">
            <v>5</v>
          </cell>
          <cell r="K90">
            <v>97</v>
          </cell>
          <cell r="L90">
            <v>735</v>
          </cell>
          <cell r="M90">
            <v>7.58</v>
          </cell>
          <cell r="N90">
            <v>10</v>
          </cell>
          <cell r="O90">
            <v>32.33</v>
          </cell>
          <cell r="P90">
            <v>245</v>
          </cell>
          <cell r="Q90">
            <v>3.3333333333333335</v>
          </cell>
          <cell r="R90">
            <v>73</v>
          </cell>
          <cell r="S90">
            <v>49</v>
          </cell>
          <cell r="T90">
            <v>67.099999999999994</v>
          </cell>
          <cell r="U90">
            <v>649</v>
          </cell>
          <cell r="V90">
            <v>8.9</v>
          </cell>
          <cell r="W90">
            <v>5</v>
          </cell>
          <cell r="X90">
            <v>3</v>
          </cell>
          <cell r="Y90">
            <v>156.18</v>
          </cell>
          <cell r="Z90">
            <v>24.3</v>
          </cell>
          <cell r="AA90">
            <v>216.3</v>
          </cell>
          <cell r="AB90">
            <v>1.6666666666666667</v>
          </cell>
          <cell r="AC90">
            <v>1</v>
          </cell>
          <cell r="AD90">
            <v>170</v>
          </cell>
          <cell r="AE90">
            <v>1384</v>
          </cell>
          <cell r="AF90">
            <v>8.14</v>
          </cell>
          <cell r="AG90">
            <v>461.3</v>
          </cell>
        </row>
        <row r="91">
          <cell r="A91" t="str">
            <v>Ole Miss</v>
          </cell>
          <cell r="B91">
            <v>4</v>
          </cell>
          <cell r="C91">
            <v>21</v>
          </cell>
          <cell r="D91">
            <v>10</v>
          </cell>
          <cell r="E91">
            <v>19</v>
          </cell>
          <cell r="F91">
            <v>2</v>
          </cell>
          <cell r="G91">
            <v>0</v>
          </cell>
          <cell r="H91">
            <v>179</v>
          </cell>
          <cell r="I91">
            <v>44.8</v>
          </cell>
          <cell r="J91">
            <v>5.25</v>
          </cell>
          <cell r="K91">
            <v>174</v>
          </cell>
          <cell r="L91">
            <v>874</v>
          </cell>
          <cell r="M91">
            <v>5.0199999999999996</v>
          </cell>
          <cell r="N91">
            <v>13</v>
          </cell>
          <cell r="O91">
            <v>43.5</v>
          </cell>
          <cell r="P91">
            <v>218.5</v>
          </cell>
          <cell r="Q91">
            <v>3.25</v>
          </cell>
          <cell r="R91">
            <v>118</v>
          </cell>
          <cell r="S91">
            <v>76</v>
          </cell>
          <cell r="T91">
            <v>64.400000000000006</v>
          </cell>
          <cell r="U91">
            <v>1299</v>
          </cell>
          <cell r="V91">
            <v>11</v>
          </cell>
          <cell r="W91">
            <v>8</v>
          </cell>
          <cell r="X91">
            <v>4</v>
          </cell>
          <cell r="Y91">
            <v>172.47</v>
          </cell>
          <cell r="Z91">
            <v>29.5</v>
          </cell>
          <cell r="AA91">
            <v>324.8</v>
          </cell>
          <cell r="AB91">
            <v>2</v>
          </cell>
          <cell r="AC91">
            <v>1</v>
          </cell>
          <cell r="AD91">
            <v>292</v>
          </cell>
          <cell r="AE91">
            <v>2173</v>
          </cell>
          <cell r="AF91">
            <v>7.44</v>
          </cell>
          <cell r="AG91">
            <v>543.29999999999995</v>
          </cell>
        </row>
        <row r="92">
          <cell r="A92" t="str">
            <v>Oregon</v>
          </cell>
          <cell r="B92">
            <v>4</v>
          </cell>
          <cell r="C92">
            <v>27</v>
          </cell>
          <cell r="D92">
            <v>5</v>
          </cell>
          <cell r="E92">
            <v>26</v>
          </cell>
          <cell r="F92">
            <v>0</v>
          </cell>
          <cell r="G92">
            <v>0</v>
          </cell>
          <cell r="H92">
            <v>203</v>
          </cell>
          <cell r="I92">
            <v>50.8</v>
          </cell>
          <cell r="J92">
            <v>6.75</v>
          </cell>
          <cell r="K92">
            <v>152</v>
          </cell>
          <cell r="L92">
            <v>1021</v>
          </cell>
          <cell r="M92">
            <v>6.72</v>
          </cell>
          <cell r="N92">
            <v>14</v>
          </cell>
          <cell r="O92">
            <v>38</v>
          </cell>
          <cell r="P92">
            <v>255.25</v>
          </cell>
          <cell r="Q92">
            <v>3.5</v>
          </cell>
          <cell r="R92">
            <v>107</v>
          </cell>
          <cell r="S92">
            <v>77</v>
          </cell>
          <cell r="T92">
            <v>72</v>
          </cell>
          <cell r="U92">
            <v>1074</v>
          </cell>
          <cell r="V92">
            <v>10</v>
          </cell>
          <cell r="W92">
            <v>11</v>
          </cell>
          <cell r="X92">
            <v>1</v>
          </cell>
          <cell r="Y92">
            <v>188.32</v>
          </cell>
          <cell r="Z92">
            <v>26.8</v>
          </cell>
          <cell r="AA92">
            <v>268.5</v>
          </cell>
          <cell r="AB92">
            <v>2.75</v>
          </cell>
          <cell r="AC92">
            <v>0.25</v>
          </cell>
          <cell r="AD92">
            <v>259</v>
          </cell>
          <cell r="AE92">
            <v>2095</v>
          </cell>
          <cell r="AF92">
            <v>8.09</v>
          </cell>
          <cell r="AG92">
            <v>523.79999999999995</v>
          </cell>
        </row>
        <row r="93">
          <cell r="A93" t="str">
            <v>Oregon State</v>
          </cell>
          <cell r="B93">
            <v>4</v>
          </cell>
          <cell r="C93">
            <v>9</v>
          </cell>
          <cell r="D93">
            <v>2</v>
          </cell>
          <cell r="E93">
            <v>3</v>
          </cell>
          <cell r="F93">
            <v>0</v>
          </cell>
          <cell r="G93">
            <v>0</v>
          </cell>
          <cell r="H93">
            <v>63</v>
          </cell>
          <cell r="I93">
            <v>15.8</v>
          </cell>
          <cell r="J93">
            <v>2.25</v>
          </cell>
          <cell r="K93">
            <v>109</v>
          </cell>
          <cell r="L93">
            <v>280</v>
          </cell>
          <cell r="M93">
            <v>2.57</v>
          </cell>
          <cell r="N93">
            <v>3</v>
          </cell>
          <cell r="O93">
            <v>27.25</v>
          </cell>
          <cell r="P93">
            <v>70</v>
          </cell>
          <cell r="Q93">
            <v>0.75</v>
          </cell>
          <cell r="R93">
            <v>151</v>
          </cell>
          <cell r="S93">
            <v>86</v>
          </cell>
          <cell r="T93">
            <v>57</v>
          </cell>
          <cell r="U93">
            <v>997</v>
          </cell>
          <cell r="V93">
            <v>6.6</v>
          </cell>
          <cell r="W93">
            <v>6</v>
          </cell>
          <cell r="X93">
            <v>5</v>
          </cell>
          <cell r="Y93">
            <v>118.91</v>
          </cell>
          <cell r="Z93">
            <v>37.799999999999997</v>
          </cell>
          <cell r="AA93">
            <v>249.3</v>
          </cell>
          <cell r="AB93">
            <v>1.5</v>
          </cell>
          <cell r="AC93">
            <v>1.25</v>
          </cell>
          <cell r="AD93">
            <v>260</v>
          </cell>
          <cell r="AE93">
            <v>1277</v>
          </cell>
          <cell r="AF93">
            <v>4.91</v>
          </cell>
          <cell r="AG93">
            <v>319.3</v>
          </cell>
        </row>
        <row r="94">
          <cell r="A94" t="str">
            <v>Penn State</v>
          </cell>
          <cell r="B94">
            <v>3</v>
          </cell>
          <cell r="C94">
            <v>15</v>
          </cell>
          <cell r="D94">
            <v>9</v>
          </cell>
          <cell r="E94">
            <v>13</v>
          </cell>
          <cell r="F94">
            <v>1</v>
          </cell>
          <cell r="G94">
            <v>0</v>
          </cell>
          <cell r="H94">
            <v>132</v>
          </cell>
          <cell r="I94">
            <v>44</v>
          </cell>
          <cell r="J94">
            <v>5</v>
          </cell>
          <cell r="K94">
            <v>105</v>
          </cell>
          <cell r="L94">
            <v>581</v>
          </cell>
          <cell r="M94">
            <v>5.53</v>
          </cell>
          <cell r="N94">
            <v>9</v>
          </cell>
          <cell r="O94">
            <v>35</v>
          </cell>
          <cell r="P94">
            <v>193.67</v>
          </cell>
          <cell r="Q94">
            <v>3</v>
          </cell>
          <cell r="R94">
            <v>99</v>
          </cell>
          <cell r="S94">
            <v>65</v>
          </cell>
          <cell r="T94">
            <v>65.7</v>
          </cell>
          <cell r="U94">
            <v>731</v>
          </cell>
          <cell r="V94">
            <v>7.4</v>
          </cell>
          <cell r="W94">
            <v>5</v>
          </cell>
          <cell r="X94">
            <v>1</v>
          </cell>
          <cell r="Y94">
            <v>142.34</v>
          </cell>
          <cell r="Z94">
            <v>33</v>
          </cell>
          <cell r="AA94">
            <v>243.7</v>
          </cell>
          <cell r="AB94">
            <v>1.6666666666666667</v>
          </cell>
          <cell r="AC94">
            <v>0.33333333333333331</v>
          </cell>
          <cell r="AD94">
            <v>204</v>
          </cell>
          <cell r="AE94">
            <v>1312</v>
          </cell>
          <cell r="AF94">
            <v>6.43</v>
          </cell>
          <cell r="AG94">
            <v>437.3</v>
          </cell>
        </row>
        <row r="95">
          <cell r="A95" t="str">
            <v>Pittsburgh</v>
          </cell>
          <cell r="B95">
            <v>3</v>
          </cell>
          <cell r="C95">
            <v>16</v>
          </cell>
          <cell r="D95">
            <v>6</v>
          </cell>
          <cell r="E95">
            <v>14</v>
          </cell>
          <cell r="F95">
            <v>1</v>
          </cell>
          <cell r="G95">
            <v>0</v>
          </cell>
          <cell r="H95">
            <v>130</v>
          </cell>
          <cell r="I95">
            <v>43.3</v>
          </cell>
          <cell r="J95">
            <v>5.333333333333333</v>
          </cell>
          <cell r="K95">
            <v>87</v>
          </cell>
          <cell r="L95">
            <v>328</v>
          </cell>
          <cell r="M95">
            <v>3.77</v>
          </cell>
          <cell r="N95">
            <v>5</v>
          </cell>
          <cell r="O95">
            <v>29</v>
          </cell>
          <cell r="P95">
            <v>109.33</v>
          </cell>
          <cell r="Q95">
            <v>1.6666666666666667</v>
          </cell>
          <cell r="R95">
            <v>108</v>
          </cell>
          <cell r="S95">
            <v>69</v>
          </cell>
          <cell r="T95">
            <v>63.9</v>
          </cell>
          <cell r="U95">
            <v>945</v>
          </cell>
          <cell r="V95">
            <v>8.8000000000000007</v>
          </cell>
          <cell r="W95">
            <v>10</v>
          </cell>
          <cell r="X95">
            <v>3</v>
          </cell>
          <cell r="Y95">
            <v>162.38</v>
          </cell>
          <cell r="Z95">
            <v>36</v>
          </cell>
          <cell r="AA95">
            <v>315</v>
          </cell>
          <cell r="AB95">
            <v>3.3333333333333335</v>
          </cell>
          <cell r="AC95">
            <v>1</v>
          </cell>
          <cell r="AD95">
            <v>195</v>
          </cell>
          <cell r="AE95">
            <v>1273</v>
          </cell>
          <cell r="AF95">
            <v>6.53</v>
          </cell>
          <cell r="AG95">
            <v>424.3</v>
          </cell>
        </row>
        <row r="96">
          <cell r="A96" t="str">
            <v>Purdue</v>
          </cell>
          <cell r="B96">
            <v>4</v>
          </cell>
          <cell r="C96">
            <v>13</v>
          </cell>
          <cell r="D96">
            <v>7</v>
          </cell>
          <cell r="E96">
            <v>13</v>
          </cell>
          <cell r="F96">
            <v>0</v>
          </cell>
          <cell r="G96">
            <v>0</v>
          </cell>
          <cell r="H96">
            <v>112</v>
          </cell>
          <cell r="I96">
            <v>28</v>
          </cell>
          <cell r="J96">
            <v>3.25</v>
          </cell>
          <cell r="K96">
            <v>139</v>
          </cell>
          <cell r="L96">
            <v>435</v>
          </cell>
          <cell r="M96">
            <v>3.13</v>
          </cell>
          <cell r="N96">
            <v>5</v>
          </cell>
          <cell r="O96">
            <v>34.75</v>
          </cell>
          <cell r="P96">
            <v>108.75</v>
          </cell>
          <cell r="Q96">
            <v>1.25</v>
          </cell>
          <cell r="R96">
            <v>131</v>
          </cell>
          <cell r="S96">
            <v>83</v>
          </cell>
          <cell r="T96">
            <v>63.4</v>
          </cell>
          <cell r="U96">
            <v>1118</v>
          </cell>
          <cell r="V96">
            <v>8.5</v>
          </cell>
          <cell r="W96">
            <v>8</v>
          </cell>
          <cell r="X96">
            <v>6</v>
          </cell>
          <cell r="Y96">
            <v>146.04</v>
          </cell>
          <cell r="Z96">
            <v>32.799999999999997</v>
          </cell>
          <cell r="AA96">
            <v>279.5</v>
          </cell>
          <cell r="AB96">
            <v>2</v>
          </cell>
          <cell r="AC96">
            <v>1.5</v>
          </cell>
          <cell r="AD96">
            <v>270</v>
          </cell>
          <cell r="AE96">
            <v>1553</v>
          </cell>
          <cell r="AF96">
            <v>5.75</v>
          </cell>
          <cell r="AG96">
            <v>388.3</v>
          </cell>
        </row>
        <row r="97">
          <cell r="A97" t="str">
            <v>Rice</v>
          </cell>
          <cell r="B97">
            <v>4</v>
          </cell>
          <cell r="C97">
            <v>12</v>
          </cell>
          <cell r="D97">
            <v>2</v>
          </cell>
          <cell r="E97">
            <v>11</v>
          </cell>
          <cell r="F97">
            <v>0</v>
          </cell>
          <cell r="G97">
            <v>0</v>
          </cell>
          <cell r="H97">
            <v>89</v>
          </cell>
          <cell r="I97">
            <v>22.3</v>
          </cell>
          <cell r="J97">
            <v>3</v>
          </cell>
          <cell r="K97">
            <v>214</v>
          </cell>
          <cell r="L97">
            <v>985</v>
          </cell>
          <cell r="M97">
            <v>4.5999999999999996</v>
          </cell>
          <cell r="N97">
            <v>9</v>
          </cell>
          <cell r="O97">
            <v>53.5</v>
          </cell>
          <cell r="P97">
            <v>246.25</v>
          </cell>
          <cell r="Q97">
            <v>2.25</v>
          </cell>
          <cell r="R97">
            <v>53</v>
          </cell>
          <cell r="S97">
            <v>39</v>
          </cell>
          <cell r="T97">
            <v>73.599999999999994</v>
          </cell>
          <cell r="U97">
            <v>308</v>
          </cell>
          <cell r="V97">
            <v>5.8</v>
          </cell>
          <cell r="W97">
            <v>3</v>
          </cell>
          <cell r="X97">
            <v>1</v>
          </cell>
          <cell r="Y97">
            <v>137.31</v>
          </cell>
          <cell r="Z97">
            <v>13.3</v>
          </cell>
          <cell r="AA97">
            <v>77</v>
          </cell>
          <cell r="AB97">
            <v>0.75</v>
          </cell>
          <cell r="AC97">
            <v>0.25</v>
          </cell>
          <cell r="AD97">
            <v>267</v>
          </cell>
          <cell r="AE97">
            <v>1293</v>
          </cell>
          <cell r="AF97">
            <v>4.84</v>
          </cell>
          <cell r="AG97">
            <v>323.3</v>
          </cell>
        </row>
        <row r="98">
          <cell r="A98" t="str">
            <v>Rutgers</v>
          </cell>
          <cell r="B98">
            <v>4</v>
          </cell>
          <cell r="C98">
            <v>22</v>
          </cell>
          <cell r="D98">
            <v>5</v>
          </cell>
          <cell r="E98">
            <v>20</v>
          </cell>
          <cell r="F98">
            <v>0</v>
          </cell>
          <cell r="G98">
            <v>0</v>
          </cell>
          <cell r="H98">
            <v>167</v>
          </cell>
          <cell r="I98">
            <v>41.8</v>
          </cell>
          <cell r="J98">
            <v>5.5</v>
          </cell>
          <cell r="K98">
            <v>154</v>
          </cell>
          <cell r="L98">
            <v>564</v>
          </cell>
          <cell r="M98">
            <v>3.66</v>
          </cell>
          <cell r="N98">
            <v>10</v>
          </cell>
          <cell r="O98">
            <v>38.5</v>
          </cell>
          <cell r="P98">
            <v>141</v>
          </cell>
          <cell r="Q98">
            <v>2.5</v>
          </cell>
          <cell r="R98">
            <v>134</v>
          </cell>
          <cell r="S98">
            <v>91</v>
          </cell>
          <cell r="T98">
            <v>67.900000000000006</v>
          </cell>
          <cell r="U98">
            <v>1219</v>
          </cell>
          <cell r="V98">
            <v>9.1</v>
          </cell>
          <cell r="W98">
            <v>9</v>
          </cell>
          <cell r="X98">
            <v>1</v>
          </cell>
          <cell r="Y98">
            <v>164.99</v>
          </cell>
          <cell r="Z98">
            <v>33.5</v>
          </cell>
          <cell r="AA98">
            <v>304.8</v>
          </cell>
          <cell r="AB98">
            <v>2.25</v>
          </cell>
          <cell r="AC98">
            <v>0.25</v>
          </cell>
          <cell r="AD98">
            <v>288</v>
          </cell>
          <cell r="AE98">
            <v>1783</v>
          </cell>
          <cell r="AF98">
            <v>6.19</v>
          </cell>
          <cell r="AG98">
            <v>445.8</v>
          </cell>
        </row>
        <row r="99">
          <cell r="A99" t="str">
            <v>Sam Houston State</v>
          </cell>
          <cell r="B99">
            <v>4</v>
          </cell>
          <cell r="C99">
            <v>8</v>
          </cell>
          <cell r="D99">
            <v>3</v>
          </cell>
          <cell r="E99">
            <v>6</v>
          </cell>
          <cell r="F99">
            <v>1</v>
          </cell>
          <cell r="G99">
            <v>0</v>
          </cell>
          <cell r="H99">
            <v>65</v>
          </cell>
          <cell r="I99">
            <v>16.3</v>
          </cell>
          <cell r="J99">
            <v>2</v>
          </cell>
          <cell r="K99">
            <v>124</v>
          </cell>
          <cell r="L99">
            <v>424</v>
          </cell>
          <cell r="M99">
            <v>3.42</v>
          </cell>
          <cell r="N99">
            <v>4</v>
          </cell>
          <cell r="O99">
            <v>31</v>
          </cell>
          <cell r="P99">
            <v>106</v>
          </cell>
          <cell r="Q99">
            <v>1</v>
          </cell>
          <cell r="R99">
            <v>118</v>
          </cell>
          <cell r="S99">
            <v>69</v>
          </cell>
          <cell r="T99">
            <v>58.5</v>
          </cell>
          <cell r="U99">
            <v>641</v>
          </cell>
          <cell r="V99">
            <v>5.4</v>
          </cell>
          <cell r="W99">
            <v>2</v>
          </cell>
          <cell r="X99">
            <v>4</v>
          </cell>
          <cell r="Y99">
            <v>102.92</v>
          </cell>
          <cell r="Z99">
            <v>29.5</v>
          </cell>
          <cell r="AA99">
            <v>160.30000000000001</v>
          </cell>
          <cell r="AB99">
            <v>0.5</v>
          </cell>
          <cell r="AC99">
            <v>1</v>
          </cell>
          <cell r="AD99">
            <v>242</v>
          </cell>
          <cell r="AE99">
            <v>1065</v>
          </cell>
          <cell r="AF99">
            <v>4.4000000000000004</v>
          </cell>
          <cell r="AG99">
            <v>266.3</v>
          </cell>
        </row>
        <row r="100">
          <cell r="A100" t="str">
            <v>San Diego State</v>
          </cell>
          <cell r="B100">
            <v>3</v>
          </cell>
          <cell r="C100">
            <v>11</v>
          </cell>
          <cell r="D100">
            <v>4</v>
          </cell>
          <cell r="E100">
            <v>9</v>
          </cell>
          <cell r="F100">
            <v>1</v>
          </cell>
          <cell r="G100">
            <v>0</v>
          </cell>
          <cell r="H100">
            <v>89</v>
          </cell>
          <cell r="I100">
            <v>29.7</v>
          </cell>
          <cell r="J100">
            <v>3.6666666666666665</v>
          </cell>
          <cell r="K100">
            <v>117</v>
          </cell>
          <cell r="L100">
            <v>442</v>
          </cell>
          <cell r="M100">
            <v>3.78</v>
          </cell>
          <cell r="N100">
            <v>6</v>
          </cell>
          <cell r="O100">
            <v>39</v>
          </cell>
          <cell r="P100">
            <v>147.33000000000001</v>
          </cell>
          <cell r="Q100">
            <v>2</v>
          </cell>
          <cell r="R100">
            <v>77</v>
          </cell>
          <cell r="S100">
            <v>46</v>
          </cell>
          <cell r="T100">
            <v>59.7</v>
          </cell>
          <cell r="U100">
            <v>558</v>
          </cell>
          <cell r="V100">
            <v>7.2</v>
          </cell>
          <cell r="W100">
            <v>3</v>
          </cell>
          <cell r="X100">
            <v>0</v>
          </cell>
          <cell r="Y100">
            <v>133.47</v>
          </cell>
          <cell r="Z100">
            <v>25.7</v>
          </cell>
          <cell r="AA100">
            <v>186</v>
          </cell>
          <cell r="AB100">
            <v>1</v>
          </cell>
          <cell r="AC100">
            <v>0</v>
          </cell>
          <cell r="AD100">
            <v>194</v>
          </cell>
          <cell r="AE100">
            <v>1000</v>
          </cell>
          <cell r="AF100">
            <v>5.15</v>
          </cell>
          <cell r="AG100">
            <v>333.3</v>
          </cell>
        </row>
        <row r="101">
          <cell r="A101" t="str">
            <v>San Jose State</v>
          </cell>
          <cell r="B101">
            <v>3</v>
          </cell>
          <cell r="C101">
            <v>7</v>
          </cell>
          <cell r="D101">
            <v>1</v>
          </cell>
          <cell r="E101">
            <v>7</v>
          </cell>
          <cell r="F101">
            <v>0</v>
          </cell>
          <cell r="G101">
            <v>0</v>
          </cell>
          <cell r="H101">
            <v>52</v>
          </cell>
          <cell r="I101">
            <v>17.3</v>
          </cell>
          <cell r="J101">
            <v>2.3333333333333335</v>
          </cell>
          <cell r="K101">
            <v>79</v>
          </cell>
          <cell r="L101">
            <v>358</v>
          </cell>
          <cell r="M101">
            <v>4.53</v>
          </cell>
          <cell r="N101">
            <v>4</v>
          </cell>
          <cell r="O101">
            <v>26.33</v>
          </cell>
          <cell r="P101">
            <v>119.33</v>
          </cell>
          <cell r="Q101">
            <v>1.3333333333333333</v>
          </cell>
          <cell r="R101">
            <v>109</v>
          </cell>
          <cell r="S101">
            <v>58</v>
          </cell>
          <cell r="T101">
            <v>53.2</v>
          </cell>
          <cell r="U101">
            <v>714</v>
          </cell>
          <cell r="V101">
            <v>6.6</v>
          </cell>
          <cell r="W101">
            <v>3</v>
          </cell>
          <cell r="X101">
            <v>3</v>
          </cell>
          <cell r="Y101">
            <v>111.81</v>
          </cell>
          <cell r="Z101">
            <v>36.299999999999997</v>
          </cell>
          <cell r="AA101">
            <v>238</v>
          </cell>
          <cell r="AB101">
            <v>1</v>
          </cell>
          <cell r="AC101">
            <v>1</v>
          </cell>
          <cell r="AD101">
            <v>188</v>
          </cell>
          <cell r="AE101">
            <v>1072</v>
          </cell>
          <cell r="AF101">
            <v>5.7</v>
          </cell>
          <cell r="AG101">
            <v>357.3</v>
          </cell>
        </row>
        <row r="102">
          <cell r="A102" t="str">
            <v>SMU</v>
          </cell>
          <cell r="B102">
            <v>4</v>
          </cell>
          <cell r="C102">
            <v>19</v>
          </cell>
          <cell r="D102">
            <v>2</v>
          </cell>
          <cell r="E102">
            <v>19</v>
          </cell>
          <cell r="F102">
            <v>0</v>
          </cell>
          <cell r="G102">
            <v>0</v>
          </cell>
          <cell r="H102">
            <v>139</v>
          </cell>
          <cell r="I102">
            <v>34.799999999999997</v>
          </cell>
          <cell r="J102">
            <v>4.75</v>
          </cell>
          <cell r="K102">
            <v>138</v>
          </cell>
          <cell r="L102">
            <v>564</v>
          </cell>
          <cell r="M102">
            <v>4.09</v>
          </cell>
          <cell r="N102">
            <v>8</v>
          </cell>
          <cell r="O102">
            <v>34.5</v>
          </cell>
          <cell r="P102">
            <v>141</v>
          </cell>
          <cell r="Q102">
            <v>2</v>
          </cell>
          <cell r="R102">
            <v>126</v>
          </cell>
          <cell r="S102">
            <v>86</v>
          </cell>
          <cell r="T102">
            <v>68.3</v>
          </cell>
          <cell r="U102">
            <v>1126</v>
          </cell>
          <cell r="V102">
            <v>8.9</v>
          </cell>
          <cell r="W102">
            <v>9</v>
          </cell>
          <cell r="X102">
            <v>5</v>
          </cell>
          <cell r="Y102">
            <v>158.94999999999999</v>
          </cell>
          <cell r="Z102">
            <v>31.5</v>
          </cell>
          <cell r="AA102">
            <v>281.5</v>
          </cell>
          <cell r="AB102">
            <v>2.25</v>
          </cell>
          <cell r="AC102">
            <v>1.25</v>
          </cell>
          <cell r="AD102">
            <v>264</v>
          </cell>
          <cell r="AE102">
            <v>1690</v>
          </cell>
          <cell r="AF102">
            <v>6.4</v>
          </cell>
          <cell r="AG102">
            <v>422.5</v>
          </cell>
        </row>
        <row r="103">
          <cell r="A103" t="str">
            <v>South Alabama</v>
          </cell>
          <cell r="B103">
            <v>4</v>
          </cell>
          <cell r="C103">
            <v>13</v>
          </cell>
          <cell r="D103">
            <v>5</v>
          </cell>
          <cell r="E103">
            <v>9</v>
          </cell>
          <cell r="F103">
            <v>1</v>
          </cell>
          <cell r="G103">
            <v>0</v>
          </cell>
          <cell r="H103">
            <v>104</v>
          </cell>
          <cell r="I103">
            <v>26</v>
          </cell>
          <cell r="J103">
            <v>3.25</v>
          </cell>
          <cell r="K103">
            <v>168</v>
          </cell>
          <cell r="L103">
            <v>746</v>
          </cell>
          <cell r="M103">
            <v>4.4400000000000004</v>
          </cell>
          <cell r="N103">
            <v>7</v>
          </cell>
          <cell r="O103">
            <v>42</v>
          </cell>
          <cell r="P103">
            <v>186.5</v>
          </cell>
          <cell r="Q103">
            <v>1.75</v>
          </cell>
          <cell r="R103">
            <v>101</v>
          </cell>
          <cell r="S103">
            <v>70</v>
          </cell>
          <cell r="T103">
            <v>69.3</v>
          </cell>
          <cell r="U103">
            <v>772</v>
          </cell>
          <cell r="V103">
            <v>7.6</v>
          </cell>
          <cell r="W103">
            <v>6</v>
          </cell>
          <cell r="X103">
            <v>3</v>
          </cell>
          <cell r="Y103">
            <v>147.19</v>
          </cell>
          <cell r="Z103">
            <v>25.3</v>
          </cell>
          <cell r="AA103">
            <v>193</v>
          </cell>
          <cell r="AB103">
            <v>1.5</v>
          </cell>
          <cell r="AC103">
            <v>0.75</v>
          </cell>
          <cell r="AD103">
            <v>269</v>
          </cell>
          <cell r="AE103">
            <v>1518</v>
          </cell>
          <cell r="AF103">
            <v>5.64</v>
          </cell>
          <cell r="AG103">
            <v>379.5</v>
          </cell>
        </row>
        <row r="104">
          <cell r="A104" t="str">
            <v>South Carolina</v>
          </cell>
          <cell r="B104">
            <v>4</v>
          </cell>
          <cell r="C104">
            <v>11</v>
          </cell>
          <cell r="D104">
            <v>4</v>
          </cell>
          <cell r="E104">
            <v>11</v>
          </cell>
          <cell r="F104">
            <v>0</v>
          </cell>
          <cell r="G104">
            <v>0</v>
          </cell>
          <cell r="H104">
            <v>89</v>
          </cell>
          <cell r="I104">
            <v>22.3</v>
          </cell>
          <cell r="J104">
            <v>2.75</v>
          </cell>
          <cell r="K104">
            <v>124</v>
          </cell>
          <cell r="L104">
            <v>321</v>
          </cell>
          <cell r="M104">
            <v>2.59</v>
          </cell>
          <cell r="N104">
            <v>3</v>
          </cell>
          <cell r="O104">
            <v>31</v>
          </cell>
          <cell r="P104">
            <v>80.25</v>
          </cell>
          <cell r="Q104">
            <v>0.75</v>
          </cell>
          <cell r="R104">
            <v>101</v>
          </cell>
          <cell r="S104">
            <v>65</v>
          </cell>
          <cell r="T104">
            <v>64.400000000000006</v>
          </cell>
          <cell r="U104">
            <v>881</v>
          </cell>
          <cell r="V104">
            <v>8.6999999999999993</v>
          </cell>
          <cell r="W104">
            <v>4</v>
          </cell>
          <cell r="X104">
            <v>2</v>
          </cell>
          <cell r="Y104">
            <v>146.74</v>
          </cell>
          <cell r="Z104">
            <v>25.3</v>
          </cell>
          <cell r="AA104">
            <v>220.3</v>
          </cell>
          <cell r="AB104">
            <v>1</v>
          </cell>
          <cell r="AC104">
            <v>0.5</v>
          </cell>
          <cell r="AD104">
            <v>225</v>
          </cell>
          <cell r="AE104">
            <v>1202</v>
          </cell>
          <cell r="AF104">
            <v>5.34</v>
          </cell>
          <cell r="AG104">
            <v>300.5</v>
          </cell>
        </row>
        <row r="105">
          <cell r="A105" t="str">
            <v>Southern Miss</v>
          </cell>
          <cell r="B105">
            <v>4</v>
          </cell>
          <cell r="C105">
            <v>14</v>
          </cell>
          <cell r="D105">
            <v>5</v>
          </cell>
          <cell r="E105">
            <v>14</v>
          </cell>
          <cell r="F105">
            <v>0</v>
          </cell>
          <cell r="G105">
            <v>0</v>
          </cell>
          <cell r="H105">
            <v>113</v>
          </cell>
          <cell r="I105">
            <v>28.3</v>
          </cell>
          <cell r="J105">
            <v>3.5</v>
          </cell>
          <cell r="K105">
            <v>131</v>
          </cell>
          <cell r="L105">
            <v>473</v>
          </cell>
          <cell r="M105">
            <v>3.61</v>
          </cell>
          <cell r="N105">
            <v>3</v>
          </cell>
          <cell r="O105">
            <v>32.75</v>
          </cell>
          <cell r="P105">
            <v>118.25</v>
          </cell>
          <cell r="Q105">
            <v>0.75</v>
          </cell>
          <cell r="R105">
            <v>149</v>
          </cell>
          <cell r="S105">
            <v>98</v>
          </cell>
          <cell r="T105">
            <v>65.8</v>
          </cell>
          <cell r="U105">
            <v>1094</v>
          </cell>
          <cell r="V105">
            <v>7.3</v>
          </cell>
          <cell r="W105">
            <v>9</v>
          </cell>
          <cell r="X105">
            <v>3</v>
          </cell>
          <cell r="Y105">
            <v>143.34</v>
          </cell>
          <cell r="Z105">
            <v>37.299999999999997</v>
          </cell>
          <cell r="AA105">
            <v>273.5</v>
          </cell>
          <cell r="AB105">
            <v>2.25</v>
          </cell>
          <cell r="AC105">
            <v>0.75</v>
          </cell>
          <cell r="AD105">
            <v>280</v>
          </cell>
          <cell r="AE105">
            <v>1567</v>
          </cell>
          <cell r="AF105">
            <v>5.6</v>
          </cell>
          <cell r="AG105">
            <v>391.8</v>
          </cell>
        </row>
        <row r="106">
          <cell r="A106" t="str">
            <v>Stanford</v>
          </cell>
          <cell r="B106">
            <v>4</v>
          </cell>
          <cell r="C106">
            <v>8</v>
          </cell>
          <cell r="D106">
            <v>6</v>
          </cell>
          <cell r="E106">
            <v>7</v>
          </cell>
          <cell r="F106">
            <v>0</v>
          </cell>
          <cell r="G106">
            <v>0</v>
          </cell>
          <cell r="H106">
            <v>73</v>
          </cell>
          <cell r="I106">
            <v>18.3</v>
          </cell>
          <cell r="J106">
            <v>2</v>
          </cell>
          <cell r="K106">
            <v>135</v>
          </cell>
          <cell r="L106">
            <v>444</v>
          </cell>
          <cell r="M106">
            <v>3.29</v>
          </cell>
          <cell r="N106">
            <v>3</v>
          </cell>
          <cell r="O106">
            <v>33.75</v>
          </cell>
          <cell r="P106">
            <v>111</v>
          </cell>
          <cell r="Q106">
            <v>0.75</v>
          </cell>
          <cell r="R106">
            <v>113</v>
          </cell>
          <cell r="S106">
            <v>65</v>
          </cell>
          <cell r="T106">
            <v>57.5</v>
          </cell>
          <cell r="U106">
            <v>723</v>
          </cell>
          <cell r="V106">
            <v>6.4</v>
          </cell>
          <cell r="W106">
            <v>3</v>
          </cell>
          <cell r="X106">
            <v>3</v>
          </cell>
          <cell r="Y106">
            <v>114.71</v>
          </cell>
          <cell r="Z106">
            <v>28.3</v>
          </cell>
          <cell r="AA106">
            <v>180.8</v>
          </cell>
          <cell r="AB106">
            <v>0.75</v>
          </cell>
          <cell r="AC106">
            <v>0.75</v>
          </cell>
          <cell r="AD106">
            <v>248</v>
          </cell>
          <cell r="AE106">
            <v>1167</v>
          </cell>
          <cell r="AF106">
            <v>4.71</v>
          </cell>
          <cell r="AG106">
            <v>291.8</v>
          </cell>
        </row>
        <row r="107">
          <cell r="A107" t="str">
            <v>Syracuse</v>
          </cell>
          <cell r="B107">
            <v>4</v>
          </cell>
          <cell r="C107">
            <v>20</v>
          </cell>
          <cell r="D107">
            <v>5</v>
          </cell>
          <cell r="E107">
            <v>16</v>
          </cell>
          <cell r="F107">
            <v>1</v>
          </cell>
          <cell r="G107">
            <v>0</v>
          </cell>
          <cell r="H107">
            <v>153</v>
          </cell>
          <cell r="I107">
            <v>38.299999999999997</v>
          </cell>
          <cell r="J107">
            <v>5</v>
          </cell>
          <cell r="K107">
            <v>145</v>
          </cell>
          <cell r="L107">
            <v>476</v>
          </cell>
          <cell r="M107">
            <v>3.28</v>
          </cell>
          <cell r="N107">
            <v>8</v>
          </cell>
          <cell r="O107">
            <v>36.25</v>
          </cell>
          <cell r="P107">
            <v>119</v>
          </cell>
          <cell r="Q107">
            <v>2</v>
          </cell>
          <cell r="R107">
            <v>170</v>
          </cell>
          <cell r="S107">
            <v>105</v>
          </cell>
          <cell r="T107">
            <v>61.8</v>
          </cell>
          <cell r="U107">
            <v>1415</v>
          </cell>
          <cell r="V107">
            <v>8.3000000000000007</v>
          </cell>
          <cell r="W107">
            <v>12</v>
          </cell>
          <cell r="X107">
            <v>3</v>
          </cell>
          <cell r="Y107">
            <v>151.44999999999999</v>
          </cell>
          <cell r="Z107">
            <v>42.5</v>
          </cell>
          <cell r="AA107">
            <v>353.8</v>
          </cell>
          <cell r="AB107">
            <v>3</v>
          </cell>
          <cell r="AC107">
            <v>0.75</v>
          </cell>
          <cell r="AD107">
            <v>315</v>
          </cell>
          <cell r="AE107">
            <v>1891</v>
          </cell>
          <cell r="AF107">
            <v>6</v>
          </cell>
          <cell r="AG107">
            <v>472.8</v>
          </cell>
        </row>
        <row r="108">
          <cell r="A108" t="str">
            <v>TCU</v>
          </cell>
          <cell r="B108">
            <v>3</v>
          </cell>
          <cell r="C108">
            <v>17</v>
          </cell>
          <cell r="D108">
            <v>2</v>
          </cell>
          <cell r="E108">
            <v>17</v>
          </cell>
          <cell r="F108">
            <v>0</v>
          </cell>
          <cell r="G108">
            <v>0</v>
          </cell>
          <cell r="H108">
            <v>125</v>
          </cell>
          <cell r="I108">
            <v>41.7</v>
          </cell>
          <cell r="J108">
            <v>5.666666666666667</v>
          </cell>
          <cell r="K108">
            <v>100</v>
          </cell>
          <cell r="L108">
            <v>524</v>
          </cell>
          <cell r="M108">
            <v>5.24</v>
          </cell>
          <cell r="N108">
            <v>4</v>
          </cell>
          <cell r="O108">
            <v>33.33</v>
          </cell>
          <cell r="P108">
            <v>174.67</v>
          </cell>
          <cell r="Q108">
            <v>1.3333333333333333</v>
          </cell>
          <cell r="R108">
            <v>109</v>
          </cell>
          <cell r="S108">
            <v>74</v>
          </cell>
          <cell r="T108">
            <v>67.900000000000006</v>
          </cell>
          <cell r="U108">
            <v>1024</v>
          </cell>
          <cell r="V108">
            <v>9.4</v>
          </cell>
          <cell r="W108">
            <v>11</v>
          </cell>
          <cell r="X108">
            <v>3</v>
          </cell>
          <cell r="Y108">
            <v>174.6</v>
          </cell>
          <cell r="Z108">
            <v>36.299999999999997</v>
          </cell>
          <cell r="AA108">
            <v>341.3</v>
          </cell>
          <cell r="AB108">
            <v>3.6666666666666665</v>
          </cell>
          <cell r="AC108">
            <v>1</v>
          </cell>
          <cell r="AD108">
            <v>209</v>
          </cell>
          <cell r="AE108">
            <v>1548</v>
          </cell>
          <cell r="AF108">
            <v>7.41</v>
          </cell>
          <cell r="AG108">
            <v>516</v>
          </cell>
        </row>
        <row r="109">
          <cell r="A109" t="str">
            <v>Temple</v>
          </cell>
          <cell r="B109">
            <v>4</v>
          </cell>
          <cell r="C109">
            <v>16</v>
          </cell>
          <cell r="D109">
            <v>4</v>
          </cell>
          <cell r="E109">
            <v>16</v>
          </cell>
          <cell r="F109">
            <v>0</v>
          </cell>
          <cell r="G109">
            <v>0</v>
          </cell>
          <cell r="H109">
            <v>124</v>
          </cell>
          <cell r="I109">
            <v>31</v>
          </cell>
          <cell r="J109">
            <v>4</v>
          </cell>
          <cell r="K109">
            <v>158</v>
          </cell>
          <cell r="L109">
            <v>730</v>
          </cell>
          <cell r="M109">
            <v>4.62</v>
          </cell>
          <cell r="N109">
            <v>4</v>
          </cell>
          <cell r="O109">
            <v>39.5</v>
          </cell>
          <cell r="P109">
            <v>182.5</v>
          </cell>
          <cell r="Q109">
            <v>1</v>
          </cell>
          <cell r="R109">
            <v>109</v>
          </cell>
          <cell r="S109">
            <v>67</v>
          </cell>
          <cell r="T109">
            <v>61.5</v>
          </cell>
          <cell r="U109">
            <v>729</v>
          </cell>
          <cell r="V109">
            <v>6.7</v>
          </cell>
          <cell r="W109">
            <v>12</v>
          </cell>
          <cell r="X109">
            <v>0</v>
          </cell>
          <cell r="Y109">
            <v>153.97999999999999</v>
          </cell>
          <cell r="Z109">
            <v>27.3</v>
          </cell>
          <cell r="AA109">
            <v>182.3</v>
          </cell>
          <cell r="AB109">
            <v>3</v>
          </cell>
          <cell r="AC109">
            <v>0</v>
          </cell>
          <cell r="AD109">
            <v>267</v>
          </cell>
          <cell r="AE109">
            <v>1459</v>
          </cell>
          <cell r="AF109">
            <v>5.46</v>
          </cell>
          <cell r="AG109">
            <v>364.8</v>
          </cell>
        </row>
        <row r="110">
          <cell r="A110" t="str">
            <v>Tennessee</v>
          </cell>
          <cell r="B110">
            <v>4</v>
          </cell>
          <cell r="C110">
            <v>28</v>
          </cell>
          <cell r="D110">
            <v>6</v>
          </cell>
          <cell r="E110">
            <v>28</v>
          </cell>
          <cell r="F110">
            <v>0</v>
          </cell>
          <cell r="G110">
            <v>0</v>
          </cell>
          <cell r="H110">
            <v>214</v>
          </cell>
          <cell r="I110">
            <v>53.5</v>
          </cell>
          <cell r="J110">
            <v>7</v>
          </cell>
          <cell r="K110">
            <v>165</v>
          </cell>
          <cell r="L110">
            <v>865</v>
          </cell>
          <cell r="M110">
            <v>5.24</v>
          </cell>
          <cell r="N110">
            <v>12</v>
          </cell>
          <cell r="O110">
            <v>41.25</v>
          </cell>
          <cell r="P110">
            <v>216.25</v>
          </cell>
          <cell r="Q110">
            <v>3</v>
          </cell>
          <cell r="R110">
            <v>146</v>
          </cell>
          <cell r="S110">
            <v>96</v>
          </cell>
          <cell r="T110">
            <v>65.8</v>
          </cell>
          <cell r="U110">
            <v>1351</v>
          </cell>
          <cell r="V110">
            <v>9.3000000000000007</v>
          </cell>
          <cell r="W110">
            <v>14</v>
          </cell>
          <cell r="X110">
            <v>3</v>
          </cell>
          <cell r="Y110">
            <v>171.01</v>
          </cell>
          <cell r="Z110">
            <v>36.5</v>
          </cell>
          <cell r="AA110">
            <v>337.8</v>
          </cell>
          <cell r="AB110">
            <v>3.5</v>
          </cell>
          <cell r="AC110">
            <v>0.75</v>
          </cell>
          <cell r="AD110">
            <v>311</v>
          </cell>
          <cell r="AE110">
            <v>2216</v>
          </cell>
          <cell r="AF110">
            <v>7.13</v>
          </cell>
          <cell r="AG110">
            <v>554</v>
          </cell>
        </row>
        <row r="111">
          <cell r="A111" t="str">
            <v>Texas</v>
          </cell>
          <cell r="B111">
            <v>4</v>
          </cell>
          <cell r="C111">
            <v>16</v>
          </cell>
          <cell r="D111">
            <v>5</v>
          </cell>
          <cell r="E111">
            <v>16</v>
          </cell>
          <cell r="F111">
            <v>0</v>
          </cell>
          <cell r="G111">
            <v>0</v>
          </cell>
          <cell r="H111">
            <v>127</v>
          </cell>
          <cell r="I111">
            <v>31.8</v>
          </cell>
          <cell r="J111">
            <v>4</v>
          </cell>
          <cell r="K111">
            <v>166</v>
          </cell>
          <cell r="L111">
            <v>811</v>
          </cell>
          <cell r="M111">
            <v>4.8899999999999997</v>
          </cell>
          <cell r="N111">
            <v>7</v>
          </cell>
          <cell r="O111">
            <v>41.5</v>
          </cell>
          <cell r="P111">
            <v>202.75</v>
          </cell>
          <cell r="Q111">
            <v>1.75</v>
          </cell>
          <cell r="R111">
            <v>116</v>
          </cell>
          <cell r="S111">
            <v>72</v>
          </cell>
          <cell r="T111">
            <v>62.1</v>
          </cell>
          <cell r="U111">
            <v>944</v>
          </cell>
          <cell r="V111">
            <v>8.1</v>
          </cell>
          <cell r="W111">
            <v>9</v>
          </cell>
          <cell r="X111">
            <v>3</v>
          </cell>
          <cell r="Y111">
            <v>150.86000000000001</v>
          </cell>
          <cell r="Z111">
            <v>29</v>
          </cell>
          <cell r="AA111">
            <v>236</v>
          </cell>
          <cell r="AB111">
            <v>2.25</v>
          </cell>
          <cell r="AC111">
            <v>0.75</v>
          </cell>
          <cell r="AD111">
            <v>282</v>
          </cell>
          <cell r="AE111">
            <v>1755</v>
          </cell>
          <cell r="AF111">
            <v>6.22</v>
          </cell>
          <cell r="AG111">
            <v>438.8</v>
          </cell>
        </row>
        <row r="112">
          <cell r="A112" t="str">
            <v>Texas A&amp;M</v>
          </cell>
          <cell r="B112">
            <v>3</v>
          </cell>
          <cell r="C112">
            <v>17</v>
          </cell>
          <cell r="D112">
            <v>3</v>
          </cell>
          <cell r="E112">
            <v>16</v>
          </cell>
          <cell r="F112">
            <v>0</v>
          </cell>
          <cell r="G112">
            <v>0</v>
          </cell>
          <cell r="H112">
            <v>127</v>
          </cell>
          <cell r="I112">
            <v>42.3</v>
          </cell>
          <cell r="J112">
            <v>5.666666666666667</v>
          </cell>
          <cell r="K112">
            <v>100</v>
          </cell>
          <cell r="L112">
            <v>471</v>
          </cell>
          <cell r="M112">
            <v>4.71</v>
          </cell>
          <cell r="N112">
            <v>6</v>
          </cell>
          <cell r="O112">
            <v>33.33</v>
          </cell>
          <cell r="P112">
            <v>157</v>
          </cell>
          <cell r="Q112">
            <v>2</v>
          </cell>
          <cell r="R112">
            <v>107</v>
          </cell>
          <cell r="S112">
            <v>62</v>
          </cell>
          <cell r="T112">
            <v>57.9</v>
          </cell>
          <cell r="U112">
            <v>970</v>
          </cell>
          <cell r="V112">
            <v>9.1</v>
          </cell>
          <cell r="W112">
            <v>10</v>
          </cell>
          <cell r="X112">
            <v>2</v>
          </cell>
          <cell r="Y112">
            <v>161.19</v>
          </cell>
          <cell r="Z112">
            <v>35.700000000000003</v>
          </cell>
          <cell r="AA112">
            <v>323.3</v>
          </cell>
          <cell r="AB112">
            <v>3.3333333333333335</v>
          </cell>
          <cell r="AC112">
            <v>0.66666666666666663</v>
          </cell>
          <cell r="AD112">
            <v>207</v>
          </cell>
          <cell r="AE112">
            <v>1441</v>
          </cell>
          <cell r="AF112">
            <v>6.96</v>
          </cell>
          <cell r="AG112">
            <v>480.3</v>
          </cell>
        </row>
        <row r="113">
          <cell r="A113" t="str">
            <v>Texas State</v>
          </cell>
          <cell r="B113">
            <v>4</v>
          </cell>
          <cell r="C113">
            <v>19</v>
          </cell>
          <cell r="D113">
            <v>4</v>
          </cell>
          <cell r="E113">
            <v>17</v>
          </cell>
          <cell r="F113">
            <v>0</v>
          </cell>
          <cell r="G113">
            <v>1</v>
          </cell>
          <cell r="H113">
            <v>145</v>
          </cell>
          <cell r="I113">
            <v>36.299999999999997</v>
          </cell>
          <cell r="J113">
            <v>4.75</v>
          </cell>
          <cell r="K113">
            <v>174</v>
          </cell>
          <cell r="L113">
            <v>886</v>
          </cell>
          <cell r="M113">
            <v>5.09</v>
          </cell>
          <cell r="N113">
            <v>13</v>
          </cell>
          <cell r="O113">
            <v>43.5</v>
          </cell>
          <cell r="P113">
            <v>221.5</v>
          </cell>
          <cell r="Q113">
            <v>3.25</v>
          </cell>
          <cell r="R113">
            <v>105</v>
          </cell>
          <cell r="S113">
            <v>69</v>
          </cell>
          <cell r="T113">
            <v>65.7</v>
          </cell>
          <cell r="U113">
            <v>878</v>
          </cell>
          <cell r="V113">
            <v>8.4</v>
          </cell>
          <cell r="W113">
            <v>6</v>
          </cell>
          <cell r="X113">
            <v>1</v>
          </cell>
          <cell r="Y113">
            <v>152.91</v>
          </cell>
          <cell r="Z113">
            <v>26.3</v>
          </cell>
          <cell r="AA113">
            <v>219.5</v>
          </cell>
          <cell r="AB113">
            <v>1.5</v>
          </cell>
          <cell r="AC113">
            <v>0.25</v>
          </cell>
          <cell r="AD113">
            <v>279</v>
          </cell>
          <cell r="AE113">
            <v>1764</v>
          </cell>
          <cell r="AF113">
            <v>6.32</v>
          </cell>
          <cell r="AG113">
            <v>441</v>
          </cell>
        </row>
        <row r="114">
          <cell r="A114" t="str">
            <v>Texas Tech</v>
          </cell>
          <cell r="B114">
            <v>4</v>
          </cell>
          <cell r="C114">
            <v>27</v>
          </cell>
          <cell r="D114">
            <v>7</v>
          </cell>
          <cell r="E114">
            <v>25</v>
          </cell>
          <cell r="F114">
            <v>0</v>
          </cell>
          <cell r="G114">
            <v>0</v>
          </cell>
          <cell r="H114">
            <v>208</v>
          </cell>
          <cell r="I114">
            <v>52</v>
          </cell>
          <cell r="J114">
            <v>6.75</v>
          </cell>
          <cell r="K114">
            <v>148</v>
          </cell>
          <cell r="L114">
            <v>818</v>
          </cell>
          <cell r="M114">
            <v>5.53</v>
          </cell>
          <cell r="N114">
            <v>10</v>
          </cell>
          <cell r="O114">
            <v>37</v>
          </cell>
          <cell r="P114">
            <v>204.5</v>
          </cell>
          <cell r="Q114">
            <v>2.5</v>
          </cell>
          <cell r="R114">
            <v>146</v>
          </cell>
          <cell r="S114">
            <v>104</v>
          </cell>
          <cell r="T114">
            <v>71.2</v>
          </cell>
          <cell r="U114">
            <v>1474</v>
          </cell>
          <cell r="V114">
            <v>10.1</v>
          </cell>
          <cell r="W114">
            <v>16</v>
          </cell>
          <cell r="X114">
            <v>4</v>
          </cell>
          <cell r="Y114">
            <v>186.72</v>
          </cell>
          <cell r="Z114">
            <v>36.5</v>
          </cell>
          <cell r="AA114">
            <v>368.5</v>
          </cell>
          <cell r="AB114">
            <v>4</v>
          </cell>
          <cell r="AC114">
            <v>1</v>
          </cell>
          <cell r="AD114">
            <v>294</v>
          </cell>
          <cell r="AE114">
            <v>2292</v>
          </cell>
          <cell r="AF114">
            <v>7.8</v>
          </cell>
          <cell r="AG114">
            <v>573</v>
          </cell>
        </row>
        <row r="115">
          <cell r="A115" t="str">
            <v>Toledo</v>
          </cell>
          <cell r="B115">
            <v>4</v>
          </cell>
          <cell r="C115">
            <v>17</v>
          </cell>
          <cell r="D115">
            <v>4</v>
          </cell>
          <cell r="E115">
            <v>16</v>
          </cell>
          <cell r="F115">
            <v>1</v>
          </cell>
          <cell r="G115">
            <v>1</v>
          </cell>
          <cell r="H115">
            <v>134</v>
          </cell>
          <cell r="I115">
            <v>33.5</v>
          </cell>
          <cell r="J115">
            <v>4.25</v>
          </cell>
          <cell r="K115">
            <v>160</v>
          </cell>
          <cell r="L115">
            <v>817</v>
          </cell>
          <cell r="M115">
            <v>5.1100000000000003</v>
          </cell>
          <cell r="N115">
            <v>9</v>
          </cell>
          <cell r="O115">
            <v>40</v>
          </cell>
          <cell r="P115">
            <v>204.25</v>
          </cell>
          <cell r="Q115">
            <v>2.25</v>
          </cell>
          <cell r="R115">
            <v>128</v>
          </cell>
          <cell r="S115">
            <v>77</v>
          </cell>
          <cell r="T115">
            <v>60.2</v>
          </cell>
          <cell r="U115">
            <v>857</v>
          </cell>
          <cell r="V115">
            <v>6.7</v>
          </cell>
          <cell r="W115">
            <v>7</v>
          </cell>
          <cell r="X115">
            <v>4</v>
          </cell>
          <cell r="Y115">
            <v>128.19999999999999</v>
          </cell>
          <cell r="Z115">
            <v>32</v>
          </cell>
          <cell r="AA115">
            <v>214.3</v>
          </cell>
          <cell r="AB115">
            <v>1.75</v>
          </cell>
          <cell r="AC115">
            <v>1</v>
          </cell>
          <cell r="AD115">
            <v>288</v>
          </cell>
          <cell r="AE115">
            <v>1674</v>
          </cell>
          <cell r="AF115">
            <v>5.81</v>
          </cell>
          <cell r="AG115">
            <v>418.5</v>
          </cell>
        </row>
        <row r="116">
          <cell r="A116" t="str">
            <v>Troy</v>
          </cell>
          <cell r="B116">
            <v>4</v>
          </cell>
          <cell r="C116">
            <v>11</v>
          </cell>
          <cell r="D116">
            <v>2</v>
          </cell>
          <cell r="E116">
            <v>10</v>
          </cell>
          <cell r="F116">
            <v>0</v>
          </cell>
          <cell r="G116">
            <v>0</v>
          </cell>
          <cell r="H116">
            <v>82</v>
          </cell>
          <cell r="I116">
            <v>20.5</v>
          </cell>
          <cell r="J116">
            <v>2.75</v>
          </cell>
          <cell r="K116">
            <v>146</v>
          </cell>
          <cell r="L116">
            <v>553</v>
          </cell>
          <cell r="M116">
            <v>3.79</v>
          </cell>
          <cell r="N116">
            <v>4</v>
          </cell>
          <cell r="O116">
            <v>36.5</v>
          </cell>
          <cell r="P116">
            <v>138.25</v>
          </cell>
          <cell r="Q116">
            <v>1</v>
          </cell>
          <cell r="R116">
            <v>123</v>
          </cell>
          <cell r="S116">
            <v>64</v>
          </cell>
          <cell r="T116">
            <v>52</v>
          </cell>
          <cell r="U116">
            <v>641</v>
          </cell>
          <cell r="V116">
            <v>5.2</v>
          </cell>
          <cell r="W116">
            <v>5</v>
          </cell>
          <cell r="X116">
            <v>5</v>
          </cell>
          <cell r="Y116">
            <v>101.08</v>
          </cell>
          <cell r="Z116">
            <v>30.8</v>
          </cell>
          <cell r="AA116">
            <v>160.30000000000001</v>
          </cell>
          <cell r="AB116">
            <v>1.25</v>
          </cell>
          <cell r="AC116">
            <v>1.25</v>
          </cell>
          <cell r="AD116">
            <v>269</v>
          </cell>
          <cell r="AE116">
            <v>1194</v>
          </cell>
          <cell r="AF116">
            <v>4.4400000000000004</v>
          </cell>
          <cell r="AG116">
            <v>298.5</v>
          </cell>
        </row>
        <row r="117">
          <cell r="A117" t="str">
            <v>Tulane</v>
          </cell>
          <cell r="B117">
            <v>4</v>
          </cell>
          <cell r="C117">
            <v>11</v>
          </cell>
          <cell r="D117">
            <v>8</v>
          </cell>
          <cell r="E117">
            <v>10</v>
          </cell>
          <cell r="F117">
            <v>0</v>
          </cell>
          <cell r="G117">
            <v>0</v>
          </cell>
          <cell r="H117">
            <v>100</v>
          </cell>
          <cell r="I117">
            <v>25</v>
          </cell>
          <cell r="J117">
            <v>2.75</v>
          </cell>
          <cell r="K117">
            <v>164</v>
          </cell>
          <cell r="L117">
            <v>844</v>
          </cell>
          <cell r="M117">
            <v>5.15</v>
          </cell>
          <cell r="N117">
            <v>8</v>
          </cell>
          <cell r="O117">
            <v>41</v>
          </cell>
          <cell r="P117">
            <v>211</v>
          </cell>
          <cell r="Q117">
            <v>2</v>
          </cell>
          <cell r="R117">
            <v>113</v>
          </cell>
          <cell r="S117">
            <v>61</v>
          </cell>
          <cell r="T117">
            <v>54</v>
          </cell>
          <cell r="U117">
            <v>691</v>
          </cell>
          <cell r="V117">
            <v>6.1</v>
          </cell>
          <cell r="W117">
            <v>3</v>
          </cell>
          <cell r="X117">
            <v>1</v>
          </cell>
          <cell r="Y117">
            <v>112.34</v>
          </cell>
          <cell r="Z117">
            <v>28.3</v>
          </cell>
          <cell r="AA117">
            <v>172.8</v>
          </cell>
          <cell r="AB117">
            <v>0.75</v>
          </cell>
          <cell r="AC117">
            <v>0.25</v>
          </cell>
          <cell r="AD117">
            <v>277</v>
          </cell>
          <cell r="AE117">
            <v>1535</v>
          </cell>
          <cell r="AF117">
            <v>5.54</v>
          </cell>
          <cell r="AG117">
            <v>383.8</v>
          </cell>
        </row>
        <row r="118">
          <cell r="A118" t="str">
            <v>Tulsa</v>
          </cell>
          <cell r="B118">
            <v>4</v>
          </cell>
          <cell r="C118">
            <v>10</v>
          </cell>
          <cell r="D118">
            <v>7</v>
          </cell>
          <cell r="E118">
            <v>8</v>
          </cell>
          <cell r="F118">
            <v>1</v>
          </cell>
          <cell r="G118">
            <v>0</v>
          </cell>
          <cell r="H118">
            <v>91</v>
          </cell>
          <cell r="I118">
            <v>22.8</v>
          </cell>
          <cell r="J118">
            <v>2.5</v>
          </cell>
          <cell r="K118">
            <v>159</v>
          </cell>
          <cell r="L118">
            <v>749</v>
          </cell>
          <cell r="M118">
            <v>4.71</v>
          </cell>
          <cell r="N118">
            <v>5</v>
          </cell>
          <cell r="O118">
            <v>39.75</v>
          </cell>
          <cell r="P118">
            <v>187.25</v>
          </cell>
          <cell r="Q118">
            <v>1.25</v>
          </cell>
          <cell r="R118">
            <v>147</v>
          </cell>
          <cell r="S118">
            <v>94</v>
          </cell>
          <cell r="T118">
            <v>63.9</v>
          </cell>
          <cell r="U118">
            <v>878</v>
          </cell>
          <cell r="V118">
            <v>6</v>
          </cell>
          <cell r="W118">
            <v>5</v>
          </cell>
          <cell r="X118">
            <v>3</v>
          </cell>
          <cell r="Y118">
            <v>121.26</v>
          </cell>
          <cell r="Z118">
            <v>36.799999999999997</v>
          </cell>
          <cell r="AA118">
            <v>219.5</v>
          </cell>
          <cell r="AB118">
            <v>1.25</v>
          </cell>
          <cell r="AC118">
            <v>0.75</v>
          </cell>
          <cell r="AD118">
            <v>306</v>
          </cell>
          <cell r="AE118">
            <v>1627</v>
          </cell>
          <cell r="AF118">
            <v>5.32</v>
          </cell>
          <cell r="AG118">
            <v>406.8</v>
          </cell>
        </row>
        <row r="119">
          <cell r="A119" t="str">
            <v>UAB</v>
          </cell>
          <cell r="B119">
            <v>4</v>
          </cell>
          <cell r="C119">
            <v>17</v>
          </cell>
          <cell r="D119">
            <v>4</v>
          </cell>
          <cell r="E119">
            <v>15</v>
          </cell>
          <cell r="F119">
            <v>1</v>
          </cell>
          <cell r="G119">
            <v>0</v>
          </cell>
          <cell r="H119">
            <v>131</v>
          </cell>
          <cell r="I119">
            <v>32.799999999999997</v>
          </cell>
          <cell r="J119">
            <v>4.25</v>
          </cell>
          <cell r="K119">
            <v>113</v>
          </cell>
          <cell r="L119">
            <v>468</v>
          </cell>
          <cell r="M119">
            <v>4.1399999999999997</v>
          </cell>
          <cell r="N119">
            <v>8</v>
          </cell>
          <cell r="O119">
            <v>28.25</v>
          </cell>
          <cell r="P119">
            <v>117</v>
          </cell>
          <cell r="Q119">
            <v>2</v>
          </cell>
          <cell r="R119">
            <v>152</v>
          </cell>
          <cell r="S119">
            <v>110</v>
          </cell>
          <cell r="T119">
            <v>72.400000000000006</v>
          </cell>
          <cell r="U119">
            <v>1280</v>
          </cell>
          <cell r="V119">
            <v>8.4</v>
          </cell>
          <cell r="W119">
            <v>8</v>
          </cell>
          <cell r="X119">
            <v>3</v>
          </cell>
          <cell r="Y119">
            <v>156.53</v>
          </cell>
          <cell r="Z119">
            <v>38</v>
          </cell>
          <cell r="AA119">
            <v>320</v>
          </cell>
          <cell r="AB119">
            <v>2</v>
          </cell>
          <cell r="AC119">
            <v>0.75</v>
          </cell>
          <cell r="AD119">
            <v>265</v>
          </cell>
          <cell r="AE119">
            <v>1748</v>
          </cell>
          <cell r="AF119">
            <v>6.6</v>
          </cell>
          <cell r="AG119">
            <v>437</v>
          </cell>
        </row>
        <row r="120">
          <cell r="A120" t="str">
            <v>UCF</v>
          </cell>
          <cell r="B120">
            <v>3</v>
          </cell>
          <cell r="C120">
            <v>15</v>
          </cell>
          <cell r="D120">
            <v>5</v>
          </cell>
          <cell r="E120">
            <v>14</v>
          </cell>
          <cell r="F120">
            <v>0</v>
          </cell>
          <cell r="G120">
            <v>0</v>
          </cell>
          <cell r="H120">
            <v>119</v>
          </cell>
          <cell r="I120">
            <v>39.700000000000003</v>
          </cell>
          <cell r="J120">
            <v>5</v>
          </cell>
          <cell r="K120">
            <v>103</v>
          </cell>
          <cell r="L120">
            <v>607</v>
          </cell>
          <cell r="M120">
            <v>5.89</v>
          </cell>
          <cell r="N120">
            <v>10</v>
          </cell>
          <cell r="O120">
            <v>34.33</v>
          </cell>
          <cell r="P120">
            <v>202.33</v>
          </cell>
          <cell r="Q120">
            <v>3.3333333333333335</v>
          </cell>
          <cell r="R120">
            <v>89</v>
          </cell>
          <cell r="S120">
            <v>61</v>
          </cell>
          <cell r="T120">
            <v>68.5</v>
          </cell>
          <cell r="U120">
            <v>741</v>
          </cell>
          <cell r="V120">
            <v>8.3000000000000007</v>
          </cell>
          <cell r="W120">
            <v>3</v>
          </cell>
          <cell r="X120">
            <v>0</v>
          </cell>
          <cell r="Y120">
            <v>149.6</v>
          </cell>
          <cell r="Z120">
            <v>29.7</v>
          </cell>
          <cell r="AA120">
            <v>247</v>
          </cell>
          <cell r="AB120">
            <v>1</v>
          </cell>
          <cell r="AC120">
            <v>0</v>
          </cell>
          <cell r="AD120">
            <v>192</v>
          </cell>
          <cell r="AE120">
            <v>1348</v>
          </cell>
          <cell r="AF120">
            <v>7.02</v>
          </cell>
          <cell r="AG120">
            <v>449.3</v>
          </cell>
        </row>
        <row r="121">
          <cell r="A121" t="str">
            <v>UCLA</v>
          </cell>
          <cell r="B121">
            <v>3</v>
          </cell>
          <cell r="C121">
            <v>4</v>
          </cell>
          <cell r="D121">
            <v>5</v>
          </cell>
          <cell r="E121">
            <v>4</v>
          </cell>
          <cell r="F121">
            <v>0</v>
          </cell>
          <cell r="G121">
            <v>0</v>
          </cell>
          <cell r="H121">
            <v>43</v>
          </cell>
          <cell r="I121">
            <v>14.3</v>
          </cell>
          <cell r="J121">
            <v>1.3333333333333333</v>
          </cell>
          <cell r="K121">
            <v>80</v>
          </cell>
          <cell r="L121">
            <v>366</v>
          </cell>
          <cell r="M121">
            <v>4.58</v>
          </cell>
          <cell r="N121">
            <v>1</v>
          </cell>
          <cell r="O121">
            <v>26.67</v>
          </cell>
          <cell r="P121">
            <v>122</v>
          </cell>
          <cell r="Q121">
            <v>0.33333333333333331</v>
          </cell>
          <cell r="R121">
            <v>98</v>
          </cell>
          <cell r="S121">
            <v>62</v>
          </cell>
          <cell r="T121">
            <v>63.3</v>
          </cell>
          <cell r="U121">
            <v>608</v>
          </cell>
          <cell r="V121">
            <v>6.2</v>
          </cell>
          <cell r="W121">
            <v>3</v>
          </cell>
          <cell r="X121">
            <v>3</v>
          </cell>
          <cell r="Y121">
            <v>119.36</v>
          </cell>
          <cell r="Z121">
            <v>32.700000000000003</v>
          </cell>
          <cell r="AA121">
            <v>202.7</v>
          </cell>
          <cell r="AB121">
            <v>1</v>
          </cell>
          <cell r="AC121">
            <v>1</v>
          </cell>
          <cell r="AD121">
            <v>178</v>
          </cell>
          <cell r="AE121">
            <v>974</v>
          </cell>
          <cell r="AF121">
            <v>5.47</v>
          </cell>
          <cell r="AG121">
            <v>324.7</v>
          </cell>
        </row>
        <row r="122">
          <cell r="A122" t="str">
            <v>UNLV</v>
          </cell>
          <cell r="B122">
            <v>4</v>
          </cell>
          <cell r="C122">
            <v>19</v>
          </cell>
          <cell r="D122">
            <v>5</v>
          </cell>
          <cell r="E122">
            <v>18</v>
          </cell>
          <cell r="F122">
            <v>0</v>
          </cell>
          <cell r="G122">
            <v>0</v>
          </cell>
          <cell r="H122">
            <v>147</v>
          </cell>
          <cell r="I122">
            <v>36.799999999999997</v>
          </cell>
          <cell r="J122">
            <v>4.75</v>
          </cell>
          <cell r="K122">
            <v>152</v>
          </cell>
          <cell r="L122">
            <v>823</v>
          </cell>
          <cell r="M122">
            <v>5.41</v>
          </cell>
          <cell r="N122">
            <v>9</v>
          </cell>
          <cell r="O122">
            <v>38</v>
          </cell>
          <cell r="P122">
            <v>205.75</v>
          </cell>
          <cell r="Q122">
            <v>2.25</v>
          </cell>
          <cell r="R122">
            <v>111</v>
          </cell>
          <cell r="S122">
            <v>81</v>
          </cell>
          <cell r="T122">
            <v>73</v>
          </cell>
          <cell r="U122">
            <v>977</v>
          </cell>
          <cell r="V122">
            <v>8.8000000000000007</v>
          </cell>
          <cell r="W122">
            <v>8</v>
          </cell>
          <cell r="X122">
            <v>3</v>
          </cell>
          <cell r="Y122">
            <v>165.28</v>
          </cell>
          <cell r="Z122">
            <v>27.8</v>
          </cell>
          <cell r="AA122">
            <v>244.3</v>
          </cell>
          <cell r="AB122">
            <v>2</v>
          </cell>
          <cell r="AC122">
            <v>0.75</v>
          </cell>
          <cell r="AD122">
            <v>263</v>
          </cell>
          <cell r="AE122">
            <v>1800</v>
          </cell>
          <cell r="AF122">
            <v>6.84</v>
          </cell>
          <cell r="AG122">
            <v>450</v>
          </cell>
        </row>
        <row r="123">
          <cell r="A123" t="str">
            <v>USC</v>
          </cell>
          <cell r="B123">
            <v>4</v>
          </cell>
          <cell r="C123">
            <v>27</v>
          </cell>
          <cell r="D123">
            <v>7</v>
          </cell>
          <cell r="E123">
            <v>27</v>
          </cell>
          <cell r="F123">
            <v>0</v>
          </cell>
          <cell r="G123">
            <v>0</v>
          </cell>
          <cell r="H123">
            <v>210</v>
          </cell>
          <cell r="I123">
            <v>52.5</v>
          </cell>
          <cell r="J123">
            <v>6.75</v>
          </cell>
          <cell r="K123">
            <v>140</v>
          </cell>
          <cell r="L123">
            <v>1003</v>
          </cell>
          <cell r="M123">
            <v>7.16</v>
          </cell>
          <cell r="N123">
            <v>15</v>
          </cell>
          <cell r="O123">
            <v>35</v>
          </cell>
          <cell r="P123">
            <v>250.75</v>
          </cell>
          <cell r="Q123">
            <v>3.75</v>
          </cell>
          <cell r="R123">
            <v>111</v>
          </cell>
          <cell r="S123">
            <v>81</v>
          </cell>
          <cell r="T123">
            <v>73</v>
          </cell>
          <cell r="U123">
            <v>1326</v>
          </cell>
          <cell r="V123">
            <v>11.9</v>
          </cell>
          <cell r="W123">
            <v>10</v>
          </cell>
          <cell r="X123">
            <v>0</v>
          </cell>
          <cell r="Y123">
            <v>203.05</v>
          </cell>
          <cell r="Z123">
            <v>27.8</v>
          </cell>
          <cell r="AA123">
            <v>331.5</v>
          </cell>
          <cell r="AB123">
            <v>2.5</v>
          </cell>
          <cell r="AC123">
            <v>0</v>
          </cell>
          <cell r="AD123">
            <v>251</v>
          </cell>
          <cell r="AE123">
            <v>2329</v>
          </cell>
          <cell r="AF123">
            <v>9.2799999999999994</v>
          </cell>
          <cell r="AG123">
            <v>582.29999999999995</v>
          </cell>
        </row>
        <row r="124">
          <cell r="A124" t="str">
            <v>USF</v>
          </cell>
          <cell r="B124">
            <v>4</v>
          </cell>
          <cell r="C124">
            <v>15</v>
          </cell>
          <cell r="D124">
            <v>7</v>
          </cell>
          <cell r="E124">
            <v>14</v>
          </cell>
          <cell r="F124">
            <v>0</v>
          </cell>
          <cell r="G124">
            <v>1</v>
          </cell>
          <cell r="H124">
            <v>127</v>
          </cell>
          <cell r="I124">
            <v>31.8</v>
          </cell>
          <cell r="J124">
            <v>3.75</v>
          </cell>
          <cell r="K124">
            <v>112</v>
          </cell>
          <cell r="L124">
            <v>537</v>
          </cell>
          <cell r="M124">
            <v>4.79</v>
          </cell>
          <cell r="N124">
            <v>6</v>
          </cell>
          <cell r="O124">
            <v>28</v>
          </cell>
          <cell r="P124">
            <v>134.25</v>
          </cell>
          <cell r="Q124">
            <v>1.5</v>
          </cell>
          <cell r="R124">
            <v>128</v>
          </cell>
          <cell r="S124">
            <v>82</v>
          </cell>
          <cell r="T124">
            <v>64.099999999999994</v>
          </cell>
          <cell r="U124">
            <v>1062</v>
          </cell>
          <cell r="V124">
            <v>8.3000000000000007</v>
          </cell>
          <cell r="W124">
            <v>7</v>
          </cell>
          <cell r="X124">
            <v>2</v>
          </cell>
          <cell r="Y124">
            <v>148.66999999999999</v>
          </cell>
          <cell r="Z124">
            <v>32</v>
          </cell>
          <cell r="AA124">
            <v>265.5</v>
          </cell>
          <cell r="AB124">
            <v>1.75</v>
          </cell>
          <cell r="AC124">
            <v>0.5</v>
          </cell>
          <cell r="AD124">
            <v>240</v>
          </cell>
          <cell r="AE124">
            <v>1599</v>
          </cell>
          <cell r="AF124">
            <v>6.66</v>
          </cell>
          <cell r="AG124">
            <v>399.8</v>
          </cell>
        </row>
        <row r="125">
          <cell r="A125" t="str">
            <v>Utah</v>
          </cell>
          <cell r="B125">
            <v>4</v>
          </cell>
          <cell r="C125">
            <v>20</v>
          </cell>
          <cell r="D125">
            <v>3</v>
          </cell>
          <cell r="E125">
            <v>18</v>
          </cell>
          <cell r="F125">
            <v>0</v>
          </cell>
          <cell r="G125">
            <v>0</v>
          </cell>
          <cell r="H125">
            <v>147</v>
          </cell>
          <cell r="I125">
            <v>36.799999999999997</v>
          </cell>
          <cell r="J125">
            <v>5</v>
          </cell>
          <cell r="K125">
            <v>176</v>
          </cell>
          <cell r="L125">
            <v>971</v>
          </cell>
          <cell r="M125">
            <v>5.52</v>
          </cell>
          <cell r="N125">
            <v>12</v>
          </cell>
          <cell r="O125">
            <v>44</v>
          </cell>
          <cell r="P125">
            <v>242.75</v>
          </cell>
          <cell r="Q125">
            <v>3</v>
          </cell>
          <cell r="R125">
            <v>132</v>
          </cell>
          <cell r="S125">
            <v>94</v>
          </cell>
          <cell r="T125">
            <v>71.2</v>
          </cell>
          <cell r="U125">
            <v>843</v>
          </cell>
          <cell r="V125">
            <v>6.4</v>
          </cell>
          <cell r="W125">
            <v>7</v>
          </cell>
          <cell r="X125">
            <v>2</v>
          </cell>
          <cell r="Y125">
            <v>139.32</v>
          </cell>
          <cell r="Z125">
            <v>33</v>
          </cell>
          <cell r="AA125">
            <v>210.8</v>
          </cell>
          <cell r="AB125">
            <v>1.75</v>
          </cell>
          <cell r="AC125">
            <v>0.5</v>
          </cell>
          <cell r="AD125">
            <v>308</v>
          </cell>
          <cell r="AE125">
            <v>1814</v>
          </cell>
          <cell r="AF125">
            <v>5.89</v>
          </cell>
          <cell r="AG125">
            <v>453.5</v>
          </cell>
        </row>
        <row r="126">
          <cell r="A126" t="str">
            <v>Utah State</v>
          </cell>
          <cell r="B126">
            <v>4</v>
          </cell>
          <cell r="C126">
            <v>20</v>
          </cell>
          <cell r="D126">
            <v>2</v>
          </cell>
          <cell r="E126">
            <v>15</v>
          </cell>
          <cell r="F126">
            <v>3</v>
          </cell>
          <cell r="G126">
            <v>0</v>
          </cell>
          <cell r="H126">
            <v>147</v>
          </cell>
          <cell r="I126">
            <v>36.799999999999997</v>
          </cell>
          <cell r="J126">
            <v>5</v>
          </cell>
          <cell r="K126">
            <v>149</v>
          </cell>
          <cell r="L126">
            <v>725</v>
          </cell>
          <cell r="M126">
            <v>4.87</v>
          </cell>
          <cell r="N126">
            <v>11</v>
          </cell>
          <cell r="O126">
            <v>37.25</v>
          </cell>
          <cell r="P126">
            <v>181.25</v>
          </cell>
          <cell r="Q126">
            <v>2.75</v>
          </cell>
          <cell r="R126">
            <v>109</v>
          </cell>
          <cell r="S126">
            <v>71</v>
          </cell>
          <cell r="T126">
            <v>65.099999999999994</v>
          </cell>
          <cell r="U126">
            <v>985</v>
          </cell>
          <cell r="V126">
            <v>9</v>
          </cell>
          <cell r="W126">
            <v>9</v>
          </cell>
          <cell r="X126">
            <v>1</v>
          </cell>
          <cell r="Y126">
            <v>166.47</v>
          </cell>
          <cell r="Z126">
            <v>27.3</v>
          </cell>
          <cell r="AA126">
            <v>246.3</v>
          </cell>
          <cell r="AB126">
            <v>2.25</v>
          </cell>
          <cell r="AC126">
            <v>0.25</v>
          </cell>
          <cell r="AD126">
            <v>258</v>
          </cell>
          <cell r="AE126">
            <v>1710</v>
          </cell>
          <cell r="AF126">
            <v>6.63</v>
          </cell>
          <cell r="AG126">
            <v>427.5</v>
          </cell>
        </row>
        <row r="127">
          <cell r="A127" t="str">
            <v>UTEP</v>
          </cell>
          <cell r="B127">
            <v>4</v>
          </cell>
          <cell r="C127">
            <v>12</v>
          </cell>
          <cell r="D127">
            <v>3</v>
          </cell>
          <cell r="E127">
            <v>8</v>
          </cell>
          <cell r="F127">
            <v>2</v>
          </cell>
          <cell r="G127">
            <v>0</v>
          </cell>
          <cell r="H127">
            <v>93</v>
          </cell>
          <cell r="I127">
            <v>23.3</v>
          </cell>
          <cell r="J127">
            <v>3</v>
          </cell>
          <cell r="K127">
            <v>111</v>
          </cell>
          <cell r="L127">
            <v>380</v>
          </cell>
          <cell r="M127">
            <v>3.42</v>
          </cell>
          <cell r="N127">
            <v>4</v>
          </cell>
          <cell r="O127">
            <v>27.75</v>
          </cell>
          <cell r="P127">
            <v>95</v>
          </cell>
          <cell r="Q127">
            <v>1</v>
          </cell>
          <cell r="R127">
            <v>152</v>
          </cell>
          <cell r="S127">
            <v>85</v>
          </cell>
          <cell r="T127">
            <v>55.9</v>
          </cell>
          <cell r="U127">
            <v>1077</v>
          </cell>
          <cell r="V127">
            <v>7.1</v>
          </cell>
          <cell r="W127">
            <v>8</v>
          </cell>
          <cell r="X127">
            <v>5</v>
          </cell>
          <cell r="Y127">
            <v>126.23</v>
          </cell>
          <cell r="Z127">
            <v>38</v>
          </cell>
          <cell r="AA127">
            <v>269.3</v>
          </cell>
          <cell r="AB127">
            <v>2</v>
          </cell>
          <cell r="AC127">
            <v>1.25</v>
          </cell>
          <cell r="AD127">
            <v>263</v>
          </cell>
          <cell r="AE127">
            <v>1457</v>
          </cell>
          <cell r="AF127">
            <v>5.54</v>
          </cell>
          <cell r="AG127">
            <v>364.3</v>
          </cell>
        </row>
        <row r="128">
          <cell r="A128" t="str">
            <v>UTSA</v>
          </cell>
          <cell r="B128">
            <v>4</v>
          </cell>
          <cell r="C128">
            <v>16</v>
          </cell>
          <cell r="D128">
            <v>4</v>
          </cell>
          <cell r="E128">
            <v>15</v>
          </cell>
          <cell r="F128">
            <v>1</v>
          </cell>
          <cell r="G128">
            <v>0</v>
          </cell>
          <cell r="H128">
            <v>125</v>
          </cell>
          <cell r="I128">
            <v>31.3</v>
          </cell>
          <cell r="J128">
            <v>4</v>
          </cell>
          <cell r="K128">
            <v>134</v>
          </cell>
          <cell r="L128">
            <v>819</v>
          </cell>
          <cell r="M128">
            <v>6.11</v>
          </cell>
          <cell r="N128">
            <v>8</v>
          </cell>
          <cell r="O128">
            <v>33.5</v>
          </cell>
          <cell r="P128">
            <v>204.75</v>
          </cell>
          <cell r="Q128">
            <v>2</v>
          </cell>
          <cell r="R128">
            <v>140</v>
          </cell>
          <cell r="S128">
            <v>88</v>
          </cell>
          <cell r="T128">
            <v>62.9</v>
          </cell>
          <cell r="U128">
            <v>805</v>
          </cell>
          <cell r="V128">
            <v>5.8</v>
          </cell>
          <cell r="W128">
            <v>8</v>
          </cell>
          <cell r="X128">
            <v>2</v>
          </cell>
          <cell r="Y128">
            <v>127.16</v>
          </cell>
          <cell r="Z128">
            <v>35</v>
          </cell>
          <cell r="AA128">
            <v>201.3</v>
          </cell>
          <cell r="AB128">
            <v>2</v>
          </cell>
          <cell r="AC128">
            <v>0.5</v>
          </cell>
          <cell r="AD128">
            <v>274</v>
          </cell>
          <cell r="AE128">
            <v>1624</v>
          </cell>
          <cell r="AF128">
            <v>5.93</v>
          </cell>
          <cell r="AG128">
            <v>406</v>
          </cell>
        </row>
        <row r="129">
          <cell r="A129" t="str">
            <v>Vanderbilt</v>
          </cell>
          <cell r="B129">
            <v>4</v>
          </cell>
          <cell r="C129">
            <v>26</v>
          </cell>
          <cell r="D129">
            <v>3</v>
          </cell>
          <cell r="E129">
            <v>25</v>
          </cell>
          <cell r="F129">
            <v>0</v>
          </cell>
          <cell r="G129">
            <v>0</v>
          </cell>
          <cell r="H129">
            <v>190</v>
          </cell>
          <cell r="I129">
            <v>47.5</v>
          </cell>
          <cell r="J129">
            <v>6.5</v>
          </cell>
          <cell r="K129">
            <v>142</v>
          </cell>
          <cell r="L129">
            <v>895</v>
          </cell>
          <cell r="M129">
            <v>6.3</v>
          </cell>
          <cell r="N129">
            <v>16</v>
          </cell>
          <cell r="O129">
            <v>35.5</v>
          </cell>
          <cell r="P129">
            <v>223.75</v>
          </cell>
          <cell r="Q129">
            <v>4</v>
          </cell>
          <cell r="R129">
            <v>108</v>
          </cell>
          <cell r="S129">
            <v>76</v>
          </cell>
          <cell r="T129">
            <v>70.400000000000006</v>
          </cell>
          <cell r="U129">
            <v>1034</v>
          </cell>
          <cell r="V129">
            <v>9.6</v>
          </cell>
          <cell r="W129">
            <v>9</v>
          </cell>
          <cell r="X129">
            <v>2</v>
          </cell>
          <cell r="Y129">
            <v>174.59</v>
          </cell>
          <cell r="Z129">
            <v>27</v>
          </cell>
          <cell r="AA129">
            <v>258.5</v>
          </cell>
          <cell r="AB129">
            <v>2.25</v>
          </cell>
          <cell r="AC129">
            <v>0.5</v>
          </cell>
          <cell r="AD129">
            <v>250</v>
          </cell>
          <cell r="AE129">
            <v>1929</v>
          </cell>
          <cell r="AF129">
            <v>7.72</v>
          </cell>
          <cell r="AG129">
            <v>482.3</v>
          </cell>
        </row>
        <row r="130">
          <cell r="A130" t="str">
            <v>Virginia</v>
          </cell>
          <cell r="B130">
            <v>4</v>
          </cell>
          <cell r="C130">
            <v>23</v>
          </cell>
          <cell r="D130">
            <v>7</v>
          </cell>
          <cell r="E130">
            <v>23</v>
          </cell>
          <cell r="F130">
            <v>0</v>
          </cell>
          <cell r="G130">
            <v>0</v>
          </cell>
          <cell r="H130">
            <v>182</v>
          </cell>
          <cell r="I130">
            <v>45.5</v>
          </cell>
          <cell r="J130">
            <v>5.75</v>
          </cell>
          <cell r="K130">
            <v>169</v>
          </cell>
          <cell r="L130">
            <v>1006</v>
          </cell>
          <cell r="M130">
            <v>5.95</v>
          </cell>
          <cell r="N130">
            <v>13</v>
          </cell>
          <cell r="O130">
            <v>42.25</v>
          </cell>
          <cell r="P130">
            <v>251.5</v>
          </cell>
          <cell r="Q130">
            <v>3.25</v>
          </cell>
          <cell r="R130">
            <v>146</v>
          </cell>
          <cell r="S130">
            <v>99</v>
          </cell>
          <cell r="T130">
            <v>67.8</v>
          </cell>
          <cell r="U130">
            <v>1252</v>
          </cell>
          <cell r="V130">
            <v>8.6</v>
          </cell>
          <cell r="W130">
            <v>9</v>
          </cell>
          <cell r="X130">
            <v>2</v>
          </cell>
          <cell r="Y130">
            <v>157.44</v>
          </cell>
          <cell r="Z130">
            <v>36.5</v>
          </cell>
          <cell r="AA130">
            <v>313</v>
          </cell>
          <cell r="AB130">
            <v>2.25</v>
          </cell>
          <cell r="AC130">
            <v>0.5</v>
          </cell>
          <cell r="AD130">
            <v>315</v>
          </cell>
          <cell r="AE130">
            <v>2258</v>
          </cell>
          <cell r="AF130">
            <v>7.17</v>
          </cell>
          <cell r="AG130">
            <v>564.5</v>
          </cell>
        </row>
        <row r="131">
          <cell r="A131" t="str">
            <v>Virginia Tech</v>
          </cell>
          <cell r="B131">
            <v>4</v>
          </cell>
          <cell r="C131">
            <v>11</v>
          </cell>
          <cell r="D131">
            <v>6</v>
          </cell>
          <cell r="E131">
            <v>9</v>
          </cell>
          <cell r="F131">
            <v>0</v>
          </cell>
          <cell r="G131">
            <v>1</v>
          </cell>
          <cell r="H131">
            <v>95</v>
          </cell>
          <cell r="I131">
            <v>23.8</v>
          </cell>
          <cell r="J131">
            <v>2.75</v>
          </cell>
          <cell r="K131">
            <v>139</v>
          </cell>
          <cell r="L131">
            <v>550</v>
          </cell>
          <cell r="M131">
            <v>3.96</v>
          </cell>
          <cell r="N131">
            <v>5</v>
          </cell>
          <cell r="O131">
            <v>34.75</v>
          </cell>
          <cell r="P131">
            <v>137.5</v>
          </cell>
          <cell r="Q131">
            <v>1.25</v>
          </cell>
          <cell r="R131">
            <v>137</v>
          </cell>
          <cell r="S131">
            <v>85</v>
          </cell>
          <cell r="T131">
            <v>62</v>
          </cell>
          <cell r="U131">
            <v>928</v>
          </cell>
          <cell r="V131">
            <v>6.8</v>
          </cell>
          <cell r="W131">
            <v>6</v>
          </cell>
          <cell r="X131">
            <v>3</v>
          </cell>
          <cell r="Y131">
            <v>129.01</v>
          </cell>
          <cell r="Z131">
            <v>34.299999999999997</v>
          </cell>
          <cell r="AA131">
            <v>232</v>
          </cell>
          <cell r="AB131">
            <v>1.5</v>
          </cell>
          <cell r="AC131">
            <v>0.75</v>
          </cell>
          <cell r="AD131">
            <v>276</v>
          </cell>
          <cell r="AE131">
            <v>1478</v>
          </cell>
          <cell r="AF131">
            <v>5.36</v>
          </cell>
          <cell r="AG131">
            <v>369.5</v>
          </cell>
        </row>
        <row r="132">
          <cell r="A132" t="str">
            <v>Wake Forest</v>
          </cell>
          <cell r="B132">
            <v>3</v>
          </cell>
          <cell r="C132">
            <v>10</v>
          </cell>
          <cell r="D132">
            <v>2</v>
          </cell>
          <cell r="E132">
            <v>8</v>
          </cell>
          <cell r="F132">
            <v>0</v>
          </cell>
          <cell r="G132">
            <v>1</v>
          </cell>
          <cell r="H132">
            <v>76</v>
          </cell>
          <cell r="I132">
            <v>25.3</v>
          </cell>
          <cell r="J132">
            <v>3.3333333333333335</v>
          </cell>
          <cell r="K132">
            <v>100</v>
          </cell>
          <cell r="L132">
            <v>462</v>
          </cell>
          <cell r="M132">
            <v>4.62</v>
          </cell>
          <cell r="N132">
            <v>7</v>
          </cell>
          <cell r="O132">
            <v>33.33</v>
          </cell>
          <cell r="P132">
            <v>154</v>
          </cell>
          <cell r="Q132">
            <v>2.3333333333333335</v>
          </cell>
          <cell r="R132">
            <v>89</v>
          </cell>
          <cell r="S132">
            <v>57</v>
          </cell>
          <cell r="T132">
            <v>64</v>
          </cell>
          <cell r="U132">
            <v>739</v>
          </cell>
          <cell r="V132">
            <v>8.3000000000000007</v>
          </cell>
          <cell r="W132">
            <v>2</v>
          </cell>
          <cell r="X132">
            <v>3</v>
          </cell>
          <cell r="Y132">
            <v>134.47999999999999</v>
          </cell>
          <cell r="Z132">
            <v>29.7</v>
          </cell>
          <cell r="AA132">
            <v>246.3</v>
          </cell>
          <cell r="AB132">
            <v>0.66666666666666663</v>
          </cell>
          <cell r="AC132">
            <v>1</v>
          </cell>
          <cell r="AD132">
            <v>189</v>
          </cell>
          <cell r="AE132">
            <v>1201</v>
          </cell>
          <cell r="AF132">
            <v>6.35</v>
          </cell>
          <cell r="AG132">
            <v>400.3</v>
          </cell>
        </row>
        <row r="133">
          <cell r="A133" t="str">
            <v>Washington</v>
          </cell>
          <cell r="B133">
            <v>3</v>
          </cell>
          <cell r="C133">
            <v>23</v>
          </cell>
          <cell r="D133">
            <v>2</v>
          </cell>
          <cell r="E133">
            <v>23</v>
          </cell>
          <cell r="F133">
            <v>0</v>
          </cell>
          <cell r="G133">
            <v>0</v>
          </cell>
          <cell r="H133">
            <v>167</v>
          </cell>
          <cell r="I133">
            <v>55.7</v>
          </cell>
          <cell r="J133">
            <v>7.666666666666667</v>
          </cell>
          <cell r="K133">
            <v>130</v>
          </cell>
          <cell r="L133">
            <v>780</v>
          </cell>
          <cell r="M133">
            <v>6</v>
          </cell>
          <cell r="N133">
            <v>15</v>
          </cell>
          <cell r="O133">
            <v>43.33</v>
          </cell>
          <cell r="P133">
            <v>260</v>
          </cell>
          <cell r="Q133">
            <v>5</v>
          </cell>
          <cell r="R133">
            <v>73</v>
          </cell>
          <cell r="S133">
            <v>53</v>
          </cell>
          <cell r="T133">
            <v>72.599999999999994</v>
          </cell>
          <cell r="U133">
            <v>828</v>
          </cell>
          <cell r="V133">
            <v>11.3</v>
          </cell>
          <cell r="W133">
            <v>6</v>
          </cell>
          <cell r="X133">
            <v>0</v>
          </cell>
          <cell r="Y133">
            <v>194.99</v>
          </cell>
          <cell r="Z133">
            <v>24.3</v>
          </cell>
          <cell r="AA133">
            <v>276</v>
          </cell>
          <cell r="AB133">
            <v>2</v>
          </cell>
          <cell r="AC133">
            <v>0</v>
          </cell>
          <cell r="AD133">
            <v>203</v>
          </cell>
          <cell r="AE133">
            <v>1608</v>
          </cell>
          <cell r="AF133">
            <v>7.92</v>
          </cell>
          <cell r="AG133">
            <v>536</v>
          </cell>
        </row>
        <row r="134">
          <cell r="A134" t="str">
            <v>Washington State</v>
          </cell>
          <cell r="B134">
            <v>4</v>
          </cell>
          <cell r="C134">
            <v>9</v>
          </cell>
          <cell r="D134">
            <v>6</v>
          </cell>
          <cell r="E134">
            <v>9</v>
          </cell>
          <cell r="F134">
            <v>0</v>
          </cell>
          <cell r="G134">
            <v>1</v>
          </cell>
          <cell r="H134">
            <v>83</v>
          </cell>
          <cell r="I134">
            <v>20.8</v>
          </cell>
          <cell r="J134">
            <v>2.25</v>
          </cell>
          <cell r="K134">
            <v>114</v>
          </cell>
          <cell r="L134">
            <v>233</v>
          </cell>
          <cell r="M134">
            <v>2.04</v>
          </cell>
          <cell r="N134">
            <v>3</v>
          </cell>
          <cell r="O134">
            <v>28.5</v>
          </cell>
          <cell r="P134">
            <v>58.25</v>
          </cell>
          <cell r="Q134">
            <v>0.75</v>
          </cell>
          <cell r="R134">
            <v>145</v>
          </cell>
          <cell r="S134">
            <v>99</v>
          </cell>
          <cell r="T134">
            <v>68.3</v>
          </cell>
          <cell r="U134">
            <v>953</v>
          </cell>
          <cell r="V134">
            <v>6.6</v>
          </cell>
          <cell r="W134">
            <v>6</v>
          </cell>
          <cell r="X134">
            <v>5</v>
          </cell>
          <cell r="Y134">
            <v>130.24</v>
          </cell>
          <cell r="Z134">
            <v>36.299999999999997</v>
          </cell>
          <cell r="AA134">
            <v>238.3</v>
          </cell>
          <cell r="AB134">
            <v>1.5</v>
          </cell>
          <cell r="AC134">
            <v>1.25</v>
          </cell>
          <cell r="AD134">
            <v>259</v>
          </cell>
          <cell r="AE134">
            <v>1186</v>
          </cell>
          <cell r="AF134">
            <v>4.58</v>
          </cell>
          <cell r="AG134">
            <v>296.5</v>
          </cell>
        </row>
        <row r="135">
          <cell r="A135" t="str">
            <v>West Virginia</v>
          </cell>
          <cell r="B135">
            <v>4</v>
          </cell>
          <cell r="C135">
            <v>12</v>
          </cell>
          <cell r="D135">
            <v>4</v>
          </cell>
          <cell r="E135">
            <v>12</v>
          </cell>
          <cell r="F135">
            <v>0</v>
          </cell>
          <cell r="G135">
            <v>0</v>
          </cell>
          <cell r="H135">
            <v>96</v>
          </cell>
          <cell r="I135">
            <v>24</v>
          </cell>
          <cell r="J135">
            <v>3</v>
          </cell>
          <cell r="K135">
            <v>180</v>
          </cell>
          <cell r="L135">
            <v>821</v>
          </cell>
          <cell r="M135">
            <v>4.5599999999999996</v>
          </cell>
          <cell r="N135">
            <v>10</v>
          </cell>
          <cell r="O135">
            <v>45</v>
          </cell>
          <cell r="P135">
            <v>205.25</v>
          </cell>
          <cell r="Q135">
            <v>2.5</v>
          </cell>
          <cell r="R135">
            <v>114</v>
          </cell>
          <cell r="S135">
            <v>72</v>
          </cell>
          <cell r="T135">
            <v>63.2</v>
          </cell>
          <cell r="U135">
            <v>812</v>
          </cell>
          <cell r="V135">
            <v>7.1</v>
          </cell>
          <cell r="W135">
            <v>2</v>
          </cell>
          <cell r="X135">
            <v>4</v>
          </cell>
          <cell r="Y135">
            <v>121.76</v>
          </cell>
          <cell r="Z135">
            <v>28.5</v>
          </cell>
          <cell r="AA135">
            <v>203</v>
          </cell>
          <cell r="AB135">
            <v>0.5</v>
          </cell>
          <cell r="AC135">
            <v>1</v>
          </cell>
          <cell r="AD135">
            <v>294</v>
          </cell>
          <cell r="AE135">
            <v>1633</v>
          </cell>
          <cell r="AF135">
            <v>5.55</v>
          </cell>
          <cell r="AG135">
            <v>408.3</v>
          </cell>
        </row>
        <row r="136">
          <cell r="A136" t="str">
            <v>Western Kentucky</v>
          </cell>
          <cell r="B136">
            <v>4</v>
          </cell>
          <cell r="C136">
            <v>19</v>
          </cell>
          <cell r="D136">
            <v>5</v>
          </cell>
          <cell r="E136">
            <v>19</v>
          </cell>
          <cell r="F136">
            <v>0</v>
          </cell>
          <cell r="G136">
            <v>0</v>
          </cell>
          <cell r="H136">
            <v>148</v>
          </cell>
          <cell r="I136">
            <v>37</v>
          </cell>
          <cell r="J136">
            <v>4.75</v>
          </cell>
          <cell r="K136">
            <v>129</v>
          </cell>
          <cell r="L136">
            <v>473</v>
          </cell>
          <cell r="M136">
            <v>3.67</v>
          </cell>
          <cell r="N136">
            <v>7</v>
          </cell>
          <cell r="O136">
            <v>32.25</v>
          </cell>
          <cell r="P136">
            <v>118.25</v>
          </cell>
          <cell r="Q136">
            <v>1.75</v>
          </cell>
          <cell r="R136">
            <v>162</v>
          </cell>
          <cell r="S136">
            <v>109</v>
          </cell>
          <cell r="T136">
            <v>67.3</v>
          </cell>
          <cell r="U136">
            <v>1290</v>
          </cell>
          <cell r="V136">
            <v>8</v>
          </cell>
          <cell r="W136">
            <v>11</v>
          </cell>
          <cell r="X136">
            <v>2</v>
          </cell>
          <cell r="Y136">
            <v>154.11000000000001</v>
          </cell>
          <cell r="Z136">
            <v>40.5</v>
          </cell>
          <cell r="AA136">
            <v>322.5</v>
          </cell>
          <cell r="AB136">
            <v>2.75</v>
          </cell>
          <cell r="AC136">
            <v>0.5</v>
          </cell>
          <cell r="AD136">
            <v>291</v>
          </cell>
          <cell r="AE136">
            <v>1763</v>
          </cell>
          <cell r="AF136">
            <v>6.06</v>
          </cell>
          <cell r="AG136">
            <v>440.8</v>
          </cell>
        </row>
        <row r="137">
          <cell r="A137" t="str">
            <v>Western Michigan</v>
          </cell>
          <cell r="B137">
            <v>4</v>
          </cell>
          <cell r="C137">
            <v>6</v>
          </cell>
          <cell r="D137">
            <v>3</v>
          </cell>
          <cell r="E137">
            <v>3</v>
          </cell>
          <cell r="F137">
            <v>1</v>
          </cell>
          <cell r="G137">
            <v>0</v>
          </cell>
          <cell r="H137">
            <v>50</v>
          </cell>
          <cell r="I137">
            <v>12.5</v>
          </cell>
          <cell r="J137">
            <v>1.5</v>
          </cell>
          <cell r="K137">
            <v>152</v>
          </cell>
          <cell r="L137">
            <v>448</v>
          </cell>
          <cell r="M137">
            <v>2.95</v>
          </cell>
          <cell r="N137">
            <v>4</v>
          </cell>
          <cell r="O137">
            <v>38</v>
          </cell>
          <cell r="P137">
            <v>112</v>
          </cell>
          <cell r="Q137">
            <v>1</v>
          </cell>
          <cell r="R137">
            <v>104</v>
          </cell>
          <cell r="S137">
            <v>52</v>
          </cell>
          <cell r="T137">
            <v>50</v>
          </cell>
          <cell r="U137">
            <v>567</v>
          </cell>
          <cell r="V137">
            <v>5.5</v>
          </cell>
          <cell r="W137">
            <v>1</v>
          </cell>
          <cell r="X137">
            <v>2</v>
          </cell>
          <cell r="Y137">
            <v>95.12</v>
          </cell>
          <cell r="Z137">
            <v>26</v>
          </cell>
          <cell r="AA137">
            <v>141.80000000000001</v>
          </cell>
          <cell r="AB137">
            <v>0.25</v>
          </cell>
          <cell r="AC137">
            <v>0.5</v>
          </cell>
          <cell r="AD137">
            <v>256</v>
          </cell>
          <cell r="AE137">
            <v>1015</v>
          </cell>
          <cell r="AF137">
            <v>3.96</v>
          </cell>
          <cell r="AG137">
            <v>253.8</v>
          </cell>
        </row>
        <row r="138">
          <cell r="A138" t="str">
            <v>Wisconsin</v>
          </cell>
          <cell r="B138">
            <v>4</v>
          </cell>
          <cell r="C138">
            <v>11</v>
          </cell>
          <cell r="D138">
            <v>2</v>
          </cell>
          <cell r="E138">
            <v>11</v>
          </cell>
          <cell r="F138">
            <v>0</v>
          </cell>
          <cell r="G138">
            <v>0</v>
          </cell>
          <cell r="H138">
            <v>83</v>
          </cell>
          <cell r="I138">
            <v>20.8</v>
          </cell>
          <cell r="J138">
            <v>2.75</v>
          </cell>
          <cell r="K138">
            <v>150</v>
          </cell>
          <cell r="L138">
            <v>471</v>
          </cell>
          <cell r="M138">
            <v>3.14</v>
          </cell>
          <cell r="N138">
            <v>4</v>
          </cell>
          <cell r="O138">
            <v>37.5</v>
          </cell>
          <cell r="P138">
            <v>117.75</v>
          </cell>
          <cell r="Q138">
            <v>1</v>
          </cell>
          <cell r="R138">
            <v>111</v>
          </cell>
          <cell r="S138">
            <v>74</v>
          </cell>
          <cell r="T138">
            <v>66.7</v>
          </cell>
          <cell r="U138">
            <v>823</v>
          </cell>
          <cell r="V138">
            <v>7.4</v>
          </cell>
          <cell r="W138">
            <v>6</v>
          </cell>
          <cell r="X138">
            <v>5</v>
          </cell>
          <cell r="Y138">
            <v>137.78</v>
          </cell>
          <cell r="Z138">
            <v>27.8</v>
          </cell>
          <cell r="AA138">
            <v>205.8</v>
          </cell>
          <cell r="AB138">
            <v>1.5</v>
          </cell>
          <cell r="AC138">
            <v>1.25</v>
          </cell>
          <cell r="AD138">
            <v>261</v>
          </cell>
          <cell r="AE138">
            <v>1294</v>
          </cell>
          <cell r="AF138">
            <v>4.96</v>
          </cell>
          <cell r="AG138">
            <v>323.5</v>
          </cell>
        </row>
        <row r="139">
          <cell r="A139" t="str">
            <v>Wyoming</v>
          </cell>
          <cell r="B139">
            <v>4</v>
          </cell>
          <cell r="C139">
            <v>8</v>
          </cell>
          <cell r="D139">
            <v>4</v>
          </cell>
          <cell r="E139">
            <v>7</v>
          </cell>
          <cell r="F139">
            <v>0</v>
          </cell>
          <cell r="G139">
            <v>0</v>
          </cell>
          <cell r="H139">
            <v>67</v>
          </cell>
          <cell r="I139">
            <v>16.8</v>
          </cell>
          <cell r="J139">
            <v>2</v>
          </cell>
          <cell r="K139">
            <v>151</v>
          </cell>
          <cell r="L139">
            <v>641</v>
          </cell>
          <cell r="M139">
            <v>4.25</v>
          </cell>
          <cell r="N139">
            <v>3</v>
          </cell>
          <cell r="O139">
            <v>37.75</v>
          </cell>
          <cell r="P139">
            <v>160.25</v>
          </cell>
          <cell r="Q139">
            <v>0.75</v>
          </cell>
          <cell r="R139">
            <v>111</v>
          </cell>
          <cell r="S139">
            <v>63</v>
          </cell>
          <cell r="T139">
            <v>56.8</v>
          </cell>
          <cell r="U139">
            <v>740</v>
          </cell>
          <cell r="V139">
            <v>6.7</v>
          </cell>
          <cell r="W139">
            <v>5</v>
          </cell>
          <cell r="X139">
            <v>2</v>
          </cell>
          <cell r="Y139">
            <v>124.03</v>
          </cell>
          <cell r="Z139">
            <v>27.8</v>
          </cell>
          <cell r="AA139">
            <v>185</v>
          </cell>
          <cell r="AB139">
            <v>1.25</v>
          </cell>
          <cell r="AC139">
            <v>0.5</v>
          </cell>
          <cell r="AD139">
            <v>262</v>
          </cell>
          <cell r="AE139">
            <v>1381</v>
          </cell>
          <cell r="AF139">
            <v>5.27</v>
          </cell>
          <cell r="AG139">
            <v>345.3</v>
          </cell>
        </row>
      </sheetData>
      <sheetData sheetId="7">
        <row r="4">
          <cell r="A4" t="str">
            <v>Air Force</v>
          </cell>
          <cell r="B4">
            <v>3</v>
          </cell>
          <cell r="C4">
            <v>15</v>
          </cell>
          <cell r="D4">
            <v>2</v>
          </cell>
          <cell r="E4">
            <v>15</v>
          </cell>
          <cell r="F4">
            <v>0</v>
          </cell>
          <cell r="G4">
            <v>0</v>
          </cell>
          <cell r="H4">
            <v>111</v>
          </cell>
          <cell r="I4">
            <v>37</v>
          </cell>
          <cell r="J4">
            <v>5</v>
          </cell>
          <cell r="K4">
            <v>103</v>
          </cell>
          <cell r="L4">
            <v>565</v>
          </cell>
          <cell r="M4">
            <v>5.49</v>
          </cell>
          <cell r="N4">
            <v>10</v>
          </cell>
          <cell r="O4">
            <v>34.33</v>
          </cell>
          <cell r="P4">
            <v>188.33</v>
          </cell>
          <cell r="Q4">
            <v>3.3333333333333335</v>
          </cell>
          <cell r="R4">
            <v>73</v>
          </cell>
          <cell r="S4">
            <v>49</v>
          </cell>
          <cell r="T4">
            <v>67.099999999999994</v>
          </cell>
          <cell r="U4">
            <v>766</v>
          </cell>
          <cell r="V4">
            <v>10.5</v>
          </cell>
          <cell r="W4">
            <v>5</v>
          </cell>
          <cell r="X4">
            <v>2</v>
          </cell>
          <cell r="Y4">
            <v>172.38</v>
          </cell>
          <cell r="Z4">
            <v>24.3</v>
          </cell>
          <cell r="AA4">
            <v>255.3</v>
          </cell>
          <cell r="AB4">
            <v>16.333333333333332</v>
          </cell>
          <cell r="AC4">
            <v>1.6666666666666667</v>
          </cell>
          <cell r="AD4">
            <v>0.66666666666666663</v>
          </cell>
          <cell r="AE4">
            <v>1331</v>
          </cell>
          <cell r="AF4">
            <v>7.56</v>
          </cell>
          <cell r="AG4">
            <v>443.7</v>
          </cell>
          <cell r="AH4">
            <v>30</v>
          </cell>
          <cell r="AI4">
            <v>14</v>
          </cell>
          <cell r="AJ4">
            <v>46.67</v>
          </cell>
          <cell r="AK4">
            <v>46</v>
          </cell>
          <cell r="AL4">
            <v>3</v>
          </cell>
          <cell r="AM4">
            <v>2</v>
          </cell>
          <cell r="AN4">
            <v>5</v>
          </cell>
          <cell r="AO4">
            <v>7</v>
          </cell>
          <cell r="AP4">
            <v>2.33</v>
          </cell>
        </row>
        <row r="5">
          <cell r="A5" t="str">
            <v>Akron</v>
          </cell>
          <cell r="B5">
            <v>4</v>
          </cell>
          <cell r="C5">
            <v>15</v>
          </cell>
          <cell r="D5">
            <v>3</v>
          </cell>
          <cell r="E5">
            <v>15</v>
          </cell>
          <cell r="F5">
            <v>0</v>
          </cell>
          <cell r="G5">
            <v>1</v>
          </cell>
          <cell r="H5">
            <v>116</v>
          </cell>
          <cell r="I5">
            <v>29</v>
          </cell>
          <cell r="J5">
            <v>3.75</v>
          </cell>
          <cell r="K5">
            <v>144</v>
          </cell>
          <cell r="L5">
            <v>658</v>
          </cell>
          <cell r="M5">
            <v>4.57</v>
          </cell>
          <cell r="N5">
            <v>7</v>
          </cell>
          <cell r="O5">
            <v>36</v>
          </cell>
          <cell r="P5">
            <v>164.5</v>
          </cell>
          <cell r="Q5">
            <v>1.75</v>
          </cell>
          <cell r="R5">
            <v>145</v>
          </cell>
          <cell r="S5">
            <v>90</v>
          </cell>
          <cell r="T5">
            <v>62.1</v>
          </cell>
          <cell r="U5">
            <v>1147</v>
          </cell>
          <cell r="V5">
            <v>7.9</v>
          </cell>
          <cell r="W5">
            <v>7</v>
          </cell>
          <cell r="X5">
            <v>3</v>
          </cell>
          <cell r="Y5">
            <v>140.30000000000001</v>
          </cell>
          <cell r="Z5">
            <v>36.299999999999997</v>
          </cell>
          <cell r="AA5">
            <v>286.8</v>
          </cell>
          <cell r="AB5">
            <v>22.5</v>
          </cell>
          <cell r="AC5">
            <v>1.75</v>
          </cell>
          <cell r="AD5">
            <v>0.75</v>
          </cell>
          <cell r="AE5">
            <v>1805</v>
          </cell>
          <cell r="AF5">
            <v>6.25</v>
          </cell>
          <cell r="AG5">
            <v>451.3</v>
          </cell>
          <cell r="AH5">
            <v>58</v>
          </cell>
          <cell r="AI5">
            <v>26</v>
          </cell>
          <cell r="AJ5">
            <v>44.83</v>
          </cell>
          <cell r="AK5">
            <v>41</v>
          </cell>
          <cell r="AL5">
            <v>1.5</v>
          </cell>
          <cell r="AM5">
            <v>3</v>
          </cell>
          <cell r="AN5">
            <v>18</v>
          </cell>
          <cell r="AO5">
            <v>21</v>
          </cell>
          <cell r="AP5">
            <v>5.25</v>
          </cell>
        </row>
        <row r="6">
          <cell r="A6" t="str">
            <v>Alabama</v>
          </cell>
          <cell r="B6">
            <v>3</v>
          </cell>
          <cell r="C6">
            <v>6</v>
          </cell>
          <cell r="D6">
            <v>1</v>
          </cell>
          <cell r="E6">
            <v>6</v>
          </cell>
          <cell r="F6">
            <v>0</v>
          </cell>
          <cell r="G6">
            <v>0</v>
          </cell>
          <cell r="H6">
            <v>45</v>
          </cell>
          <cell r="I6">
            <v>15</v>
          </cell>
          <cell r="J6">
            <v>2</v>
          </cell>
          <cell r="K6">
            <v>115</v>
          </cell>
          <cell r="L6">
            <v>415</v>
          </cell>
          <cell r="M6">
            <v>3.61</v>
          </cell>
          <cell r="N6">
            <v>4</v>
          </cell>
          <cell r="O6">
            <v>38.33</v>
          </cell>
          <cell r="P6">
            <v>138.33000000000001</v>
          </cell>
          <cell r="Q6">
            <v>1.3333333333333333</v>
          </cell>
          <cell r="R6">
            <v>49</v>
          </cell>
          <cell r="S6">
            <v>30</v>
          </cell>
          <cell r="T6">
            <v>61.2</v>
          </cell>
          <cell r="U6">
            <v>324</v>
          </cell>
          <cell r="V6">
            <v>6.6</v>
          </cell>
          <cell r="W6">
            <v>1</v>
          </cell>
          <cell r="X6">
            <v>3</v>
          </cell>
          <cell r="Y6">
            <v>111.26</v>
          </cell>
          <cell r="Z6">
            <v>16.3</v>
          </cell>
          <cell r="AA6">
            <v>108</v>
          </cell>
          <cell r="AB6">
            <v>10</v>
          </cell>
          <cell r="AC6">
            <v>0.33333333333333331</v>
          </cell>
          <cell r="AD6">
            <v>1</v>
          </cell>
          <cell r="AE6">
            <v>739</v>
          </cell>
          <cell r="AF6">
            <v>4.51</v>
          </cell>
          <cell r="AG6">
            <v>246.3</v>
          </cell>
          <cell r="AH6">
            <v>37</v>
          </cell>
          <cell r="AI6">
            <v>17</v>
          </cell>
          <cell r="AJ6">
            <v>45.95</v>
          </cell>
          <cell r="AK6">
            <v>33</v>
          </cell>
          <cell r="AL6">
            <v>1.33</v>
          </cell>
          <cell r="AM6">
            <v>3</v>
          </cell>
          <cell r="AN6">
            <v>3</v>
          </cell>
          <cell r="AO6">
            <v>6</v>
          </cell>
          <cell r="AP6">
            <v>2</v>
          </cell>
        </row>
        <row r="7">
          <cell r="A7" t="str">
            <v>Appalachian State</v>
          </cell>
          <cell r="B7">
            <v>3</v>
          </cell>
          <cell r="C7">
            <v>8</v>
          </cell>
          <cell r="D7">
            <v>2</v>
          </cell>
          <cell r="E7">
            <v>6</v>
          </cell>
          <cell r="F7">
            <v>1</v>
          </cell>
          <cell r="G7">
            <v>0</v>
          </cell>
          <cell r="H7">
            <v>62</v>
          </cell>
          <cell r="I7">
            <v>20.7</v>
          </cell>
          <cell r="J7">
            <v>2.6666666666666665</v>
          </cell>
          <cell r="K7">
            <v>87</v>
          </cell>
          <cell r="L7">
            <v>185</v>
          </cell>
          <cell r="M7">
            <v>2.13</v>
          </cell>
          <cell r="N7">
            <v>3</v>
          </cell>
          <cell r="O7">
            <v>29</v>
          </cell>
          <cell r="P7">
            <v>61.67</v>
          </cell>
          <cell r="Q7">
            <v>1</v>
          </cell>
          <cell r="R7">
            <v>92</v>
          </cell>
          <cell r="S7">
            <v>55</v>
          </cell>
          <cell r="T7">
            <v>59.8</v>
          </cell>
          <cell r="U7">
            <v>638</v>
          </cell>
          <cell r="V7">
            <v>6.9</v>
          </cell>
          <cell r="W7">
            <v>4</v>
          </cell>
          <cell r="X7">
            <v>4</v>
          </cell>
          <cell r="Y7">
            <v>123.68</v>
          </cell>
          <cell r="Z7">
            <v>30.7</v>
          </cell>
          <cell r="AA7">
            <v>212.7</v>
          </cell>
          <cell r="AB7">
            <v>18.333333333333332</v>
          </cell>
          <cell r="AC7">
            <v>1.3333333333333333</v>
          </cell>
          <cell r="AD7">
            <v>1.3333333333333333</v>
          </cell>
          <cell r="AE7">
            <v>823</v>
          </cell>
          <cell r="AF7">
            <v>4.5999999999999996</v>
          </cell>
          <cell r="AG7">
            <v>274.3</v>
          </cell>
          <cell r="AH7">
            <v>40</v>
          </cell>
          <cell r="AI7">
            <v>11</v>
          </cell>
          <cell r="AJ7">
            <v>27.5</v>
          </cell>
          <cell r="AK7">
            <v>63</v>
          </cell>
          <cell r="AL7">
            <v>3</v>
          </cell>
          <cell r="AM7">
            <v>4</v>
          </cell>
          <cell r="AN7">
            <v>14</v>
          </cell>
          <cell r="AO7">
            <v>18</v>
          </cell>
          <cell r="AP7">
            <v>6</v>
          </cell>
        </row>
        <row r="8">
          <cell r="A8" t="str">
            <v>Arizona</v>
          </cell>
          <cell r="B8">
            <v>3</v>
          </cell>
          <cell r="C8">
            <v>2</v>
          </cell>
          <cell r="D8">
            <v>4</v>
          </cell>
          <cell r="E8">
            <v>2</v>
          </cell>
          <cell r="F8">
            <v>0</v>
          </cell>
          <cell r="G8">
            <v>0</v>
          </cell>
          <cell r="H8">
            <v>26</v>
          </cell>
          <cell r="I8">
            <v>8.6999999999999993</v>
          </cell>
          <cell r="J8">
            <v>0.66666666666666663</v>
          </cell>
          <cell r="K8">
            <v>84</v>
          </cell>
          <cell r="L8">
            <v>288</v>
          </cell>
          <cell r="M8">
            <v>3.43</v>
          </cell>
          <cell r="N8">
            <v>2</v>
          </cell>
          <cell r="O8">
            <v>28</v>
          </cell>
          <cell r="P8">
            <v>96</v>
          </cell>
          <cell r="Q8">
            <v>0.66666666666666663</v>
          </cell>
          <cell r="R8">
            <v>100</v>
          </cell>
          <cell r="S8">
            <v>49</v>
          </cell>
          <cell r="T8">
            <v>49</v>
          </cell>
          <cell r="U8">
            <v>379</v>
          </cell>
          <cell r="V8">
            <v>3.8</v>
          </cell>
          <cell r="W8">
            <v>0</v>
          </cell>
          <cell r="X8">
            <v>5</v>
          </cell>
          <cell r="Y8">
            <v>70.84</v>
          </cell>
          <cell r="Z8">
            <v>33.299999999999997</v>
          </cell>
          <cell r="AA8">
            <v>126.3</v>
          </cell>
          <cell r="AB8">
            <v>16.333333333333332</v>
          </cell>
          <cell r="AC8">
            <v>0</v>
          </cell>
          <cell r="AD8">
            <v>1.6666666666666667</v>
          </cell>
          <cell r="AE8">
            <v>667</v>
          </cell>
          <cell r="AF8">
            <v>3.63</v>
          </cell>
          <cell r="AG8">
            <v>222.3</v>
          </cell>
          <cell r="AH8">
            <v>40</v>
          </cell>
          <cell r="AI8">
            <v>9</v>
          </cell>
          <cell r="AJ8">
            <v>22.5</v>
          </cell>
          <cell r="AK8">
            <v>39</v>
          </cell>
          <cell r="AL8">
            <v>2.67</v>
          </cell>
          <cell r="AM8">
            <v>5</v>
          </cell>
          <cell r="AN8">
            <v>17</v>
          </cell>
          <cell r="AO8">
            <v>22</v>
          </cell>
          <cell r="AP8">
            <v>7.33</v>
          </cell>
        </row>
        <row r="9">
          <cell r="A9" t="str">
            <v>Arizona State</v>
          </cell>
          <cell r="B9">
            <v>4</v>
          </cell>
          <cell r="C9">
            <v>10</v>
          </cell>
          <cell r="D9">
            <v>5</v>
          </cell>
          <cell r="E9">
            <v>7</v>
          </cell>
          <cell r="F9">
            <v>0</v>
          </cell>
          <cell r="G9">
            <v>0</v>
          </cell>
          <cell r="H9">
            <v>82</v>
          </cell>
          <cell r="I9">
            <v>20.5</v>
          </cell>
          <cell r="J9">
            <v>2.5</v>
          </cell>
          <cell r="K9">
            <v>124</v>
          </cell>
          <cell r="L9">
            <v>381</v>
          </cell>
          <cell r="M9">
            <v>3.07</v>
          </cell>
          <cell r="N9">
            <v>2</v>
          </cell>
          <cell r="O9">
            <v>31</v>
          </cell>
          <cell r="P9">
            <v>95.25</v>
          </cell>
          <cell r="Q9">
            <v>0.5</v>
          </cell>
          <cell r="R9">
            <v>150</v>
          </cell>
          <cell r="S9">
            <v>95</v>
          </cell>
          <cell r="T9">
            <v>63.3</v>
          </cell>
          <cell r="U9">
            <v>955</v>
          </cell>
          <cell r="V9">
            <v>6.4</v>
          </cell>
          <cell r="W9">
            <v>8</v>
          </cell>
          <cell r="X9">
            <v>2</v>
          </cell>
          <cell r="Y9">
            <v>131.74</v>
          </cell>
          <cell r="Z9">
            <v>37.5</v>
          </cell>
          <cell r="AA9">
            <v>238.8</v>
          </cell>
          <cell r="AB9">
            <v>23.75</v>
          </cell>
          <cell r="AC9">
            <v>2</v>
          </cell>
          <cell r="AD9">
            <v>0.5</v>
          </cell>
          <cell r="AE9">
            <v>1336</v>
          </cell>
          <cell r="AF9">
            <v>4.88</v>
          </cell>
          <cell r="AG9">
            <v>334</v>
          </cell>
          <cell r="AH9">
            <v>57</v>
          </cell>
          <cell r="AI9">
            <v>18</v>
          </cell>
          <cell r="AJ9">
            <v>31.58</v>
          </cell>
          <cell r="AK9">
            <v>82</v>
          </cell>
          <cell r="AL9">
            <v>3.25</v>
          </cell>
          <cell r="AM9">
            <v>2</v>
          </cell>
          <cell r="AN9">
            <v>21</v>
          </cell>
          <cell r="AO9">
            <v>23</v>
          </cell>
          <cell r="AP9">
            <v>5.75</v>
          </cell>
        </row>
        <row r="10">
          <cell r="A10" t="str">
            <v>Arkansas</v>
          </cell>
          <cell r="B10">
            <v>4</v>
          </cell>
          <cell r="C10">
            <v>12</v>
          </cell>
          <cell r="D10">
            <v>4</v>
          </cell>
          <cell r="E10">
            <v>10</v>
          </cell>
          <cell r="F10">
            <v>0</v>
          </cell>
          <cell r="G10">
            <v>0</v>
          </cell>
          <cell r="H10">
            <v>94</v>
          </cell>
          <cell r="I10">
            <v>23.5</v>
          </cell>
          <cell r="J10">
            <v>3</v>
          </cell>
          <cell r="K10">
            <v>149</v>
          </cell>
          <cell r="L10">
            <v>630</v>
          </cell>
          <cell r="M10">
            <v>4.2300000000000004</v>
          </cell>
          <cell r="N10">
            <v>7</v>
          </cell>
          <cell r="O10">
            <v>37.25</v>
          </cell>
          <cell r="P10">
            <v>157.5</v>
          </cell>
          <cell r="Q10">
            <v>1.75</v>
          </cell>
          <cell r="R10">
            <v>126</v>
          </cell>
          <cell r="S10">
            <v>74</v>
          </cell>
          <cell r="T10">
            <v>58.7</v>
          </cell>
          <cell r="U10">
            <v>854</v>
          </cell>
          <cell r="V10">
            <v>6.8</v>
          </cell>
          <cell r="W10">
            <v>4</v>
          </cell>
          <cell r="X10">
            <v>4</v>
          </cell>
          <cell r="Y10">
            <v>119.8</v>
          </cell>
          <cell r="Z10">
            <v>31.5</v>
          </cell>
          <cell r="AA10">
            <v>213.5</v>
          </cell>
          <cell r="AB10">
            <v>18.5</v>
          </cell>
          <cell r="AC10">
            <v>1</v>
          </cell>
          <cell r="AD10">
            <v>1</v>
          </cell>
          <cell r="AE10">
            <v>1484</v>
          </cell>
          <cell r="AF10">
            <v>5.4</v>
          </cell>
          <cell r="AG10">
            <v>371</v>
          </cell>
          <cell r="AH10">
            <v>55</v>
          </cell>
          <cell r="AI10">
            <v>25</v>
          </cell>
          <cell r="AJ10">
            <v>45.45</v>
          </cell>
          <cell r="AK10">
            <v>73</v>
          </cell>
          <cell r="AL10">
            <v>2.5</v>
          </cell>
          <cell r="AM10">
            <v>4</v>
          </cell>
          <cell r="AN10">
            <v>15</v>
          </cell>
          <cell r="AO10">
            <v>19</v>
          </cell>
          <cell r="AP10">
            <v>4.75</v>
          </cell>
        </row>
        <row r="11">
          <cell r="A11" t="str">
            <v>Arkansas State</v>
          </cell>
          <cell r="B11">
            <v>4</v>
          </cell>
          <cell r="C11">
            <v>18</v>
          </cell>
          <cell r="D11">
            <v>2</v>
          </cell>
          <cell r="E11">
            <v>16</v>
          </cell>
          <cell r="F11">
            <v>1</v>
          </cell>
          <cell r="G11">
            <v>0</v>
          </cell>
          <cell r="H11">
            <v>132</v>
          </cell>
          <cell r="I11">
            <v>33</v>
          </cell>
          <cell r="J11">
            <v>4.5</v>
          </cell>
          <cell r="K11">
            <v>145</v>
          </cell>
          <cell r="L11">
            <v>789</v>
          </cell>
          <cell r="M11">
            <v>5.44</v>
          </cell>
          <cell r="N11">
            <v>10</v>
          </cell>
          <cell r="O11">
            <v>36.25</v>
          </cell>
          <cell r="P11">
            <v>197.25</v>
          </cell>
          <cell r="Q11">
            <v>2.5</v>
          </cell>
          <cell r="R11">
            <v>124</v>
          </cell>
          <cell r="S11">
            <v>85</v>
          </cell>
          <cell r="T11">
            <v>68.5</v>
          </cell>
          <cell r="U11">
            <v>1154</v>
          </cell>
          <cell r="V11">
            <v>9.3000000000000007</v>
          </cell>
          <cell r="W11">
            <v>8</v>
          </cell>
          <cell r="X11">
            <v>3</v>
          </cell>
          <cell r="Y11">
            <v>163.16999999999999</v>
          </cell>
          <cell r="Z11">
            <v>31</v>
          </cell>
          <cell r="AA11">
            <v>288.5</v>
          </cell>
          <cell r="AB11">
            <v>21.25</v>
          </cell>
          <cell r="AC11">
            <v>2</v>
          </cell>
          <cell r="AD11">
            <v>0.75</v>
          </cell>
          <cell r="AE11">
            <v>1943</v>
          </cell>
          <cell r="AF11">
            <v>7.22</v>
          </cell>
          <cell r="AG11">
            <v>485.8</v>
          </cell>
          <cell r="AH11">
            <v>44</v>
          </cell>
          <cell r="AI11">
            <v>23</v>
          </cell>
          <cell r="AJ11">
            <v>52.27</v>
          </cell>
          <cell r="AK11">
            <v>34</v>
          </cell>
          <cell r="AL11">
            <v>1.75</v>
          </cell>
          <cell r="AM11">
            <v>3</v>
          </cell>
          <cell r="AN11">
            <v>12</v>
          </cell>
          <cell r="AO11">
            <v>15</v>
          </cell>
          <cell r="AP11">
            <v>3.75</v>
          </cell>
        </row>
        <row r="12">
          <cell r="A12" t="str">
            <v>Army</v>
          </cell>
          <cell r="B12">
            <v>3</v>
          </cell>
          <cell r="C12">
            <v>11</v>
          </cell>
          <cell r="D12">
            <v>6</v>
          </cell>
          <cell r="E12">
            <v>10</v>
          </cell>
          <cell r="F12">
            <v>1</v>
          </cell>
          <cell r="G12">
            <v>0</v>
          </cell>
          <cell r="H12">
            <v>96</v>
          </cell>
          <cell r="I12">
            <v>32</v>
          </cell>
          <cell r="J12">
            <v>3.6666666666666665</v>
          </cell>
          <cell r="K12">
            <v>102</v>
          </cell>
          <cell r="L12">
            <v>495</v>
          </cell>
          <cell r="M12">
            <v>4.8499999999999996</v>
          </cell>
          <cell r="N12">
            <v>7</v>
          </cell>
          <cell r="O12">
            <v>34</v>
          </cell>
          <cell r="P12">
            <v>165</v>
          </cell>
          <cell r="Q12">
            <v>2.3333333333333335</v>
          </cell>
          <cell r="R12">
            <v>91</v>
          </cell>
          <cell r="S12">
            <v>57</v>
          </cell>
          <cell r="T12">
            <v>62.6</v>
          </cell>
          <cell r="U12">
            <v>573</v>
          </cell>
          <cell r="V12">
            <v>6.3</v>
          </cell>
          <cell r="W12">
            <v>3</v>
          </cell>
          <cell r="X12">
            <v>1</v>
          </cell>
          <cell r="Y12">
            <v>124.21</v>
          </cell>
          <cell r="Z12">
            <v>30.3</v>
          </cell>
          <cell r="AA12">
            <v>191</v>
          </cell>
          <cell r="AB12">
            <v>19</v>
          </cell>
          <cell r="AC12">
            <v>1</v>
          </cell>
          <cell r="AD12">
            <v>0.33333333333333331</v>
          </cell>
          <cell r="AE12">
            <v>1068</v>
          </cell>
          <cell r="AF12">
            <v>5.53</v>
          </cell>
          <cell r="AG12">
            <v>356</v>
          </cell>
          <cell r="AH12">
            <v>39</v>
          </cell>
          <cell r="AI12">
            <v>15</v>
          </cell>
          <cell r="AJ12">
            <v>38.46</v>
          </cell>
          <cell r="AK12">
            <v>10</v>
          </cell>
          <cell r="AL12">
            <v>0.67</v>
          </cell>
          <cell r="AM12">
            <v>1</v>
          </cell>
          <cell r="AN12">
            <v>12</v>
          </cell>
          <cell r="AO12">
            <v>13</v>
          </cell>
          <cell r="AP12">
            <v>4.33</v>
          </cell>
        </row>
        <row r="13">
          <cell r="A13" t="str">
            <v>Auburn</v>
          </cell>
          <cell r="B13">
            <v>4</v>
          </cell>
          <cell r="C13">
            <v>7</v>
          </cell>
          <cell r="D13">
            <v>6</v>
          </cell>
          <cell r="E13">
            <v>4</v>
          </cell>
          <cell r="F13">
            <v>0</v>
          </cell>
          <cell r="G13">
            <v>1</v>
          </cell>
          <cell r="H13">
            <v>66</v>
          </cell>
          <cell r="I13">
            <v>16.5</v>
          </cell>
          <cell r="J13">
            <v>1.75</v>
          </cell>
          <cell r="K13">
            <v>125</v>
          </cell>
          <cell r="L13">
            <v>233</v>
          </cell>
          <cell r="M13">
            <v>1.86</v>
          </cell>
          <cell r="N13">
            <v>1</v>
          </cell>
          <cell r="O13">
            <v>31.25</v>
          </cell>
          <cell r="P13">
            <v>58.25</v>
          </cell>
          <cell r="Q13">
            <v>0.25</v>
          </cell>
          <cell r="R13">
            <v>126</v>
          </cell>
          <cell r="S13">
            <v>79</v>
          </cell>
          <cell r="T13">
            <v>62.7</v>
          </cell>
          <cell r="U13">
            <v>931</v>
          </cell>
          <cell r="V13">
            <v>7.4</v>
          </cell>
          <cell r="W13">
            <v>6</v>
          </cell>
          <cell r="X13">
            <v>1</v>
          </cell>
          <cell r="Y13">
            <v>138.88999999999999</v>
          </cell>
          <cell r="Z13">
            <v>31.5</v>
          </cell>
          <cell r="AA13">
            <v>232.8</v>
          </cell>
          <cell r="AB13">
            <v>19.75</v>
          </cell>
          <cell r="AC13">
            <v>1.5</v>
          </cell>
          <cell r="AD13">
            <v>0.25</v>
          </cell>
          <cell r="AE13">
            <v>1164</v>
          </cell>
          <cell r="AF13">
            <v>4.6399999999999997</v>
          </cell>
          <cell r="AG13">
            <v>291</v>
          </cell>
          <cell r="AH13">
            <v>57</v>
          </cell>
          <cell r="AI13">
            <v>16</v>
          </cell>
          <cell r="AJ13">
            <v>28.07</v>
          </cell>
          <cell r="AK13">
            <v>61</v>
          </cell>
          <cell r="AL13">
            <v>3</v>
          </cell>
          <cell r="AM13">
            <v>1</v>
          </cell>
          <cell r="AN13">
            <v>11</v>
          </cell>
          <cell r="AO13">
            <v>12</v>
          </cell>
          <cell r="AP13">
            <v>3</v>
          </cell>
        </row>
        <row r="14">
          <cell r="A14" t="str">
            <v>Ball State</v>
          </cell>
          <cell r="B14">
            <v>4</v>
          </cell>
          <cell r="C14">
            <v>17</v>
          </cell>
          <cell r="D14">
            <v>4</v>
          </cell>
          <cell r="E14">
            <v>17</v>
          </cell>
          <cell r="F14">
            <v>0</v>
          </cell>
          <cell r="G14">
            <v>1</v>
          </cell>
          <cell r="H14">
            <v>133</v>
          </cell>
          <cell r="I14">
            <v>33.299999999999997</v>
          </cell>
          <cell r="J14">
            <v>4.25</v>
          </cell>
          <cell r="K14">
            <v>135</v>
          </cell>
          <cell r="L14">
            <v>668</v>
          </cell>
          <cell r="M14">
            <v>4.95</v>
          </cell>
          <cell r="N14">
            <v>9</v>
          </cell>
          <cell r="O14">
            <v>33.75</v>
          </cell>
          <cell r="P14">
            <v>167</v>
          </cell>
          <cell r="Q14">
            <v>2.25</v>
          </cell>
          <cell r="R14">
            <v>137</v>
          </cell>
          <cell r="S14">
            <v>91</v>
          </cell>
          <cell r="T14">
            <v>66.400000000000006</v>
          </cell>
          <cell r="U14">
            <v>1051</v>
          </cell>
          <cell r="V14">
            <v>7.7</v>
          </cell>
          <cell r="W14">
            <v>7</v>
          </cell>
          <cell r="X14">
            <v>0</v>
          </cell>
          <cell r="Y14">
            <v>147.72</v>
          </cell>
          <cell r="Z14">
            <v>34.299999999999997</v>
          </cell>
          <cell r="AA14">
            <v>262.8</v>
          </cell>
          <cell r="AB14">
            <v>22.75</v>
          </cell>
          <cell r="AC14">
            <v>1.75</v>
          </cell>
          <cell r="AD14">
            <v>0</v>
          </cell>
          <cell r="AE14">
            <v>1719</v>
          </cell>
          <cell r="AF14">
            <v>6.32</v>
          </cell>
          <cell r="AG14">
            <v>429.8</v>
          </cell>
          <cell r="AH14">
            <v>54</v>
          </cell>
          <cell r="AI14">
            <v>23</v>
          </cell>
          <cell r="AJ14">
            <v>42.59</v>
          </cell>
          <cell r="AK14">
            <v>62</v>
          </cell>
          <cell r="AL14">
            <v>2.75</v>
          </cell>
          <cell r="AM14">
            <v>0</v>
          </cell>
          <cell r="AN14">
            <v>14</v>
          </cell>
          <cell r="AO14">
            <v>14</v>
          </cell>
          <cell r="AP14">
            <v>3.5</v>
          </cell>
        </row>
        <row r="15">
          <cell r="A15" t="str">
            <v>Baylor</v>
          </cell>
          <cell r="B15">
            <v>4</v>
          </cell>
          <cell r="C15">
            <v>14</v>
          </cell>
          <cell r="D15">
            <v>6</v>
          </cell>
          <cell r="E15">
            <v>13</v>
          </cell>
          <cell r="F15">
            <v>1</v>
          </cell>
          <cell r="G15">
            <v>0</v>
          </cell>
          <cell r="H15">
            <v>117</v>
          </cell>
          <cell r="I15">
            <v>29.3</v>
          </cell>
          <cell r="J15">
            <v>3.5</v>
          </cell>
          <cell r="K15">
            <v>177</v>
          </cell>
          <cell r="L15">
            <v>744</v>
          </cell>
          <cell r="M15">
            <v>4.2</v>
          </cell>
          <cell r="N15">
            <v>8</v>
          </cell>
          <cell r="O15">
            <v>44.25</v>
          </cell>
          <cell r="P15">
            <v>186</v>
          </cell>
          <cell r="Q15">
            <v>2</v>
          </cell>
          <cell r="R15">
            <v>96</v>
          </cell>
          <cell r="S15">
            <v>62</v>
          </cell>
          <cell r="T15">
            <v>64.599999999999994</v>
          </cell>
          <cell r="U15">
            <v>724</v>
          </cell>
          <cell r="V15">
            <v>7.5</v>
          </cell>
          <cell r="W15">
            <v>5</v>
          </cell>
          <cell r="X15">
            <v>4</v>
          </cell>
          <cell r="Y15">
            <v>136.79</v>
          </cell>
          <cell r="Z15">
            <v>24</v>
          </cell>
          <cell r="AA15">
            <v>181</v>
          </cell>
          <cell r="AB15">
            <v>15.5</v>
          </cell>
          <cell r="AC15">
            <v>1.25</v>
          </cell>
          <cell r="AD15">
            <v>1</v>
          </cell>
          <cell r="AE15">
            <v>1468</v>
          </cell>
          <cell r="AF15">
            <v>5.38</v>
          </cell>
          <cell r="AG15">
            <v>367</v>
          </cell>
          <cell r="AH15">
            <v>53</v>
          </cell>
          <cell r="AI15">
            <v>20</v>
          </cell>
          <cell r="AJ15">
            <v>37.74</v>
          </cell>
          <cell r="AK15">
            <v>45</v>
          </cell>
          <cell r="AL15">
            <v>1.5</v>
          </cell>
          <cell r="AM15">
            <v>4</v>
          </cell>
          <cell r="AN15">
            <v>13</v>
          </cell>
          <cell r="AO15">
            <v>17</v>
          </cell>
          <cell r="AP15">
            <v>4.25</v>
          </cell>
        </row>
        <row r="16">
          <cell r="A16" t="str">
            <v>Boise State</v>
          </cell>
          <cell r="B16">
            <v>3</v>
          </cell>
          <cell r="C16">
            <v>11</v>
          </cell>
          <cell r="D16">
            <v>3</v>
          </cell>
          <cell r="E16">
            <v>10</v>
          </cell>
          <cell r="F16">
            <v>0</v>
          </cell>
          <cell r="G16">
            <v>0</v>
          </cell>
          <cell r="H16">
            <v>85</v>
          </cell>
          <cell r="I16">
            <v>28.3</v>
          </cell>
          <cell r="J16">
            <v>3.6666666666666665</v>
          </cell>
          <cell r="K16">
            <v>114</v>
          </cell>
          <cell r="L16">
            <v>502</v>
          </cell>
          <cell r="M16">
            <v>4.4000000000000004</v>
          </cell>
          <cell r="N16">
            <v>8</v>
          </cell>
          <cell r="O16">
            <v>38</v>
          </cell>
          <cell r="P16">
            <v>167.33</v>
          </cell>
          <cell r="Q16">
            <v>2.6666666666666665</v>
          </cell>
          <cell r="R16">
            <v>82</v>
          </cell>
          <cell r="S16">
            <v>49</v>
          </cell>
          <cell r="T16">
            <v>59.8</v>
          </cell>
          <cell r="U16">
            <v>677</v>
          </cell>
          <cell r="V16">
            <v>8.3000000000000007</v>
          </cell>
          <cell r="W16">
            <v>3</v>
          </cell>
          <cell r="X16">
            <v>2</v>
          </cell>
          <cell r="Y16">
            <v>136.30000000000001</v>
          </cell>
          <cell r="Z16">
            <v>27.3</v>
          </cell>
          <cell r="AA16">
            <v>225.7</v>
          </cell>
          <cell r="AB16">
            <v>16.333333333333332</v>
          </cell>
          <cell r="AC16">
            <v>1</v>
          </cell>
          <cell r="AD16">
            <v>0.66666666666666663</v>
          </cell>
          <cell r="AE16">
            <v>1179</v>
          </cell>
          <cell r="AF16">
            <v>6.02</v>
          </cell>
          <cell r="AG16">
            <v>393</v>
          </cell>
          <cell r="AH16">
            <v>45</v>
          </cell>
          <cell r="AI16">
            <v>19</v>
          </cell>
          <cell r="AJ16">
            <v>42.22</v>
          </cell>
          <cell r="AK16">
            <v>33</v>
          </cell>
          <cell r="AL16">
            <v>2</v>
          </cell>
          <cell r="AM16">
            <v>2</v>
          </cell>
          <cell r="AN16">
            <v>6</v>
          </cell>
          <cell r="AO16">
            <v>8</v>
          </cell>
          <cell r="AP16">
            <v>2.67</v>
          </cell>
        </row>
        <row r="17">
          <cell r="A17" t="str">
            <v>Boston College</v>
          </cell>
          <cell r="B17">
            <v>3</v>
          </cell>
          <cell r="C17">
            <v>9</v>
          </cell>
          <cell r="D17">
            <v>6</v>
          </cell>
          <cell r="E17">
            <v>8</v>
          </cell>
          <cell r="F17">
            <v>1</v>
          </cell>
          <cell r="G17">
            <v>0</v>
          </cell>
          <cell r="H17">
            <v>82</v>
          </cell>
          <cell r="I17">
            <v>27.3</v>
          </cell>
          <cell r="J17">
            <v>3</v>
          </cell>
          <cell r="K17">
            <v>99</v>
          </cell>
          <cell r="L17">
            <v>378</v>
          </cell>
          <cell r="M17">
            <v>3.82</v>
          </cell>
          <cell r="N17">
            <v>3</v>
          </cell>
          <cell r="O17">
            <v>33</v>
          </cell>
          <cell r="P17">
            <v>126</v>
          </cell>
          <cell r="Q17">
            <v>1</v>
          </cell>
          <cell r="R17">
            <v>90</v>
          </cell>
          <cell r="S17">
            <v>52</v>
          </cell>
          <cell r="T17">
            <v>57.8</v>
          </cell>
          <cell r="U17">
            <v>569</v>
          </cell>
          <cell r="V17">
            <v>6.3</v>
          </cell>
          <cell r="W17">
            <v>5</v>
          </cell>
          <cell r="X17">
            <v>1</v>
          </cell>
          <cell r="Y17">
            <v>126.99</v>
          </cell>
          <cell r="Z17">
            <v>30</v>
          </cell>
          <cell r="AA17">
            <v>189.7</v>
          </cell>
          <cell r="AB17">
            <v>17.333333333333332</v>
          </cell>
          <cell r="AC17">
            <v>1.6666666666666667</v>
          </cell>
          <cell r="AD17">
            <v>0.33333333333333331</v>
          </cell>
          <cell r="AE17">
            <v>947</v>
          </cell>
          <cell r="AF17">
            <v>5.01</v>
          </cell>
          <cell r="AG17">
            <v>315.7</v>
          </cell>
          <cell r="AH17">
            <v>41</v>
          </cell>
          <cell r="AI17">
            <v>13</v>
          </cell>
          <cell r="AJ17">
            <v>31.71</v>
          </cell>
          <cell r="AK17">
            <v>62</v>
          </cell>
          <cell r="AL17">
            <v>2.67</v>
          </cell>
          <cell r="AM17">
            <v>1</v>
          </cell>
          <cell r="AN17">
            <v>10</v>
          </cell>
          <cell r="AO17">
            <v>11</v>
          </cell>
          <cell r="AP17">
            <v>3.67</v>
          </cell>
        </row>
        <row r="18">
          <cell r="A18" t="str">
            <v>Bowling Green</v>
          </cell>
          <cell r="B18">
            <v>4</v>
          </cell>
          <cell r="C18">
            <v>11</v>
          </cell>
          <cell r="D18">
            <v>6</v>
          </cell>
          <cell r="E18">
            <v>10</v>
          </cell>
          <cell r="F18">
            <v>0</v>
          </cell>
          <cell r="G18">
            <v>0</v>
          </cell>
          <cell r="H18">
            <v>94</v>
          </cell>
          <cell r="I18">
            <v>23.5</v>
          </cell>
          <cell r="J18">
            <v>2.75</v>
          </cell>
          <cell r="K18">
            <v>127</v>
          </cell>
          <cell r="L18">
            <v>443</v>
          </cell>
          <cell r="M18">
            <v>3.49</v>
          </cell>
          <cell r="N18">
            <v>5</v>
          </cell>
          <cell r="O18">
            <v>31.75</v>
          </cell>
          <cell r="P18">
            <v>110.75</v>
          </cell>
          <cell r="Q18">
            <v>1.25</v>
          </cell>
          <cell r="R18">
            <v>111</v>
          </cell>
          <cell r="S18">
            <v>70</v>
          </cell>
          <cell r="T18">
            <v>63.1</v>
          </cell>
          <cell r="U18">
            <v>958</v>
          </cell>
          <cell r="V18">
            <v>8.6</v>
          </cell>
          <cell r="W18">
            <v>5</v>
          </cell>
          <cell r="X18">
            <v>2</v>
          </cell>
          <cell r="Y18">
            <v>146.83000000000001</v>
          </cell>
          <cell r="Z18">
            <v>27.8</v>
          </cell>
          <cell r="AA18">
            <v>239.5</v>
          </cell>
          <cell r="AB18">
            <v>17.5</v>
          </cell>
          <cell r="AC18">
            <v>1.25</v>
          </cell>
          <cell r="AD18">
            <v>0.5</v>
          </cell>
          <cell r="AE18">
            <v>1401</v>
          </cell>
          <cell r="AF18">
            <v>5.89</v>
          </cell>
          <cell r="AG18">
            <v>350.3</v>
          </cell>
          <cell r="AH18">
            <v>45</v>
          </cell>
          <cell r="AI18">
            <v>15</v>
          </cell>
          <cell r="AJ18">
            <v>33.33</v>
          </cell>
          <cell r="AK18">
            <v>64</v>
          </cell>
          <cell r="AL18">
            <v>2.5</v>
          </cell>
          <cell r="AM18">
            <v>2</v>
          </cell>
          <cell r="AN18">
            <v>8</v>
          </cell>
          <cell r="AO18">
            <v>10</v>
          </cell>
          <cell r="AP18">
            <v>2.5</v>
          </cell>
        </row>
        <row r="19">
          <cell r="A19" t="str">
            <v>Buffalo</v>
          </cell>
          <cell r="B19">
            <v>4</v>
          </cell>
          <cell r="C19">
            <v>10</v>
          </cell>
          <cell r="D19">
            <v>3</v>
          </cell>
          <cell r="E19">
            <v>9</v>
          </cell>
          <cell r="F19">
            <v>0</v>
          </cell>
          <cell r="G19">
            <v>0</v>
          </cell>
          <cell r="H19">
            <v>78</v>
          </cell>
          <cell r="I19">
            <v>19.5</v>
          </cell>
          <cell r="J19">
            <v>2.5</v>
          </cell>
          <cell r="K19">
            <v>156</v>
          </cell>
          <cell r="L19">
            <v>464</v>
          </cell>
          <cell r="M19">
            <v>2.97</v>
          </cell>
          <cell r="N19">
            <v>5</v>
          </cell>
          <cell r="O19">
            <v>39</v>
          </cell>
          <cell r="P19">
            <v>116</v>
          </cell>
          <cell r="Q19">
            <v>1.25</v>
          </cell>
          <cell r="R19">
            <v>135</v>
          </cell>
          <cell r="S19">
            <v>78</v>
          </cell>
          <cell r="T19">
            <v>57.8</v>
          </cell>
          <cell r="U19">
            <v>886</v>
          </cell>
          <cell r="V19">
            <v>6.6</v>
          </cell>
          <cell r="W19">
            <v>5</v>
          </cell>
          <cell r="X19">
            <v>2</v>
          </cell>
          <cell r="Y19">
            <v>122.17</v>
          </cell>
          <cell r="Z19">
            <v>33.799999999999997</v>
          </cell>
          <cell r="AA19">
            <v>221.5</v>
          </cell>
          <cell r="AB19">
            <v>19.5</v>
          </cell>
          <cell r="AC19">
            <v>1.25</v>
          </cell>
          <cell r="AD19">
            <v>0.5</v>
          </cell>
          <cell r="AE19">
            <v>1350</v>
          </cell>
          <cell r="AF19">
            <v>4.6399999999999997</v>
          </cell>
          <cell r="AG19">
            <v>337.5</v>
          </cell>
          <cell r="AH19">
            <v>72</v>
          </cell>
          <cell r="AI19">
            <v>31</v>
          </cell>
          <cell r="AJ19">
            <v>43.06</v>
          </cell>
          <cell r="AK19">
            <v>96</v>
          </cell>
          <cell r="AL19">
            <v>4</v>
          </cell>
          <cell r="AM19">
            <v>2</v>
          </cell>
          <cell r="AN19">
            <v>16</v>
          </cell>
          <cell r="AO19">
            <v>18</v>
          </cell>
          <cell r="AP19">
            <v>4.5</v>
          </cell>
        </row>
        <row r="20">
          <cell r="A20" t="str">
            <v>BYU</v>
          </cell>
          <cell r="B20">
            <v>3</v>
          </cell>
          <cell r="C20">
            <v>1</v>
          </cell>
          <cell r="D20">
            <v>3</v>
          </cell>
          <cell r="E20">
            <v>1</v>
          </cell>
          <cell r="F20">
            <v>0</v>
          </cell>
          <cell r="G20">
            <v>0</v>
          </cell>
          <cell r="H20">
            <v>16</v>
          </cell>
          <cell r="I20">
            <v>5.3</v>
          </cell>
          <cell r="J20">
            <v>0.33333333333333331</v>
          </cell>
          <cell r="K20">
            <v>83</v>
          </cell>
          <cell r="L20">
            <v>133</v>
          </cell>
          <cell r="M20">
            <v>1.6</v>
          </cell>
          <cell r="N20">
            <v>1</v>
          </cell>
          <cell r="O20">
            <v>27.67</v>
          </cell>
          <cell r="P20">
            <v>44.33</v>
          </cell>
          <cell r="Q20">
            <v>0.33333333333333331</v>
          </cell>
          <cell r="R20">
            <v>94</v>
          </cell>
          <cell r="S20">
            <v>52</v>
          </cell>
          <cell r="T20">
            <v>55.3</v>
          </cell>
          <cell r="U20">
            <v>483</v>
          </cell>
          <cell r="V20">
            <v>5.0999999999999996</v>
          </cell>
          <cell r="W20">
            <v>0</v>
          </cell>
          <cell r="X20">
            <v>4</v>
          </cell>
          <cell r="Y20">
            <v>89.97</v>
          </cell>
          <cell r="Z20">
            <v>31.3</v>
          </cell>
          <cell r="AA20">
            <v>161</v>
          </cell>
          <cell r="AB20">
            <v>17.333333333333332</v>
          </cell>
          <cell r="AC20">
            <v>0</v>
          </cell>
          <cell r="AD20">
            <v>1.3333333333333333</v>
          </cell>
          <cell r="AE20">
            <v>616</v>
          </cell>
          <cell r="AF20">
            <v>3.48</v>
          </cell>
          <cell r="AG20">
            <v>205.3</v>
          </cell>
          <cell r="AH20">
            <v>41</v>
          </cell>
          <cell r="AI20">
            <v>9</v>
          </cell>
          <cell r="AJ20">
            <v>21.95</v>
          </cell>
          <cell r="AK20">
            <v>61</v>
          </cell>
          <cell r="AL20">
            <v>2.33</v>
          </cell>
          <cell r="AM20">
            <v>4</v>
          </cell>
          <cell r="AN20">
            <v>7</v>
          </cell>
          <cell r="AO20">
            <v>11</v>
          </cell>
          <cell r="AP20">
            <v>3.67</v>
          </cell>
        </row>
        <row r="21">
          <cell r="A21" t="str">
            <v>California</v>
          </cell>
          <cell r="B21">
            <v>4</v>
          </cell>
          <cell r="C21">
            <v>8</v>
          </cell>
          <cell r="D21">
            <v>4</v>
          </cell>
          <cell r="E21">
            <v>6</v>
          </cell>
          <cell r="F21">
            <v>0</v>
          </cell>
          <cell r="G21">
            <v>0</v>
          </cell>
          <cell r="H21">
            <v>66</v>
          </cell>
          <cell r="I21">
            <v>16.5</v>
          </cell>
          <cell r="J21">
            <v>2</v>
          </cell>
          <cell r="K21">
            <v>119</v>
          </cell>
          <cell r="L21">
            <v>379</v>
          </cell>
          <cell r="M21">
            <v>3.18</v>
          </cell>
          <cell r="N21">
            <v>4</v>
          </cell>
          <cell r="O21">
            <v>29.75</v>
          </cell>
          <cell r="P21">
            <v>94.75</v>
          </cell>
          <cell r="Q21">
            <v>1</v>
          </cell>
          <cell r="R21">
            <v>120</v>
          </cell>
          <cell r="S21">
            <v>76</v>
          </cell>
          <cell r="T21">
            <v>63.3</v>
          </cell>
          <cell r="U21">
            <v>782</v>
          </cell>
          <cell r="V21">
            <v>6.5</v>
          </cell>
          <cell r="W21">
            <v>2</v>
          </cell>
          <cell r="X21">
            <v>3</v>
          </cell>
          <cell r="Y21">
            <v>118.57</v>
          </cell>
          <cell r="Z21">
            <v>30</v>
          </cell>
          <cell r="AA21">
            <v>195.5</v>
          </cell>
          <cell r="AB21">
            <v>19</v>
          </cell>
          <cell r="AC21">
            <v>0.5</v>
          </cell>
          <cell r="AD21">
            <v>0.75</v>
          </cell>
          <cell r="AE21">
            <v>1161</v>
          </cell>
          <cell r="AF21">
            <v>4.8600000000000003</v>
          </cell>
          <cell r="AG21">
            <v>290.3</v>
          </cell>
          <cell r="AH21">
            <v>50</v>
          </cell>
          <cell r="AI21">
            <v>16</v>
          </cell>
          <cell r="AJ21">
            <v>32</v>
          </cell>
          <cell r="AK21">
            <v>46</v>
          </cell>
          <cell r="AL21">
            <v>1.5</v>
          </cell>
          <cell r="AM21">
            <v>3</v>
          </cell>
          <cell r="AN21">
            <v>18</v>
          </cell>
          <cell r="AO21">
            <v>21</v>
          </cell>
          <cell r="AP21">
            <v>5.25</v>
          </cell>
        </row>
        <row r="22">
          <cell r="A22" t="str">
            <v>Central Michigan</v>
          </cell>
          <cell r="B22">
            <v>4</v>
          </cell>
          <cell r="C22">
            <v>18</v>
          </cell>
          <cell r="D22">
            <v>2</v>
          </cell>
          <cell r="E22">
            <v>18</v>
          </cell>
          <cell r="F22">
            <v>0</v>
          </cell>
          <cell r="G22">
            <v>0</v>
          </cell>
          <cell r="H22">
            <v>132</v>
          </cell>
          <cell r="I22">
            <v>33</v>
          </cell>
          <cell r="J22">
            <v>4.5</v>
          </cell>
          <cell r="K22">
            <v>140</v>
          </cell>
          <cell r="L22">
            <v>652</v>
          </cell>
          <cell r="M22">
            <v>4.66</v>
          </cell>
          <cell r="N22">
            <v>10</v>
          </cell>
          <cell r="O22">
            <v>35</v>
          </cell>
          <cell r="P22">
            <v>163</v>
          </cell>
          <cell r="Q22">
            <v>2.5</v>
          </cell>
          <cell r="R22">
            <v>122</v>
          </cell>
          <cell r="S22">
            <v>76</v>
          </cell>
          <cell r="T22">
            <v>62.3</v>
          </cell>
          <cell r="U22">
            <v>924</v>
          </cell>
          <cell r="V22">
            <v>7.6</v>
          </cell>
          <cell r="W22">
            <v>7</v>
          </cell>
          <cell r="X22">
            <v>5</v>
          </cell>
          <cell r="Y22">
            <v>136.66</v>
          </cell>
          <cell r="Z22">
            <v>30.5</v>
          </cell>
          <cell r="AA22">
            <v>231</v>
          </cell>
          <cell r="AB22">
            <v>19</v>
          </cell>
          <cell r="AC22">
            <v>1.75</v>
          </cell>
          <cell r="AD22">
            <v>1.25</v>
          </cell>
          <cell r="AE22">
            <v>1576</v>
          </cell>
          <cell r="AF22">
            <v>6.02</v>
          </cell>
          <cell r="AG22">
            <v>394</v>
          </cell>
          <cell r="AH22">
            <v>50</v>
          </cell>
          <cell r="AI22">
            <v>24</v>
          </cell>
          <cell r="AJ22">
            <v>48</v>
          </cell>
          <cell r="AK22">
            <v>24</v>
          </cell>
          <cell r="AL22">
            <v>1.25</v>
          </cell>
          <cell r="AM22">
            <v>5</v>
          </cell>
          <cell r="AN22">
            <v>15</v>
          </cell>
          <cell r="AO22">
            <v>20</v>
          </cell>
          <cell r="AP22">
            <v>5</v>
          </cell>
        </row>
        <row r="23">
          <cell r="A23" t="str">
            <v>Charlotte</v>
          </cell>
          <cell r="B23">
            <v>4</v>
          </cell>
          <cell r="C23">
            <v>15</v>
          </cell>
          <cell r="D23">
            <v>4</v>
          </cell>
          <cell r="E23">
            <v>15</v>
          </cell>
          <cell r="F23">
            <v>0</v>
          </cell>
          <cell r="G23">
            <v>0</v>
          </cell>
          <cell r="H23">
            <v>117</v>
          </cell>
          <cell r="I23">
            <v>29.3</v>
          </cell>
          <cell r="J23">
            <v>3.75</v>
          </cell>
          <cell r="K23">
            <v>140</v>
          </cell>
          <cell r="L23">
            <v>633</v>
          </cell>
          <cell r="M23">
            <v>4.5199999999999996</v>
          </cell>
          <cell r="N23">
            <v>6</v>
          </cell>
          <cell r="O23">
            <v>35</v>
          </cell>
          <cell r="P23">
            <v>158.25</v>
          </cell>
          <cell r="Q23">
            <v>1.5</v>
          </cell>
          <cell r="R23">
            <v>136</v>
          </cell>
          <cell r="S23">
            <v>95</v>
          </cell>
          <cell r="T23">
            <v>69.900000000000006</v>
          </cell>
          <cell r="U23">
            <v>1067</v>
          </cell>
          <cell r="V23">
            <v>7.8</v>
          </cell>
          <cell r="W23">
            <v>9</v>
          </cell>
          <cell r="X23">
            <v>0</v>
          </cell>
          <cell r="Y23">
            <v>157.6</v>
          </cell>
          <cell r="Z23">
            <v>34</v>
          </cell>
          <cell r="AA23">
            <v>266.8</v>
          </cell>
          <cell r="AB23">
            <v>23.75</v>
          </cell>
          <cell r="AC23">
            <v>2.25</v>
          </cell>
          <cell r="AD23">
            <v>0</v>
          </cell>
          <cell r="AE23">
            <v>1700</v>
          </cell>
          <cell r="AF23">
            <v>6.16</v>
          </cell>
          <cell r="AG23">
            <v>425</v>
          </cell>
          <cell r="AH23">
            <v>54</v>
          </cell>
          <cell r="AI23">
            <v>22</v>
          </cell>
          <cell r="AJ23">
            <v>40.74</v>
          </cell>
          <cell r="AK23">
            <v>43</v>
          </cell>
          <cell r="AL23">
            <v>1.25</v>
          </cell>
          <cell r="AM23">
            <v>0</v>
          </cell>
          <cell r="AN23">
            <v>7</v>
          </cell>
          <cell r="AO23">
            <v>7</v>
          </cell>
          <cell r="AP23">
            <v>1.75</v>
          </cell>
        </row>
        <row r="24">
          <cell r="A24" t="str">
            <v>Cincinnati</v>
          </cell>
          <cell r="B24">
            <v>3</v>
          </cell>
          <cell r="C24">
            <v>4</v>
          </cell>
          <cell r="D24">
            <v>4</v>
          </cell>
          <cell r="E24">
            <v>4</v>
          </cell>
          <cell r="F24">
            <v>0</v>
          </cell>
          <cell r="G24">
            <v>0</v>
          </cell>
          <cell r="H24">
            <v>40</v>
          </cell>
          <cell r="I24">
            <v>13.3</v>
          </cell>
          <cell r="J24">
            <v>1.3333333333333333</v>
          </cell>
          <cell r="K24">
            <v>105</v>
          </cell>
          <cell r="L24">
            <v>276</v>
          </cell>
          <cell r="M24">
            <v>2.63</v>
          </cell>
          <cell r="N24">
            <v>1</v>
          </cell>
          <cell r="O24">
            <v>35</v>
          </cell>
          <cell r="P24">
            <v>92</v>
          </cell>
          <cell r="Q24">
            <v>0.33333333333333331</v>
          </cell>
          <cell r="R24">
            <v>95</v>
          </cell>
          <cell r="S24">
            <v>72</v>
          </cell>
          <cell r="T24">
            <v>75.8</v>
          </cell>
          <cell r="U24">
            <v>551</v>
          </cell>
          <cell r="V24">
            <v>5.8</v>
          </cell>
          <cell r="W24">
            <v>3</v>
          </cell>
          <cell r="X24">
            <v>0</v>
          </cell>
          <cell r="Y24">
            <v>134.93</v>
          </cell>
          <cell r="Z24">
            <v>31.7</v>
          </cell>
          <cell r="AA24">
            <v>183.7</v>
          </cell>
          <cell r="AB24">
            <v>24</v>
          </cell>
          <cell r="AC24">
            <v>1</v>
          </cell>
          <cell r="AD24">
            <v>0</v>
          </cell>
          <cell r="AE24">
            <v>827</v>
          </cell>
          <cell r="AF24">
            <v>4.1399999999999997</v>
          </cell>
          <cell r="AG24">
            <v>275.7</v>
          </cell>
          <cell r="AH24">
            <v>45</v>
          </cell>
          <cell r="AI24">
            <v>16</v>
          </cell>
          <cell r="AJ24">
            <v>35.56</v>
          </cell>
          <cell r="AK24">
            <v>46</v>
          </cell>
          <cell r="AL24">
            <v>3</v>
          </cell>
          <cell r="AM24">
            <v>0</v>
          </cell>
          <cell r="AN24">
            <v>5</v>
          </cell>
          <cell r="AO24">
            <v>5</v>
          </cell>
          <cell r="AP24">
            <v>1.67</v>
          </cell>
        </row>
        <row r="25">
          <cell r="A25" t="str">
            <v>Clemson</v>
          </cell>
          <cell r="B25">
            <v>4</v>
          </cell>
          <cell r="C25">
            <v>10</v>
          </cell>
          <cell r="D25">
            <v>7</v>
          </cell>
          <cell r="E25">
            <v>8</v>
          </cell>
          <cell r="F25">
            <v>1</v>
          </cell>
          <cell r="G25">
            <v>0</v>
          </cell>
          <cell r="H25">
            <v>91</v>
          </cell>
          <cell r="I25">
            <v>22.8</v>
          </cell>
          <cell r="J25">
            <v>2.5</v>
          </cell>
          <cell r="K25">
            <v>143</v>
          </cell>
          <cell r="L25">
            <v>488</v>
          </cell>
          <cell r="M25">
            <v>3.41</v>
          </cell>
          <cell r="N25">
            <v>4</v>
          </cell>
          <cell r="O25">
            <v>35.75</v>
          </cell>
          <cell r="P25">
            <v>122</v>
          </cell>
          <cell r="Q25">
            <v>1</v>
          </cell>
          <cell r="R25">
            <v>137</v>
          </cell>
          <cell r="S25">
            <v>89</v>
          </cell>
          <cell r="T25">
            <v>65</v>
          </cell>
          <cell r="U25">
            <v>960</v>
          </cell>
          <cell r="V25">
            <v>7</v>
          </cell>
          <cell r="W25">
            <v>5</v>
          </cell>
          <cell r="X25">
            <v>3</v>
          </cell>
          <cell r="Y25">
            <v>131.49</v>
          </cell>
          <cell r="Z25">
            <v>34.299999999999997</v>
          </cell>
          <cell r="AA25">
            <v>240</v>
          </cell>
          <cell r="AB25">
            <v>22.25</v>
          </cell>
          <cell r="AC25">
            <v>1.25</v>
          </cell>
          <cell r="AD25">
            <v>0.75</v>
          </cell>
          <cell r="AE25">
            <v>1448</v>
          </cell>
          <cell r="AF25">
            <v>5.17</v>
          </cell>
          <cell r="AG25">
            <v>362</v>
          </cell>
          <cell r="AH25">
            <v>53</v>
          </cell>
          <cell r="AI25">
            <v>20</v>
          </cell>
          <cell r="AJ25">
            <v>37.74</v>
          </cell>
          <cell r="AK25">
            <v>63</v>
          </cell>
          <cell r="AL25">
            <v>2.25</v>
          </cell>
          <cell r="AM25">
            <v>3</v>
          </cell>
          <cell r="AN25">
            <v>18</v>
          </cell>
          <cell r="AO25">
            <v>21</v>
          </cell>
          <cell r="AP25">
            <v>5.25</v>
          </cell>
        </row>
        <row r="26">
          <cell r="A26" t="str">
            <v>Coastal Carolina</v>
          </cell>
          <cell r="B26">
            <v>4</v>
          </cell>
          <cell r="C26">
            <v>13</v>
          </cell>
          <cell r="D26">
            <v>5</v>
          </cell>
          <cell r="E26">
            <v>13</v>
          </cell>
          <cell r="F26">
            <v>0</v>
          </cell>
          <cell r="G26">
            <v>0</v>
          </cell>
          <cell r="H26">
            <v>106</v>
          </cell>
          <cell r="I26">
            <v>26.5</v>
          </cell>
          <cell r="J26">
            <v>3.25</v>
          </cell>
          <cell r="K26">
            <v>162</v>
          </cell>
          <cell r="L26">
            <v>689</v>
          </cell>
          <cell r="M26">
            <v>4.25</v>
          </cell>
          <cell r="N26">
            <v>8</v>
          </cell>
          <cell r="O26">
            <v>40.5</v>
          </cell>
          <cell r="P26">
            <v>172.25</v>
          </cell>
          <cell r="Q26">
            <v>2</v>
          </cell>
          <cell r="R26">
            <v>131</v>
          </cell>
          <cell r="S26">
            <v>82</v>
          </cell>
          <cell r="T26">
            <v>62.6</v>
          </cell>
          <cell r="U26">
            <v>835</v>
          </cell>
          <cell r="V26">
            <v>6.4</v>
          </cell>
          <cell r="W26">
            <v>4</v>
          </cell>
          <cell r="X26">
            <v>4</v>
          </cell>
          <cell r="Y26">
            <v>120.1</v>
          </cell>
          <cell r="Z26">
            <v>32.799999999999997</v>
          </cell>
          <cell r="AA26">
            <v>208.8</v>
          </cell>
          <cell r="AB26">
            <v>20.5</v>
          </cell>
          <cell r="AC26">
            <v>1</v>
          </cell>
          <cell r="AD26">
            <v>1</v>
          </cell>
          <cell r="AE26">
            <v>1524</v>
          </cell>
          <cell r="AF26">
            <v>5.2</v>
          </cell>
          <cell r="AG26">
            <v>381</v>
          </cell>
          <cell r="AH26">
            <v>62</v>
          </cell>
          <cell r="AI26">
            <v>26</v>
          </cell>
          <cell r="AJ26">
            <v>41.94</v>
          </cell>
          <cell r="AK26">
            <v>19</v>
          </cell>
          <cell r="AL26">
            <v>1.25</v>
          </cell>
          <cell r="AM26">
            <v>4</v>
          </cell>
          <cell r="AN26">
            <v>15</v>
          </cell>
          <cell r="AO26">
            <v>19</v>
          </cell>
          <cell r="AP26">
            <v>4.75</v>
          </cell>
        </row>
        <row r="27">
          <cell r="A27" t="str">
            <v>Colorado</v>
          </cell>
          <cell r="B27">
            <v>4</v>
          </cell>
          <cell r="C27">
            <v>9</v>
          </cell>
          <cell r="D27">
            <v>9</v>
          </cell>
          <cell r="E27">
            <v>9</v>
          </cell>
          <cell r="F27">
            <v>0</v>
          </cell>
          <cell r="G27">
            <v>0</v>
          </cell>
          <cell r="H27">
            <v>90</v>
          </cell>
          <cell r="I27">
            <v>22.5</v>
          </cell>
          <cell r="J27">
            <v>2.25</v>
          </cell>
          <cell r="K27">
            <v>171</v>
          </cell>
          <cell r="L27">
            <v>778</v>
          </cell>
          <cell r="M27">
            <v>4.55</v>
          </cell>
          <cell r="N27">
            <v>6</v>
          </cell>
          <cell r="O27">
            <v>42.75</v>
          </cell>
          <cell r="P27">
            <v>194.5</v>
          </cell>
          <cell r="Q27">
            <v>1.5</v>
          </cell>
          <cell r="R27">
            <v>107</v>
          </cell>
          <cell r="S27">
            <v>58</v>
          </cell>
          <cell r="T27">
            <v>54.2</v>
          </cell>
          <cell r="U27">
            <v>859</v>
          </cell>
          <cell r="V27">
            <v>8</v>
          </cell>
          <cell r="W27">
            <v>3</v>
          </cell>
          <cell r="X27">
            <v>2</v>
          </cell>
          <cell r="Y27">
            <v>127.16</v>
          </cell>
          <cell r="Z27">
            <v>26.8</v>
          </cell>
          <cell r="AA27">
            <v>214.8</v>
          </cell>
          <cell r="AB27">
            <v>14.5</v>
          </cell>
          <cell r="AC27">
            <v>0.75</v>
          </cell>
          <cell r="AD27">
            <v>0.5</v>
          </cell>
          <cell r="AE27">
            <v>1637</v>
          </cell>
          <cell r="AF27">
            <v>5.89</v>
          </cell>
          <cell r="AG27">
            <v>409.3</v>
          </cell>
          <cell r="AH27">
            <v>52</v>
          </cell>
          <cell r="AI27">
            <v>20</v>
          </cell>
          <cell r="AJ27">
            <v>38.46</v>
          </cell>
          <cell r="AK27">
            <v>29</v>
          </cell>
          <cell r="AL27">
            <v>1.5</v>
          </cell>
          <cell r="AM27">
            <v>2</v>
          </cell>
          <cell r="AN27">
            <v>18</v>
          </cell>
          <cell r="AO27">
            <v>20</v>
          </cell>
          <cell r="AP27">
            <v>5</v>
          </cell>
        </row>
        <row r="28">
          <cell r="A28" t="str">
            <v>Colorado State</v>
          </cell>
          <cell r="B28">
            <v>3</v>
          </cell>
          <cell r="C28">
            <v>9</v>
          </cell>
          <cell r="D28">
            <v>3</v>
          </cell>
          <cell r="E28">
            <v>9</v>
          </cell>
          <cell r="F28">
            <v>0</v>
          </cell>
          <cell r="G28">
            <v>0</v>
          </cell>
          <cell r="H28">
            <v>72</v>
          </cell>
          <cell r="I28">
            <v>24</v>
          </cell>
          <cell r="J28">
            <v>3</v>
          </cell>
          <cell r="K28">
            <v>118</v>
          </cell>
          <cell r="L28">
            <v>518</v>
          </cell>
          <cell r="M28">
            <v>4.3899999999999997</v>
          </cell>
          <cell r="N28">
            <v>7</v>
          </cell>
          <cell r="O28">
            <v>39.33</v>
          </cell>
          <cell r="P28">
            <v>172.67</v>
          </cell>
          <cell r="Q28">
            <v>2.3333333333333335</v>
          </cell>
          <cell r="R28">
            <v>79</v>
          </cell>
          <cell r="S28">
            <v>49</v>
          </cell>
          <cell r="T28">
            <v>62</v>
          </cell>
          <cell r="U28">
            <v>559</v>
          </cell>
          <cell r="V28">
            <v>7.1</v>
          </cell>
          <cell r="W28">
            <v>2</v>
          </cell>
          <cell r="X28">
            <v>3</v>
          </cell>
          <cell r="Y28">
            <v>122.24</v>
          </cell>
          <cell r="Z28">
            <v>26.3</v>
          </cell>
          <cell r="AA28">
            <v>186.3</v>
          </cell>
          <cell r="AB28">
            <v>16.333333333333332</v>
          </cell>
          <cell r="AC28">
            <v>0.66666666666666663</v>
          </cell>
          <cell r="AD28">
            <v>1</v>
          </cell>
          <cell r="AE28">
            <v>1077</v>
          </cell>
          <cell r="AF28">
            <v>5.47</v>
          </cell>
          <cell r="AG28">
            <v>359</v>
          </cell>
          <cell r="AH28">
            <v>43</v>
          </cell>
          <cell r="AI28">
            <v>17</v>
          </cell>
          <cell r="AJ28">
            <v>39.53</v>
          </cell>
          <cell r="AK28">
            <v>22</v>
          </cell>
          <cell r="AL28">
            <v>1</v>
          </cell>
          <cell r="AM28">
            <v>3</v>
          </cell>
          <cell r="AN28">
            <v>15</v>
          </cell>
          <cell r="AO28">
            <v>18</v>
          </cell>
          <cell r="AP28">
            <v>6</v>
          </cell>
        </row>
        <row r="29">
          <cell r="A29" t="str">
            <v>Connecticut</v>
          </cell>
          <cell r="B29">
            <v>4</v>
          </cell>
          <cell r="C29">
            <v>13</v>
          </cell>
          <cell r="D29">
            <v>6</v>
          </cell>
          <cell r="E29">
            <v>9</v>
          </cell>
          <cell r="F29">
            <v>2</v>
          </cell>
          <cell r="G29">
            <v>0</v>
          </cell>
          <cell r="H29">
            <v>109</v>
          </cell>
          <cell r="I29">
            <v>27.3</v>
          </cell>
          <cell r="J29">
            <v>3.25</v>
          </cell>
          <cell r="K29">
            <v>150</v>
          </cell>
          <cell r="L29">
            <v>596</v>
          </cell>
          <cell r="M29">
            <v>3.97</v>
          </cell>
          <cell r="N29">
            <v>8</v>
          </cell>
          <cell r="O29">
            <v>37.5</v>
          </cell>
          <cell r="P29">
            <v>149</v>
          </cell>
          <cell r="Q29">
            <v>2</v>
          </cell>
          <cell r="R29">
            <v>136</v>
          </cell>
          <cell r="S29">
            <v>84</v>
          </cell>
          <cell r="T29">
            <v>61.8</v>
          </cell>
          <cell r="U29">
            <v>1038</v>
          </cell>
          <cell r="V29">
            <v>7.6</v>
          </cell>
          <cell r="W29">
            <v>5</v>
          </cell>
          <cell r="X29">
            <v>2</v>
          </cell>
          <cell r="Y29">
            <v>135.07</v>
          </cell>
          <cell r="Z29">
            <v>34</v>
          </cell>
          <cell r="AA29">
            <v>259.5</v>
          </cell>
          <cell r="AB29">
            <v>21</v>
          </cell>
          <cell r="AC29">
            <v>1.25</v>
          </cell>
          <cell r="AD29">
            <v>0.5</v>
          </cell>
          <cell r="AE29">
            <v>1634</v>
          </cell>
          <cell r="AF29">
            <v>5.71</v>
          </cell>
          <cell r="AG29">
            <v>408.5</v>
          </cell>
          <cell r="AH29">
            <v>58</v>
          </cell>
          <cell r="AI29">
            <v>20</v>
          </cell>
          <cell r="AJ29">
            <v>34.479999999999997</v>
          </cell>
          <cell r="AK29">
            <v>97</v>
          </cell>
          <cell r="AL29">
            <v>3.5</v>
          </cell>
          <cell r="AM29">
            <v>2</v>
          </cell>
          <cell r="AN29">
            <v>17</v>
          </cell>
          <cell r="AO29">
            <v>19</v>
          </cell>
          <cell r="AP29">
            <v>4.75</v>
          </cell>
        </row>
        <row r="30">
          <cell r="A30" t="str">
            <v>Delaware</v>
          </cell>
          <cell r="B30">
            <v>4</v>
          </cell>
          <cell r="C30">
            <v>13</v>
          </cell>
          <cell r="D30">
            <v>5</v>
          </cell>
          <cell r="E30">
            <v>12</v>
          </cell>
          <cell r="F30">
            <v>0</v>
          </cell>
          <cell r="G30">
            <v>0</v>
          </cell>
          <cell r="H30">
            <v>105</v>
          </cell>
          <cell r="I30">
            <v>26.3</v>
          </cell>
          <cell r="J30">
            <v>3.25</v>
          </cell>
          <cell r="K30">
            <v>146</v>
          </cell>
          <cell r="L30">
            <v>665</v>
          </cell>
          <cell r="M30">
            <v>4.55</v>
          </cell>
          <cell r="N30">
            <v>7</v>
          </cell>
          <cell r="O30">
            <v>36.5</v>
          </cell>
          <cell r="P30">
            <v>166.25</v>
          </cell>
          <cell r="Q30">
            <v>1.75</v>
          </cell>
          <cell r="R30">
            <v>131</v>
          </cell>
          <cell r="S30">
            <v>85</v>
          </cell>
          <cell r="T30">
            <v>64.900000000000006</v>
          </cell>
          <cell r="U30">
            <v>966</v>
          </cell>
          <cell r="V30">
            <v>7.4</v>
          </cell>
          <cell r="W30">
            <v>6</v>
          </cell>
          <cell r="X30">
            <v>4</v>
          </cell>
          <cell r="Y30">
            <v>135.83000000000001</v>
          </cell>
          <cell r="Z30">
            <v>32.799999999999997</v>
          </cell>
          <cell r="AA30">
            <v>241.5</v>
          </cell>
          <cell r="AB30">
            <v>21.25</v>
          </cell>
          <cell r="AC30">
            <v>1.5</v>
          </cell>
          <cell r="AD30">
            <v>1</v>
          </cell>
          <cell r="AE30">
            <v>1631</v>
          </cell>
          <cell r="AF30">
            <v>5.89</v>
          </cell>
          <cell r="AG30">
            <v>407.8</v>
          </cell>
          <cell r="AH30">
            <v>60</v>
          </cell>
          <cell r="AI30">
            <v>23</v>
          </cell>
          <cell r="AJ30">
            <v>38.33</v>
          </cell>
          <cell r="AK30">
            <v>72</v>
          </cell>
          <cell r="AL30">
            <v>2.5</v>
          </cell>
          <cell r="AM30">
            <v>4</v>
          </cell>
          <cell r="AN30">
            <v>11</v>
          </cell>
          <cell r="AO30">
            <v>15</v>
          </cell>
          <cell r="AP30">
            <v>3.75</v>
          </cell>
        </row>
        <row r="31">
          <cell r="A31" t="str">
            <v>Duke</v>
          </cell>
          <cell r="B31">
            <v>4</v>
          </cell>
          <cell r="C31">
            <v>17</v>
          </cell>
          <cell r="D31">
            <v>4</v>
          </cell>
          <cell r="E31">
            <v>15</v>
          </cell>
          <cell r="F31">
            <v>0</v>
          </cell>
          <cell r="G31">
            <v>0</v>
          </cell>
          <cell r="H31">
            <v>129</v>
          </cell>
          <cell r="I31">
            <v>32.299999999999997</v>
          </cell>
          <cell r="J31">
            <v>4.25</v>
          </cell>
          <cell r="K31">
            <v>159</v>
          </cell>
          <cell r="L31">
            <v>613</v>
          </cell>
          <cell r="M31">
            <v>3.86</v>
          </cell>
          <cell r="N31">
            <v>12</v>
          </cell>
          <cell r="O31">
            <v>39.75</v>
          </cell>
          <cell r="P31">
            <v>153.25</v>
          </cell>
          <cell r="Q31">
            <v>3</v>
          </cell>
          <cell r="R31">
            <v>113</v>
          </cell>
          <cell r="S31">
            <v>79</v>
          </cell>
          <cell r="T31">
            <v>69.900000000000006</v>
          </cell>
          <cell r="U31">
            <v>1042</v>
          </cell>
          <cell r="V31">
            <v>9.1999999999999993</v>
          </cell>
          <cell r="W31">
            <v>5</v>
          </cell>
          <cell r="X31">
            <v>3</v>
          </cell>
          <cell r="Y31">
            <v>156.66</v>
          </cell>
          <cell r="Z31">
            <v>28.3</v>
          </cell>
          <cell r="AA31">
            <v>260.5</v>
          </cell>
          <cell r="AB31">
            <v>19.75</v>
          </cell>
          <cell r="AC31">
            <v>1.25</v>
          </cell>
          <cell r="AD31">
            <v>0.75</v>
          </cell>
          <cell r="AE31">
            <v>1655</v>
          </cell>
          <cell r="AF31">
            <v>6.08</v>
          </cell>
          <cell r="AG31">
            <v>413.8</v>
          </cell>
          <cell r="AH31">
            <v>55</v>
          </cell>
          <cell r="AI31">
            <v>25</v>
          </cell>
          <cell r="AJ31">
            <v>45.45</v>
          </cell>
          <cell r="AK31">
            <v>50</v>
          </cell>
          <cell r="AL31">
            <v>2.5</v>
          </cell>
          <cell r="AM31">
            <v>3</v>
          </cell>
          <cell r="AN31">
            <v>8</v>
          </cell>
          <cell r="AO31">
            <v>11</v>
          </cell>
          <cell r="AP31">
            <v>2.75</v>
          </cell>
        </row>
        <row r="32">
          <cell r="A32" t="str">
            <v>East Carolina</v>
          </cell>
          <cell r="B32">
            <v>4</v>
          </cell>
          <cell r="C32">
            <v>7</v>
          </cell>
          <cell r="D32">
            <v>4</v>
          </cell>
          <cell r="E32">
            <v>7</v>
          </cell>
          <cell r="F32">
            <v>0</v>
          </cell>
          <cell r="G32">
            <v>0</v>
          </cell>
          <cell r="H32">
            <v>61</v>
          </cell>
          <cell r="I32">
            <v>15.3</v>
          </cell>
          <cell r="J32">
            <v>1.75</v>
          </cell>
          <cell r="K32">
            <v>123</v>
          </cell>
          <cell r="L32">
            <v>348</v>
          </cell>
          <cell r="M32">
            <v>2.83</v>
          </cell>
          <cell r="N32">
            <v>4</v>
          </cell>
          <cell r="O32">
            <v>30.75</v>
          </cell>
          <cell r="P32">
            <v>87</v>
          </cell>
          <cell r="Q32">
            <v>1</v>
          </cell>
          <cell r="R32">
            <v>135</v>
          </cell>
          <cell r="S32">
            <v>83</v>
          </cell>
          <cell r="T32">
            <v>61.5</v>
          </cell>
          <cell r="U32">
            <v>883</v>
          </cell>
          <cell r="V32">
            <v>6.5</v>
          </cell>
          <cell r="W32">
            <v>2</v>
          </cell>
          <cell r="X32">
            <v>3</v>
          </cell>
          <cell r="Y32">
            <v>116.87</v>
          </cell>
          <cell r="Z32">
            <v>33.799999999999997</v>
          </cell>
          <cell r="AA32">
            <v>220.8</v>
          </cell>
          <cell r="AB32">
            <v>20.75</v>
          </cell>
          <cell r="AC32">
            <v>0.5</v>
          </cell>
          <cell r="AD32">
            <v>0.75</v>
          </cell>
          <cell r="AE32">
            <v>1231</v>
          </cell>
          <cell r="AF32">
            <v>4.7699999999999996</v>
          </cell>
          <cell r="AG32">
            <v>307.8</v>
          </cell>
          <cell r="AH32">
            <v>57</v>
          </cell>
          <cell r="AI32">
            <v>21</v>
          </cell>
          <cell r="AJ32">
            <v>36.840000000000003</v>
          </cell>
          <cell r="AK32">
            <v>63</v>
          </cell>
          <cell r="AL32">
            <v>2.5</v>
          </cell>
          <cell r="AM32">
            <v>3</v>
          </cell>
          <cell r="AN32">
            <v>16</v>
          </cell>
          <cell r="AO32">
            <v>19</v>
          </cell>
          <cell r="AP32">
            <v>4.75</v>
          </cell>
        </row>
        <row r="33">
          <cell r="A33" t="str">
            <v>Eastern Michigan</v>
          </cell>
          <cell r="B33">
            <v>4</v>
          </cell>
          <cell r="C33">
            <v>21</v>
          </cell>
          <cell r="D33">
            <v>4</v>
          </cell>
          <cell r="E33">
            <v>21</v>
          </cell>
          <cell r="F33">
            <v>0</v>
          </cell>
          <cell r="G33">
            <v>0</v>
          </cell>
          <cell r="H33">
            <v>159</v>
          </cell>
          <cell r="I33">
            <v>39.799999999999997</v>
          </cell>
          <cell r="J33">
            <v>5.25</v>
          </cell>
          <cell r="K33">
            <v>162</v>
          </cell>
          <cell r="L33">
            <v>1089</v>
          </cell>
          <cell r="M33">
            <v>6.72</v>
          </cell>
          <cell r="N33">
            <v>14</v>
          </cell>
          <cell r="O33">
            <v>40.5</v>
          </cell>
          <cell r="P33">
            <v>272.25</v>
          </cell>
          <cell r="Q33">
            <v>3.5</v>
          </cell>
          <cell r="R33">
            <v>107</v>
          </cell>
          <cell r="S33">
            <v>66</v>
          </cell>
          <cell r="T33">
            <v>61.7</v>
          </cell>
          <cell r="U33">
            <v>939</v>
          </cell>
          <cell r="V33">
            <v>8.8000000000000007</v>
          </cell>
          <cell r="W33">
            <v>6</v>
          </cell>
          <cell r="X33">
            <v>2</v>
          </cell>
          <cell r="Y33">
            <v>150.16</v>
          </cell>
          <cell r="Z33">
            <v>26.8</v>
          </cell>
          <cell r="AA33">
            <v>234.8</v>
          </cell>
          <cell r="AB33">
            <v>16.5</v>
          </cell>
          <cell r="AC33">
            <v>1.5</v>
          </cell>
          <cell r="AD33">
            <v>0.5</v>
          </cell>
          <cell r="AE33">
            <v>2028</v>
          </cell>
          <cell r="AF33">
            <v>7.54</v>
          </cell>
          <cell r="AG33">
            <v>507</v>
          </cell>
          <cell r="AH33">
            <v>52</v>
          </cell>
          <cell r="AI33">
            <v>29</v>
          </cell>
          <cell r="AJ33">
            <v>55.77</v>
          </cell>
          <cell r="AK33">
            <v>13</v>
          </cell>
          <cell r="AL33">
            <v>0.5</v>
          </cell>
          <cell r="AM33">
            <v>2</v>
          </cell>
          <cell r="AN33">
            <v>13</v>
          </cell>
          <cell r="AO33">
            <v>15</v>
          </cell>
          <cell r="AP33">
            <v>3.75</v>
          </cell>
        </row>
        <row r="34">
          <cell r="A34" t="str">
            <v>FIU</v>
          </cell>
          <cell r="B34">
            <v>4</v>
          </cell>
          <cell r="C34">
            <v>13</v>
          </cell>
          <cell r="D34">
            <v>6</v>
          </cell>
          <cell r="E34">
            <v>13</v>
          </cell>
          <cell r="F34">
            <v>0</v>
          </cell>
          <cell r="G34">
            <v>0</v>
          </cell>
          <cell r="H34">
            <v>109</v>
          </cell>
          <cell r="I34">
            <v>27.3</v>
          </cell>
          <cell r="J34">
            <v>3.25</v>
          </cell>
          <cell r="K34">
            <v>123</v>
          </cell>
          <cell r="L34">
            <v>589</v>
          </cell>
          <cell r="M34">
            <v>4.79</v>
          </cell>
          <cell r="N34">
            <v>4</v>
          </cell>
          <cell r="O34">
            <v>30.75</v>
          </cell>
          <cell r="P34">
            <v>147.25</v>
          </cell>
          <cell r="Q34">
            <v>1</v>
          </cell>
          <cell r="R34">
            <v>158</v>
          </cell>
          <cell r="S34">
            <v>98</v>
          </cell>
          <cell r="T34">
            <v>62</v>
          </cell>
          <cell r="U34">
            <v>1002</v>
          </cell>
          <cell r="V34">
            <v>6.3</v>
          </cell>
          <cell r="W34">
            <v>7</v>
          </cell>
          <cell r="X34">
            <v>4</v>
          </cell>
          <cell r="Y34">
            <v>124.86</v>
          </cell>
          <cell r="Z34">
            <v>39.5</v>
          </cell>
          <cell r="AA34">
            <v>250.5</v>
          </cell>
          <cell r="AB34">
            <v>24.5</v>
          </cell>
          <cell r="AC34">
            <v>1.75</v>
          </cell>
          <cell r="AD34">
            <v>1</v>
          </cell>
          <cell r="AE34">
            <v>1591</v>
          </cell>
          <cell r="AF34">
            <v>5.66</v>
          </cell>
          <cell r="AG34">
            <v>397.8</v>
          </cell>
          <cell r="AH34">
            <v>62</v>
          </cell>
          <cell r="AI34">
            <v>28</v>
          </cell>
          <cell r="AJ34">
            <v>45.16</v>
          </cell>
          <cell r="AK34">
            <v>58</v>
          </cell>
          <cell r="AL34">
            <v>2</v>
          </cell>
          <cell r="AM34">
            <v>4</v>
          </cell>
          <cell r="AN34">
            <v>17</v>
          </cell>
          <cell r="AO34">
            <v>21</v>
          </cell>
          <cell r="AP34">
            <v>5.25</v>
          </cell>
        </row>
        <row r="35">
          <cell r="A35" t="str">
            <v>Florida</v>
          </cell>
          <cell r="B35">
            <v>4</v>
          </cell>
          <cell r="C35">
            <v>6</v>
          </cell>
          <cell r="D35">
            <v>7</v>
          </cell>
          <cell r="E35">
            <v>5</v>
          </cell>
          <cell r="F35">
            <v>0</v>
          </cell>
          <cell r="G35">
            <v>1</v>
          </cell>
          <cell r="H35">
            <v>64</v>
          </cell>
          <cell r="I35">
            <v>16</v>
          </cell>
          <cell r="J35">
            <v>1.5</v>
          </cell>
          <cell r="K35">
            <v>132</v>
          </cell>
          <cell r="L35">
            <v>445</v>
          </cell>
          <cell r="M35">
            <v>3.37</v>
          </cell>
          <cell r="N35">
            <v>3</v>
          </cell>
          <cell r="O35">
            <v>33</v>
          </cell>
          <cell r="P35">
            <v>111.25</v>
          </cell>
          <cell r="Q35">
            <v>0.75</v>
          </cell>
          <cell r="R35">
            <v>104</v>
          </cell>
          <cell r="S35">
            <v>59</v>
          </cell>
          <cell r="T35">
            <v>56.7</v>
          </cell>
          <cell r="U35">
            <v>692</v>
          </cell>
          <cell r="V35">
            <v>6.7</v>
          </cell>
          <cell r="W35">
            <v>2</v>
          </cell>
          <cell r="X35">
            <v>2</v>
          </cell>
          <cell r="Y35">
            <v>115.12</v>
          </cell>
          <cell r="Z35">
            <v>26</v>
          </cell>
          <cell r="AA35">
            <v>173</v>
          </cell>
          <cell r="AB35">
            <v>14.75</v>
          </cell>
          <cell r="AC35">
            <v>0.5</v>
          </cell>
          <cell r="AD35">
            <v>0.5</v>
          </cell>
          <cell r="AE35">
            <v>1137</v>
          </cell>
          <cell r="AF35">
            <v>4.82</v>
          </cell>
          <cell r="AG35">
            <v>284.3</v>
          </cell>
          <cell r="AH35">
            <v>58</v>
          </cell>
          <cell r="AI35">
            <v>19</v>
          </cell>
          <cell r="AJ35">
            <v>32.76</v>
          </cell>
          <cell r="AK35">
            <v>14</v>
          </cell>
          <cell r="AL35">
            <v>0.75</v>
          </cell>
          <cell r="AM35">
            <v>2</v>
          </cell>
          <cell r="AN35">
            <v>16</v>
          </cell>
          <cell r="AO35">
            <v>18</v>
          </cell>
          <cell r="AP35">
            <v>4.5</v>
          </cell>
        </row>
        <row r="36">
          <cell r="A36" t="str">
            <v>Florida Atlantic</v>
          </cell>
          <cell r="B36">
            <v>3</v>
          </cell>
          <cell r="C36">
            <v>11</v>
          </cell>
          <cell r="D36">
            <v>4</v>
          </cell>
          <cell r="E36">
            <v>11</v>
          </cell>
          <cell r="F36">
            <v>0</v>
          </cell>
          <cell r="G36">
            <v>1</v>
          </cell>
          <cell r="H36">
            <v>91</v>
          </cell>
          <cell r="I36">
            <v>30.3</v>
          </cell>
          <cell r="J36">
            <v>3.6666666666666665</v>
          </cell>
          <cell r="K36">
            <v>100</v>
          </cell>
          <cell r="L36">
            <v>405</v>
          </cell>
          <cell r="M36">
            <v>4.05</v>
          </cell>
          <cell r="N36">
            <v>4</v>
          </cell>
          <cell r="O36">
            <v>33.33</v>
          </cell>
          <cell r="P36">
            <v>135</v>
          </cell>
          <cell r="Q36">
            <v>1.3333333333333333</v>
          </cell>
          <cell r="R36">
            <v>106</v>
          </cell>
          <cell r="S36">
            <v>65</v>
          </cell>
          <cell r="T36">
            <v>61.3</v>
          </cell>
          <cell r="U36">
            <v>679</v>
          </cell>
          <cell r="V36">
            <v>6.4</v>
          </cell>
          <cell r="W36">
            <v>6</v>
          </cell>
          <cell r="X36">
            <v>0</v>
          </cell>
          <cell r="Y36">
            <v>133.81</v>
          </cell>
          <cell r="Z36">
            <v>35.299999999999997</v>
          </cell>
          <cell r="AA36">
            <v>226.3</v>
          </cell>
          <cell r="AB36">
            <v>21.666666666666668</v>
          </cell>
          <cell r="AC36">
            <v>2</v>
          </cell>
          <cell r="AD36">
            <v>0</v>
          </cell>
          <cell r="AE36">
            <v>1084</v>
          </cell>
          <cell r="AF36">
            <v>5.26</v>
          </cell>
          <cell r="AG36">
            <v>361.3</v>
          </cell>
          <cell r="AH36">
            <v>45</v>
          </cell>
          <cell r="AI36">
            <v>13</v>
          </cell>
          <cell r="AJ36">
            <v>28.89</v>
          </cell>
          <cell r="AK36">
            <v>48</v>
          </cell>
          <cell r="AL36">
            <v>1.33</v>
          </cell>
          <cell r="AM36">
            <v>0</v>
          </cell>
          <cell r="AN36">
            <v>15</v>
          </cell>
          <cell r="AO36">
            <v>15</v>
          </cell>
          <cell r="AP36">
            <v>5</v>
          </cell>
        </row>
        <row r="37">
          <cell r="A37" t="str">
            <v>Florida State</v>
          </cell>
          <cell r="B37">
            <v>3</v>
          </cell>
          <cell r="C37">
            <v>3</v>
          </cell>
          <cell r="D37">
            <v>3</v>
          </cell>
          <cell r="E37">
            <v>3</v>
          </cell>
          <cell r="F37">
            <v>0</v>
          </cell>
          <cell r="G37">
            <v>0</v>
          </cell>
          <cell r="H37">
            <v>30</v>
          </cell>
          <cell r="I37">
            <v>10</v>
          </cell>
          <cell r="J37">
            <v>1</v>
          </cell>
          <cell r="K37">
            <v>93</v>
          </cell>
          <cell r="L37">
            <v>235</v>
          </cell>
          <cell r="M37">
            <v>2.5299999999999998</v>
          </cell>
          <cell r="N37">
            <v>0</v>
          </cell>
          <cell r="O37">
            <v>31</v>
          </cell>
          <cell r="P37">
            <v>78.33</v>
          </cell>
          <cell r="Q37">
            <v>0</v>
          </cell>
          <cell r="R37">
            <v>83</v>
          </cell>
          <cell r="S37">
            <v>43</v>
          </cell>
          <cell r="T37">
            <v>51.8</v>
          </cell>
          <cell r="U37">
            <v>509</v>
          </cell>
          <cell r="V37">
            <v>6.1</v>
          </cell>
          <cell r="W37">
            <v>3</v>
          </cell>
          <cell r="X37">
            <v>3</v>
          </cell>
          <cell r="Y37">
            <v>108.03</v>
          </cell>
          <cell r="Z37">
            <v>27.7</v>
          </cell>
          <cell r="AA37">
            <v>169.7</v>
          </cell>
          <cell r="AB37">
            <v>14.333333333333334</v>
          </cell>
          <cell r="AC37">
            <v>1</v>
          </cell>
          <cell r="AD37">
            <v>1</v>
          </cell>
          <cell r="AE37">
            <v>744</v>
          </cell>
          <cell r="AF37">
            <v>4.2300000000000004</v>
          </cell>
          <cell r="AG37">
            <v>248</v>
          </cell>
          <cell r="AH37">
            <v>43</v>
          </cell>
          <cell r="AI37">
            <v>12</v>
          </cell>
          <cell r="AJ37">
            <v>27.91</v>
          </cell>
          <cell r="AK37">
            <v>50</v>
          </cell>
          <cell r="AL37">
            <v>2.67</v>
          </cell>
          <cell r="AM37">
            <v>3</v>
          </cell>
          <cell r="AN37">
            <v>8</v>
          </cell>
          <cell r="AO37">
            <v>11</v>
          </cell>
          <cell r="AP37">
            <v>3.67</v>
          </cell>
        </row>
        <row r="38">
          <cell r="A38" t="str">
            <v>Fresno State</v>
          </cell>
          <cell r="B38">
            <v>5</v>
          </cell>
          <cell r="C38">
            <v>13</v>
          </cell>
          <cell r="D38">
            <v>4</v>
          </cell>
          <cell r="E38">
            <v>8</v>
          </cell>
          <cell r="F38">
            <v>0</v>
          </cell>
          <cell r="G38">
            <v>1</v>
          </cell>
          <cell r="H38">
            <v>100</v>
          </cell>
          <cell r="I38">
            <v>20</v>
          </cell>
          <cell r="J38">
            <v>2.6</v>
          </cell>
          <cell r="K38">
            <v>147</v>
          </cell>
          <cell r="L38">
            <v>531</v>
          </cell>
          <cell r="M38">
            <v>3.61</v>
          </cell>
          <cell r="N38">
            <v>2</v>
          </cell>
          <cell r="O38">
            <v>29.4</v>
          </cell>
          <cell r="P38">
            <v>106.2</v>
          </cell>
          <cell r="Q38">
            <v>0.4</v>
          </cell>
          <cell r="R38">
            <v>162</v>
          </cell>
          <cell r="S38">
            <v>105</v>
          </cell>
          <cell r="T38">
            <v>64.8</v>
          </cell>
          <cell r="U38">
            <v>1072</v>
          </cell>
          <cell r="V38">
            <v>6.6</v>
          </cell>
          <cell r="W38">
            <v>10</v>
          </cell>
          <cell r="X38">
            <v>6</v>
          </cell>
          <cell r="Y38">
            <v>133.36000000000001</v>
          </cell>
          <cell r="Z38">
            <v>32.4</v>
          </cell>
          <cell r="AA38">
            <v>214.4</v>
          </cell>
          <cell r="AB38">
            <v>21</v>
          </cell>
          <cell r="AC38">
            <v>2</v>
          </cell>
          <cell r="AD38">
            <v>1.2</v>
          </cell>
          <cell r="AE38">
            <v>1603</v>
          </cell>
          <cell r="AF38">
            <v>5.19</v>
          </cell>
          <cell r="AG38">
            <v>320.60000000000002</v>
          </cell>
          <cell r="AH38">
            <v>67</v>
          </cell>
          <cell r="AI38">
            <v>26</v>
          </cell>
          <cell r="AJ38">
            <v>38.81</v>
          </cell>
          <cell r="AK38">
            <v>57</v>
          </cell>
          <cell r="AL38">
            <v>2</v>
          </cell>
          <cell r="AM38">
            <v>6</v>
          </cell>
          <cell r="AN38">
            <v>17</v>
          </cell>
          <cell r="AO38">
            <v>23</v>
          </cell>
          <cell r="AP38">
            <v>4.5999999999999996</v>
          </cell>
        </row>
        <row r="39">
          <cell r="A39" t="str">
            <v>Georgia</v>
          </cell>
          <cell r="B39">
            <v>3</v>
          </cell>
          <cell r="C39">
            <v>6</v>
          </cell>
          <cell r="D39">
            <v>4</v>
          </cell>
          <cell r="E39">
            <v>6</v>
          </cell>
          <cell r="F39">
            <v>0</v>
          </cell>
          <cell r="G39">
            <v>0</v>
          </cell>
          <cell r="H39">
            <v>54</v>
          </cell>
          <cell r="I39">
            <v>18</v>
          </cell>
          <cell r="J39">
            <v>2</v>
          </cell>
          <cell r="K39">
            <v>93</v>
          </cell>
          <cell r="L39">
            <v>248</v>
          </cell>
          <cell r="M39">
            <v>2.67</v>
          </cell>
          <cell r="N39">
            <v>2</v>
          </cell>
          <cell r="O39">
            <v>31</v>
          </cell>
          <cell r="P39">
            <v>82.67</v>
          </cell>
          <cell r="Q39">
            <v>0.66666666666666663</v>
          </cell>
          <cell r="R39">
            <v>80</v>
          </cell>
          <cell r="S39">
            <v>51</v>
          </cell>
          <cell r="T39">
            <v>63.8</v>
          </cell>
          <cell r="U39">
            <v>651</v>
          </cell>
          <cell r="V39">
            <v>8.1</v>
          </cell>
          <cell r="W39">
            <v>4</v>
          </cell>
          <cell r="X39">
            <v>3</v>
          </cell>
          <cell r="Y39">
            <v>141.11000000000001</v>
          </cell>
          <cell r="Z39">
            <v>26.7</v>
          </cell>
          <cell r="AA39">
            <v>217</v>
          </cell>
          <cell r="AB39">
            <v>17</v>
          </cell>
          <cell r="AC39">
            <v>1.3333333333333333</v>
          </cell>
          <cell r="AD39">
            <v>1</v>
          </cell>
          <cell r="AE39">
            <v>899</v>
          </cell>
          <cell r="AF39">
            <v>5.2</v>
          </cell>
          <cell r="AG39">
            <v>299.7</v>
          </cell>
          <cell r="AH39">
            <v>40</v>
          </cell>
          <cell r="AI39">
            <v>11</v>
          </cell>
          <cell r="AJ39">
            <v>27.5</v>
          </cell>
          <cell r="AK39">
            <v>24</v>
          </cell>
          <cell r="AL39">
            <v>1.33</v>
          </cell>
          <cell r="AM39">
            <v>3</v>
          </cell>
          <cell r="AN39">
            <v>8</v>
          </cell>
          <cell r="AO39">
            <v>11</v>
          </cell>
          <cell r="AP39">
            <v>3.67</v>
          </cell>
        </row>
        <row r="40">
          <cell r="A40" t="str">
            <v>Georgia Southern</v>
          </cell>
          <cell r="B40">
            <v>4</v>
          </cell>
          <cell r="C40">
            <v>19</v>
          </cell>
          <cell r="D40">
            <v>6</v>
          </cell>
          <cell r="E40">
            <v>18</v>
          </cell>
          <cell r="F40">
            <v>1</v>
          </cell>
          <cell r="G40">
            <v>0</v>
          </cell>
          <cell r="H40">
            <v>152</v>
          </cell>
          <cell r="I40">
            <v>38</v>
          </cell>
          <cell r="J40">
            <v>4.75</v>
          </cell>
          <cell r="K40">
            <v>150</v>
          </cell>
          <cell r="L40">
            <v>982</v>
          </cell>
          <cell r="M40">
            <v>6.55</v>
          </cell>
          <cell r="N40">
            <v>13</v>
          </cell>
          <cell r="O40">
            <v>37.5</v>
          </cell>
          <cell r="P40">
            <v>245.5</v>
          </cell>
          <cell r="Q40">
            <v>3.25</v>
          </cell>
          <cell r="R40">
            <v>116</v>
          </cell>
          <cell r="S40">
            <v>76</v>
          </cell>
          <cell r="T40">
            <v>65.5</v>
          </cell>
          <cell r="U40">
            <v>944</v>
          </cell>
          <cell r="V40">
            <v>8.1</v>
          </cell>
          <cell r="W40">
            <v>5</v>
          </cell>
          <cell r="X40">
            <v>4</v>
          </cell>
          <cell r="Y40">
            <v>141.19999999999999</v>
          </cell>
          <cell r="Z40">
            <v>29</v>
          </cell>
          <cell r="AA40">
            <v>236</v>
          </cell>
          <cell r="AB40">
            <v>19</v>
          </cell>
          <cell r="AC40">
            <v>1.25</v>
          </cell>
          <cell r="AD40">
            <v>1</v>
          </cell>
          <cell r="AE40">
            <v>1926</v>
          </cell>
          <cell r="AF40">
            <v>7.24</v>
          </cell>
          <cell r="AG40">
            <v>481.5</v>
          </cell>
          <cell r="AH40">
            <v>45</v>
          </cell>
          <cell r="AI40">
            <v>19</v>
          </cell>
          <cell r="AJ40">
            <v>42.22</v>
          </cell>
          <cell r="AK40">
            <v>33</v>
          </cell>
          <cell r="AL40">
            <v>1</v>
          </cell>
          <cell r="AM40">
            <v>4</v>
          </cell>
          <cell r="AN40">
            <v>12</v>
          </cell>
          <cell r="AO40">
            <v>16</v>
          </cell>
          <cell r="AP40">
            <v>4</v>
          </cell>
        </row>
        <row r="41">
          <cell r="A41" t="str">
            <v>Georgia State</v>
          </cell>
          <cell r="B41">
            <v>4</v>
          </cell>
          <cell r="C41">
            <v>26</v>
          </cell>
          <cell r="D41">
            <v>3</v>
          </cell>
          <cell r="E41">
            <v>23</v>
          </cell>
          <cell r="F41">
            <v>2</v>
          </cell>
          <cell r="G41">
            <v>0</v>
          </cell>
          <cell r="H41">
            <v>192</v>
          </cell>
          <cell r="I41">
            <v>48</v>
          </cell>
          <cell r="J41">
            <v>6.5</v>
          </cell>
          <cell r="K41">
            <v>163</v>
          </cell>
          <cell r="L41">
            <v>909</v>
          </cell>
          <cell r="M41">
            <v>5.58</v>
          </cell>
          <cell r="N41">
            <v>18</v>
          </cell>
          <cell r="O41">
            <v>40.75</v>
          </cell>
          <cell r="P41">
            <v>227.25</v>
          </cell>
          <cell r="Q41">
            <v>4.5</v>
          </cell>
          <cell r="R41">
            <v>121</v>
          </cell>
          <cell r="S41">
            <v>82</v>
          </cell>
          <cell r="T41">
            <v>67.8</v>
          </cell>
          <cell r="U41">
            <v>1104</v>
          </cell>
          <cell r="V41">
            <v>9.1</v>
          </cell>
          <cell r="W41">
            <v>6</v>
          </cell>
          <cell r="X41">
            <v>2</v>
          </cell>
          <cell r="Y41">
            <v>157.46</v>
          </cell>
          <cell r="Z41">
            <v>30.3</v>
          </cell>
          <cell r="AA41">
            <v>276</v>
          </cell>
          <cell r="AB41">
            <v>20.5</v>
          </cell>
          <cell r="AC41">
            <v>1.5</v>
          </cell>
          <cell r="AD41">
            <v>0.5</v>
          </cell>
          <cell r="AE41">
            <v>2013</v>
          </cell>
          <cell r="AF41">
            <v>7.09</v>
          </cell>
          <cell r="AG41">
            <v>503.3</v>
          </cell>
          <cell r="AH41">
            <v>47</v>
          </cell>
          <cell r="AI41">
            <v>23</v>
          </cell>
          <cell r="AJ41">
            <v>48.94</v>
          </cell>
          <cell r="AK41">
            <v>25</v>
          </cell>
          <cell r="AL41">
            <v>1.25</v>
          </cell>
          <cell r="AM41">
            <v>2</v>
          </cell>
          <cell r="AN41">
            <v>14</v>
          </cell>
          <cell r="AO41">
            <v>16</v>
          </cell>
          <cell r="AP41">
            <v>4</v>
          </cell>
        </row>
        <row r="42">
          <cell r="A42" t="str">
            <v>Georgia Tech</v>
          </cell>
          <cell r="B42">
            <v>4</v>
          </cell>
          <cell r="C42">
            <v>10</v>
          </cell>
          <cell r="D42">
            <v>3</v>
          </cell>
          <cell r="E42">
            <v>8</v>
          </cell>
          <cell r="F42">
            <v>0</v>
          </cell>
          <cell r="G42">
            <v>0</v>
          </cell>
          <cell r="H42">
            <v>77</v>
          </cell>
          <cell r="I42">
            <v>19.3</v>
          </cell>
          <cell r="J42">
            <v>2.5</v>
          </cell>
          <cell r="K42">
            <v>157</v>
          </cell>
          <cell r="L42">
            <v>621</v>
          </cell>
          <cell r="M42">
            <v>3.96</v>
          </cell>
          <cell r="N42">
            <v>4</v>
          </cell>
          <cell r="O42">
            <v>39.25</v>
          </cell>
          <cell r="P42">
            <v>155.25</v>
          </cell>
          <cell r="Q42">
            <v>1</v>
          </cell>
          <cell r="R42">
            <v>122</v>
          </cell>
          <cell r="S42">
            <v>69</v>
          </cell>
          <cell r="T42">
            <v>56.6</v>
          </cell>
          <cell r="U42">
            <v>719</v>
          </cell>
          <cell r="V42">
            <v>5.9</v>
          </cell>
          <cell r="W42">
            <v>6</v>
          </cell>
          <cell r="X42">
            <v>1</v>
          </cell>
          <cell r="Y42">
            <v>120.65</v>
          </cell>
          <cell r="Z42">
            <v>30.5</v>
          </cell>
          <cell r="AA42">
            <v>179.8</v>
          </cell>
          <cell r="AB42">
            <v>17.25</v>
          </cell>
          <cell r="AC42">
            <v>1.5</v>
          </cell>
          <cell r="AD42">
            <v>0.25</v>
          </cell>
          <cell r="AE42">
            <v>1340</v>
          </cell>
          <cell r="AF42">
            <v>4.8</v>
          </cell>
          <cell r="AG42">
            <v>335</v>
          </cell>
          <cell r="AH42">
            <v>62</v>
          </cell>
          <cell r="AI42">
            <v>22</v>
          </cell>
          <cell r="AJ42">
            <v>35.479999999999997</v>
          </cell>
          <cell r="AK42">
            <v>49</v>
          </cell>
          <cell r="AL42">
            <v>2</v>
          </cell>
          <cell r="AM42">
            <v>1</v>
          </cell>
          <cell r="AN42">
            <v>12</v>
          </cell>
          <cell r="AO42">
            <v>13</v>
          </cell>
          <cell r="AP42">
            <v>3.25</v>
          </cell>
        </row>
        <row r="43">
          <cell r="A43" t="str">
            <v>Hawaii</v>
          </cell>
          <cell r="B43">
            <v>5</v>
          </cell>
          <cell r="C43">
            <v>12</v>
          </cell>
          <cell r="D43">
            <v>8</v>
          </cell>
          <cell r="E43">
            <v>10</v>
          </cell>
          <cell r="F43">
            <v>0</v>
          </cell>
          <cell r="G43">
            <v>0</v>
          </cell>
          <cell r="H43">
            <v>106</v>
          </cell>
          <cell r="I43">
            <v>21.2</v>
          </cell>
          <cell r="J43">
            <v>2.4</v>
          </cell>
          <cell r="K43">
            <v>163</v>
          </cell>
          <cell r="L43">
            <v>551</v>
          </cell>
          <cell r="M43">
            <v>3.38</v>
          </cell>
          <cell r="N43">
            <v>6</v>
          </cell>
          <cell r="O43">
            <v>32.6</v>
          </cell>
          <cell r="P43">
            <v>110.2</v>
          </cell>
          <cell r="Q43">
            <v>1.2</v>
          </cell>
          <cell r="R43">
            <v>145</v>
          </cell>
          <cell r="S43">
            <v>91</v>
          </cell>
          <cell r="T43">
            <v>62.8</v>
          </cell>
          <cell r="U43">
            <v>848</v>
          </cell>
          <cell r="V43">
            <v>5.8</v>
          </cell>
          <cell r="W43">
            <v>3</v>
          </cell>
          <cell r="X43">
            <v>3</v>
          </cell>
          <cell r="Y43">
            <v>114.57</v>
          </cell>
          <cell r="Z43">
            <v>29</v>
          </cell>
          <cell r="AA43">
            <v>169.6</v>
          </cell>
          <cell r="AB43">
            <v>18.2</v>
          </cell>
          <cell r="AC43">
            <v>0.6</v>
          </cell>
          <cell r="AD43">
            <v>0.6</v>
          </cell>
          <cell r="AE43">
            <v>1399</v>
          </cell>
          <cell r="AF43">
            <v>4.54</v>
          </cell>
          <cell r="AG43">
            <v>279.8</v>
          </cell>
          <cell r="AH43">
            <v>66</v>
          </cell>
          <cell r="AI43">
            <v>24</v>
          </cell>
          <cell r="AJ43">
            <v>36.36</v>
          </cell>
          <cell r="AK43">
            <v>74</v>
          </cell>
          <cell r="AL43">
            <v>2.2000000000000002</v>
          </cell>
          <cell r="AM43">
            <v>3</v>
          </cell>
          <cell r="AN43">
            <v>17</v>
          </cell>
          <cell r="AO43">
            <v>20</v>
          </cell>
          <cell r="AP43">
            <v>4</v>
          </cell>
        </row>
        <row r="44">
          <cell r="A44" t="str">
            <v>Houston</v>
          </cell>
          <cell r="B44">
            <v>3</v>
          </cell>
          <cell r="C44">
            <v>4</v>
          </cell>
          <cell r="D44">
            <v>1</v>
          </cell>
          <cell r="E44">
            <v>2</v>
          </cell>
          <cell r="F44">
            <v>0</v>
          </cell>
          <cell r="G44">
            <v>0</v>
          </cell>
          <cell r="H44">
            <v>29</v>
          </cell>
          <cell r="I44">
            <v>9.6999999999999993</v>
          </cell>
          <cell r="J44">
            <v>1.3333333333333333</v>
          </cell>
          <cell r="K44">
            <v>101</v>
          </cell>
          <cell r="L44">
            <v>312</v>
          </cell>
          <cell r="M44">
            <v>3.09</v>
          </cell>
          <cell r="N44">
            <v>3</v>
          </cell>
          <cell r="O44">
            <v>33.67</v>
          </cell>
          <cell r="P44">
            <v>104</v>
          </cell>
          <cell r="Q44">
            <v>1</v>
          </cell>
          <cell r="R44">
            <v>81</v>
          </cell>
          <cell r="S44">
            <v>47</v>
          </cell>
          <cell r="T44">
            <v>58</v>
          </cell>
          <cell r="U44">
            <v>360</v>
          </cell>
          <cell r="V44">
            <v>4.4000000000000004</v>
          </cell>
          <cell r="W44">
            <v>1</v>
          </cell>
          <cell r="X44">
            <v>5</v>
          </cell>
          <cell r="Y44">
            <v>87.09</v>
          </cell>
          <cell r="Z44">
            <v>27</v>
          </cell>
          <cell r="AA44">
            <v>120</v>
          </cell>
          <cell r="AB44">
            <v>15.666666666666666</v>
          </cell>
          <cell r="AC44">
            <v>0.33333333333333331</v>
          </cell>
          <cell r="AD44">
            <v>1.6666666666666667</v>
          </cell>
          <cell r="AE44">
            <v>672</v>
          </cell>
          <cell r="AF44">
            <v>3.69</v>
          </cell>
          <cell r="AG44">
            <v>224</v>
          </cell>
          <cell r="AH44">
            <v>45</v>
          </cell>
          <cell r="AI44">
            <v>11</v>
          </cell>
          <cell r="AJ44">
            <v>24.44</v>
          </cell>
          <cell r="AK44">
            <v>56</v>
          </cell>
          <cell r="AL44">
            <v>2.67</v>
          </cell>
          <cell r="AM44">
            <v>5</v>
          </cell>
          <cell r="AN44">
            <v>10</v>
          </cell>
          <cell r="AO44">
            <v>15</v>
          </cell>
          <cell r="AP44">
            <v>5</v>
          </cell>
        </row>
        <row r="45">
          <cell r="A45" t="str">
            <v>Illinois</v>
          </cell>
          <cell r="B45">
            <v>4</v>
          </cell>
          <cell r="C45">
            <v>11</v>
          </cell>
          <cell r="D45">
            <v>3</v>
          </cell>
          <cell r="E45">
            <v>10</v>
          </cell>
          <cell r="F45">
            <v>0</v>
          </cell>
          <cell r="G45">
            <v>0</v>
          </cell>
          <cell r="H45">
            <v>85</v>
          </cell>
          <cell r="I45">
            <v>21.3</v>
          </cell>
          <cell r="J45">
            <v>2.75</v>
          </cell>
          <cell r="K45">
            <v>133</v>
          </cell>
          <cell r="L45">
            <v>534</v>
          </cell>
          <cell r="M45">
            <v>4.0199999999999996</v>
          </cell>
          <cell r="N45">
            <v>3</v>
          </cell>
          <cell r="O45">
            <v>33.25</v>
          </cell>
          <cell r="P45">
            <v>133.5</v>
          </cell>
          <cell r="Q45">
            <v>0.75</v>
          </cell>
          <cell r="R45">
            <v>115</v>
          </cell>
          <cell r="S45">
            <v>73</v>
          </cell>
          <cell r="T45">
            <v>63.5</v>
          </cell>
          <cell r="U45">
            <v>848</v>
          </cell>
          <cell r="V45">
            <v>7.4</v>
          </cell>
          <cell r="W45">
            <v>7</v>
          </cell>
          <cell r="X45">
            <v>1</v>
          </cell>
          <cell r="Y45">
            <v>143.77000000000001</v>
          </cell>
          <cell r="Z45">
            <v>28.8</v>
          </cell>
          <cell r="AA45">
            <v>212</v>
          </cell>
          <cell r="AB45">
            <v>18.25</v>
          </cell>
          <cell r="AC45">
            <v>1.75</v>
          </cell>
          <cell r="AD45">
            <v>0.25</v>
          </cell>
          <cell r="AE45">
            <v>1382</v>
          </cell>
          <cell r="AF45">
            <v>5.57</v>
          </cell>
          <cell r="AG45">
            <v>345.5</v>
          </cell>
          <cell r="AH45">
            <v>49</v>
          </cell>
          <cell r="AI45">
            <v>20</v>
          </cell>
          <cell r="AJ45">
            <v>40.82</v>
          </cell>
          <cell r="AK45">
            <v>58</v>
          </cell>
          <cell r="AL45">
            <v>3</v>
          </cell>
          <cell r="AM45">
            <v>1</v>
          </cell>
          <cell r="AN45">
            <v>7</v>
          </cell>
          <cell r="AO45">
            <v>8</v>
          </cell>
          <cell r="AP45">
            <v>2</v>
          </cell>
        </row>
        <row r="46">
          <cell r="A46" t="str">
            <v>Indiana</v>
          </cell>
          <cell r="B46">
            <v>4</v>
          </cell>
          <cell r="C46">
            <v>3</v>
          </cell>
          <cell r="D46">
            <v>4</v>
          </cell>
          <cell r="E46">
            <v>3</v>
          </cell>
          <cell r="F46">
            <v>0</v>
          </cell>
          <cell r="G46">
            <v>0</v>
          </cell>
          <cell r="H46">
            <v>33</v>
          </cell>
          <cell r="I46">
            <v>8.3000000000000007</v>
          </cell>
          <cell r="J46">
            <v>0.75</v>
          </cell>
          <cell r="K46">
            <v>106</v>
          </cell>
          <cell r="L46">
            <v>348</v>
          </cell>
          <cell r="M46">
            <v>3.28</v>
          </cell>
          <cell r="N46">
            <v>2</v>
          </cell>
          <cell r="O46">
            <v>26.5</v>
          </cell>
          <cell r="P46">
            <v>87</v>
          </cell>
          <cell r="Q46">
            <v>0.5</v>
          </cell>
          <cell r="R46">
            <v>88</v>
          </cell>
          <cell r="S46">
            <v>51</v>
          </cell>
          <cell r="T46">
            <v>58</v>
          </cell>
          <cell r="U46">
            <v>475</v>
          </cell>
          <cell r="V46">
            <v>5.4</v>
          </cell>
          <cell r="W46">
            <v>1</v>
          </cell>
          <cell r="X46">
            <v>5</v>
          </cell>
          <cell r="Y46">
            <v>95.69</v>
          </cell>
          <cell r="Z46">
            <v>22</v>
          </cell>
          <cell r="AA46">
            <v>118.8</v>
          </cell>
          <cell r="AB46">
            <v>12.75</v>
          </cell>
          <cell r="AC46">
            <v>0.25</v>
          </cell>
          <cell r="AD46">
            <v>1.25</v>
          </cell>
          <cell r="AE46">
            <v>823</v>
          </cell>
          <cell r="AF46">
            <v>4.24</v>
          </cell>
          <cell r="AG46">
            <v>205.8</v>
          </cell>
          <cell r="AH46">
            <v>47</v>
          </cell>
          <cell r="AI46">
            <v>9</v>
          </cell>
          <cell r="AJ46">
            <v>19.149999999999999</v>
          </cell>
          <cell r="AK46">
            <v>94</v>
          </cell>
          <cell r="AL46">
            <v>3.75</v>
          </cell>
          <cell r="AM46">
            <v>5</v>
          </cell>
          <cell r="AN46">
            <v>12</v>
          </cell>
          <cell r="AO46">
            <v>17</v>
          </cell>
          <cell r="AP46">
            <v>4.25</v>
          </cell>
        </row>
        <row r="47">
          <cell r="A47" t="str">
            <v>Iowa</v>
          </cell>
          <cell r="B47">
            <v>4</v>
          </cell>
          <cell r="C47">
            <v>7</v>
          </cell>
          <cell r="D47">
            <v>3</v>
          </cell>
          <cell r="E47">
            <v>7</v>
          </cell>
          <cell r="F47">
            <v>0</v>
          </cell>
          <cell r="G47">
            <v>0</v>
          </cell>
          <cell r="H47">
            <v>58</v>
          </cell>
          <cell r="I47">
            <v>14.5</v>
          </cell>
          <cell r="J47">
            <v>1.75</v>
          </cell>
          <cell r="K47">
            <v>108</v>
          </cell>
          <cell r="L47">
            <v>243</v>
          </cell>
          <cell r="M47">
            <v>2.25</v>
          </cell>
          <cell r="N47">
            <v>5</v>
          </cell>
          <cell r="O47">
            <v>27</v>
          </cell>
          <cell r="P47">
            <v>60.75</v>
          </cell>
          <cell r="Q47">
            <v>1.25</v>
          </cell>
          <cell r="R47">
            <v>115</v>
          </cell>
          <cell r="S47">
            <v>68</v>
          </cell>
          <cell r="T47">
            <v>59.1</v>
          </cell>
          <cell r="U47">
            <v>691</v>
          </cell>
          <cell r="V47">
            <v>6</v>
          </cell>
          <cell r="W47">
            <v>2</v>
          </cell>
          <cell r="X47">
            <v>1</v>
          </cell>
          <cell r="Y47">
            <v>113.61</v>
          </cell>
          <cell r="Z47">
            <v>28.8</v>
          </cell>
          <cell r="AA47">
            <v>172.8</v>
          </cell>
          <cell r="AB47">
            <v>17</v>
          </cell>
          <cell r="AC47">
            <v>0.5</v>
          </cell>
          <cell r="AD47">
            <v>0.25</v>
          </cell>
          <cell r="AE47">
            <v>934</v>
          </cell>
          <cell r="AF47">
            <v>4.1900000000000004</v>
          </cell>
          <cell r="AG47">
            <v>233.5</v>
          </cell>
          <cell r="AH47">
            <v>49</v>
          </cell>
          <cell r="AI47">
            <v>16</v>
          </cell>
          <cell r="AJ47">
            <v>32.65</v>
          </cell>
          <cell r="AK47">
            <v>64</v>
          </cell>
          <cell r="AL47">
            <v>2.5</v>
          </cell>
          <cell r="AM47">
            <v>1</v>
          </cell>
          <cell r="AN47">
            <v>16</v>
          </cell>
          <cell r="AO47">
            <v>17</v>
          </cell>
          <cell r="AP47">
            <v>4.25</v>
          </cell>
        </row>
        <row r="48">
          <cell r="A48" t="str">
            <v>Iowa State</v>
          </cell>
          <cell r="B48">
            <v>4</v>
          </cell>
          <cell r="C48">
            <v>6</v>
          </cell>
          <cell r="D48">
            <v>5</v>
          </cell>
          <cell r="E48">
            <v>6</v>
          </cell>
          <cell r="F48">
            <v>0</v>
          </cell>
          <cell r="G48">
            <v>0</v>
          </cell>
          <cell r="H48">
            <v>57</v>
          </cell>
          <cell r="I48">
            <v>14.3</v>
          </cell>
          <cell r="J48">
            <v>1.5</v>
          </cell>
          <cell r="K48">
            <v>128</v>
          </cell>
          <cell r="L48">
            <v>484</v>
          </cell>
          <cell r="M48">
            <v>3.78</v>
          </cell>
          <cell r="N48">
            <v>3</v>
          </cell>
          <cell r="O48">
            <v>32</v>
          </cell>
          <cell r="P48">
            <v>121</v>
          </cell>
          <cell r="Q48">
            <v>0.75</v>
          </cell>
          <cell r="R48">
            <v>116</v>
          </cell>
          <cell r="S48">
            <v>68</v>
          </cell>
          <cell r="T48">
            <v>58.6</v>
          </cell>
          <cell r="U48">
            <v>704</v>
          </cell>
          <cell r="V48">
            <v>6.1</v>
          </cell>
          <cell r="W48">
            <v>3</v>
          </cell>
          <cell r="X48">
            <v>4</v>
          </cell>
          <cell r="Y48">
            <v>111.23</v>
          </cell>
          <cell r="Z48">
            <v>29</v>
          </cell>
          <cell r="AA48">
            <v>176</v>
          </cell>
          <cell r="AB48">
            <v>17</v>
          </cell>
          <cell r="AC48">
            <v>0.75</v>
          </cell>
          <cell r="AD48">
            <v>1</v>
          </cell>
          <cell r="AE48">
            <v>1188</v>
          </cell>
          <cell r="AF48">
            <v>4.87</v>
          </cell>
          <cell r="AG48">
            <v>297</v>
          </cell>
          <cell r="AH48">
            <v>55</v>
          </cell>
          <cell r="AI48">
            <v>22</v>
          </cell>
          <cell r="AJ48">
            <v>40</v>
          </cell>
          <cell r="AK48">
            <v>42</v>
          </cell>
          <cell r="AL48">
            <v>1.75</v>
          </cell>
          <cell r="AM48">
            <v>4</v>
          </cell>
          <cell r="AN48">
            <v>14</v>
          </cell>
          <cell r="AO48">
            <v>18</v>
          </cell>
          <cell r="AP48">
            <v>4.5</v>
          </cell>
        </row>
        <row r="49">
          <cell r="A49" t="str">
            <v>Jacksonville State</v>
          </cell>
          <cell r="B49">
            <v>4</v>
          </cell>
          <cell r="C49">
            <v>11</v>
          </cell>
          <cell r="D49">
            <v>5</v>
          </cell>
          <cell r="E49">
            <v>11</v>
          </cell>
          <cell r="F49">
            <v>0</v>
          </cell>
          <cell r="G49">
            <v>0</v>
          </cell>
          <cell r="H49">
            <v>92</v>
          </cell>
          <cell r="I49">
            <v>23</v>
          </cell>
          <cell r="J49">
            <v>2.75</v>
          </cell>
          <cell r="K49">
            <v>151</v>
          </cell>
          <cell r="L49">
            <v>618</v>
          </cell>
          <cell r="M49">
            <v>4.09</v>
          </cell>
          <cell r="N49">
            <v>4</v>
          </cell>
          <cell r="O49">
            <v>37.75</v>
          </cell>
          <cell r="P49">
            <v>154.5</v>
          </cell>
          <cell r="Q49">
            <v>1</v>
          </cell>
          <cell r="R49">
            <v>119</v>
          </cell>
          <cell r="S49">
            <v>78</v>
          </cell>
          <cell r="T49">
            <v>65.5</v>
          </cell>
          <cell r="U49">
            <v>981</v>
          </cell>
          <cell r="V49">
            <v>8.1999999999999993</v>
          </cell>
          <cell r="W49">
            <v>5</v>
          </cell>
          <cell r="X49">
            <v>3</v>
          </cell>
          <cell r="Y49">
            <v>143.63</v>
          </cell>
          <cell r="Z49">
            <v>29.8</v>
          </cell>
          <cell r="AA49">
            <v>245.3</v>
          </cell>
          <cell r="AB49">
            <v>19.5</v>
          </cell>
          <cell r="AC49">
            <v>1.25</v>
          </cell>
          <cell r="AD49">
            <v>0.75</v>
          </cell>
          <cell r="AE49">
            <v>1599</v>
          </cell>
          <cell r="AF49">
            <v>5.92</v>
          </cell>
          <cell r="AG49">
            <v>399.8</v>
          </cell>
          <cell r="AH49">
            <v>56</v>
          </cell>
          <cell r="AI49">
            <v>26</v>
          </cell>
          <cell r="AJ49">
            <v>46.43</v>
          </cell>
          <cell r="AK49">
            <v>54</v>
          </cell>
          <cell r="AL49">
            <v>2</v>
          </cell>
          <cell r="AM49">
            <v>3</v>
          </cell>
          <cell r="AN49">
            <v>13</v>
          </cell>
          <cell r="AO49">
            <v>16</v>
          </cell>
          <cell r="AP49">
            <v>4</v>
          </cell>
        </row>
        <row r="50">
          <cell r="A50" t="str">
            <v>James Madison</v>
          </cell>
          <cell r="B50">
            <v>3</v>
          </cell>
          <cell r="C50">
            <v>5</v>
          </cell>
          <cell r="D50">
            <v>5</v>
          </cell>
          <cell r="E50">
            <v>2</v>
          </cell>
          <cell r="F50">
            <v>2</v>
          </cell>
          <cell r="G50">
            <v>0</v>
          </cell>
          <cell r="H50">
            <v>51</v>
          </cell>
          <cell r="I50">
            <v>17</v>
          </cell>
          <cell r="J50">
            <v>1.6666666666666667</v>
          </cell>
          <cell r="K50">
            <v>103</v>
          </cell>
          <cell r="L50">
            <v>335</v>
          </cell>
          <cell r="M50">
            <v>3.25</v>
          </cell>
          <cell r="N50">
            <v>2</v>
          </cell>
          <cell r="O50">
            <v>34.33</v>
          </cell>
          <cell r="P50">
            <v>111.67</v>
          </cell>
          <cell r="Q50">
            <v>0.66666666666666663</v>
          </cell>
          <cell r="R50">
            <v>70</v>
          </cell>
          <cell r="S50">
            <v>30</v>
          </cell>
          <cell r="T50">
            <v>42.9</v>
          </cell>
          <cell r="U50">
            <v>310</v>
          </cell>
          <cell r="V50">
            <v>4.4000000000000004</v>
          </cell>
          <cell r="W50">
            <v>2</v>
          </cell>
          <cell r="X50">
            <v>3</v>
          </cell>
          <cell r="Y50">
            <v>80.92</v>
          </cell>
          <cell r="Z50">
            <v>23.3</v>
          </cell>
          <cell r="AA50">
            <v>103.3</v>
          </cell>
          <cell r="AB50">
            <v>10</v>
          </cell>
          <cell r="AC50">
            <v>0.66666666666666663</v>
          </cell>
          <cell r="AD50">
            <v>1</v>
          </cell>
          <cell r="AE50">
            <v>645</v>
          </cell>
          <cell r="AF50">
            <v>3.73</v>
          </cell>
          <cell r="AG50">
            <v>215</v>
          </cell>
          <cell r="AH50">
            <v>42</v>
          </cell>
          <cell r="AI50">
            <v>11</v>
          </cell>
          <cell r="AJ50">
            <v>26.19</v>
          </cell>
          <cell r="AK50">
            <v>35</v>
          </cell>
          <cell r="AL50">
            <v>2</v>
          </cell>
          <cell r="AM50">
            <v>3</v>
          </cell>
          <cell r="AN50">
            <v>14</v>
          </cell>
          <cell r="AO50">
            <v>17</v>
          </cell>
          <cell r="AP50">
            <v>5.67</v>
          </cell>
        </row>
        <row r="51">
          <cell r="A51" t="str">
            <v>Kansas</v>
          </cell>
          <cell r="B51">
            <v>4</v>
          </cell>
          <cell r="C51">
            <v>8</v>
          </cell>
          <cell r="D51">
            <v>3</v>
          </cell>
          <cell r="E51">
            <v>7</v>
          </cell>
          <cell r="F51">
            <v>0</v>
          </cell>
          <cell r="G51">
            <v>1</v>
          </cell>
          <cell r="H51">
            <v>66</v>
          </cell>
          <cell r="I51">
            <v>16.5</v>
          </cell>
          <cell r="J51">
            <v>2</v>
          </cell>
          <cell r="K51">
            <v>145</v>
          </cell>
          <cell r="L51">
            <v>533</v>
          </cell>
          <cell r="M51">
            <v>3.68</v>
          </cell>
          <cell r="N51">
            <v>4</v>
          </cell>
          <cell r="O51">
            <v>36.25</v>
          </cell>
          <cell r="P51">
            <v>133.25</v>
          </cell>
          <cell r="Q51">
            <v>1</v>
          </cell>
          <cell r="R51">
            <v>119</v>
          </cell>
          <cell r="S51">
            <v>78</v>
          </cell>
          <cell r="T51">
            <v>65.5</v>
          </cell>
          <cell r="U51">
            <v>745</v>
          </cell>
          <cell r="V51">
            <v>6.3</v>
          </cell>
          <cell r="W51">
            <v>4</v>
          </cell>
          <cell r="X51">
            <v>3</v>
          </cell>
          <cell r="Y51">
            <v>124.19</v>
          </cell>
          <cell r="Z51">
            <v>29.8</v>
          </cell>
          <cell r="AA51">
            <v>186.3</v>
          </cell>
          <cell r="AB51">
            <v>19.5</v>
          </cell>
          <cell r="AC51">
            <v>1</v>
          </cell>
          <cell r="AD51">
            <v>0.75</v>
          </cell>
          <cell r="AE51">
            <v>1278</v>
          </cell>
          <cell r="AF51">
            <v>4.84</v>
          </cell>
          <cell r="AG51">
            <v>319.5</v>
          </cell>
          <cell r="AH51">
            <v>63</v>
          </cell>
          <cell r="AI51">
            <v>22</v>
          </cell>
          <cell r="AJ51">
            <v>34.92</v>
          </cell>
          <cell r="AK51">
            <v>57</v>
          </cell>
          <cell r="AL51">
            <v>3</v>
          </cell>
          <cell r="AM51">
            <v>3</v>
          </cell>
          <cell r="AN51">
            <v>16</v>
          </cell>
          <cell r="AO51">
            <v>19</v>
          </cell>
          <cell r="AP51">
            <v>4.75</v>
          </cell>
        </row>
        <row r="52">
          <cell r="A52" t="str">
            <v>Kansas State</v>
          </cell>
          <cell r="B52">
            <v>4</v>
          </cell>
          <cell r="C52">
            <v>13</v>
          </cell>
          <cell r="D52">
            <v>5</v>
          </cell>
          <cell r="E52">
            <v>13</v>
          </cell>
          <cell r="F52">
            <v>0</v>
          </cell>
          <cell r="G52">
            <v>0</v>
          </cell>
          <cell r="H52">
            <v>106</v>
          </cell>
          <cell r="I52">
            <v>26.5</v>
          </cell>
          <cell r="J52">
            <v>3.25</v>
          </cell>
          <cell r="K52">
            <v>194</v>
          </cell>
          <cell r="L52">
            <v>703</v>
          </cell>
          <cell r="M52">
            <v>3.62</v>
          </cell>
          <cell r="N52">
            <v>9</v>
          </cell>
          <cell r="O52">
            <v>48.5</v>
          </cell>
          <cell r="P52">
            <v>175.75</v>
          </cell>
          <cell r="Q52">
            <v>2.25</v>
          </cell>
          <cell r="R52">
            <v>113</v>
          </cell>
          <cell r="S52">
            <v>62</v>
          </cell>
          <cell r="T52">
            <v>54.9</v>
          </cell>
          <cell r="U52">
            <v>708</v>
          </cell>
          <cell r="V52">
            <v>6.3</v>
          </cell>
          <cell r="W52">
            <v>4</v>
          </cell>
          <cell r="X52">
            <v>1</v>
          </cell>
          <cell r="Y52">
            <v>117.41</v>
          </cell>
          <cell r="Z52">
            <v>28.3</v>
          </cell>
          <cell r="AA52">
            <v>177</v>
          </cell>
          <cell r="AB52">
            <v>15.5</v>
          </cell>
          <cell r="AC52">
            <v>1</v>
          </cell>
          <cell r="AD52">
            <v>0.25</v>
          </cell>
          <cell r="AE52">
            <v>1411</v>
          </cell>
          <cell r="AF52">
            <v>4.5999999999999996</v>
          </cell>
          <cell r="AG52">
            <v>352.8</v>
          </cell>
          <cell r="AH52">
            <v>68</v>
          </cell>
          <cell r="AI52">
            <v>26</v>
          </cell>
          <cell r="AJ52">
            <v>38.24</v>
          </cell>
          <cell r="AK52">
            <v>83</v>
          </cell>
          <cell r="AL52">
            <v>2.25</v>
          </cell>
          <cell r="AM52">
            <v>1</v>
          </cell>
          <cell r="AN52">
            <v>16</v>
          </cell>
          <cell r="AO52">
            <v>17</v>
          </cell>
          <cell r="AP52">
            <v>4.25</v>
          </cell>
        </row>
        <row r="53">
          <cell r="A53" t="str">
            <v>Kennesaw State</v>
          </cell>
          <cell r="B53">
            <v>4</v>
          </cell>
          <cell r="C53">
            <v>14</v>
          </cell>
          <cell r="D53">
            <v>1</v>
          </cell>
          <cell r="E53">
            <v>13</v>
          </cell>
          <cell r="F53">
            <v>0</v>
          </cell>
          <cell r="G53">
            <v>0</v>
          </cell>
          <cell r="H53">
            <v>100</v>
          </cell>
          <cell r="I53">
            <v>25</v>
          </cell>
          <cell r="J53">
            <v>3.5</v>
          </cell>
          <cell r="K53">
            <v>152</v>
          </cell>
          <cell r="L53">
            <v>614</v>
          </cell>
          <cell r="M53">
            <v>4.04</v>
          </cell>
          <cell r="N53">
            <v>6</v>
          </cell>
          <cell r="O53">
            <v>38</v>
          </cell>
          <cell r="P53">
            <v>153.5</v>
          </cell>
          <cell r="Q53">
            <v>1.5</v>
          </cell>
          <cell r="R53">
            <v>122</v>
          </cell>
          <cell r="S53">
            <v>79</v>
          </cell>
          <cell r="T53">
            <v>64.8</v>
          </cell>
          <cell r="U53">
            <v>939</v>
          </cell>
          <cell r="V53">
            <v>7.7</v>
          </cell>
          <cell r="W53">
            <v>7</v>
          </cell>
          <cell r="X53">
            <v>0</v>
          </cell>
          <cell r="Y53">
            <v>148.34</v>
          </cell>
          <cell r="Z53">
            <v>30.5</v>
          </cell>
          <cell r="AA53">
            <v>234.8</v>
          </cell>
          <cell r="AB53">
            <v>19.75</v>
          </cell>
          <cell r="AC53">
            <v>1.75</v>
          </cell>
          <cell r="AD53">
            <v>0</v>
          </cell>
          <cell r="AE53">
            <v>1553</v>
          </cell>
          <cell r="AF53">
            <v>5.67</v>
          </cell>
          <cell r="AG53">
            <v>388.3</v>
          </cell>
          <cell r="AH53">
            <v>57</v>
          </cell>
          <cell r="AI53">
            <v>23</v>
          </cell>
          <cell r="AJ53">
            <v>40.35</v>
          </cell>
          <cell r="AK53">
            <v>39</v>
          </cell>
          <cell r="AL53">
            <v>2.25</v>
          </cell>
          <cell r="AM53">
            <v>0</v>
          </cell>
          <cell r="AN53">
            <v>16</v>
          </cell>
          <cell r="AO53">
            <v>16</v>
          </cell>
          <cell r="AP53">
            <v>4</v>
          </cell>
        </row>
        <row r="54">
          <cell r="A54" t="str">
            <v>Kent State</v>
          </cell>
          <cell r="B54">
            <v>4</v>
          </cell>
          <cell r="C54">
            <v>22</v>
          </cell>
          <cell r="D54">
            <v>7</v>
          </cell>
          <cell r="E54">
            <v>21</v>
          </cell>
          <cell r="F54">
            <v>1</v>
          </cell>
          <cell r="G54">
            <v>0</v>
          </cell>
          <cell r="H54">
            <v>176</v>
          </cell>
          <cell r="I54">
            <v>44</v>
          </cell>
          <cell r="J54">
            <v>5.5</v>
          </cell>
          <cell r="K54">
            <v>160</v>
          </cell>
          <cell r="L54">
            <v>1025</v>
          </cell>
          <cell r="M54">
            <v>6.41</v>
          </cell>
          <cell r="N54">
            <v>12</v>
          </cell>
          <cell r="O54">
            <v>40</v>
          </cell>
          <cell r="P54">
            <v>256.25</v>
          </cell>
          <cell r="Q54">
            <v>3</v>
          </cell>
          <cell r="R54">
            <v>133</v>
          </cell>
          <cell r="S54">
            <v>86</v>
          </cell>
          <cell r="T54">
            <v>64.7</v>
          </cell>
          <cell r="U54">
            <v>1142</v>
          </cell>
          <cell r="V54">
            <v>8.6</v>
          </cell>
          <cell r="W54">
            <v>9</v>
          </cell>
          <cell r="X54">
            <v>2</v>
          </cell>
          <cell r="Y54">
            <v>156.1</v>
          </cell>
          <cell r="Z54">
            <v>33.299999999999997</v>
          </cell>
          <cell r="AA54">
            <v>285.5</v>
          </cell>
          <cell r="AB54">
            <v>21.5</v>
          </cell>
          <cell r="AC54">
            <v>2.25</v>
          </cell>
          <cell r="AD54">
            <v>0.5</v>
          </cell>
          <cell r="AE54">
            <v>2167</v>
          </cell>
          <cell r="AF54">
            <v>7.4</v>
          </cell>
          <cell r="AG54">
            <v>541.79999999999995</v>
          </cell>
          <cell r="AH54">
            <v>49</v>
          </cell>
          <cell r="AI54">
            <v>22</v>
          </cell>
          <cell r="AJ54">
            <v>44.9</v>
          </cell>
          <cell r="AK54">
            <v>23</v>
          </cell>
          <cell r="AL54">
            <v>1</v>
          </cell>
          <cell r="AM54">
            <v>2</v>
          </cell>
          <cell r="AN54">
            <v>7</v>
          </cell>
          <cell r="AO54">
            <v>9</v>
          </cell>
          <cell r="AP54">
            <v>2.25</v>
          </cell>
        </row>
        <row r="55">
          <cell r="A55" t="str">
            <v>Kentucky</v>
          </cell>
          <cell r="B55">
            <v>3</v>
          </cell>
          <cell r="C55">
            <v>7</v>
          </cell>
          <cell r="D55">
            <v>6</v>
          </cell>
          <cell r="E55">
            <v>7</v>
          </cell>
          <cell r="F55">
            <v>0</v>
          </cell>
          <cell r="G55">
            <v>1</v>
          </cell>
          <cell r="H55">
            <v>69</v>
          </cell>
          <cell r="I55">
            <v>23</v>
          </cell>
          <cell r="J55">
            <v>2.3333333333333335</v>
          </cell>
          <cell r="K55">
            <v>107</v>
          </cell>
          <cell r="L55">
            <v>410</v>
          </cell>
          <cell r="M55">
            <v>3.83</v>
          </cell>
          <cell r="N55">
            <v>5</v>
          </cell>
          <cell r="O55">
            <v>35.67</v>
          </cell>
          <cell r="P55">
            <v>136.66999999999999</v>
          </cell>
          <cell r="Q55">
            <v>1.6666666666666667</v>
          </cell>
          <cell r="R55">
            <v>107</v>
          </cell>
          <cell r="S55">
            <v>61</v>
          </cell>
          <cell r="T55">
            <v>57</v>
          </cell>
          <cell r="U55">
            <v>835</v>
          </cell>
          <cell r="V55">
            <v>7.8</v>
          </cell>
          <cell r="W55">
            <v>2</v>
          </cell>
          <cell r="X55">
            <v>4</v>
          </cell>
          <cell r="Y55">
            <v>121.25</v>
          </cell>
          <cell r="Z55">
            <v>35.700000000000003</v>
          </cell>
          <cell r="AA55">
            <v>278.3</v>
          </cell>
          <cell r="AB55">
            <v>20.333333333333332</v>
          </cell>
          <cell r="AC55">
            <v>0.66666666666666663</v>
          </cell>
          <cell r="AD55">
            <v>1.3333333333333333</v>
          </cell>
          <cell r="AE55">
            <v>1245</v>
          </cell>
          <cell r="AF55">
            <v>5.82</v>
          </cell>
          <cell r="AG55">
            <v>415</v>
          </cell>
          <cell r="AH55">
            <v>44</v>
          </cell>
          <cell r="AI55">
            <v>14</v>
          </cell>
          <cell r="AJ55">
            <v>31.82</v>
          </cell>
          <cell r="AK55">
            <v>43</v>
          </cell>
          <cell r="AL55">
            <v>1.67</v>
          </cell>
          <cell r="AM55">
            <v>4</v>
          </cell>
          <cell r="AN55">
            <v>7</v>
          </cell>
          <cell r="AO55">
            <v>11</v>
          </cell>
          <cell r="AP55">
            <v>3.67</v>
          </cell>
        </row>
        <row r="56">
          <cell r="A56" t="str">
            <v>Liberty</v>
          </cell>
          <cell r="B56">
            <v>4</v>
          </cell>
          <cell r="C56">
            <v>11</v>
          </cell>
          <cell r="D56">
            <v>6</v>
          </cell>
          <cell r="E56">
            <v>11</v>
          </cell>
          <cell r="F56">
            <v>0</v>
          </cell>
          <cell r="G56">
            <v>0</v>
          </cell>
          <cell r="H56">
            <v>95</v>
          </cell>
          <cell r="I56">
            <v>23.8</v>
          </cell>
          <cell r="J56">
            <v>2.75</v>
          </cell>
          <cell r="K56">
            <v>160</v>
          </cell>
          <cell r="L56">
            <v>907</v>
          </cell>
          <cell r="M56">
            <v>5.67</v>
          </cell>
          <cell r="N56">
            <v>9</v>
          </cell>
          <cell r="O56">
            <v>40</v>
          </cell>
          <cell r="P56">
            <v>226.75</v>
          </cell>
          <cell r="Q56">
            <v>2.25</v>
          </cell>
          <cell r="R56">
            <v>100</v>
          </cell>
          <cell r="S56">
            <v>52</v>
          </cell>
          <cell r="T56">
            <v>52</v>
          </cell>
          <cell r="U56">
            <v>543</v>
          </cell>
          <cell r="V56">
            <v>5.4</v>
          </cell>
          <cell r="W56">
            <v>2</v>
          </cell>
          <cell r="X56">
            <v>2</v>
          </cell>
          <cell r="Y56">
            <v>100.21</v>
          </cell>
          <cell r="Z56">
            <v>25</v>
          </cell>
          <cell r="AA56">
            <v>135.80000000000001</v>
          </cell>
          <cell r="AB56">
            <v>13</v>
          </cell>
          <cell r="AC56">
            <v>0.5</v>
          </cell>
          <cell r="AD56">
            <v>0.5</v>
          </cell>
          <cell r="AE56">
            <v>1450</v>
          </cell>
          <cell r="AF56">
            <v>5.58</v>
          </cell>
          <cell r="AG56">
            <v>362.5</v>
          </cell>
          <cell r="AH56">
            <v>52</v>
          </cell>
          <cell r="AI56">
            <v>22</v>
          </cell>
          <cell r="AJ56">
            <v>42.31</v>
          </cell>
          <cell r="AK56">
            <v>27</v>
          </cell>
          <cell r="AL56">
            <v>1</v>
          </cell>
          <cell r="AM56">
            <v>2</v>
          </cell>
          <cell r="AN56">
            <v>12</v>
          </cell>
          <cell r="AO56">
            <v>14</v>
          </cell>
          <cell r="AP56">
            <v>3.5</v>
          </cell>
        </row>
        <row r="57">
          <cell r="A57" t="str">
            <v>Louisiana</v>
          </cell>
          <cell r="B57">
            <v>4</v>
          </cell>
          <cell r="C57">
            <v>14</v>
          </cell>
          <cell r="D57">
            <v>4</v>
          </cell>
          <cell r="E57">
            <v>14</v>
          </cell>
          <cell r="F57">
            <v>0</v>
          </cell>
          <cell r="G57">
            <v>0</v>
          </cell>
          <cell r="H57">
            <v>110</v>
          </cell>
          <cell r="I57">
            <v>27.5</v>
          </cell>
          <cell r="J57">
            <v>3.5</v>
          </cell>
          <cell r="K57">
            <v>179</v>
          </cell>
          <cell r="L57">
            <v>863</v>
          </cell>
          <cell r="M57">
            <v>4.82</v>
          </cell>
          <cell r="N57">
            <v>11</v>
          </cell>
          <cell r="O57">
            <v>44.75</v>
          </cell>
          <cell r="P57">
            <v>215.75</v>
          </cell>
          <cell r="Q57">
            <v>2.75</v>
          </cell>
          <cell r="R57">
            <v>94</v>
          </cell>
          <cell r="S57">
            <v>64</v>
          </cell>
          <cell r="T57">
            <v>68.099999999999994</v>
          </cell>
          <cell r="U57">
            <v>641</v>
          </cell>
          <cell r="V57">
            <v>6.8</v>
          </cell>
          <cell r="W57">
            <v>3</v>
          </cell>
          <cell r="X57">
            <v>3</v>
          </cell>
          <cell r="Y57">
            <v>129.52000000000001</v>
          </cell>
          <cell r="Z57">
            <v>23.5</v>
          </cell>
          <cell r="AA57">
            <v>160.30000000000001</v>
          </cell>
          <cell r="AB57">
            <v>16</v>
          </cell>
          <cell r="AC57">
            <v>0.75</v>
          </cell>
          <cell r="AD57">
            <v>0.75</v>
          </cell>
          <cell r="AE57">
            <v>1504</v>
          </cell>
          <cell r="AF57">
            <v>5.51</v>
          </cell>
          <cell r="AG57">
            <v>376</v>
          </cell>
          <cell r="AH57">
            <v>51</v>
          </cell>
          <cell r="AI57">
            <v>24</v>
          </cell>
          <cell r="AJ57">
            <v>47.06</v>
          </cell>
          <cell r="AK57">
            <v>44</v>
          </cell>
          <cell r="AL57">
            <v>1.5</v>
          </cell>
          <cell r="AM57">
            <v>3</v>
          </cell>
          <cell r="AN57">
            <v>4</v>
          </cell>
          <cell r="AO57">
            <v>7</v>
          </cell>
          <cell r="AP57">
            <v>1.75</v>
          </cell>
        </row>
        <row r="58">
          <cell r="A58" t="str">
            <v>Louisiana Tech</v>
          </cell>
          <cell r="B58">
            <v>4</v>
          </cell>
          <cell r="C58">
            <v>6</v>
          </cell>
          <cell r="D58">
            <v>5</v>
          </cell>
          <cell r="E58">
            <v>6</v>
          </cell>
          <cell r="F58">
            <v>0</v>
          </cell>
          <cell r="G58">
            <v>0</v>
          </cell>
          <cell r="H58">
            <v>57</v>
          </cell>
          <cell r="I58">
            <v>14.3</v>
          </cell>
          <cell r="J58">
            <v>1.5</v>
          </cell>
          <cell r="K58">
            <v>130</v>
          </cell>
          <cell r="L58">
            <v>402</v>
          </cell>
          <cell r="M58">
            <v>3.09</v>
          </cell>
          <cell r="N58">
            <v>1</v>
          </cell>
          <cell r="O58">
            <v>32.5</v>
          </cell>
          <cell r="P58">
            <v>100.5</v>
          </cell>
          <cell r="Q58">
            <v>0.25</v>
          </cell>
          <cell r="R58">
            <v>152</v>
          </cell>
          <cell r="S58">
            <v>86</v>
          </cell>
          <cell r="T58">
            <v>56.6</v>
          </cell>
          <cell r="U58">
            <v>1057</v>
          </cell>
          <cell r="V58">
            <v>7</v>
          </cell>
          <cell r="W58">
            <v>5</v>
          </cell>
          <cell r="X58">
            <v>6</v>
          </cell>
          <cell r="Y58">
            <v>117.95</v>
          </cell>
          <cell r="Z58">
            <v>38</v>
          </cell>
          <cell r="AA58">
            <v>264.3</v>
          </cell>
          <cell r="AB58">
            <v>21.5</v>
          </cell>
          <cell r="AC58">
            <v>1.25</v>
          </cell>
          <cell r="AD58">
            <v>1.5</v>
          </cell>
          <cell r="AE58">
            <v>1459</v>
          </cell>
          <cell r="AF58">
            <v>5.17</v>
          </cell>
          <cell r="AG58">
            <v>364.8</v>
          </cell>
          <cell r="AH58">
            <v>60</v>
          </cell>
          <cell r="AI58">
            <v>26</v>
          </cell>
          <cell r="AJ58">
            <v>43.33</v>
          </cell>
          <cell r="AK58">
            <v>77</v>
          </cell>
          <cell r="AL58">
            <v>2.5</v>
          </cell>
          <cell r="AM58">
            <v>6</v>
          </cell>
          <cell r="AN58">
            <v>25</v>
          </cell>
          <cell r="AO58">
            <v>31</v>
          </cell>
          <cell r="AP58">
            <v>7.75</v>
          </cell>
        </row>
        <row r="59">
          <cell r="A59" t="str">
            <v>Louisiana-Monroe</v>
          </cell>
          <cell r="B59">
            <v>3</v>
          </cell>
          <cell r="C59">
            <v>13</v>
          </cell>
          <cell r="D59">
            <v>2</v>
          </cell>
          <cell r="E59">
            <v>12</v>
          </cell>
          <cell r="F59">
            <v>1</v>
          </cell>
          <cell r="G59">
            <v>0</v>
          </cell>
          <cell r="H59">
            <v>98</v>
          </cell>
          <cell r="I59">
            <v>32.700000000000003</v>
          </cell>
          <cell r="J59">
            <v>4.333333333333333</v>
          </cell>
          <cell r="K59">
            <v>91</v>
          </cell>
          <cell r="L59">
            <v>326</v>
          </cell>
          <cell r="M59">
            <v>3.58</v>
          </cell>
          <cell r="N59">
            <v>3</v>
          </cell>
          <cell r="O59">
            <v>30.33</v>
          </cell>
          <cell r="P59">
            <v>108.67</v>
          </cell>
          <cell r="Q59">
            <v>1</v>
          </cell>
          <cell r="R59">
            <v>103</v>
          </cell>
          <cell r="S59">
            <v>64</v>
          </cell>
          <cell r="T59">
            <v>62.1</v>
          </cell>
          <cell r="U59">
            <v>830</v>
          </cell>
          <cell r="V59">
            <v>8.1</v>
          </cell>
          <cell r="W59">
            <v>10</v>
          </cell>
          <cell r="X59">
            <v>3</v>
          </cell>
          <cell r="Y59">
            <v>156.04</v>
          </cell>
          <cell r="Z59">
            <v>34.299999999999997</v>
          </cell>
          <cell r="AA59">
            <v>276.7</v>
          </cell>
          <cell r="AB59">
            <v>21.333333333333332</v>
          </cell>
          <cell r="AC59">
            <v>3.3333333333333335</v>
          </cell>
          <cell r="AD59">
            <v>1</v>
          </cell>
          <cell r="AE59">
            <v>1156</v>
          </cell>
          <cell r="AF59">
            <v>5.96</v>
          </cell>
          <cell r="AG59">
            <v>385.3</v>
          </cell>
          <cell r="AH59">
            <v>43</v>
          </cell>
          <cell r="AI59">
            <v>19</v>
          </cell>
          <cell r="AJ59">
            <v>44.19</v>
          </cell>
          <cell r="AK59">
            <v>41</v>
          </cell>
          <cell r="AL59">
            <v>2</v>
          </cell>
          <cell r="AM59">
            <v>3</v>
          </cell>
          <cell r="AN59">
            <v>11</v>
          </cell>
          <cell r="AO59">
            <v>14</v>
          </cell>
          <cell r="AP59">
            <v>4.67</v>
          </cell>
        </row>
        <row r="60">
          <cell r="A60" t="str">
            <v>Louisville</v>
          </cell>
          <cell r="B60">
            <v>3</v>
          </cell>
          <cell r="C60">
            <v>6</v>
          </cell>
          <cell r="D60">
            <v>2</v>
          </cell>
          <cell r="E60">
            <v>6</v>
          </cell>
          <cell r="F60">
            <v>0</v>
          </cell>
          <cell r="G60">
            <v>0</v>
          </cell>
          <cell r="H60">
            <v>48</v>
          </cell>
          <cell r="I60">
            <v>16</v>
          </cell>
          <cell r="J60">
            <v>2</v>
          </cell>
          <cell r="K60">
            <v>115</v>
          </cell>
          <cell r="L60">
            <v>390</v>
          </cell>
          <cell r="M60">
            <v>3.39</v>
          </cell>
          <cell r="N60">
            <v>3</v>
          </cell>
          <cell r="O60">
            <v>38.33</v>
          </cell>
          <cell r="P60">
            <v>130</v>
          </cell>
          <cell r="Q60">
            <v>1</v>
          </cell>
          <cell r="R60">
            <v>66</v>
          </cell>
          <cell r="S60">
            <v>34</v>
          </cell>
          <cell r="T60">
            <v>51.5</v>
          </cell>
          <cell r="U60">
            <v>344</v>
          </cell>
          <cell r="V60">
            <v>5.2</v>
          </cell>
          <cell r="W60">
            <v>2</v>
          </cell>
          <cell r="X60">
            <v>3</v>
          </cell>
          <cell r="Y60">
            <v>96.21</v>
          </cell>
          <cell r="Z60">
            <v>22</v>
          </cell>
          <cell r="AA60">
            <v>114.7</v>
          </cell>
          <cell r="AB60">
            <v>11.333333333333334</v>
          </cell>
          <cell r="AC60">
            <v>0.66666666666666663</v>
          </cell>
          <cell r="AD60">
            <v>1</v>
          </cell>
          <cell r="AE60">
            <v>734</v>
          </cell>
          <cell r="AF60">
            <v>4.0599999999999996</v>
          </cell>
          <cell r="AG60">
            <v>244.7</v>
          </cell>
          <cell r="AH60">
            <v>42</v>
          </cell>
          <cell r="AI60">
            <v>14</v>
          </cell>
          <cell r="AJ60">
            <v>33.33</v>
          </cell>
          <cell r="AK60">
            <v>57</v>
          </cell>
          <cell r="AL60">
            <v>3.33</v>
          </cell>
          <cell r="AM60">
            <v>3</v>
          </cell>
          <cell r="AN60">
            <v>9</v>
          </cell>
          <cell r="AO60">
            <v>12</v>
          </cell>
          <cell r="AP60">
            <v>4</v>
          </cell>
        </row>
        <row r="61">
          <cell r="A61" t="str">
            <v>LSU</v>
          </cell>
          <cell r="B61">
            <v>4</v>
          </cell>
          <cell r="C61">
            <v>4</v>
          </cell>
          <cell r="D61">
            <v>3</v>
          </cell>
          <cell r="E61">
            <v>4</v>
          </cell>
          <cell r="F61">
            <v>0</v>
          </cell>
          <cell r="G61">
            <v>0</v>
          </cell>
          <cell r="H61">
            <v>37</v>
          </cell>
          <cell r="I61">
            <v>9.3000000000000007</v>
          </cell>
          <cell r="J61">
            <v>1</v>
          </cell>
          <cell r="K61">
            <v>100</v>
          </cell>
          <cell r="L61">
            <v>256</v>
          </cell>
          <cell r="M61">
            <v>2.56</v>
          </cell>
          <cell r="N61">
            <v>1</v>
          </cell>
          <cell r="O61">
            <v>25</v>
          </cell>
          <cell r="P61">
            <v>64</v>
          </cell>
          <cell r="Q61">
            <v>0.25</v>
          </cell>
          <cell r="R61">
            <v>134</v>
          </cell>
          <cell r="S61">
            <v>78</v>
          </cell>
          <cell r="T61">
            <v>58.2</v>
          </cell>
          <cell r="U61">
            <v>729</v>
          </cell>
          <cell r="V61">
            <v>5.4</v>
          </cell>
          <cell r="W61">
            <v>3</v>
          </cell>
          <cell r="X61">
            <v>6</v>
          </cell>
          <cell r="Y61">
            <v>102.34</v>
          </cell>
          <cell r="Z61">
            <v>33.5</v>
          </cell>
          <cell r="AA61">
            <v>182.3</v>
          </cell>
          <cell r="AB61">
            <v>19.5</v>
          </cell>
          <cell r="AC61">
            <v>0.75</v>
          </cell>
          <cell r="AD61">
            <v>1.5</v>
          </cell>
          <cell r="AE61">
            <v>985</v>
          </cell>
          <cell r="AF61">
            <v>4.21</v>
          </cell>
          <cell r="AG61">
            <v>246.3</v>
          </cell>
          <cell r="AH61">
            <v>53</v>
          </cell>
          <cell r="AI61">
            <v>13</v>
          </cell>
          <cell r="AJ61">
            <v>24.53</v>
          </cell>
          <cell r="AK61">
            <v>65</v>
          </cell>
          <cell r="AL61">
            <v>2.75</v>
          </cell>
          <cell r="AM61">
            <v>6</v>
          </cell>
          <cell r="AN61">
            <v>20</v>
          </cell>
          <cell r="AO61">
            <v>26</v>
          </cell>
          <cell r="AP61">
            <v>6.5</v>
          </cell>
        </row>
        <row r="62">
          <cell r="A62" t="str">
            <v>Marshall</v>
          </cell>
          <cell r="B62">
            <v>4</v>
          </cell>
          <cell r="C62">
            <v>13</v>
          </cell>
          <cell r="D62">
            <v>3</v>
          </cell>
          <cell r="E62">
            <v>12</v>
          </cell>
          <cell r="F62">
            <v>1</v>
          </cell>
          <cell r="G62">
            <v>0</v>
          </cell>
          <cell r="H62">
            <v>101</v>
          </cell>
          <cell r="I62">
            <v>25.3</v>
          </cell>
          <cell r="J62">
            <v>3.25</v>
          </cell>
          <cell r="K62">
            <v>125</v>
          </cell>
          <cell r="L62">
            <v>410</v>
          </cell>
          <cell r="M62">
            <v>3.28</v>
          </cell>
          <cell r="N62">
            <v>4</v>
          </cell>
          <cell r="O62">
            <v>31.25</v>
          </cell>
          <cell r="P62">
            <v>102.5</v>
          </cell>
          <cell r="Q62">
            <v>1</v>
          </cell>
          <cell r="R62">
            <v>121</v>
          </cell>
          <cell r="S62">
            <v>68</v>
          </cell>
          <cell r="T62">
            <v>56.2</v>
          </cell>
          <cell r="U62">
            <v>1027</v>
          </cell>
          <cell r="V62">
            <v>8.5</v>
          </cell>
          <cell r="W62">
            <v>9</v>
          </cell>
          <cell r="X62">
            <v>4</v>
          </cell>
          <cell r="Y62">
            <v>145.44</v>
          </cell>
          <cell r="Z62">
            <v>30.3</v>
          </cell>
          <cell r="AA62">
            <v>256.8</v>
          </cell>
          <cell r="AB62">
            <v>17</v>
          </cell>
          <cell r="AC62">
            <v>2.25</v>
          </cell>
          <cell r="AD62">
            <v>1</v>
          </cell>
          <cell r="AE62">
            <v>1437</v>
          </cell>
          <cell r="AF62">
            <v>5.84</v>
          </cell>
          <cell r="AG62">
            <v>359.3</v>
          </cell>
          <cell r="AH62">
            <v>56</v>
          </cell>
          <cell r="AI62">
            <v>18</v>
          </cell>
          <cell r="AJ62">
            <v>32.14</v>
          </cell>
          <cell r="AK62">
            <v>88</v>
          </cell>
          <cell r="AL62">
            <v>3.5</v>
          </cell>
          <cell r="AM62">
            <v>4</v>
          </cell>
          <cell r="AN62">
            <v>17</v>
          </cell>
          <cell r="AO62">
            <v>21</v>
          </cell>
          <cell r="AP62">
            <v>5.25</v>
          </cell>
        </row>
        <row r="63">
          <cell r="A63" t="str">
            <v>Maryland</v>
          </cell>
          <cell r="B63">
            <v>4</v>
          </cell>
          <cell r="C63">
            <v>5</v>
          </cell>
          <cell r="D63">
            <v>3</v>
          </cell>
          <cell r="E63">
            <v>4</v>
          </cell>
          <cell r="F63">
            <v>0</v>
          </cell>
          <cell r="G63">
            <v>0</v>
          </cell>
          <cell r="H63">
            <v>43</v>
          </cell>
          <cell r="I63">
            <v>10.8</v>
          </cell>
          <cell r="J63">
            <v>1.25</v>
          </cell>
          <cell r="K63">
            <v>148</v>
          </cell>
          <cell r="L63">
            <v>369</v>
          </cell>
          <cell r="M63">
            <v>2.4900000000000002</v>
          </cell>
          <cell r="N63">
            <v>1</v>
          </cell>
          <cell r="O63">
            <v>37</v>
          </cell>
          <cell r="P63">
            <v>92.25</v>
          </cell>
          <cell r="Q63">
            <v>0.25</v>
          </cell>
          <cell r="R63">
            <v>148</v>
          </cell>
          <cell r="S63">
            <v>86</v>
          </cell>
          <cell r="T63">
            <v>58.1</v>
          </cell>
          <cell r="U63">
            <v>833</v>
          </cell>
          <cell r="V63">
            <v>5.6</v>
          </cell>
          <cell r="W63">
            <v>4</v>
          </cell>
          <cell r="X63">
            <v>8</v>
          </cell>
          <cell r="Y63">
            <v>103.5</v>
          </cell>
          <cell r="Z63">
            <v>37</v>
          </cell>
          <cell r="AA63">
            <v>208.3</v>
          </cell>
          <cell r="AB63">
            <v>21.5</v>
          </cell>
          <cell r="AC63">
            <v>1</v>
          </cell>
          <cell r="AD63">
            <v>2</v>
          </cell>
          <cell r="AE63">
            <v>1202</v>
          </cell>
          <cell r="AF63">
            <v>4.0599999999999996</v>
          </cell>
          <cell r="AG63">
            <v>300.5</v>
          </cell>
          <cell r="AH63">
            <v>69</v>
          </cell>
          <cell r="AI63">
            <v>18</v>
          </cell>
          <cell r="AJ63">
            <v>26.09</v>
          </cell>
          <cell r="AK63">
            <v>118</v>
          </cell>
          <cell r="AL63">
            <v>4</v>
          </cell>
          <cell r="AM63">
            <v>8</v>
          </cell>
          <cell r="AN63">
            <v>11</v>
          </cell>
          <cell r="AO63">
            <v>19</v>
          </cell>
          <cell r="AP63">
            <v>4.75</v>
          </cell>
        </row>
        <row r="64">
          <cell r="A64" t="str">
            <v>Massachusetts</v>
          </cell>
          <cell r="B64">
            <v>3</v>
          </cell>
          <cell r="C64">
            <v>15</v>
          </cell>
          <cell r="D64">
            <v>4</v>
          </cell>
          <cell r="E64">
            <v>14</v>
          </cell>
          <cell r="F64">
            <v>0</v>
          </cell>
          <cell r="G64">
            <v>0</v>
          </cell>
          <cell r="H64">
            <v>116</v>
          </cell>
          <cell r="I64">
            <v>38.700000000000003</v>
          </cell>
          <cell r="J64">
            <v>5</v>
          </cell>
          <cell r="K64">
            <v>102</v>
          </cell>
          <cell r="L64">
            <v>473</v>
          </cell>
          <cell r="M64">
            <v>4.6399999999999997</v>
          </cell>
          <cell r="N64">
            <v>2</v>
          </cell>
          <cell r="O64">
            <v>34</v>
          </cell>
          <cell r="P64">
            <v>157.66999999999999</v>
          </cell>
          <cell r="Q64">
            <v>0.66666666666666663</v>
          </cell>
          <cell r="R64">
            <v>105</v>
          </cell>
          <cell r="S64">
            <v>65</v>
          </cell>
          <cell r="T64">
            <v>61.9</v>
          </cell>
          <cell r="U64">
            <v>828</v>
          </cell>
          <cell r="V64">
            <v>7.9</v>
          </cell>
          <cell r="W64">
            <v>12</v>
          </cell>
          <cell r="X64">
            <v>2</v>
          </cell>
          <cell r="Y64">
            <v>162.06</v>
          </cell>
          <cell r="Z64">
            <v>35</v>
          </cell>
          <cell r="AA64">
            <v>276</v>
          </cell>
          <cell r="AB64">
            <v>21.666666666666668</v>
          </cell>
          <cell r="AC64">
            <v>4</v>
          </cell>
          <cell r="AD64">
            <v>0.66666666666666663</v>
          </cell>
          <cell r="AE64">
            <v>1301</v>
          </cell>
          <cell r="AF64">
            <v>6.29</v>
          </cell>
          <cell r="AG64">
            <v>433.7</v>
          </cell>
          <cell r="AH64">
            <v>42</v>
          </cell>
          <cell r="AI64">
            <v>23</v>
          </cell>
          <cell r="AJ64">
            <v>54.76</v>
          </cell>
          <cell r="AK64">
            <v>23</v>
          </cell>
          <cell r="AL64">
            <v>1.33</v>
          </cell>
          <cell r="AM64">
            <v>2</v>
          </cell>
          <cell r="AN64">
            <v>9</v>
          </cell>
          <cell r="AO64">
            <v>11</v>
          </cell>
          <cell r="AP64">
            <v>3.67</v>
          </cell>
        </row>
        <row r="65">
          <cell r="A65" t="str">
            <v>Memphis</v>
          </cell>
          <cell r="B65">
            <v>4</v>
          </cell>
          <cell r="C65">
            <v>8</v>
          </cell>
          <cell r="D65">
            <v>2</v>
          </cell>
          <cell r="E65">
            <v>8</v>
          </cell>
          <cell r="F65">
            <v>0</v>
          </cell>
          <cell r="G65">
            <v>1</v>
          </cell>
          <cell r="H65">
            <v>64</v>
          </cell>
          <cell r="I65">
            <v>16</v>
          </cell>
          <cell r="J65">
            <v>2</v>
          </cell>
          <cell r="K65">
            <v>119</v>
          </cell>
          <cell r="L65">
            <v>382</v>
          </cell>
          <cell r="M65">
            <v>3.21</v>
          </cell>
          <cell r="N65">
            <v>4</v>
          </cell>
          <cell r="O65">
            <v>29.75</v>
          </cell>
          <cell r="P65">
            <v>95.5</v>
          </cell>
          <cell r="Q65">
            <v>1</v>
          </cell>
          <cell r="R65">
            <v>126</v>
          </cell>
          <cell r="S65">
            <v>71</v>
          </cell>
          <cell r="T65">
            <v>56.3</v>
          </cell>
          <cell r="U65">
            <v>851</v>
          </cell>
          <cell r="V65">
            <v>6.8</v>
          </cell>
          <cell r="W65">
            <v>3</v>
          </cell>
          <cell r="X65">
            <v>6</v>
          </cell>
          <cell r="Y65">
            <v>111.42</v>
          </cell>
          <cell r="Z65">
            <v>31.5</v>
          </cell>
          <cell r="AA65">
            <v>212.8</v>
          </cell>
          <cell r="AB65">
            <v>17.75</v>
          </cell>
          <cell r="AC65">
            <v>0.75</v>
          </cell>
          <cell r="AD65">
            <v>1.5</v>
          </cell>
          <cell r="AE65">
            <v>1233</v>
          </cell>
          <cell r="AF65">
            <v>5.03</v>
          </cell>
          <cell r="AG65">
            <v>308.3</v>
          </cell>
          <cell r="AH65">
            <v>52</v>
          </cell>
          <cell r="AI65">
            <v>15</v>
          </cell>
          <cell r="AJ65">
            <v>28.85</v>
          </cell>
          <cell r="AK65">
            <v>80</v>
          </cell>
          <cell r="AL65">
            <v>2.5</v>
          </cell>
          <cell r="AM65">
            <v>6</v>
          </cell>
          <cell r="AN65">
            <v>17</v>
          </cell>
          <cell r="AO65">
            <v>23</v>
          </cell>
          <cell r="AP65">
            <v>5.75</v>
          </cell>
        </row>
        <row r="66">
          <cell r="A66" t="str">
            <v>Miami (FL)</v>
          </cell>
          <cell r="B66">
            <v>4</v>
          </cell>
          <cell r="C66">
            <v>5</v>
          </cell>
          <cell r="D66">
            <v>4</v>
          </cell>
          <cell r="E66">
            <v>4</v>
          </cell>
          <cell r="F66">
            <v>0</v>
          </cell>
          <cell r="G66">
            <v>0</v>
          </cell>
          <cell r="H66">
            <v>46</v>
          </cell>
          <cell r="I66">
            <v>11.5</v>
          </cell>
          <cell r="J66">
            <v>1.25</v>
          </cell>
          <cell r="K66">
            <v>117</v>
          </cell>
          <cell r="L66">
            <v>305</v>
          </cell>
          <cell r="M66">
            <v>2.61</v>
          </cell>
          <cell r="N66">
            <v>2</v>
          </cell>
          <cell r="O66">
            <v>29.25</v>
          </cell>
          <cell r="P66">
            <v>76.25</v>
          </cell>
          <cell r="Q66">
            <v>0.5</v>
          </cell>
          <cell r="R66">
            <v>112</v>
          </cell>
          <cell r="S66">
            <v>69</v>
          </cell>
          <cell r="T66">
            <v>61.6</v>
          </cell>
          <cell r="U66">
            <v>673</v>
          </cell>
          <cell r="V66">
            <v>6</v>
          </cell>
          <cell r="W66">
            <v>3</v>
          </cell>
          <cell r="X66">
            <v>3</v>
          </cell>
          <cell r="Y66">
            <v>115.57</v>
          </cell>
          <cell r="Z66">
            <v>28</v>
          </cell>
          <cell r="AA66">
            <v>168.3</v>
          </cell>
          <cell r="AB66">
            <v>17.25</v>
          </cell>
          <cell r="AC66">
            <v>0.75</v>
          </cell>
          <cell r="AD66">
            <v>0.75</v>
          </cell>
          <cell r="AE66">
            <v>978</v>
          </cell>
          <cell r="AF66">
            <v>4.2699999999999996</v>
          </cell>
          <cell r="AG66">
            <v>244.5</v>
          </cell>
          <cell r="AH66">
            <v>50</v>
          </cell>
          <cell r="AI66">
            <v>12</v>
          </cell>
          <cell r="AJ66">
            <v>24</v>
          </cell>
          <cell r="AK66">
            <v>69</v>
          </cell>
          <cell r="AL66">
            <v>2.5</v>
          </cell>
          <cell r="AM66">
            <v>3</v>
          </cell>
          <cell r="AN66">
            <v>10</v>
          </cell>
          <cell r="AO66">
            <v>13</v>
          </cell>
          <cell r="AP66">
            <v>3.25</v>
          </cell>
        </row>
        <row r="67">
          <cell r="A67" t="str">
            <v>Miami (OH)</v>
          </cell>
          <cell r="B67">
            <v>3</v>
          </cell>
          <cell r="C67">
            <v>13</v>
          </cell>
          <cell r="D67">
            <v>4</v>
          </cell>
          <cell r="E67">
            <v>13</v>
          </cell>
          <cell r="F67">
            <v>0</v>
          </cell>
          <cell r="G67">
            <v>0</v>
          </cell>
          <cell r="H67">
            <v>103</v>
          </cell>
          <cell r="I67">
            <v>34.299999999999997</v>
          </cell>
          <cell r="J67">
            <v>4.333333333333333</v>
          </cell>
          <cell r="K67">
            <v>127</v>
          </cell>
          <cell r="L67">
            <v>547</v>
          </cell>
          <cell r="M67">
            <v>4.3099999999999996</v>
          </cell>
          <cell r="N67">
            <v>5</v>
          </cell>
          <cell r="O67">
            <v>42.33</v>
          </cell>
          <cell r="P67">
            <v>182.33</v>
          </cell>
          <cell r="Q67">
            <v>1.6666666666666667</v>
          </cell>
          <cell r="R67">
            <v>111</v>
          </cell>
          <cell r="S67">
            <v>73</v>
          </cell>
          <cell r="T67">
            <v>65.8</v>
          </cell>
          <cell r="U67">
            <v>740</v>
          </cell>
          <cell r="V67">
            <v>6.7</v>
          </cell>
          <cell r="W67">
            <v>7</v>
          </cell>
          <cell r="X67">
            <v>3</v>
          </cell>
          <cell r="Y67">
            <v>137.16999999999999</v>
          </cell>
          <cell r="Z67">
            <v>37</v>
          </cell>
          <cell r="AA67">
            <v>246.7</v>
          </cell>
          <cell r="AB67">
            <v>24.333333333333332</v>
          </cell>
          <cell r="AC67">
            <v>2.3333333333333335</v>
          </cell>
          <cell r="AD67">
            <v>1</v>
          </cell>
          <cell r="AE67">
            <v>1287</v>
          </cell>
          <cell r="AF67">
            <v>5.41</v>
          </cell>
          <cell r="AG67">
            <v>429</v>
          </cell>
          <cell r="AH67">
            <v>43</v>
          </cell>
          <cell r="AI67">
            <v>27</v>
          </cell>
          <cell r="AJ67">
            <v>62.79</v>
          </cell>
          <cell r="AK67">
            <v>72</v>
          </cell>
          <cell r="AL67">
            <v>3.33</v>
          </cell>
          <cell r="AM67">
            <v>3</v>
          </cell>
          <cell r="AN67">
            <v>13</v>
          </cell>
          <cell r="AO67">
            <v>16</v>
          </cell>
          <cell r="AP67">
            <v>5.33</v>
          </cell>
        </row>
        <row r="68">
          <cell r="A68" t="str">
            <v>Michigan</v>
          </cell>
          <cell r="B68">
            <v>4</v>
          </cell>
          <cell r="C68">
            <v>8</v>
          </cell>
          <cell r="D68">
            <v>5</v>
          </cell>
          <cell r="E68">
            <v>8</v>
          </cell>
          <cell r="F68">
            <v>0</v>
          </cell>
          <cell r="G68">
            <v>0</v>
          </cell>
          <cell r="H68">
            <v>71</v>
          </cell>
          <cell r="I68">
            <v>17.8</v>
          </cell>
          <cell r="J68">
            <v>2</v>
          </cell>
          <cell r="K68">
            <v>132</v>
          </cell>
          <cell r="L68">
            <v>310</v>
          </cell>
          <cell r="M68">
            <v>2.35</v>
          </cell>
          <cell r="N68">
            <v>2</v>
          </cell>
          <cell r="O68">
            <v>33</v>
          </cell>
          <cell r="P68">
            <v>77.5</v>
          </cell>
          <cell r="Q68">
            <v>0.5</v>
          </cell>
          <cell r="R68">
            <v>143</v>
          </cell>
          <cell r="S68">
            <v>94</v>
          </cell>
          <cell r="T68">
            <v>65.7</v>
          </cell>
          <cell r="U68">
            <v>855</v>
          </cell>
          <cell r="V68">
            <v>6</v>
          </cell>
          <cell r="W68">
            <v>6</v>
          </cell>
          <cell r="X68">
            <v>6</v>
          </cell>
          <cell r="Y68">
            <v>121.41</v>
          </cell>
          <cell r="Z68">
            <v>35.799999999999997</v>
          </cell>
          <cell r="AA68">
            <v>213.8</v>
          </cell>
          <cell r="AB68">
            <v>23.5</v>
          </cell>
          <cell r="AC68">
            <v>1.5</v>
          </cell>
          <cell r="AD68">
            <v>1.5</v>
          </cell>
          <cell r="AE68">
            <v>1165</v>
          </cell>
          <cell r="AF68">
            <v>4.24</v>
          </cell>
          <cell r="AG68">
            <v>291.3</v>
          </cell>
          <cell r="AH68">
            <v>59</v>
          </cell>
          <cell r="AI68">
            <v>22</v>
          </cell>
          <cell r="AJ68">
            <v>37.29</v>
          </cell>
          <cell r="AK68">
            <v>100</v>
          </cell>
          <cell r="AL68">
            <v>3.5</v>
          </cell>
          <cell r="AM68">
            <v>6</v>
          </cell>
          <cell r="AN68">
            <v>15</v>
          </cell>
          <cell r="AO68">
            <v>21</v>
          </cell>
          <cell r="AP68">
            <v>5.25</v>
          </cell>
        </row>
        <row r="69">
          <cell r="A69" t="str">
            <v>Michigan State</v>
          </cell>
          <cell r="B69">
            <v>4</v>
          </cell>
          <cell r="C69">
            <v>15</v>
          </cell>
          <cell r="D69">
            <v>4</v>
          </cell>
          <cell r="E69">
            <v>13</v>
          </cell>
          <cell r="F69">
            <v>0</v>
          </cell>
          <cell r="G69">
            <v>0</v>
          </cell>
          <cell r="H69">
            <v>115</v>
          </cell>
          <cell r="I69">
            <v>28.8</v>
          </cell>
          <cell r="J69">
            <v>3.75</v>
          </cell>
          <cell r="K69">
            <v>112</v>
          </cell>
          <cell r="L69">
            <v>476</v>
          </cell>
          <cell r="M69">
            <v>4.25</v>
          </cell>
          <cell r="N69">
            <v>5</v>
          </cell>
          <cell r="O69">
            <v>28</v>
          </cell>
          <cell r="P69">
            <v>119</v>
          </cell>
          <cell r="Q69">
            <v>1.25</v>
          </cell>
          <cell r="R69">
            <v>139</v>
          </cell>
          <cell r="S69">
            <v>94</v>
          </cell>
          <cell r="T69">
            <v>67.599999999999994</v>
          </cell>
          <cell r="U69">
            <v>1054</v>
          </cell>
          <cell r="V69">
            <v>7.6</v>
          </cell>
          <cell r="W69">
            <v>9</v>
          </cell>
          <cell r="X69">
            <v>2</v>
          </cell>
          <cell r="Y69">
            <v>149.82</v>
          </cell>
          <cell r="Z69">
            <v>34.799999999999997</v>
          </cell>
          <cell r="AA69">
            <v>263.5</v>
          </cell>
          <cell r="AB69">
            <v>23.5</v>
          </cell>
          <cell r="AC69">
            <v>2.25</v>
          </cell>
          <cell r="AD69">
            <v>0.5</v>
          </cell>
          <cell r="AE69">
            <v>1530</v>
          </cell>
          <cell r="AF69">
            <v>6.1</v>
          </cell>
          <cell r="AG69">
            <v>382.5</v>
          </cell>
          <cell r="AH69">
            <v>50</v>
          </cell>
          <cell r="AI69">
            <v>23</v>
          </cell>
          <cell r="AJ69">
            <v>46</v>
          </cell>
          <cell r="AK69">
            <v>38</v>
          </cell>
          <cell r="AL69">
            <v>1.5</v>
          </cell>
          <cell r="AM69">
            <v>2</v>
          </cell>
          <cell r="AN69">
            <v>13</v>
          </cell>
          <cell r="AO69">
            <v>15</v>
          </cell>
          <cell r="AP69">
            <v>3.75</v>
          </cell>
        </row>
        <row r="70">
          <cell r="A70" t="str">
            <v>Middle Tennessee State</v>
          </cell>
          <cell r="B70">
            <v>4</v>
          </cell>
          <cell r="C70">
            <v>17</v>
          </cell>
          <cell r="D70">
            <v>4</v>
          </cell>
          <cell r="E70">
            <v>17</v>
          </cell>
          <cell r="F70">
            <v>0</v>
          </cell>
          <cell r="G70">
            <v>0</v>
          </cell>
          <cell r="H70">
            <v>131</v>
          </cell>
          <cell r="I70">
            <v>32.799999999999997</v>
          </cell>
          <cell r="J70">
            <v>4.25</v>
          </cell>
          <cell r="K70">
            <v>162</v>
          </cell>
          <cell r="L70">
            <v>694</v>
          </cell>
          <cell r="M70">
            <v>4.28</v>
          </cell>
          <cell r="N70">
            <v>7</v>
          </cell>
          <cell r="O70">
            <v>40.5</v>
          </cell>
          <cell r="P70">
            <v>173.5</v>
          </cell>
          <cell r="Q70">
            <v>1.75</v>
          </cell>
          <cell r="R70">
            <v>101</v>
          </cell>
          <cell r="S70">
            <v>69</v>
          </cell>
          <cell r="T70">
            <v>68.3</v>
          </cell>
          <cell r="U70">
            <v>903</v>
          </cell>
          <cell r="V70">
            <v>8.9</v>
          </cell>
          <cell r="W70">
            <v>10</v>
          </cell>
          <cell r="X70">
            <v>3</v>
          </cell>
          <cell r="Y70">
            <v>170.15</v>
          </cell>
          <cell r="Z70">
            <v>25.3</v>
          </cell>
          <cell r="AA70">
            <v>225.8</v>
          </cell>
          <cell r="AB70">
            <v>17.25</v>
          </cell>
          <cell r="AC70">
            <v>2.5</v>
          </cell>
          <cell r="AD70">
            <v>0.75</v>
          </cell>
          <cell r="AE70">
            <v>1597</v>
          </cell>
          <cell r="AF70">
            <v>6.07</v>
          </cell>
          <cell r="AG70">
            <v>399.3</v>
          </cell>
          <cell r="AH70">
            <v>50</v>
          </cell>
          <cell r="AI70">
            <v>21</v>
          </cell>
          <cell r="AJ70">
            <v>42</v>
          </cell>
          <cell r="AK70">
            <v>50</v>
          </cell>
          <cell r="AL70">
            <v>2.25</v>
          </cell>
          <cell r="AM70">
            <v>3</v>
          </cell>
          <cell r="AN70">
            <v>10</v>
          </cell>
          <cell r="AO70">
            <v>13</v>
          </cell>
          <cell r="AP70">
            <v>3.25</v>
          </cell>
        </row>
        <row r="71">
          <cell r="A71" t="str">
            <v>Minnesota</v>
          </cell>
          <cell r="B71">
            <v>3</v>
          </cell>
          <cell r="C71">
            <v>4</v>
          </cell>
          <cell r="D71">
            <v>3</v>
          </cell>
          <cell r="E71">
            <v>4</v>
          </cell>
          <cell r="F71">
            <v>0</v>
          </cell>
          <cell r="G71">
            <v>0</v>
          </cell>
          <cell r="H71">
            <v>37</v>
          </cell>
          <cell r="I71">
            <v>12.3</v>
          </cell>
          <cell r="J71">
            <v>1.3333333333333333</v>
          </cell>
          <cell r="K71">
            <v>70</v>
          </cell>
          <cell r="L71">
            <v>124</v>
          </cell>
          <cell r="M71">
            <v>1.77</v>
          </cell>
          <cell r="N71">
            <v>0</v>
          </cell>
          <cell r="O71">
            <v>23.33</v>
          </cell>
          <cell r="P71">
            <v>41.33</v>
          </cell>
          <cell r="Q71">
            <v>0</v>
          </cell>
          <cell r="R71">
            <v>74</v>
          </cell>
          <cell r="S71">
            <v>45</v>
          </cell>
          <cell r="T71">
            <v>60.8</v>
          </cell>
          <cell r="U71">
            <v>409</v>
          </cell>
          <cell r="V71">
            <v>5.5</v>
          </cell>
          <cell r="W71">
            <v>4</v>
          </cell>
          <cell r="X71">
            <v>2</v>
          </cell>
          <cell r="Y71">
            <v>119.67</v>
          </cell>
          <cell r="Z71">
            <v>24.7</v>
          </cell>
          <cell r="AA71">
            <v>136.30000000000001</v>
          </cell>
          <cell r="AB71">
            <v>15</v>
          </cell>
          <cell r="AC71">
            <v>1.3333333333333333</v>
          </cell>
          <cell r="AD71">
            <v>0.66666666666666663</v>
          </cell>
          <cell r="AE71">
            <v>533</v>
          </cell>
          <cell r="AF71">
            <v>3.7</v>
          </cell>
          <cell r="AG71">
            <v>177.7</v>
          </cell>
          <cell r="AH71">
            <v>34</v>
          </cell>
          <cell r="AI71">
            <v>9</v>
          </cell>
          <cell r="AJ71">
            <v>26.47</v>
          </cell>
          <cell r="AK71">
            <v>43</v>
          </cell>
          <cell r="AL71">
            <v>2.33</v>
          </cell>
          <cell r="AM71">
            <v>2</v>
          </cell>
          <cell r="AN71">
            <v>6</v>
          </cell>
          <cell r="AO71">
            <v>8</v>
          </cell>
          <cell r="AP71">
            <v>2.67</v>
          </cell>
        </row>
        <row r="72">
          <cell r="A72" t="str">
            <v>Mississippi State</v>
          </cell>
          <cell r="B72">
            <v>4</v>
          </cell>
          <cell r="C72">
            <v>5</v>
          </cell>
          <cell r="D72">
            <v>4</v>
          </cell>
          <cell r="E72">
            <v>5</v>
          </cell>
          <cell r="F72">
            <v>0</v>
          </cell>
          <cell r="G72">
            <v>0</v>
          </cell>
          <cell r="H72">
            <v>47</v>
          </cell>
          <cell r="I72">
            <v>11.8</v>
          </cell>
          <cell r="J72">
            <v>1.25</v>
          </cell>
          <cell r="K72">
            <v>140</v>
          </cell>
          <cell r="L72">
            <v>546</v>
          </cell>
          <cell r="M72">
            <v>3.9</v>
          </cell>
          <cell r="N72">
            <v>1</v>
          </cell>
          <cell r="O72">
            <v>35</v>
          </cell>
          <cell r="P72">
            <v>136.5</v>
          </cell>
          <cell r="Q72">
            <v>0.25</v>
          </cell>
          <cell r="R72">
            <v>108</v>
          </cell>
          <cell r="S72">
            <v>64</v>
          </cell>
          <cell r="T72">
            <v>59.3</v>
          </cell>
          <cell r="U72">
            <v>516</v>
          </cell>
          <cell r="V72">
            <v>4.8</v>
          </cell>
          <cell r="W72">
            <v>4</v>
          </cell>
          <cell r="X72">
            <v>5</v>
          </cell>
          <cell r="Y72">
            <v>102.36</v>
          </cell>
          <cell r="Z72">
            <v>27</v>
          </cell>
          <cell r="AA72">
            <v>129</v>
          </cell>
          <cell r="AB72">
            <v>16</v>
          </cell>
          <cell r="AC72">
            <v>1</v>
          </cell>
          <cell r="AD72">
            <v>1.25</v>
          </cell>
          <cell r="AE72">
            <v>1062</v>
          </cell>
          <cell r="AF72">
            <v>4.28</v>
          </cell>
          <cell r="AG72">
            <v>265.5</v>
          </cell>
          <cell r="AH72">
            <v>54</v>
          </cell>
          <cell r="AI72">
            <v>17</v>
          </cell>
          <cell r="AJ72">
            <v>31.48</v>
          </cell>
          <cell r="AK72">
            <v>31</v>
          </cell>
          <cell r="AL72">
            <v>1.25</v>
          </cell>
          <cell r="AM72">
            <v>5</v>
          </cell>
          <cell r="AN72">
            <v>13</v>
          </cell>
          <cell r="AO72">
            <v>18</v>
          </cell>
          <cell r="AP72">
            <v>4.5</v>
          </cell>
        </row>
        <row r="73">
          <cell r="A73" t="str">
            <v>Missouri</v>
          </cell>
          <cell r="B73">
            <v>4</v>
          </cell>
          <cell r="C73">
            <v>8</v>
          </cell>
          <cell r="D73">
            <v>4</v>
          </cell>
          <cell r="E73">
            <v>7</v>
          </cell>
          <cell r="F73">
            <v>0</v>
          </cell>
          <cell r="G73">
            <v>0</v>
          </cell>
          <cell r="H73">
            <v>67</v>
          </cell>
          <cell r="I73">
            <v>16.8</v>
          </cell>
          <cell r="J73">
            <v>2</v>
          </cell>
          <cell r="K73">
            <v>102</v>
          </cell>
          <cell r="L73">
            <v>293</v>
          </cell>
          <cell r="M73">
            <v>2.87</v>
          </cell>
          <cell r="N73">
            <v>2</v>
          </cell>
          <cell r="O73">
            <v>25.5</v>
          </cell>
          <cell r="P73">
            <v>73.25</v>
          </cell>
          <cell r="Q73">
            <v>0.5</v>
          </cell>
          <cell r="R73">
            <v>95</v>
          </cell>
          <cell r="S73">
            <v>51</v>
          </cell>
          <cell r="T73">
            <v>53.7</v>
          </cell>
          <cell r="U73">
            <v>602</v>
          </cell>
          <cell r="V73">
            <v>6.3</v>
          </cell>
          <cell r="W73">
            <v>5</v>
          </cell>
          <cell r="X73">
            <v>2</v>
          </cell>
          <cell r="Y73">
            <v>120.07</v>
          </cell>
          <cell r="Z73">
            <v>23.8</v>
          </cell>
          <cell r="AA73">
            <v>150.5</v>
          </cell>
          <cell r="AB73">
            <v>12.75</v>
          </cell>
          <cell r="AC73">
            <v>1.25</v>
          </cell>
          <cell r="AD73">
            <v>0.5</v>
          </cell>
          <cell r="AE73">
            <v>895</v>
          </cell>
          <cell r="AF73">
            <v>4.54</v>
          </cell>
          <cell r="AG73">
            <v>223.8</v>
          </cell>
          <cell r="AH73">
            <v>45</v>
          </cell>
          <cell r="AI73">
            <v>9</v>
          </cell>
          <cell r="AJ73">
            <v>20</v>
          </cell>
          <cell r="AK73">
            <v>101</v>
          </cell>
          <cell r="AL73">
            <v>2.75</v>
          </cell>
          <cell r="AM73">
            <v>2</v>
          </cell>
          <cell r="AN73">
            <v>13</v>
          </cell>
          <cell r="AO73">
            <v>15</v>
          </cell>
          <cell r="AP73">
            <v>3.75</v>
          </cell>
        </row>
        <row r="74">
          <cell r="A74" t="str">
            <v>Missouri State</v>
          </cell>
          <cell r="B74">
            <v>4</v>
          </cell>
          <cell r="C74">
            <v>17</v>
          </cell>
          <cell r="D74">
            <v>4</v>
          </cell>
          <cell r="E74">
            <v>17</v>
          </cell>
          <cell r="F74">
            <v>0</v>
          </cell>
          <cell r="G74">
            <v>0</v>
          </cell>
          <cell r="H74">
            <v>131</v>
          </cell>
          <cell r="I74">
            <v>32.799999999999997</v>
          </cell>
          <cell r="J74">
            <v>4.25</v>
          </cell>
          <cell r="K74">
            <v>122</v>
          </cell>
          <cell r="L74">
            <v>662</v>
          </cell>
          <cell r="M74">
            <v>5.43</v>
          </cell>
          <cell r="N74">
            <v>12</v>
          </cell>
          <cell r="O74">
            <v>30.5</v>
          </cell>
          <cell r="P74">
            <v>165.5</v>
          </cell>
          <cell r="Q74">
            <v>3</v>
          </cell>
          <cell r="R74">
            <v>119</v>
          </cell>
          <cell r="S74">
            <v>84</v>
          </cell>
          <cell r="T74">
            <v>70.599999999999994</v>
          </cell>
          <cell r="U74">
            <v>878</v>
          </cell>
          <cell r="V74">
            <v>7.4</v>
          </cell>
          <cell r="W74">
            <v>4</v>
          </cell>
          <cell r="X74">
            <v>3</v>
          </cell>
          <cell r="Y74">
            <v>138.62</v>
          </cell>
          <cell r="Z74">
            <v>29.8</v>
          </cell>
          <cell r="AA74">
            <v>219.5</v>
          </cell>
          <cell r="AB74">
            <v>21</v>
          </cell>
          <cell r="AC74">
            <v>1</v>
          </cell>
          <cell r="AD74">
            <v>0.75</v>
          </cell>
          <cell r="AE74">
            <v>1540</v>
          </cell>
          <cell r="AF74">
            <v>6.39</v>
          </cell>
          <cell r="AG74">
            <v>385</v>
          </cell>
          <cell r="AH74">
            <v>50</v>
          </cell>
          <cell r="AI74">
            <v>21</v>
          </cell>
          <cell r="AJ74">
            <v>42</v>
          </cell>
          <cell r="AK74">
            <v>38</v>
          </cell>
          <cell r="AL74">
            <v>1.25</v>
          </cell>
          <cell r="AM74">
            <v>3</v>
          </cell>
          <cell r="AN74">
            <v>12</v>
          </cell>
          <cell r="AO74">
            <v>15</v>
          </cell>
          <cell r="AP74">
            <v>3.75</v>
          </cell>
        </row>
        <row r="75">
          <cell r="A75" t="str">
            <v>Navy</v>
          </cell>
          <cell r="B75">
            <v>3</v>
          </cell>
          <cell r="C75">
            <v>7</v>
          </cell>
          <cell r="D75">
            <v>2</v>
          </cell>
          <cell r="E75">
            <v>6</v>
          </cell>
          <cell r="F75">
            <v>0</v>
          </cell>
          <cell r="G75">
            <v>0</v>
          </cell>
          <cell r="H75">
            <v>54</v>
          </cell>
          <cell r="I75">
            <v>18</v>
          </cell>
          <cell r="J75">
            <v>2.3333333333333335</v>
          </cell>
          <cell r="K75">
            <v>82</v>
          </cell>
          <cell r="L75">
            <v>247</v>
          </cell>
          <cell r="M75">
            <v>3.01</v>
          </cell>
          <cell r="N75">
            <v>3</v>
          </cell>
          <cell r="O75">
            <v>27.33</v>
          </cell>
          <cell r="P75">
            <v>82.33</v>
          </cell>
          <cell r="Q75">
            <v>1</v>
          </cell>
          <cell r="R75">
            <v>98</v>
          </cell>
          <cell r="S75">
            <v>61</v>
          </cell>
          <cell r="T75">
            <v>62.2</v>
          </cell>
          <cell r="U75">
            <v>707</v>
          </cell>
          <cell r="V75">
            <v>7.2</v>
          </cell>
          <cell r="W75">
            <v>4</v>
          </cell>
          <cell r="X75">
            <v>3</v>
          </cell>
          <cell r="Y75">
            <v>130.19999999999999</v>
          </cell>
          <cell r="Z75">
            <v>32.700000000000003</v>
          </cell>
          <cell r="AA75">
            <v>235.7</v>
          </cell>
          <cell r="AB75">
            <v>20.333333333333332</v>
          </cell>
          <cell r="AC75">
            <v>1.3333333333333333</v>
          </cell>
          <cell r="AD75">
            <v>1</v>
          </cell>
          <cell r="AE75">
            <v>954</v>
          </cell>
          <cell r="AF75">
            <v>5.3</v>
          </cell>
          <cell r="AG75">
            <v>318</v>
          </cell>
          <cell r="AH75">
            <v>40</v>
          </cell>
          <cell r="AI75">
            <v>14</v>
          </cell>
          <cell r="AJ75">
            <v>35</v>
          </cell>
          <cell r="AK75">
            <v>84</v>
          </cell>
          <cell r="AL75">
            <v>3</v>
          </cell>
          <cell r="AM75">
            <v>3</v>
          </cell>
          <cell r="AN75">
            <v>10</v>
          </cell>
          <cell r="AO75">
            <v>13</v>
          </cell>
          <cell r="AP75">
            <v>4.33</v>
          </cell>
        </row>
        <row r="76">
          <cell r="A76" t="str">
            <v>NC State</v>
          </cell>
          <cell r="B76">
            <v>4</v>
          </cell>
          <cell r="C76">
            <v>15</v>
          </cell>
          <cell r="D76">
            <v>4</v>
          </cell>
          <cell r="E76">
            <v>15</v>
          </cell>
          <cell r="F76">
            <v>0</v>
          </cell>
          <cell r="G76">
            <v>0</v>
          </cell>
          <cell r="H76">
            <v>117</v>
          </cell>
          <cell r="I76">
            <v>29.3</v>
          </cell>
          <cell r="J76">
            <v>3.75</v>
          </cell>
          <cell r="K76">
            <v>118</v>
          </cell>
          <cell r="L76">
            <v>495</v>
          </cell>
          <cell r="M76">
            <v>4.1900000000000004</v>
          </cell>
          <cell r="N76">
            <v>9</v>
          </cell>
          <cell r="O76">
            <v>29.5</v>
          </cell>
          <cell r="P76">
            <v>123.75</v>
          </cell>
          <cell r="Q76">
            <v>2.25</v>
          </cell>
          <cell r="R76">
            <v>151</v>
          </cell>
          <cell r="S76">
            <v>101</v>
          </cell>
          <cell r="T76">
            <v>66.900000000000006</v>
          </cell>
          <cell r="U76">
            <v>1161</v>
          </cell>
          <cell r="V76">
            <v>7.7</v>
          </cell>
          <cell r="W76">
            <v>5</v>
          </cell>
          <cell r="X76">
            <v>3</v>
          </cell>
          <cell r="Y76">
            <v>138.44</v>
          </cell>
          <cell r="Z76">
            <v>37.799999999999997</v>
          </cell>
          <cell r="AA76">
            <v>290.3</v>
          </cell>
          <cell r="AB76">
            <v>25.25</v>
          </cell>
          <cell r="AC76">
            <v>1.25</v>
          </cell>
          <cell r="AD76">
            <v>0.75</v>
          </cell>
          <cell r="AE76">
            <v>1656</v>
          </cell>
          <cell r="AF76">
            <v>6.16</v>
          </cell>
          <cell r="AG76">
            <v>414</v>
          </cell>
          <cell r="AH76">
            <v>62</v>
          </cell>
          <cell r="AI76">
            <v>30</v>
          </cell>
          <cell r="AJ76">
            <v>48.39</v>
          </cell>
          <cell r="AK76">
            <v>23</v>
          </cell>
          <cell r="AL76">
            <v>1.25</v>
          </cell>
          <cell r="AM76">
            <v>3</v>
          </cell>
          <cell r="AN76">
            <v>9</v>
          </cell>
          <cell r="AO76">
            <v>12</v>
          </cell>
          <cell r="AP76">
            <v>3</v>
          </cell>
        </row>
        <row r="77">
          <cell r="A77" t="str">
            <v>Nebraska</v>
          </cell>
          <cell r="B77">
            <v>4</v>
          </cell>
          <cell r="C77">
            <v>6</v>
          </cell>
          <cell r="D77">
            <v>4</v>
          </cell>
          <cell r="E77">
            <v>6</v>
          </cell>
          <cell r="F77">
            <v>0</v>
          </cell>
          <cell r="G77">
            <v>0</v>
          </cell>
          <cell r="H77">
            <v>54</v>
          </cell>
          <cell r="I77">
            <v>13.5</v>
          </cell>
          <cell r="J77">
            <v>1.5</v>
          </cell>
          <cell r="K77">
            <v>134</v>
          </cell>
          <cell r="L77">
            <v>694</v>
          </cell>
          <cell r="M77">
            <v>5.18</v>
          </cell>
          <cell r="N77">
            <v>6</v>
          </cell>
          <cell r="O77">
            <v>33.5</v>
          </cell>
          <cell r="P77">
            <v>173.5</v>
          </cell>
          <cell r="Q77">
            <v>1.5</v>
          </cell>
          <cell r="R77">
            <v>89</v>
          </cell>
          <cell r="S77">
            <v>45</v>
          </cell>
          <cell r="T77">
            <v>50.6</v>
          </cell>
          <cell r="U77">
            <v>303</v>
          </cell>
          <cell r="V77">
            <v>3.4</v>
          </cell>
          <cell r="W77">
            <v>0</v>
          </cell>
          <cell r="X77">
            <v>1</v>
          </cell>
          <cell r="Y77">
            <v>76.900000000000006</v>
          </cell>
          <cell r="Z77">
            <v>22.3</v>
          </cell>
          <cell r="AA77">
            <v>75.8</v>
          </cell>
          <cell r="AB77">
            <v>11.25</v>
          </cell>
          <cell r="AC77">
            <v>0</v>
          </cell>
          <cell r="AD77">
            <v>0.25</v>
          </cell>
          <cell r="AE77">
            <v>997</v>
          </cell>
          <cell r="AF77">
            <v>4.47</v>
          </cell>
          <cell r="AG77">
            <v>249.3</v>
          </cell>
          <cell r="AH77">
            <v>50</v>
          </cell>
          <cell r="AI77">
            <v>12</v>
          </cell>
          <cell r="AJ77">
            <v>24</v>
          </cell>
          <cell r="AK77">
            <v>47</v>
          </cell>
          <cell r="AL77">
            <v>1.5</v>
          </cell>
          <cell r="AM77">
            <v>1</v>
          </cell>
          <cell r="AN77">
            <v>13</v>
          </cell>
          <cell r="AO77">
            <v>14</v>
          </cell>
          <cell r="AP77">
            <v>3.5</v>
          </cell>
        </row>
        <row r="78">
          <cell r="A78" t="str">
            <v>Nevada</v>
          </cell>
          <cell r="B78">
            <v>4</v>
          </cell>
          <cell r="C78">
            <v>13</v>
          </cell>
          <cell r="D78">
            <v>6</v>
          </cell>
          <cell r="E78">
            <v>12</v>
          </cell>
          <cell r="F78">
            <v>0</v>
          </cell>
          <cell r="G78">
            <v>0</v>
          </cell>
          <cell r="H78">
            <v>108</v>
          </cell>
          <cell r="I78">
            <v>27</v>
          </cell>
          <cell r="J78">
            <v>3.25</v>
          </cell>
          <cell r="K78">
            <v>140</v>
          </cell>
          <cell r="L78">
            <v>531</v>
          </cell>
          <cell r="M78">
            <v>3.79</v>
          </cell>
          <cell r="N78">
            <v>9</v>
          </cell>
          <cell r="O78">
            <v>35</v>
          </cell>
          <cell r="P78">
            <v>132.75</v>
          </cell>
          <cell r="Q78">
            <v>2.25</v>
          </cell>
          <cell r="R78">
            <v>132</v>
          </cell>
          <cell r="S78">
            <v>92</v>
          </cell>
          <cell r="T78">
            <v>69.7</v>
          </cell>
          <cell r="U78">
            <v>991</v>
          </cell>
          <cell r="V78">
            <v>7.5</v>
          </cell>
          <cell r="W78">
            <v>3</v>
          </cell>
          <cell r="X78">
            <v>3</v>
          </cell>
          <cell r="Y78">
            <v>135.72</v>
          </cell>
          <cell r="Z78">
            <v>33</v>
          </cell>
          <cell r="AA78">
            <v>247.8</v>
          </cell>
          <cell r="AB78">
            <v>23</v>
          </cell>
          <cell r="AC78">
            <v>0.75</v>
          </cell>
          <cell r="AD78">
            <v>0.75</v>
          </cell>
          <cell r="AE78">
            <v>1522</v>
          </cell>
          <cell r="AF78">
            <v>5.6</v>
          </cell>
          <cell r="AG78">
            <v>380.5</v>
          </cell>
          <cell r="AH78">
            <v>53</v>
          </cell>
          <cell r="AI78">
            <v>20</v>
          </cell>
          <cell r="AJ78">
            <v>37.74</v>
          </cell>
          <cell r="AK78">
            <v>67</v>
          </cell>
          <cell r="AL78">
            <v>2.5</v>
          </cell>
          <cell r="AM78">
            <v>3</v>
          </cell>
          <cell r="AN78">
            <v>10</v>
          </cell>
          <cell r="AO78">
            <v>13</v>
          </cell>
          <cell r="AP78">
            <v>3.25</v>
          </cell>
        </row>
        <row r="79">
          <cell r="A79" t="str">
            <v>New Mexico</v>
          </cell>
          <cell r="B79">
            <v>3</v>
          </cell>
          <cell r="C79">
            <v>7</v>
          </cell>
          <cell r="D79">
            <v>6</v>
          </cell>
          <cell r="E79">
            <v>6</v>
          </cell>
          <cell r="F79">
            <v>0</v>
          </cell>
          <cell r="G79">
            <v>0</v>
          </cell>
          <cell r="H79">
            <v>66</v>
          </cell>
          <cell r="I79">
            <v>22</v>
          </cell>
          <cell r="J79">
            <v>2.3333333333333335</v>
          </cell>
          <cell r="K79">
            <v>85</v>
          </cell>
          <cell r="L79">
            <v>431</v>
          </cell>
          <cell r="M79">
            <v>5.07</v>
          </cell>
          <cell r="N79">
            <v>4</v>
          </cell>
          <cell r="O79">
            <v>28.33</v>
          </cell>
          <cell r="P79">
            <v>143.66999999999999</v>
          </cell>
          <cell r="Q79">
            <v>1.3333333333333333</v>
          </cell>
          <cell r="R79">
            <v>104</v>
          </cell>
          <cell r="S79">
            <v>71</v>
          </cell>
          <cell r="T79">
            <v>68.3</v>
          </cell>
          <cell r="U79">
            <v>733</v>
          </cell>
          <cell r="V79">
            <v>7</v>
          </cell>
          <cell r="W79">
            <v>3</v>
          </cell>
          <cell r="X79">
            <v>2</v>
          </cell>
          <cell r="Y79">
            <v>133.13999999999999</v>
          </cell>
          <cell r="Z79">
            <v>34.700000000000003</v>
          </cell>
          <cell r="AA79">
            <v>244.3</v>
          </cell>
          <cell r="AB79">
            <v>23.666666666666668</v>
          </cell>
          <cell r="AC79">
            <v>1</v>
          </cell>
          <cell r="AD79">
            <v>0.66666666666666663</v>
          </cell>
          <cell r="AE79">
            <v>1164</v>
          </cell>
          <cell r="AF79">
            <v>6.16</v>
          </cell>
          <cell r="AG79">
            <v>388</v>
          </cell>
          <cell r="AH79">
            <v>39</v>
          </cell>
          <cell r="AI79">
            <v>17</v>
          </cell>
          <cell r="AJ79">
            <v>43.59</v>
          </cell>
          <cell r="AK79">
            <v>5</v>
          </cell>
          <cell r="AL79">
            <v>0.67</v>
          </cell>
          <cell r="AM79">
            <v>2</v>
          </cell>
          <cell r="AN79">
            <v>10</v>
          </cell>
          <cell r="AO79">
            <v>12</v>
          </cell>
          <cell r="AP79">
            <v>4</v>
          </cell>
        </row>
        <row r="80">
          <cell r="A80" t="str">
            <v>New Mexico State</v>
          </cell>
          <cell r="B80">
            <v>3</v>
          </cell>
          <cell r="C80">
            <v>8</v>
          </cell>
          <cell r="D80">
            <v>3</v>
          </cell>
          <cell r="E80">
            <v>7</v>
          </cell>
          <cell r="F80">
            <v>1</v>
          </cell>
          <cell r="G80">
            <v>0</v>
          </cell>
          <cell r="H80">
            <v>66</v>
          </cell>
          <cell r="I80">
            <v>22</v>
          </cell>
          <cell r="J80">
            <v>2.6666666666666665</v>
          </cell>
          <cell r="K80">
            <v>137</v>
          </cell>
          <cell r="L80">
            <v>562</v>
          </cell>
          <cell r="M80">
            <v>4.0999999999999996</v>
          </cell>
          <cell r="N80">
            <v>4</v>
          </cell>
          <cell r="O80">
            <v>45.67</v>
          </cell>
          <cell r="P80">
            <v>187.33</v>
          </cell>
          <cell r="Q80">
            <v>1.3333333333333333</v>
          </cell>
          <cell r="R80">
            <v>93</v>
          </cell>
          <cell r="S80">
            <v>58</v>
          </cell>
          <cell r="T80">
            <v>62.4</v>
          </cell>
          <cell r="U80">
            <v>642</v>
          </cell>
          <cell r="V80">
            <v>6.9</v>
          </cell>
          <cell r="W80">
            <v>3</v>
          </cell>
          <cell r="X80">
            <v>4</v>
          </cell>
          <cell r="Y80">
            <v>122.41</v>
          </cell>
          <cell r="Z80">
            <v>31</v>
          </cell>
          <cell r="AA80">
            <v>214</v>
          </cell>
          <cell r="AB80">
            <v>19.333333333333332</v>
          </cell>
          <cell r="AC80">
            <v>1</v>
          </cell>
          <cell r="AD80">
            <v>1.3333333333333333</v>
          </cell>
          <cell r="AE80">
            <v>1204</v>
          </cell>
          <cell r="AF80">
            <v>5.23</v>
          </cell>
          <cell r="AG80">
            <v>401.3</v>
          </cell>
          <cell r="AH80">
            <v>52</v>
          </cell>
          <cell r="AI80">
            <v>23</v>
          </cell>
          <cell r="AJ80">
            <v>44.23</v>
          </cell>
          <cell r="AK80">
            <v>36</v>
          </cell>
          <cell r="AL80">
            <v>2</v>
          </cell>
          <cell r="AM80">
            <v>4</v>
          </cell>
          <cell r="AN80">
            <v>12</v>
          </cell>
          <cell r="AO80">
            <v>16</v>
          </cell>
          <cell r="AP80">
            <v>5.33</v>
          </cell>
        </row>
        <row r="81">
          <cell r="A81" t="str">
            <v>North Carolina</v>
          </cell>
          <cell r="B81">
            <v>4</v>
          </cell>
          <cell r="C81">
            <v>10</v>
          </cell>
          <cell r="D81">
            <v>7</v>
          </cell>
          <cell r="E81">
            <v>10</v>
          </cell>
          <cell r="F81">
            <v>0</v>
          </cell>
          <cell r="G81">
            <v>0</v>
          </cell>
          <cell r="H81">
            <v>91</v>
          </cell>
          <cell r="I81">
            <v>22.8</v>
          </cell>
          <cell r="J81">
            <v>2.5</v>
          </cell>
          <cell r="K81">
            <v>146</v>
          </cell>
          <cell r="L81">
            <v>546</v>
          </cell>
          <cell r="M81">
            <v>3.74</v>
          </cell>
          <cell r="N81">
            <v>5</v>
          </cell>
          <cell r="O81">
            <v>36.5</v>
          </cell>
          <cell r="P81">
            <v>136.5</v>
          </cell>
          <cell r="Q81">
            <v>1.25</v>
          </cell>
          <cell r="R81">
            <v>126</v>
          </cell>
          <cell r="S81">
            <v>86</v>
          </cell>
          <cell r="T81">
            <v>68.3</v>
          </cell>
          <cell r="U81">
            <v>832</v>
          </cell>
          <cell r="V81">
            <v>6.6</v>
          </cell>
          <cell r="W81">
            <v>3</v>
          </cell>
          <cell r="X81">
            <v>4</v>
          </cell>
          <cell r="Y81">
            <v>125.23</v>
          </cell>
          <cell r="Z81">
            <v>31.5</v>
          </cell>
          <cell r="AA81">
            <v>208</v>
          </cell>
          <cell r="AB81">
            <v>21.5</v>
          </cell>
          <cell r="AC81">
            <v>0.75</v>
          </cell>
          <cell r="AD81">
            <v>1</v>
          </cell>
          <cell r="AE81">
            <v>1378</v>
          </cell>
          <cell r="AF81">
            <v>5.07</v>
          </cell>
          <cell r="AG81">
            <v>344.5</v>
          </cell>
          <cell r="AH81">
            <v>54</v>
          </cell>
          <cell r="AI81">
            <v>24</v>
          </cell>
          <cell r="AJ81">
            <v>44.44</v>
          </cell>
          <cell r="AK81">
            <v>28</v>
          </cell>
          <cell r="AL81">
            <v>1</v>
          </cell>
          <cell r="AM81">
            <v>4</v>
          </cell>
          <cell r="AN81">
            <v>11</v>
          </cell>
          <cell r="AO81">
            <v>15</v>
          </cell>
          <cell r="AP81">
            <v>3.75</v>
          </cell>
        </row>
        <row r="82">
          <cell r="A82" t="str">
            <v>North Texas</v>
          </cell>
          <cell r="B82">
            <v>4</v>
          </cell>
          <cell r="C82">
            <v>9</v>
          </cell>
          <cell r="D82">
            <v>5</v>
          </cell>
          <cell r="E82">
            <v>9</v>
          </cell>
          <cell r="F82">
            <v>0</v>
          </cell>
          <cell r="G82">
            <v>0</v>
          </cell>
          <cell r="H82">
            <v>78</v>
          </cell>
          <cell r="I82">
            <v>19.5</v>
          </cell>
          <cell r="J82">
            <v>2.25</v>
          </cell>
          <cell r="K82">
            <v>180</v>
          </cell>
          <cell r="L82">
            <v>698</v>
          </cell>
          <cell r="M82">
            <v>3.88</v>
          </cell>
          <cell r="N82">
            <v>6</v>
          </cell>
          <cell r="O82">
            <v>45</v>
          </cell>
          <cell r="P82">
            <v>174.5</v>
          </cell>
          <cell r="Q82">
            <v>1.5</v>
          </cell>
          <cell r="R82">
            <v>90</v>
          </cell>
          <cell r="S82">
            <v>49</v>
          </cell>
          <cell r="T82">
            <v>54.4</v>
          </cell>
          <cell r="U82">
            <v>487</v>
          </cell>
          <cell r="V82">
            <v>5.4</v>
          </cell>
          <cell r="W82">
            <v>3</v>
          </cell>
          <cell r="X82">
            <v>5</v>
          </cell>
          <cell r="Y82">
            <v>99.78</v>
          </cell>
          <cell r="Z82">
            <v>22.5</v>
          </cell>
          <cell r="AA82">
            <v>121.8</v>
          </cell>
          <cell r="AB82">
            <v>12.25</v>
          </cell>
          <cell r="AC82">
            <v>0.75</v>
          </cell>
          <cell r="AD82">
            <v>1.25</v>
          </cell>
          <cell r="AE82">
            <v>1185</v>
          </cell>
          <cell r="AF82">
            <v>4.3899999999999997</v>
          </cell>
          <cell r="AG82">
            <v>296.3</v>
          </cell>
          <cell r="AH82">
            <v>61</v>
          </cell>
          <cell r="AI82">
            <v>28</v>
          </cell>
          <cell r="AJ82">
            <v>45.9</v>
          </cell>
          <cell r="AK82">
            <v>46</v>
          </cell>
          <cell r="AL82">
            <v>2</v>
          </cell>
          <cell r="AM82">
            <v>5</v>
          </cell>
          <cell r="AN82">
            <v>4</v>
          </cell>
          <cell r="AO82">
            <v>9</v>
          </cell>
          <cell r="AP82">
            <v>2.25</v>
          </cell>
        </row>
        <row r="83">
          <cell r="A83" t="str">
            <v>Northern Illinois</v>
          </cell>
          <cell r="B83">
            <v>3</v>
          </cell>
          <cell r="C83">
            <v>9</v>
          </cell>
          <cell r="D83">
            <v>4</v>
          </cell>
          <cell r="E83">
            <v>9</v>
          </cell>
          <cell r="F83">
            <v>0</v>
          </cell>
          <cell r="G83">
            <v>0</v>
          </cell>
          <cell r="H83">
            <v>75</v>
          </cell>
          <cell r="I83">
            <v>25</v>
          </cell>
          <cell r="J83">
            <v>3</v>
          </cell>
          <cell r="K83">
            <v>103</v>
          </cell>
          <cell r="L83">
            <v>440</v>
          </cell>
          <cell r="M83">
            <v>4.2699999999999996</v>
          </cell>
          <cell r="N83">
            <v>4</v>
          </cell>
          <cell r="O83">
            <v>34.33</v>
          </cell>
          <cell r="P83">
            <v>146.66999999999999</v>
          </cell>
          <cell r="Q83">
            <v>1.3333333333333333</v>
          </cell>
          <cell r="R83">
            <v>85</v>
          </cell>
          <cell r="S83">
            <v>48</v>
          </cell>
          <cell r="T83">
            <v>56.5</v>
          </cell>
          <cell r="U83">
            <v>569</v>
          </cell>
          <cell r="V83">
            <v>6.7</v>
          </cell>
          <cell r="W83">
            <v>4</v>
          </cell>
          <cell r="X83">
            <v>1</v>
          </cell>
          <cell r="Y83">
            <v>125.88</v>
          </cell>
          <cell r="Z83">
            <v>28.3</v>
          </cell>
          <cell r="AA83">
            <v>189.7</v>
          </cell>
          <cell r="AB83">
            <v>16</v>
          </cell>
          <cell r="AC83">
            <v>1.3333333333333333</v>
          </cell>
          <cell r="AD83">
            <v>0.33333333333333331</v>
          </cell>
          <cell r="AE83">
            <v>1009</v>
          </cell>
          <cell r="AF83">
            <v>5.37</v>
          </cell>
          <cell r="AG83">
            <v>336.3</v>
          </cell>
          <cell r="AH83">
            <v>37</v>
          </cell>
          <cell r="AI83">
            <v>12</v>
          </cell>
          <cell r="AJ83">
            <v>32.43</v>
          </cell>
          <cell r="AK83">
            <v>30</v>
          </cell>
          <cell r="AL83">
            <v>1.33</v>
          </cell>
          <cell r="AM83">
            <v>1</v>
          </cell>
          <cell r="AN83">
            <v>8</v>
          </cell>
          <cell r="AO83">
            <v>9</v>
          </cell>
          <cell r="AP83">
            <v>3</v>
          </cell>
        </row>
        <row r="84">
          <cell r="A84" t="str">
            <v>Northwestern</v>
          </cell>
          <cell r="B84">
            <v>3</v>
          </cell>
          <cell r="C84">
            <v>7</v>
          </cell>
          <cell r="D84">
            <v>5</v>
          </cell>
          <cell r="E84">
            <v>7</v>
          </cell>
          <cell r="F84">
            <v>0</v>
          </cell>
          <cell r="G84">
            <v>0</v>
          </cell>
          <cell r="H84">
            <v>64</v>
          </cell>
          <cell r="I84">
            <v>21.3</v>
          </cell>
          <cell r="J84">
            <v>2.3333333333333335</v>
          </cell>
          <cell r="K84">
            <v>95</v>
          </cell>
          <cell r="L84">
            <v>515</v>
          </cell>
          <cell r="M84">
            <v>5.42</v>
          </cell>
          <cell r="N84">
            <v>4</v>
          </cell>
          <cell r="O84">
            <v>31.67</v>
          </cell>
          <cell r="P84">
            <v>171.67</v>
          </cell>
          <cell r="Q84">
            <v>1.3333333333333333</v>
          </cell>
          <cell r="R84">
            <v>85</v>
          </cell>
          <cell r="S84">
            <v>49</v>
          </cell>
          <cell r="T84">
            <v>57.6</v>
          </cell>
          <cell r="U84">
            <v>459</v>
          </cell>
          <cell r="V84">
            <v>5.4</v>
          </cell>
          <cell r="W84">
            <v>3</v>
          </cell>
          <cell r="X84">
            <v>2</v>
          </cell>
          <cell r="Y84">
            <v>109.95</v>
          </cell>
          <cell r="Z84">
            <v>28.3</v>
          </cell>
          <cell r="AA84">
            <v>153</v>
          </cell>
          <cell r="AB84">
            <v>16.333333333333332</v>
          </cell>
          <cell r="AC84">
            <v>1</v>
          </cell>
          <cell r="AD84">
            <v>0.66666666666666663</v>
          </cell>
          <cell r="AE84">
            <v>974</v>
          </cell>
          <cell r="AF84">
            <v>5.41</v>
          </cell>
          <cell r="AG84">
            <v>324.7</v>
          </cell>
          <cell r="AH84">
            <v>38</v>
          </cell>
          <cell r="AI84">
            <v>15</v>
          </cell>
          <cell r="AJ84">
            <v>39.47</v>
          </cell>
          <cell r="AK84">
            <v>23</v>
          </cell>
          <cell r="AL84">
            <v>1</v>
          </cell>
          <cell r="AM84">
            <v>2</v>
          </cell>
          <cell r="AN84">
            <v>15</v>
          </cell>
          <cell r="AO84">
            <v>17</v>
          </cell>
          <cell r="AP84">
            <v>5.67</v>
          </cell>
        </row>
        <row r="85">
          <cell r="A85" t="str">
            <v>Notre Dame</v>
          </cell>
          <cell r="B85">
            <v>3</v>
          </cell>
          <cell r="C85">
            <v>11</v>
          </cell>
          <cell r="D85">
            <v>7</v>
          </cell>
          <cell r="E85">
            <v>11</v>
          </cell>
          <cell r="F85">
            <v>0</v>
          </cell>
          <cell r="G85">
            <v>0</v>
          </cell>
          <cell r="H85">
            <v>98</v>
          </cell>
          <cell r="I85">
            <v>32.700000000000003</v>
          </cell>
          <cell r="J85">
            <v>3.6666666666666665</v>
          </cell>
          <cell r="K85">
            <v>98</v>
          </cell>
          <cell r="L85">
            <v>338</v>
          </cell>
          <cell r="M85">
            <v>3.45</v>
          </cell>
          <cell r="N85">
            <v>4</v>
          </cell>
          <cell r="O85">
            <v>32.67</v>
          </cell>
          <cell r="P85">
            <v>112.67</v>
          </cell>
          <cell r="Q85">
            <v>1.3333333333333333</v>
          </cell>
          <cell r="R85">
            <v>107</v>
          </cell>
          <cell r="S85">
            <v>62</v>
          </cell>
          <cell r="T85">
            <v>57.9</v>
          </cell>
          <cell r="U85">
            <v>868</v>
          </cell>
          <cell r="V85">
            <v>8.1</v>
          </cell>
          <cell r="W85">
            <v>7</v>
          </cell>
          <cell r="X85">
            <v>3</v>
          </cell>
          <cell r="Y85">
            <v>142.06</v>
          </cell>
          <cell r="Z85">
            <v>35.700000000000003</v>
          </cell>
          <cell r="AA85">
            <v>289.3</v>
          </cell>
          <cell r="AB85">
            <v>20.666666666666668</v>
          </cell>
          <cell r="AC85">
            <v>2.3333333333333335</v>
          </cell>
          <cell r="AD85">
            <v>1</v>
          </cell>
          <cell r="AE85">
            <v>1206</v>
          </cell>
          <cell r="AF85">
            <v>5.88</v>
          </cell>
          <cell r="AG85">
            <v>402</v>
          </cell>
          <cell r="AH85">
            <v>38</v>
          </cell>
          <cell r="AI85">
            <v>12</v>
          </cell>
          <cell r="AJ85">
            <v>31.58</v>
          </cell>
          <cell r="AK85">
            <v>20</v>
          </cell>
          <cell r="AL85">
            <v>1</v>
          </cell>
          <cell r="AM85">
            <v>3</v>
          </cell>
          <cell r="AN85">
            <v>13</v>
          </cell>
          <cell r="AO85">
            <v>16</v>
          </cell>
          <cell r="AP85">
            <v>5.33</v>
          </cell>
        </row>
        <row r="86">
          <cell r="A86" t="str">
            <v>Ohio</v>
          </cell>
          <cell r="B86">
            <v>4</v>
          </cell>
          <cell r="C86">
            <v>14</v>
          </cell>
          <cell r="D86">
            <v>6</v>
          </cell>
          <cell r="E86">
            <v>14</v>
          </cell>
          <cell r="F86">
            <v>0</v>
          </cell>
          <cell r="G86">
            <v>0</v>
          </cell>
          <cell r="H86">
            <v>116</v>
          </cell>
          <cell r="I86">
            <v>29</v>
          </cell>
          <cell r="J86">
            <v>3.5</v>
          </cell>
          <cell r="K86">
            <v>127</v>
          </cell>
          <cell r="L86">
            <v>635</v>
          </cell>
          <cell r="M86">
            <v>5</v>
          </cell>
          <cell r="N86">
            <v>6</v>
          </cell>
          <cell r="O86">
            <v>31.75</v>
          </cell>
          <cell r="P86">
            <v>158.75</v>
          </cell>
          <cell r="Q86">
            <v>1.5</v>
          </cell>
          <cell r="R86">
            <v>113</v>
          </cell>
          <cell r="S86">
            <v>77</v>
          </cell>
          <cell r="T86">
            <v>68.099999999999994</v>
          </cell>
          <cell r="U86">
            <v>1066</v>
          </cell>
          <cell r="V86">
            <v>9.4</v>
          </cell>
          <cell r="W86">
            <v>7</v>
          </cell>
          <cell r="X86">
            <v>4</v>
          </cell>
          <cell r="Y86">
            <v>160.75</v>
          </cell>
          <cell r="Z86">
            <v>28.3</v>
          </cell>
          <cell r="AA86">
            <v>266.5</v>
          </cell>
          <cell r="AB86">
            <v>19.25</v>
          </cell>
          <cell r="AC86">
            <v>1.75</v>
          </cell>
          <cell r="AD86">
            <v>1</v>
          </cell>
          <cell r="AE86">
            <v>1701</v>
          </cell>
          <cell r="AF86">
            <v>7.09</v>
          </cell>
          <cell r="AG86">
            <v>425.3</v>
          </cell>
          <cell r="AH86">
            <v>45</v>
          </cell>
          <cell r="AI86">
            <v>10</v>
          </cell>
          <cell r="AJ86">
            <v>22.22</v>
          </cell>
          <cell r="AK86">
            <v>29</v>
          </cell>
          <cell r="AL86">
            <v>1.5</v>
          </cell>
          <cell r="AM86">
            <v>4</v>
          </cell>
          <cell r="AN86">
            <v>8</v>
          </cell>
          <cell r="AO86">
            <v>12</v>
          </cell>
          <cell r="AP86">
            <v>3</v>
          </cell>
        </row>
        <row r="87">
          <cell r="A87" t="str">
            <v>Ohio State</v>
          </cell>
          <cell r="B87">
            <v>3</v>
          </cell>
          <cell r="C87">
            <v>2</v>
          </cell>
          <cell r="D87">
            <v>1</v>
          </cell>
          <cell r="E87">
            <v>1</v>
          </cell>
          <cell r="F87">
            <v>0</v>
          </cell>
          <cell r="G87">
            <v>0</v>
          </cell>
          <cell r="H87">
            <v>16</v>
          </cell>
          <cell r="I87">
            <v>5.3</v>
          </cell>
          <cell r="J87">
            <v>0.66666666666666663</v>
          </cell>
          <cell r="K87">
            <v>104</v>
          </cell>
          <cell r="L87">
            <v>328</v>
          </cell>
          <cell r="M87">
            <v>3.15</v>
          </cell>
          <cell r="N87">
            <v>0</v>
          </cell>
          <cell r="O87">
            <v>34.67</v>
          </cell>
          <cell r="P87">
            <v>109.33</v>
          </cell>
          <cell r="Q87">
            <v>0</v>
          </cell>
          <cell r="R87">
            <v>73</v>
          </cell>
          <cell r="S87">
            <v>38</v>
          </cell>
          <cell r="T87">
            <v>52.1</v>
          </cell>
          <cell r="U87">
            <v>355</v>
          </cell>
          <cell r="V87">
            <v>4.9000000000000004</v>
          </cell>
          <cell r="W87">
            <v>2</v>
          </cell>
          <cell r="X87">
            <v>2</v>
          </cell>
          <cell r="Y87">
            <v>96.47</v>
          </cell>
          <cell r="Z87">
            <v>24.3</v>
          </cell>
          <cell r="AA87">
            <v>118.3</v>
          </cell>
          <cell r="AB87">
            <v>12.666666666666666</v>
          </cell>
          <cell r="AC87">
            <v>0.66666666666666663</v>
          </cell>
          <cell r="AD87">
            <v>0.66666666666666663</v>
          </cell>
          <cell r="AE87">
            <v>683</v>
          </cell>
          <cell r="AF87">
            <v>3.86</v>
          </cell>
          <cell r="AG87">
            <v>227.7</v>
          </cell>
          <cell r="AH87">
            <v>43</v>
          </cell>
          <cell r="AI87">
            <v>11</v>
          </cell>
          <cell r="AJ87">
            <v>25.58</v>
          </cell>
          <cell r="AK87">
            <v>35</v>
          </cell>
          <cell r="AL87">
            <v>2.33</v>
          </cell>
          <cell r="AM87">
            <v>2</v>
          </cell>
          <cell r="AN87">
            <v>8</v>
          </cell>
          <cell r="AO87">
            <v>10</v>
          </cell>
          <cell r="AP87">
            <v>3.33</v>
          </cell>
        </row>
        <row r="88">
          <cell r="A88" t="str">
            <v>Oklahoma</v>
          </cell>
          <cell r="B88">
            <v>4</v>
          </cell>
          <cell r="C88">
            <v>3</v>
          </cell>
          <cell r="D88">
            <v>5</v>
          </cell>
          <cell r="E88">
            <v>3</v>
          </cell>
          <cell r="F88">
            <v>0</v>
          </cell>
          <cell r="G88">
            <v>0</v>
          </cell>
          <cell r="H88">
            <v>36</v>
          </cell>
          <cell r="I88">
            <v>9</v>
          </cell>
          <cell r="J88">
            <v>0.75</v>
          </cell>
          <cell r="K88">
            <v>120</v>
          </cell>
          <cell r="L88">
            <v>356</v>
          </cell>
          <cell r="M88">
            <v>2.97</v>
          </cell>
          <cell r="N88">
            <v>2</v>
          </cell>
          <cell r="O88">
            <v>30</v>
          </cell>
          <cell r="P88">
            <v>89</v>
          </cell>
          <cell r="Q88">
            <v>0.5</v>
          </cell>
          <cell r="R88">
            <v>104</v>
          </cell>
          <cell r="S88">
            <v>54</v>
          </cell>
          <cell r="T88">
            <v>51.9</v>
          </cell>
          <cell r="U88">
            <v>474</v>
          </cell>
          <cell r="V88">
            <v>4.5999999999999996</v>
          </cell>
          <cell r="W88">
            <v>1</v>
          </cell>
          <cell r="X88">
            <v>0</v>
          </cell>
          <cell r="Y88">
            <v>93.38</v>
          </cell>
          <cell r="Z88">
            <v>26</v>
          </cell>
          <cell r="AA88">
            <v>118.5</v>
          </cell>
          <cell r="AB88">
            <v>13.5</v>
          </cell>
          <cell r="AC88">
            <v>0.25</v>
          </cell>
          <cell r="AD88">
            <v>0</v>
          </cell>
          <cell r="AE88">
            <v>830</v>
          </cell>
          <cell r="AF88">
            <v>3.71</v>
          </cell>
          <cell r="AG88">
            <v>207.5</v>
          </cell>
          <cell r="AH88">
            <v>56</v>
          </cell>
          <cell r="AI88">
            <v>10</v>
          </cell>
          <cell r="AJ88">
            <v>17.86</v>
          </cell>
          <cell r="AK88">
            <v>80</v>
          </cell>
          <cell r="AL88">
            <v>4</v>
          </cell>
          <cell r="AM88">
            <v>0</v>
          </cell>
          <cell r="AN88">
            <v>14</v>
          </cell>
          <cell r="AO88">
            <v>14</v>
          </cell>
          <cell r="AP88">
            <v>3.5</v>
          </cell>
        </row>
        <row r="89">
          <cell r="A89" t="str">
            <v>Oklahoma State</v>
          </cell>
          <cell r="B89">
            <v>3</v>
          </cell>
          <cell r="C89">
            <v>12</v>
          </cell>
          <cell r="D89">
            <v>4</v>
          </cell>
          <cell r="E89">
            <v>11</v>
          </cell>
          <cell r="F89">
            <v>0</v>
          </cell>
          <cell r="G89">
            <v>0</v>
          </cell>
          <cell r="H89">
            <v>95</v>
          </cell>
          <cell r="I89">
            <v>31.7</v>
          </cell>
          <cell r="J89">
            <v>4</v>
          </cell>
          <cell r="K89">
            <v>118</v>
          </cell>
          <cell r="L89">
            <v>633</v>
          </cell>
          <cell r="M89">
            <v>5.36</v>
          </cell>
          <cell r="N89">
            <v>5</v>
          </cell>
          <cell r="O89">
            <v>39.33</v>
          </cell>
          <cell r="P89">
            <v>211</v>
          </cell>
          <cell r="Q89">
            <v>1.6666666666666667</v>
          </cell>
          <cell r="R89">
            <v>78</v>
          </cell>
          <cell r="S89">
            <v>51</v>
          </cell>
          <cell r="T89">
            <v>65.400000000000006</v>
          </cell>
          <cell r="U89">
            <v>647</v>
          </cell>
          <cell r="V89">
            <v>8.3000000000000007</v>
          </cell>
          <cell r="W89">
            <v>5</v>
          </cell>
          <cell r="X89">
            <v>1</v>
          </cell>
          <cell r="Y89">
            <v>153.66</v>
          </cell>
          <cell r="Z89">
            <v>26</v>
          </cell>
          <cell r="AA89">
            <v>215.7</v>
          </cell>
          <cell r="AB89">
            <v>17</v>
          </cell>
          <cell r="AC89">
            <v>1.6666666666666667</v>
          </cell>
          <cell r="AD89">
            <v>0.33333333333333331</v>
          </cell>
          <cell r="AE89">
            <v>1280</v>
          </cell>
          <cell r="AF89">
            <v>6.53</v>
          </cell>
          <cell r="AG89">
            <v>426.7</v>
          </cell>
          <cell r="AH89">
            <v>46</v>
          </cell>
          <cell r="AI89">
            <v>20</v>
          </cell>
          <cell r="AJ89">
            <v>43.48</v>
          </cell>
          <cell r="AK89">
            <v>12</v>
          </cell>
          <cell r="AL89">
            <v>1.33</v>
          </cell>
          <cell r="AM89">
            <v>1</v>
          </cell>
          <cell r="AN89">
            <v>6</v>
          </cell>
          <cell r="AO89">
            <v>7</v>
          </cell>
          <cell r="AP89">
            <v>2.33</v>
          </cell>
        </row>
        <row r="90">
          <cell r="A90" t="str">
            <v>Old Dominion</v>
          </cell>
          <cell r="B90">
            <v>3</v>
          </cell>
          <cell r="C90">
            <v>7</v>
          </cell>
          <cell r="D90">
            <v>4</v>
          </cell>
          <cell r="E90">
            <v>5</v>
          </cell>
          <cell r="F90">
            <v>0</v>
          </cell>
          <cell r="G90">
            <v>0</v>
          </cell>
          <cell r="H90">
            <v>59</v>
          </cell>
          <cell r="I90">
            <v>19.7</v>
          </cell>
          <cell r="J90">
            <v>2.3333333333333335</v>
          </cell>
          <cell r="K90">
            <v>129</v>
          </cell>
          <cell r="L90">
            <v>612</v>
          </cell>
          <cell r="M90">
            <v>4.74</v>
          </cell>
          <cell r="N90">
            <v>3</v>
          </cell>
          <cell r="O90">
            <v>43</v>
          </cell>
          <cell r="P90">
            <v>204</v>
          </cell>
          <cell r="Q90">
            <v>1</v>
          </cell>
          <cell r="R90">
            <v>98</v>
          </cell>
          <cell r="S90">
            <v>57</v>
          </cell>
          <cell r="T90">
            <v>58.2</v>
          </cell>
          <cell r="U90">
            <v>560</v>
          </cell>
          <cell r="V90">
            <v>5.7</v>
          </cell>
          <cell r="W90">
            <v>3</v>
          </cell>
          <cell r="X90">
            <v>3</v>
          </cell>
          <cell r="Y90">
            <v>110.14</v>
          </cell>
          <cell r="Z90">
            <v>32.700000000000003</v>
          </cell>
          <cell r="AA90">
            <v>186.7</v>
          </cell>
          <cell r="AB90">
            <v>19</v>
          </cell>
          <cell r="AC90">
            <v>1</v>
          </cell>
          <cell r="AD90">
            <v>1</v>
          </cell>
          <cell r="AE90">
            <v>1172</v>
          </cell>
          <cell r="AF90">
            <v>5.16</v>
          </cell>
          <cell r="AG90">
            <v>390.7</v>
          </cell>
          <cell r="AH90">
            <v>45</v>
          </cell>
          <cell r="AI90">
            <v>19</v>
          </cell>
          <cell r="AJ90">
            <v>42.22</v>
          </cell>
          <cell r="AK90">
            <v>40</v>
          </cell>
          <cell r="AL90">
            <v>2.33</v>
          </cell>
          <cell r="AM90">
            <v>3</v>
          </cell>
          <cell r="AN90">
            <v>16</v>
          </cell>
          <cell r="AO90">
            <v>19</v>
          </cell>
          <cell r="AP90">
            <v>6.33</v>
          </cell>
        </row>
        <row r="91">
          <cell r="A91" t="str">
            <v>Ole Miss</v>
          </cell>
          <cell r="B91">
            <v>4</v>
          </cell>
          <cell r="C91">
            <v>9</v>
          </cell>
          <cell r="D91">
            <v>4</v>
          </cell>
          <cell r="E91">
            <v>9</v>
          </cell>
          <cell r="F91">
            <v>0</v>
          </cell>
          <cell r="G91">
            <v>0</v>
          </cell>
          <cell r="H91">
            <v>75</v>
          </cell>
          <cell r="I91">
            <v>18.8</v>
          </cell>
          <cell r="J91">
            <v>2.25</v>
          </cell>
          <cell r="K91">
            <v>148</v>
          </cell>
          <cell r="L91">
            <v>762</v>
          </cell>
          <cell r="M91">
            <v>5.15</v>
          </cell>
          <cell r="N91">
            <v>6</v>
          </cell>
          <cell r="O91">
            <v>37</v>
          </cell>
          <cell r="P91">
            <v>190.5</v>
          </cell>
          <cell r="Q91">
            <v>1.5</v>
          </cell>
          <cell r="R91">
            <v>122</v>
          </cell>
          <cell r="S91">
            <v>60</v>
          </cell>
          <cell r="T91">
            <v>49.2</v>
          </cell>
          <cell r="U91">
            <v>665</v>
          </cell>
          <cell r="V91">
            <v>5.5</v>
          </cell>
          <cell r="W91">
            <v>3</v>
          </cell>
          <cell r="X91">
            <v>2</v>
          </cell>
          <cell r="Y91">
            <v>99.8</v>
          </cell>
          <cell r="Z91">
            <v>30.5</v>
          </cell>
          <cell r="AA91">
            <v>166.3</v>
          </cell>
          <cell r="AB91">
            <v>15</v>
          </cell>
          <cell r="AC91">
            <v>0.75</v>
          </cell>
          <cell r="AD91">
            <v>0.5</v>
          </cell>
          <cell r="AE91">
            <v>1427</v>
          </cell>
          <cell r="AF91">
            <v>5.29</v>
          </cell>
          <cell r="AG91">
            <v>356.8</v>
          </cell>
          <cell r="AH91">
            <v>58</v>
          </cell>
          <cell r="AI91">
            <v>22</v>
          </cell>
          <cell r="AJ91">
            <v>37.93</v>
          </cell>
          <cell r="AK91">
            <v>24</v>
          </cell>
          <cell r="AL91">
            <v>1</v>
          </cell>
          <cell r="AM91">
            <v>2</v>
          </cell>
          <cell r="AN91">
            <v>21</v>
          </cell>
          <cell r="AO91">
            <v>23</v>
          </cell>
          <cell r="AP91">
            <v>5.75</v>
          </cell>
        </row>
        <row r="92">
          <cell r="A92" t="str">
            <v>Oregon</v>
          </cell>
          <cell r="B92">
            <v>4</v>
          </cell>
          <cell r="C92">
            <v>4</v>
          </cell>
          <cell r="D92">
            <v>3</v>
          </cell>
          <cell r="E92">
            <v>4</v>
          </cell>
          <cell r="F92">
            <v>0</v>
          </cell>
          <cell r="G92">
            <v>0</v>
          </cell>
          <cell r="H92">
            <v>37</v>
          </cell>
          <cell r="I92">
            <v>9.3000000000000007</v>
          </cell>
          <cell r="J92">
            <v>1</v>
          </cell>
          <cell r="K92">
            <v>132</v>
          </cell>
          <cell r="L92">
            <v>435</v>
          </cell>
          <cell r="M92">
            <v>3.3</v>
          </cell>
          <cell r="N92">
            <v>4</v>
          </cell>
          <cell r="O92">
            <v>33</v>
          </cell>
          <cell r="P92">
            <v>108.75</v>
          </cell>
          <cell r="Q92">
            <v>1</v>
          </cell>
          <cell r="R92">
            <v>94</v>
          </cell>
          <cell r="S92">
            <v>48</v>
          </cell>
          <cell r="T92">
            <v>51.1</v>
          </cell>
          <cell r="U92">
            <v>480</v>
          </cell>
          <cell r="V92">
            <v>5.0999999999999996</v>
          </cell>
          <cell r="W92">
            <v>0</v>
          </cell>
          <cell r="X92">
            <v>4</v>
          </cell>
          <cell r="Y92">
            <v>85.44</v>
          </cell>
          <cell r="Z92">
            <v>23.5</v>
          </cell>
          <cell r="AA92">
            <v>120</v>
          </cell>
          <cell r="AB92">
            <v>12</v>
          </cell>
          <cell r="AC92">
            <v>0</v>
          </cell>
          <cell r="AD92">
            <v>1</v>
          </cell>
          <cell r="AE92">
            <v>915</v>
          </cell>
          <cell r="AF92">
            <v>4.05</v>
          </cell>
          <cell r="AG92">
            <v>228.8</v>
          </cell>
          <cell r="AH92">
            <v>51</v>
          </cell>
          <cell r="AI92">
            <v>14</v>
          </cell>
          <cell r="AJ92">
            <v>27.45</v>
          </cell>
          <cell r="AK92">
            <v>43</v>
          </cell>
          <cell r="AL92">
            <v>1.75</v>
          </cell>
          <cell r="AM92">
            <v>4</v>
          </cell>
          <cell r="AN92">
            <v>17</v>
          </cell>
          <cell r="AO92">
            <v>21</v>
          </cell>
          <cell r="AP92">
            <v>5.25</v>
          </cell>
        </row>
        <row r="93">
          <cell r="A93" t="str">
            <v>Oregon State</v>
          </cell>
          <cell r="B93">
            <v>4</v>
          </cell>
          <cell r="C93">
            <v>19</v>
          </cell>
          <cell r="D93">
            <v>8</v>
          </cell>
          <cell r="E93">
            <v>18</v>
          </cell>
          <cell r="F93">
            <v>0</v>
          </cell>
          <cell r="G93">
            <v>0</v>
          </cell>
          <cell r="H93">
            <v>156</v>
          </cell>
          <cell r="I93">
            <v>39</v>
          </cell>
          <cell r="J93">
            <v>4.75</v>
          </cell>
          <cell r="K93">
            <v>146</v>
          </cell>
          <cell r="L93">
            <v>720</v>
          </cell>
          <cell r="M93">
            <v>4.93</v>
          </cell>
          <cell r="N93">
            <v>6</v>
          </cell>
          <cell r="O93">
            <v>36.5</v>
          </cell>
          <cell r="P93">
            <v>180</v>
          </cell>
          <cell r="Q93">
            <v>1.5</v>
          </cell>
          <cell r="R93">
            <v>120</v>
          </cell>
          <cell r="S93">
            <v>81</v>
          </cell>
          <cell r="T93">
            <v>67.5</v>
          </cell>
          <cell r="U93">
            <v>1138</v>
          </cell>
          <cell r="V93">
            <v>9.5</v>
          </cell>
          <cell r="W93">
            <v>11</v>
          </cell>
          <cell r="X93">
            <v>3</v>
          </cell>
          <cell r="Y93">
            <v>172.41</v>
          </cell>
          <cell r="Z93">
            <v>30</v>
          </cell>
          <cell r="AA93">
            <v>284.5</v>
          </cell>
          <cell r="AB93">
            <v>20.25</v>
          </cell>
          <cell r="AC93">
            <v>2.75</v>
          </cell>
          <cell r="AD93">
            <v>0.75</v>
          </cell>
          <cell r="AE93">
            <v>1858</v>
          </cell>
          <cell r="AF93">
            <v>6.98</v>
          </cell>
          <cell r="AG93">
            <v>464.5</v>
          </cell>
          <cell r="AH93">
            <v>46</v>
          </cell>
          <cell r="AI93">
            <v>16</v>
          </cell>
          <cell r="AJ93">
            <v>34.78</v>
          </cell>
          <cell r="AK93">
            <v>33</v>
          </cell>
          <cell r="AL93">
            <v>0.75</v>
          </cell>
          <cell r="AM93">
            <v>3</v>
          </cell>
          <cell r="AN93">
            <v>14</v>
          </cell>
          <cell r="AO93">
            <v>17</v>
          </cell>
          <cell r="AP93">
            <v>4.25</v>
          </cell>
        </row>
        <row r="94">
          <cell r="A94" t="str">
            <v>Penn State</v>
          </cell>
          <cell r="B94">
            <v>3</v>
          </cell>
          <cell r="C94">
            <v>2</v>
          </cell>
          <cell r="D94">
            <v>1</v>
          </cell>
          <cell r="E94">
            <v>0</v>
          </cell>
          <cell r="F94">
            <v>1</v>
          </cell>
          <cell r="G94">
            <v>0</v>
          </cell>
          <cell r="H94">
            <v>17</v>
          </cell>
          <cell r="I94">
            <v>5.7</v>
          </cell>
          <cell r="J94">
            <v>0.66666666666666663</v>
          </cell>
          <cell r="K94">
            <v>106</v>
          </cell>
          <cell r="L94">
            <v>302</v>
          </cell>
          <cell r="M94">
            <v>2.85</v>
          </cell>
          <cell r="N94">
            <v>0</v>
          </cell>
          <cell r="O94">
            <v>35.33</v>
          </cell>
          <cell r="P94">
            <v>100.67</v>
          </cell>
          <cell r="Q94">
            <v>0</v>
          </cell>
          <cell r="R94">
            <v>81</v>
          </cell>
          <cell r="S94">
            <v>42</v>
          </cell>
          <cell r="T94">
            <v>51.9</v>
          </cell>
          <cell r="U94">
            <v>370</v>
          </cell>
          <cell r="V94">
            <v>4.5999999999999996</v>
          </cell>
          <cell r="W94">
            <v>2</v>
          </cell>
          <cell r="X94">
            <v>4</v>
          </cell>
          <cell r="Y94">
            <v>88.49</v>
          </cell>
          <cell r="Z94">
            <v>27</v>
          </cell>
          <cell r="AA94">
            <v>123.3</v>
          </cell>
          <cell r="AB94">
            <v>14</v>
          </cell>
          <cell r="AC94">
            <v>0.66666666666666663</v>
          </cell>
          <cell r="AD94">
            <v>1.3333333333333333</v>
          </cell>
          <cell r="AE94">
            <v>672</v>
          </cell>
          <cell r="AF94">
            <v>3.59</v>
          </cell>
          <cell r="AG94">
            <v>224</v>
          </cell>
          <cell r="AH94">
            <v>46</v>
          </cell>
          <cell r="AI94">
            <v>16</v>
          </cell>
          <cell r="AJ94">
            <v>34.78</v>
          </cell>
          <cell r="AK94">
            <v>45</v>
          </cell>
          <cell r="AL94">
            <v>3</v>
          </cell>
          <cell r="AM94">
            <v>4</v>
          </cell>
          <cell r="AN94">
            <v>8</v>
          </cell>
          <cell r="AO94">
            <v>12</v>
          </cell>
          <cell r="AP94">
            <v>4</v>
          </cell>
        </row>
        <row r="95">
          <cell r="A95" t="str">
            <v>Pittsburgh</v>
          </cell>
          <cell r="B95">
            <v>3</v>
          </cell>
          <cell r="C95">
            <v>7</v>
          </cell>
          <cell r="D95">
            <v>3</v>
          </cell>
          <cell r="E95">
            <v>6</v>
          </cell>
          <cell r="F95">
            <v>0</v>
          </cell>
          <cell r="G95">
            <v>0</v>
          </cell>
          <cell r="H95">
            <v>57</v>
          </cell>
          <cell r="I95">
            <v>19</v>
          </cell>
          <cell r="J95">
            <v>2.3333333333333335</v>
          </cell>
          <cell r="K95">
            <v>130</v>
          </cell>
          <cell r="L95">
            <v>243</v>
          </cell>
          <cell r="M95">
            <v>1.87</v>
          </cell>
          <cell r="N95">
            <v>4</v>
          </cell>
          <cell r="O95">
            <v>43.33</v>
          </cell>
          <cell r="P95">
            <v>81</v>
          </cell>
          <cell r="Q95">
            <v>1.3333333333333333</v>
          </cell>
          <cell r="R95">
            <v>86</v>
          </cell>
          <cell r="S95">
            <v>59</v>
          </cell>
          <cell r="T95">
            <v>68.599999999999994</v>
          </cell>
          <cell r="U95">
            <v>608</v>
          </cell>
          <cell r="V95">
            <v>7.1</v>
          </cell>
          <cell r="W95">
            <v>3</v>
          </cell>
          <cell r="X95">
            <v>2</v>
          </cell>
          <cell r="Y95">
            <v>134.86000000000001</v>
          </cell>
          <cell r="Z95">
            <v>28.7</v>
          </cell>
          <cell r="AA95">
            <v>202.7</v>
          </cell>
          <cell r="AB95">
            <v>19.666666666666668</v>
          </cell>
          <cell r="AC95">
            <v>1</v>
          </cell>
          <cell r="AD95">
            <v>0.66666666666666663</v>
          </cell>
          <cell r="AE95">
            <v>851</v>
          </cell>
          <cell r="AF95">
            <v>3.94</v>
          </cell>
          <cell r="AG95">
            <v>283.7</v>
          </cell>
          <cell r="AH95">
            <v>49</v>
          </cell>
          <cell r="AI95">
            <v>13</v>
          </cell>
          <cell r="AJ95">
            <v>26.53</v>
          </cell>
          <cell r="AK95">
            <v>84</v>
          </cell>
          <cell r="AL95">
            <v>4</v>
          </cell>
          <cell r="AM95">
            <v>2</v>
          </cell>
          <cell r="AN95">
            <v>8</v>
          </cell>
          <cell r="AO95">
            <v>10</v>
          </cell>
          <cell r="AP95">
            <v>3.33</v>
          </cell>
        </row>
        <row r="96">
          <cell r="A96" t="str">
            <v>Purdue</v>
          </cell>
          <cell r="B96">
            <v>4</v>
          </cell>
          <cell r="C96">
            <v>13</v>
          </cell>
          <cell r="D96">
            <v>5</v>
          </cell>
          <cell r="E96">
            <v>13</v>
          </cell>
          <cell r="F96">
            <v>0</v>
          </cell>
          <cell r="G96">
            <v>0</v>
          </cell>
          <cell r="H96">
            <v>106</v>
          </cell>
          <cell r="I96">
            <v>26.5</v>
          </cell>
          <cell r="J96">
            <v>3.25</v>
          </cell>
          <cell r="K96">
            <v>145</v>
          </cell>
          <cell r="L96">
            <v>629</v>
          </cell>
          <cell r="M96">
            <v>4.34</v>
          </cell>
          <cell r="N96">
            <v>8</v>
          </cell>
          <cell r="O96">
            <v>36.25</v>
          </cell>
          <cell r="P96">
            <v>157.25</v>
          </cell>
          <cell r="Q96">
            <v>2</v>
          </cell>
          <cell r="R96">
            <v>98</v>
          </cell>
          <cell r="S96">
            <v>64</v>
          </cell>
          <cell r="T96">
            <v>65.3</v>
          </cell>
          <cell r="U96">
            <v>852</v>
          </cell>
          <cell r="V96">
            <v>8.6999999999999993</v>
          </cell>
          <cell r="W96">
            <v>3</v>
          </cell>
          <cell r="X96">
            <v>0</v>
          </cell>
          <cell r="Y96">
            <v>148.44</v>
          </cell>
          <cell r="Z96">
            <v>24.5</v>
          </cell>
          <cell r="AA96">
            <v>213</v>
          </cell>
          <cell r="AB96">
            <v>16</v>
          </cell>
          <cell r="AC96">
            <v>0.75</v>
          </cell>
          <cell r="AD96">
            <v>0</v>
          </cell>
          <cell r="AE96">
            <v>1481</v>
          </cell>
          <cell r="AF96">
            <v>6.09</v>
          </cell>
          <cell r="AG96">
            <v>370.3</v>
          </cell>
          <cell r="AH96">
            <v>47</v>
          </cell>
          <cell r="AI96">
            <v>19</v>
          </cell>
          <cell r="AJ96">
            <v>40.43</v>
          </cell>
          <cell r="AK96">
            <v>58</v>
          </cell>
          <cell r="AL96">
            <v>2.5</v>
          </cell>
          <cell r="AM96">
            <v>0</v>
          </cell>
          <cell r="AN96">
            <v>8</v>
          </cell>
          <cell r="AO96">
            <v>8</v>
          </cell>
          <cell r="AP96">
            <v>2</v>
          </cell>
        </row>
        <row r="97">
          <cell r="A97" t="str">
            <v>Rice</v>
          </cell>
          <cell r="B97">
            <v>4</v>
          </cell>
          <cell r="C97">
            <v>9</v>
          </cell>
          <cell r="D97">
            <v>6</v>
          </cell>
          <cell r="E97">
            <v>7</v>
          </cell>
          <cell r="F97">
            <v>1</v>
          </cell>
          <cell r="G97">
            <v>0</v>
          </cell>
          <cell r="H97">
            <v>81</v>
          </cell>
          <cell r="I97">
            <v>20.3</v>
          </cell>
          <cell r="J97">
            <v>2.25</v>
          </cell>
          <cell r="K97">
            <v>133</v>
          </cell>
          <cell r="L97">
            <v>530</v>
          </cell>
          <cell r="M97">
            <v>3.98</v>
          </cell>
          <cell r="N97">
            <v>5</v>
          </cell>
          <cell r="O97">
            <v>33.25</v>
          </cell>
          <cell r="P97">
            <v>132.5</v>
          </cell>
          <cell r="Q97">
            <v>1.25</v>
          </cell>
          <cell r="R97">
            <v>122</v>
          </cell>
          <cell r="S97">
            <v>61</v>
          </cell>
          <cell r="T97">
            <v>50</v>
          </cell>
          <cell r="U97">
            <v>686</v>
          </cell>
          <cell r="V97">
            <v>5.6</v>
          </cell>
          <cell r="W97">
            <v>3</v>
          </cell>
          <cell r="X97">
            <v>1</v>
          </cell>
          <cell r="Y97">
            <v>103.7</v>
          </cell>
          <cell r="Z97">
            <v>30.5</v>
          </cell>
          <cell r="AA97">
            <v>171.5</v>
          </cell>
          <cell r="AB97">
            <v>15.25</v>
          </cell>
          <cell r="AC97">
            <v>0.75</v>
          </cell>
          <cell r="AD97">
            <v>0.25</v>
          </cell>
          <cell r="AE97">
            <v>1216</v>
          </cell>
          <cell r="AF97">
            <v>4.7699999999999996</v>
          </cell>
          <cell r="AG97">
            <v>304</v>
          </cell>
          <cell r="AH97">
            <v>64</v>
          </cell>
          <cell r="AI97">
            <v>31</v>
          </cell>
          <cell r="AJ97">
            <v>48.44</v>
          </cell>
          <cell r="AK97">
            <v>89</v>
          </cell>
          <cell r="AL97">
            <v>3.5</v>
          </cell>
          <cell r="AM97">
            <v>1</v>
          </cell>
          <cell r="AN97">
            <v>20</v>
          </cell>
          <cell r="AO97">
            <v>21</v>
          </cell>
          <cell r="AP97">
            <v>5.25</v>
          </cell>
        </row>
        <row r="98">
          <cell r="A98" t="str">
            <v>Rutgers</v>
          </cell>
          <cell r="B98">
            <v>4</v>
          </cell>
          <cell r="C98">
            <v>12</v>
          </cell>
          <cell r="D98">
            <v>4</v>
          </cell>
          <cell r="E98">
            <v>12</v>
          </cell>
          <cell r="F98">
            <v>0</v>
          </cell>
          <cell r="G98">
            <v>0</v>
          </cell>
          <cell r="H98">
            <v>96</v>
          </cell>
          <cell r="I98">
            <v>24</v>
          </cell>
          <cell r="J98">
            <v>3</v>
          </cell>
          <cell r="K98">
            <v>118</v>
          </cell>
          <cell r="L98">
            <v>606</v>
          </cell>
          <cell r="M98">
            <v>5.14</v>
          </cell>
          <cell r="N98">
            <v>8</v>
          </cell>
          <cell r="O98">
            <v>29.5</v>
          </cell>
          <cell r="P98">
            <v>151.5</v>
          </cell>
          <cell r="Q98">
            <v>2</v>
          </cell>
          <cell r="R98">
            <v>95</v>
          </cell>
          <cell r="S98">
            <v>56</v>
          </cell>
          <cell r="T98">
            <v>58.9</v>
          </cell>
          <cell r="U98">
            <v>768</v>
          </cell>
          <cell r="V98">
            <v>8.1</v>
          </cell>
          <cell r="W98">
            <v>3</v>
          </cell>
          <cell r="X98">
            <v>2</v>
          </cell>
          <cell r="Y98">
            <v>133.07</v>
          </cell>
          <cell r="Z98">
            <v>23.8</v>
          </cell>
          <cell r="AA98">
            <v>192</v>
          </cell>
          <cell r="AB98">
            <v>14</v>
          </cell>
          <cell r="AC98">
            <v>0.75</v>
          </cell>
          <cell r="AD98">
            <v>0.5</v>
          </cell>
          <cell r="AE98">
            <v>1374</v>
          </cell>
          <cell r="AF98">
            <v>6.45</v>
          </cell>
          <cell r="AG98">
            <v>343.5</v>
          </cell>
          <cell r="AH98">
            <v>36</v>
          </cell>
          <cell r="AI98">
            <v>13</v>
          </cell>
          <cell r="AJ98">
            <v>36.11</v>
          </cell>
          <cell r="AK98">
            <v>34</v>
          </cell>
          <cell r="AL98">
            <v>1.5</v>
          </cell>
          <cell r="AM98">
            <v>2</v>
          </cell>
          <cell r="AN98">
            <v>10</v>
          </cell>
          <cell r="AO98">
            <v>12</v>
          </cell>
          <cell r="AP98">
            <v>3</v>
          </cell>
        </row>
        <row r="99">
          <cell r="A99" t="str">
            <v>Sam Houston State</v>
          </cell>
          <cell r="B99">
            <v>4</v>
          </cell>
          <cell r="C99">
            <v>21</v>
          </cell>
          <cell r="D99">
            <v>8</v>
          </cell>
          <cell r="E99">
            <v>21</v>
          </cell>
          <cell r="F99">
            <v>0</v>
          </cell>
          <cell r="G99">
            <v>0</v>
          </cell>
          <cell r="H99">
            <v>171</v>
          </cell>
          <cell r="I99">
            <v>42.8</v>
          </cell>
          <cell r="J99">
            <v>5.25</v>
          </cell>
          <cell r="K99">
            <v>143</v>
          </cell>
          <cell r="L99">
            <v>647</v>
          </cell>
          <cell r="M99">
            <v>4.5199999999999996</v>
          </cell>
          <cell r="N99">
            <v>8</v>
          </cell>
          <cell r="O99">
            <v>35.75</v>
          </cell>
          <cell r="P99">
            <v>161.75</v>
          </cell>
          <cell r="Q99">
            <v>2</v>
          </cell>
          <cell r="R99">
            <v>145</v>
          </cell>
          <cell r="S99">
            <v>102</v>
          </cell>
          <cell r="T99">
            <v>70.3</v>
          </cell>
          <cell r="U99">
            <v>1287</v>
          </cell>
          <cell r="V99">
            <v>8.9</v>
          </cell>
          <cell r="W99">
            <v>11</v>
          </cell>
          <cell r="X99">
            <v>2</v>
          </cell>
          <cell r="Y99">
            <v>167.18</v>
          </cell>
          <cell r="Z99">
            <v>36.299999999999997</v>
          </cell>
          <cell r="AA99">
            <v>321.8</v>
          </cell>
          <cell r="AB99">
            <v>25.5</v>
          </cell>
          <cell r="AC99">
            <v>2.75</v>
          </cell>
          <cell r="AD99">
            <v>0.5</v>
          </cell>
          <cell r="AE99">
            <v>1934</v>
          </cell>
          <cell r="AF99">
            <v>6.72</v>
          </cell>
          <cell r="AG99">
            <v>483.5</v>
          </cell>
          <cell r="AH99">
            <v>56</v>
          </cell>
          <cell r="AI99">
            <v>29</v>
          </cell>
          <cell r="AJ99">
            <v>51.79</v>
          </cell>
          <cell r="AK99">
            <v>35</v>
          </cell>
          <cell r="AL99">
            <v>1.75</v>
          </cell>
          <cell r="AM99">
            <v>2</v>
          </cell>
          <cell r="AN99">
            <v>14</v>
          </cell>
          <cell r="AO99">
            <v>16</v>
          </cell>
          <cell r="AP99">
            <v>4</v>
          </cell>
        </row>
        <row r="100">
          <cell r="A100" t="str">
            <v>San Diego State</v>
          </cell>
          <cell r="B100">
            <v>3</v>
          </cell>
          <cell r="C100">
            <v>4</v>
          </cell>
          <cell r="D100">
            <v>2</v>
          </cell>
          <cell r="E100">
            <v>4</v>
          </cell>
          <cell r="F100">
            <v>0</v>
          </cell>
          <cell r="G100">
            <v>1</v>
          </cell>
          <cell r="H100">
            <v>36</v>
          </cell>
          <cell r="I100">
            <v>12</v>
          </cell>
          <cell r="J100">
            <v>1.3333333333333333</v>
          </cell>
          <cell r="K100">
            <v>95</v>
          </cell>
          <cell r="L100">
            <v>253</v>
          </cell>
          <cell r="M100">
            <v>2.66</v>
          </cell>
          <cell r="N100">
            <v>1</v>
          </cell>
          <cell r="O100">
            <v>31.67</v>
          </cell>
          <cell r="P100">
            <v>84.33</v>
          </cell>
          <cell r="Q100">
            <v>0.33333333333333331</v>
          </cell>
          <cell r="R100">
            <v>108</v>
          </cell>
          <cell r="S100">
            <v>55</v>
          </cell>
          <cell r="T100">
            <v>50.9</v>
          </cell>
          <cell r="U100">
            <v>527</v>
          </cell>
          <cell r="V100">
            <v>4.9000000000000004</v>
          </cell>
          <cell r="W100">
            <v>3</v>
          </cell>
          <cell r="X100">
            <v>2</v>
          </cell>
          <cell r="Y100">
            <v>97.39</v>
          </cell>
          <cell r="Z100">
            <v>36</v>
          </cell>
          <cell r="AA100">
            <v>175.7</v>
          </cell>
          <cell r="AB100">
            <v>18.333333333333332</v>
          </cell>
          <cell r="AC100">
            <v>1</v>
          </cell>
          <cell r="AD100">
            <v>0.66666666666666663</v>
          </cell>
          <cell r="AE100">
            <v>780</v>
          </cell>
          <cell r="AF100">
            <v>3.84</v>
          </cell>
          <cell r="AG100">
            <v>260</v>
          </cell>
          <cell r="AH100">
            <v>50</v>
          </cell>
          <cell r="AI100">
            <v>13</v>
          </cell>
          <cell r="AJ100">
            <v>26</v>
          </cell>
          <cell r="AK100">
            <v>50</v>
          </cell>
          <cell r="AL100">
            <v>2.33</v>
          </cell>
          <cell r="AM100">
            <v>2</v>
          </cell>
          <cell r="AN100">
            <v>19</v>
          </cell>
          <cell r="AO100">
            <v>21</v>
          </cell>
          <cell r="AP100">
            <v>7</v>
          </cell>
        </row>
        <row r="101">
          <cell r="A101" t="str">
            <v>San Jose State</v>
          </cell>
          <cell r="B101">
            <v>3</v>
          </cell>
          <cell r="C101">
            <v>10</v>
          </cell>
          <cell r="D101">
            <v>4</v>
          </cell>
          <cell r="E101">
            <v>10</v>
          </cell>
          <cell r="F101">
            <v>0</v>
          </cell>
          <cell r="G101">
            <v>0</v>
          </cell>
          <cell r="H101">
            <v>82</v>
          </cell>
          <cell r="I101">
            <v>27.3</v>
          </cell>
          <cell r="J101">
            <v>3.3333333333333335</v>
          </cell>
          <cell r="K101">
            <v>126</v>
          </cell>
          <cell r="L101">
            <v>543</v>
          </cell>
          <cell r="M101">
            <v>4.3099999999999996</v>
          </cell>
          <cell r="N101">
            <v>4</v>
          </cell>
          <cell r="O101">
            <v>42</v>
          </cell>
          <cell r="P101">
            <v>181</v>
          </cell>
          <cell r="Q101">
            <v>1.3333333333333333</v>
          </cell>
          <cell r="R101">
            <v>78</v>
          </cell>
          <cell r="S101">
            <v>47</v>
          </cell>
          <cell r="T101">
            <v>60.3</v>
          </cell>
          <cell r="U101">
            <v>664</v>
          </cell>
          <cell r="V101">
            <v>8.5</v>
          </cell>
          <cell r="W101">
            <v>6</v>
          </cell>
          <cell r="X101">
            <v>1</v>
          </cell>
          <cell r="Y101">
            <v>154.59</v>
          </cell>
          <cell r="Z101">
            <v>26</v>
          </cell>
          <cell r="AA101">
            <v>221.3</v>
          </cell>
          <cell r="AB101">
            <v>15.666666666666666</v>
          </cell>
          <cell r="AC101">
            <v>2</v>
          </cell>
          <cell r="AD101">
            <v>0.33333333333333331</v>
          </cell>
          <cell r="AE101">
            <v>1207</v>
          </cell>
          <cell r="AF101">
            <v>5.92</v>
          </cell>
          <cell r="AG101">
            <v>402.3</v>
          </cell>
          <cell r="AH101">
            <v>43</v>
          </cell>
          <cell r="AI101">
            <v>13</v>
          </cell>
          <cell r="AJ101">
            <v>30.23</v>
          </cell>
          <cell r="AK101">
            <v>14</v>
          </cell>
          <cell r="AL101">
            <v>0.67</v>
          </cell>
          <cell r="AM101">
            <v>1</v>
          </cell>
          <cell r="AN101">
            <v>11</v>
          </cell>
          <cell r="AO101">
            <v>12</v>
          </cell>
          <cell r="AP101">
            <v>4</v>
          </cell>
        </row>
        <row r="102">
          <cell r="A102" t="str">
            <v>SMU</v>
          </cell>
          <cell r="B102">
            <v>4</v>
          </cell>
          <cell r="C102">
            <v>13</v>
          </cell>
          <cell r="D102">
            <v>5</v>
          </cell>
          <cell r="E102">
            <v>13</v>
          </cell>
          <cell r="F102">
            <v>0</v>
          </cell>
          <cell r="G102">
            <v>0</v>
          </cell>
          <cell r="H102">
            <v>106</v>
          </cell>
          <cell r="I102">
            <v>26.5</v>
          </cell>
          <cell r="J102">
            <v>3.25</v>
          </cell>
          <cell r="K102">
            <v>143</v>
          </cell>
          <cell r="L102">
            <v>459</v>
          </cell>
          <cell r="M102">
            <v>3.21</v>
          </cell>
          <cell r="N102">
            <v>3</v>
          </cell>
          <cell r="O102">
            <v>35.75</v>
          </cell>
          <cell r="P102">
            <v>114.75</v>
          </cell>
          <cell r="Q102">
            <v>0.75</v>
          </cell>
          <cell r="R102">
            <v>171</v>
          </cell>
          <cell r="S102">
            <v>99</v>
          </cell>
          <cell r="T102">
            <v>57.9</v>
          </cell>
          <cell r="U102">
            <v>1338</v>
          </cell>
          <cell r="V102">
            <v>7.8</v>
          </cell>
          <cell r="W102">
            <v>10</v>
          </cell>
          <cell r="X102">
            <v>6</v>
          </cell>
          <cell r="Y102">
            <v>135.91</v>
          </cell>
          <cell r="Z102">
            <v>42.8</v>
          </cell>
          <cell r="AA102">
            <v>334.5</v>
          </cell>
          <cell r="AB102">
            <v>24.75</v>
          </cell>
          <cell r="AC102">
            <v>2.5</v>
          </cell>
          <cell r="AD102">
            <v>1.5</v>
          </cell>
          <cell r="AE102">
            <v>1797</v>
          </cell>
          <cell r="AF102">
            <v>5.72</v>
          </cell>
          <cell r="AG102">
            <v>449.3</v>
          </cell>
          <cell r="AH102">
            <v>66</v>
          </cell>
          <cell r="AI102">
            <v>23</v>
          </cell>
          <cell r="AJ102">
            <v>34.85</v>
          </cell>
          <cell r="AK102">
            <v>76</v>
          </cell>
          <cell r="AL102">
            <v>2.75</v>
          </cell>
          <cell r="AM102">
            <v>6</v>
          </cell>
          <cell r="AN102">
            <v>25</v>
          </cell>
          <cell r="AO102">
            <v>31</v>
          </cell>
          <cell r="AP102">
            <v>7.75</v>
          </cell>
        </row>
        <row r="103">
          <cell r="A103" t="str">
            <v>South Alabama</v>
          </cell>
          <cell r="B103">
            <v>4</v>
          </cell>
          <cell r="C103">
            <v>16</v>
          </cell>
          <cell r="D103">
            <v>4</v>
          </cell>
          <cell r="E103">
            <v>15</v>
          </cell>
          <cell r="F103">
            <v>0</v>
          </cell>
          <cell r="G103">
            <v>0</v>
          </cell>
          <cell r="H103">
            <v>123</v>
          </cell>
          <cell r="I103">
            <v>30.8</v>
          </cell>
          <cell r="J103">
            <v>4</v>
          </cell>
          <cell r="K103">
            <v>155</v>
          </cell>
          <cell r="L103">
            <v>785</v>
          </cell>
          <cell r="M103">
            <v>5.0599999999999996</v>
          </cell>
          <cell r="N103">
            <v>11</v>
          </cell>
          <cell r="O103">
            <v>38.75</v>
          </cell>
          <cell r="P103">
            <v>196.25</v>
          </cell>
          <cell r="Q103">
            <v>2.75</v>
          </cell>
          <cell r="R103">
            <v>101</v>
          </cell>
          <cell r="S103">
            <v>57</v>
          </cell>
          <cell r="T103">
            <v>56.4</v>
          </cell>
          <cell r="U103">
            <v>578</v>
          </cell>
          <cell r="V103">
            <v>5.7</v>
          </cell>
          <cell r="W103">
            <v>4</v>
          </cell>
          <cell r="X103">
            <v>1</v>
          </cell>
          <cell r="Y103">
            <v>115.6</v>
          </cell>
          <cell r="Z103">
            <v>25.3</v>
          </cell>
          <cell r="AA103">
            <v>144.5</v>
          </cell>
          <cell r="AB103">
            <v>14.25</v>
          </cell>
          <cell r="AC103">
            <v>1</v>
          </cell>
          <cell r="AD103">
            <v>0.25</v>
          </cell>
          <cell r="AE103">
            <v>1363</v>
          </cell>
          <cell r="AF103">
            <v>5.32</v>
          </cell>
          <cell r="AG103">
            <v>340.8</v>
          </cell>
          <cell r="AH103">
            <v>54</v>
          </cell>
          <cell r="AI103">
            <v>26</v>
          </cell>
          <cell r="AJ103">
            <v>48.15</v>
          </cell>
          <cell r="AK103">
            <v>30</v>
          </cell>
          <cell r="AL103">
            <v>1.5</v>
          </cell>
          <cell r="AM103">
            <v>1</v>
          </cell>
          <cell r="AN103">
            <v>13</v>
          </cell>
          <cell r="AO103">
            <v>14</v>
          </cell>
          <cell r="AP103">
            <v>3.5</v>
          </cell>
        </row>
        <row r="104">
          <cell r="A104" t="str">
            <v>South Carolina</v>
          </cell>
          <cell r="B104">
            <v>4</v>
          </cell>
          <cell r="C104">
            <v>8</v>
          </cell>
          <cell r="D104">
            <v>8</v>
          </cell>
          <cell r="E104">
            <v>5</v>
          </cell>
          <cell r="F104">
            <v>1</v>
          </cell>
          <cell r="G104">
            <v>1</v>
          </cell>
          <cell r="H104">
            <v>81</v>
          </cell>
          <cell r="I104">
            <v>20.3</v>
          </cell>
          <cell r="J104">
            <v>2</v>
          </cell>
          <cell r="K104">
            <v>156</v>
          </cell>
          <cell r="L104">
            <v>608</v>
          </cell>
          <cell r="M104">
            <v>3.9</v>
          </cell>
          <cell r="N104">
            <v>4</v>
          </cell>
          <cell r="O104">
            <v>39</v>
          </cell>
          <cell r="P104">
            <v>152</v>
          </cell>
          <cell r="Q104">
            <v>1</v>
          </cell>
          <cell r="R104">
            <v>116</v>
          </cell>
          <cell r="S104">
            <v>67</v>
          </cell>
          <cell r="T104">
            <v>57.8</v>
          </cell>
          <cell r="U104">
            <v>777</v>
          </cell>
          <cell r="V104">
            <v>6.7</v>
          </cell>
          <cell r="W104">
            <v>4</v>
          </cell>
          <cell r="X104">
            <v>4</v>
          </cell>
          <cell r="Y104">
            <v>118.5</v>
          </cell>
          <cell r="Z104">
            <v>29</v>
          </cell>
          <cell r="AA104">
            <v>194.3</v>
          </cell>
          <cell r="AB104">
            <v>16.75</v>
          </cell>
          <cell r="AC104">
            <v>1</v>
          </cell>
          <cell r="AD104">
            <v>1</v>
          </cell>
          <cell r="AE104">
            <v>1385</v>
          </cell>
          <cell r="AF104">
            <v>5.09</v>
          </cell>
          <cell r="AG104">
            <v>346.3</v>
          </cell>
          <cell r="AH104">
            <v>59</v>
          </cell>
          <cell r="AI104">
            <v>27</v>
          </cell>
          <cell r="AJ104">
            <v>45.76</v>
          </cell>
          <cell r="AK104">
            <v>54</v>
          </cell>
          <cell r="AL104">
            <v>2</v>
          </cell>
          <cell r="AM104">
            <v>4</v>
          </cell>
          <cell r="AN104">
            <v>9</v>
          </cell>
          <cell r="AO104">
            <v>13</v>
          </cell>
          <cell r="AP104">
            <v>3.25</v>
          </cell>
        </row>
        <row r="105">
          <cell r="A105" t="str">
            <v>Southern Miss</v>
          </cell>
          <cell r="B105">
            <v>4</v>
          </cell>
          <cell r="C105">
            <v>13</v>
          </cell>
          <cell r="D105">
            <v>5</v>
          </cell>
          <cell r="E105">
            <v>11</v>
          </cell>
          <cell r="F105">
            <v>1</v>
          </cell>
          <cell r="G105">
            <v>0</v>
          </cell>
          <cell r="H105">
            <v>106</v>
          </cell>
          <cell r="I105">
            <v>26.5</v>
          </cell>
          <cell r="J105">
            <v>3.25</v>
          </cell>
          <cell r="K105">
            <v>159</v>
          </cell>
          <cell r="L105">
            <v>573</v>
          </cell>
          <cell r="M105">
            <v>3.6</v>
          </cell>
          <cell r="N105">
            <v>10</v>
          </cell>
          <cell r="O105">
            <v>39.75</v>
          </cell>
          <cell r="P105">
            <v>143.25</v>
          </cell>
          <cell r="Q105">
            <v>2.5</v>
          </cell>
          <cell r="R105">
            <v>137</v>
          </cell>
          <cell r="S105">
            <v>87</v>
          </cell>
          <cell r="T105">
            <v>63.5</v>
          </cell>
          <cell r="U105">
            <v>1023</v>
          </cell>
          <cell r="V105">
            <v>7.5</v>
          </cell>
          <cell r="W105">
            <v>2</v>
          </cell>
          <cell r="X105">
            <v>6</v>
          </cell>
          <cell r="Y105">
            <v>122.28</v>
          </cell>
          <cell r="Z105">
            <v>34.299999999999997</v>
          </cell>
          <cell r="AA105">
            <v>255.8</v>
          </cell>
          <cell r="AB105">
            <v>21.75</v>
          </cell>
          <cell r="AC105">
            <v>0.5</v>
          </cell>
          <cell r="AD105">
            <v>1.5</v>
          </cell>
          <cell r="AE105">
            <v>1596</v>
          </cell>
          <cell r="AF105">
            <v>5.39</v>
          </cell>
          <cell r="AG105">
            <v>399</v>
          </cell>
          <cell r="AH105">
            <v>61</v>
          </cell>
          <cell r="AI105">
            <v>21</v>
          </cell>
          <cell r="AJ105">
            <v>34.43</v>
          </cell>
          <cell r="AK105">
            <v>73</v>
          </cell>
          <cell r="AL105">
            <v>2.75</v>
          </cell>
          <cell r="AM105">
            <v>6</v>
          </cell>
          <cell r="AN105">
            <v>29</v>
          </cell>
          <cell r="AO105">
            <v>35</v>
          </cell>
          <cell r="AP105">
            <v>8.75</v>
          </cell>
        </row>
        <row r="106">
          <cell r="A106" t="str">
            <v>Stanford</v>
          </cell>
          <cell r="B106">
            <v>4</v>
          </cell>
          <cell r="C106">
            <v>12</v>
          </cell>
          <cell r="D106">
            <v>11</v>
          </cell>
          <cell r="E106">
            <v>11</v>
          </cell>
          <cell r="F106">
            <v>0</v>
          </cell>
          <cell r="G106">
            <v>1</v>
          </cell>
          <cell r="H106">
            <v>118</v>
          </cell>
          <cell r="I106">
            <v>29.5</v>
          </cell>
          <cell r="J106">
            <v>3</v>
          </cell>
          <cell r="K106">
            <v>130</v>
          </cell>
          <cell r="L106">
            <v>515</v>
          </cell>
          <cell r="M106">
            <v>3.96</v>
          </cell>
          <cell r="N106">
            <v>4</v>
          </cell>
          <cell r="O106">
            <v>32.5</v>
          </cell>
          <cell r="P106">
            <v>128.75</v>
          </cell>
          <cell r="Q106">
            <v>1</v>
          </cell>
          <cell r="R106">
            <v>143</v>
          </cell>
          <cell r="S106">
            <v>98</v>
          </cell>
          <cell r="T106">
            <v>68.5</v>
          </cell>
          <cell r="U106">
            <v>1102</v>
          </cell>
          <cell r="V106">
            <v>7.7</v>
          </cell>
          <cell r="W106">
            <v>8</v>
          </cell>
          <cell r="X106">
            <v>1</v>
          </cell>
          <cell r="Y106">
            <v>150.32</v>
          </cell>
          <cell r="Z106">
            <v>35.799999999999997</v>
          </cell>
          <cell r="AA106">
            <v>275.5</v>
          </cell>
          <cell r="AB106">
            <v>24.5</v>
          </cell>
          <cell r="AC106">
            <v>2</v>
          </cell>
          <cell r="AD106">
            <v>0.25</v>
          </cell>
          <cell r="AE106">
            <v>1617</v>
          </cell>
          <cell r="AF106">
            <v>5.92</v>
          </cell>
          <cell r="AG106">
            <v>404.3</v>
          </cell>
          <cell r="AH106">
            <v>50</v>
          </cell>
          <cell r="AI106">
            <v>20</v>
          </cell>
          <cell r="AJ106">
            <v>40</v>
          </cell>
          <cell r="AK106">
            <v>61</v>
          </cell>
          <cell r="AL106">
            <v>2.5</v>
          </cell>
          <cell r="AM106">
            <v>1</v>
          </cell>
          <cell r="AN106">
            <v>6</v>
          </cell>
          <cell r="AO106">
            <v>7</v>
          </cell>
          <cell r="AP106">
            <v>1.75</v>
          </cell>
        </row>
        <row r="107">
          <cell r="A107" t="str">
            <v>Syracuse</v>
          </cell>
          <cell r="B107">
            <v>4</v>
          </cell>
          <cell r="C107">
            <v>14</v>
          </cell>
          <cell r="D107">
            <v>4</v>
          </cell>
          <cell r="E107">
            <v>14</v>
          </cell>
          <cell r="F107">
            <v>0</v>
          </cell>
          <cell r="G107">
            <v>0</v>
          </cell>
          <cell r="H107">
            <v>110</v>
          </cell>
          <cell r="I107">
            <v>27.5</v>
          </cell>
          <cell r="J107">
            <v>3.5</v>
          </cell>
          <cell r="K107">
            <v>125</v>
          </cell>
          <cell r="L107">
            <v>635</v>
          </cell>
          <cell r="M107">
            <v>5.08</v>
          </cell>
          <cell r="N107">
            <v>4</v>
          </cell>
          <cell r="O107">
            <v>31.25</v>
          </cell>
          <cell r="P107">
            <v>158.75</v>
          </cell>
          <cell r="Q107">
            <v>1</v>
          </cell>
          <cell r="R107">
            <v>187</v>
          </cell>
          <cell r="S107">
            <v>108</v>
          </cell>
          <cell r="T107">
            <v>57.8</v>
          </cell>
          <cell r="U107">
            <v>1185</v>
          </cell>
          <cell r="V107">
            <v>6.3</v>
          </cell>
          <cell r="W107">
            <v>9</v>
          </cell>
          <cell r="X107">
            <v>3</v>
          </cell>
          <cell r="Y107">
            <v>123.65</v>
          </cell>
          <cell r="Z107">
            <v>46.8</v>
          </cell>
          <cell r="AA107">
            <v>296.3</v>
          </cell>
          <cell r="AB107">
            <v>27</v>
          </cell>
          <cell r="AC107">
            <v>2.25</v>
          </cell>
          <cell r="AD107">
            <v>0.75</v>
          </cell>
          <cell r="AE107">
            <v>1820</v>
          </cell>
          <cell r="AF107">
            <v>5.83</v>
          </cell>
          <cell r="AG107">
            <v>455</v>
          </cell>
          <cell r="AH107">
            <v>60</v>
          </cell>
          <cell r="AI107">
            <v>23</v>
          </cell>
          <cell r="AJ107">
            <v>38.33</v>
          </cell>
          <cell r="AK107">
            <v>27</v>
          </cell>
          <cell r="AL107">
            <v>1</v>
          </cell>
          <cell r="AM107">
            <v>3</v>
          </cell>
          <cell r="AN107">
            <v>21</v>
          </cell>
          <cell r="AO107">
            <v>24</v>
          </cell>
          <cell r="AP107">
            <v>6</v>
          </cell>
        </row>
        <row r="108">
          <cell r="A108" t="str">
            <v>TCU</v>
          </cell>
          <cell r="B108">
            <v>3</v>
          </cell>
          <cell r="C108">
            <v>8</v>
          </cell>
          <cell r="D108">
            <v>2</v>
          </cell>
          <cell r="E108">
            <v>5</v>
          </cell>
          <cell r="F108">
            <v>0</v>
          </cell>
          <cell r="G108">
            <v>0</v>
          </cell>
          <cell r="H108">
            <v>59</v>
          </cell>
          <cell r="I108">
            <v>19.7</v>
          </cell>
          <cell r="J108">
            <v>2.6666666666666665</v>
          </cell>
          <cell r="K108">
            <v>101</v>
          </cell>
          <cell r="L108">
            <v>321</v>
          </cell>
          <cell r="M108">
            <v>3.18</v>
          </cell>
          <cell r="N108">
            <v>2</v>
          </cell>
          <cell r="O108">
            <v>33.67</v>
          </cell>
          <cell r="P108">
            <v>107</v>
          </cell>
          <cell r="Q108">
            <v>0.66666666666666663</v>
          </cell>
          <cell r="R108">
            <v>88</v>
          </cell>
          <cell r="S108">
            <v>59</v>
          </cell>
          <cell r="T108">
            <v>67</v>
          </cell>
          <cell r="U108">
            <v>738</v>
          </cell>
          <cell r="V108">
            <v>8.4</v>
          </cell>
          <cell r="W108">
            <v>6</v>
          </cell>
          <cell r="X108">
            <v>3</v>
          </cell>
          <cell r="Y108">
            <v>153.16999999999999</v>
          </cell>
          <cell r="Z108">
            <v>29.3</v>
          </cell>
          <cell r="AA108">
            <v>246</v>
          </cell>
          <cell r="AB108">
            <v>19.666666666666668</v>
          </cell>
          <cell r="AC108">
            <v>2</v>
          </cell>
          <cell r="AD108">
            <v>1</v>
          </cell>
          <cell r="AE108">
            <v>1059</v>
          </cell>
          <cell r="AF108">
            <v>5.6</v>
          </cell>
          <cell r="AG108">
            <v>353</v>
          </cell>
          <cell r="AH108">
            <v>40</v>
          </cell>
          <cell r="AI108">
            <v>17</v>
          </cell>
          <cell r="AJ108">
            <v>42.5</v>
          </cell>
          <cell r="AK108">
            <v>60</v>
          </cell>
          <cell r="AL108">
            <v>2.67</v>
          </cell>
          <cell r="AM108">
            <v>3</v>
          </cell>
          <cell r="AN108">
            <v>7</v>
          </cell>
          <cell r="AO108">
            <v>10</v>
          </cell>
          <cell r="AP108">
            <v>3.33</v>
          </cell>
        </row>
        <row r="109">
          <cell r="A109" t="str">
            <v>Temple</v>
          </cell>
          <cell r="B109">
            <v>4</v>
          </cell>
          <cell r="C109">
            <v>13</v>
          </cell>
          <cell r="D109">
            <v>4</v>
          </cell>
          <cell r="E109">
            <v>12</v>
          </cell>
          <cell r="F109">
            <v>1</v>
          </cell>
          <cell r="G109">
            <v>0</v>
          </cell>
          <cell r="H109">
            <v>104</v>
          </cell>
          <cell r="I109">
            <v>26</v>
          </cell>
          <cell r="J109">
            <v>3.25</v>
          </cell>
          <cell r="K109">
            <v>122</v>
          </cell>
          <cell r="L109">
            <v>720</v>
          </cell>
          <cell r="M109">
            <v>5.9</v>
          </cell>
          <cell r="N109">
            <v>9</v>
          </cell>
          <cell r="O109">
            <v>30.5</v>
          </cell>
          <cell r="P109">
            <v>180</v>
          </cell>
          <cell r="Q109">
            <v>2.25</v>
          </cell>
          <cell r="R109">
            <v>115</v>
          </cell>
          <cell r="S109">
            <v>67</v>
          </cell>
          <cell r="T109">
            <v>58.3</v>
          </cell>
          <cell r="U109">
            <v>686</v>
          </cell>
          <cell r="V109">
            <v>6</v>
          </cell>
          <cell r="W109">
            <v>4</v>
          </cell>
          <cell r="X109">
            <v>3</v>
          </cell>
          <cell r="Y109">
            <v>114.63</v>
          </cell>
          <cell r="Z109">
            <v>28.8</v>
          </cell>
          <cell r="AA109">
            <v>171.5</v>
          </cell>
          <cell r="AB109">
            <v>16.75</v>
          </cell>
          <cell r="AC109">
            <v>1</v>
          </cell>
          <cell r="AD109">
            <v>0.75</v>
          </cell>
          <cell r="AE109">
            <v>1406</v>
          </cell>
          <cell r="AF109">
            <v>5.93</v>
          </cell>
          <cell r="AG109">
            <v>351.5</v>
          </cell>
          <cell r="AH109">
            <v>46</v>
          </cell>
          <cell r="AI109">
            <v>17</v>
          </cell>
          <cell r="AJ109">
            <v>36.96</v>
          </cell>
          <cell r="AK109">
            <v>61</v>
          </cell>
          <cell r="AL109">
            <v>2</v>
          </cell>
          <cell r="AM109">
            <v>3</v>
          </cell>
          <cell r="AN109">
            <v>16</v>
          </cell>
          <cell r="AO109">
            <v>19</v>
          </cell>
          <cell r="AP109">
            <v>4.75</v>
          </cell>
        </row>
        <row r="110">
          <cell r="A110" t="str">
            <v>Tennessee</v>
          </cell>
          <cell r="B110">
            <v>4</v>
          </cell>
          <cell r="C110">
            <v>14</v>
          </cell>
          <cell r="D110">
            <v>5</v>
          </cell>
          <cell r="E110">
            <v>10</v>
          </cell>
          <cell r="F110">
            <v>1</v>
          </cell>
          <cell r="G110">
            <v>0</v>
          </cell>
          <cell r="H110">
            <v>111</v>
          </cell>
          <cell r="I110">
            <v>27.8</v>
          </cell>
          <cell r="J110">
            <v>3.5</v>
          </cell>
          <cell r="K110">
            <v>146</v>
          </cell>
          <cell r="L110">
            <v>373</v>
          </cell>
          <cell r="M110">
            <v>2.5499999999999998</v>
          </cell>
          <cell r="N110">
            <v>8</v>
          </cell>
          <cell r="O110">
            <v>36.5</v>
          </cell>
          <cell r="P110">
            <v>93.25</v>
          </cell>
          <cell r="Q110">
            <v>2</v>
          </cell>
          <cell r="R110">
            <v>155</v>
          </cell>
          <cell r="S110">
            <v>104</v>
          </cell>
          <cell r="T110">
            <v>67.099999999999994</v>
          </cell>
          <cell r="U110">
            <v>1116</v>
          </cell>
          <cell r="V110">
            <v>7.2</v>
          </cell>
          <cell r="W110">
            <v>6</v>
          </cell>
          <cell r="X110">
            <v>3</v>
          </cell>
          <cell r="Y110">
            <v>136.47999999999999</v>
          </cell>
          <cell r="Z110">
            <v>38.799999999999997</v>
          </cell>
          <cell r="AA110">
            <v>279</v>
          </cell>
          <cell r="AB110">
            <v>26</v>
          </cell>
          <cell r="AC110">
            <v>1.5</v>
          </cell>
          <cell r="AD110">
            <v>0.75</v>
          </cell>
          <cell r="AE110">
            <v>1489</v>
          </cell>
          <cell r="AF110">
            <v>4.95</v>
          </cell>
          <cell r="AG110">
            <v>372.3</v>
          </cell>
          <cell r="AH110">
            <v>61</v>
          </cell>
          <cell r="AI110">
            <v>20</v>
          </cell>
          <cell r="AJ110">
            <v>32.79</v>
          </cell>
          <cell r="AK110">
            <v>92</v>
          </cell>
          <cell r="AL110">
            <v>3.75</v>
          </cell>
          <cell r="AM110">
            <v>3</v>
          </cell>
          <cell r="AN110">
            <v>18</v>
          </cell>
          <cell r="AO110">
            <v>21</v>
          </cell>
          <cell r="AP110">
            <v>5.25</v>
          </cell>
        </row>
        <row r="111">
          <cell r="A111" t="str">
            <v>Texas</v>
          </cell>
          <cell r="B111">
            <v>4</v>
          </cell>
          <cell r="C111">
            <v>4</v>
          </cell>
          <cell r="D111">
            <v>1</v>
          </cell>
          <cell r="E111">
            <v>4</v>
          </cell>
          <cell r="F111">
            <v>0</v>
          </cell>
          <cell r="G111">
            <v>0</v>
          </cell>
          <cell r="H111">
            <v>31</v>
          </cell>
          <cell r="I111">
            <v>7.8</v>
          </cell>
          <cell r="J111">
            <v>1</v>
          </cell>
          <cell r="K111">
            <v>112</v>
          </cell>
          <cell r="L111">
            <v>239</v>
          </cell>
          <cell r="M111">
            <v>2.13</v>
          </cell>
          <cell r="N111">
            <v>3</v>
          </cell>
          <cell r="O111">
            <v>28</v>
          </cell>
          <cell r="P111">
            <v>59.75</v>
          </cell>
          <cell r="Q111">
            <v>0.75</v>
          </cell>
          <cell r="R111">
            <v>124</v>
          </cell>
          <cell r="S111">
            <v>71</v>
          </cell>
          <cell r="T111">
            <v>57.3</v>
          </cell>
          <cell r="U111">
            <v>605</v>
          </cell>
          <cell r="V111">
            <v>4.9000000000000004</v>
          </cell>
          <cell r="W111">
            <v>1</v>
          </cell>
          <cell r="X111">
            <v>4</v>
          </cell>
          <cell r="Y111">
            <v>94.45</v>
          </cell>
          <cell r="Z111">
            <v>31</v>
          </cell>
          <cell r="AA111">
            <v>151.30000000000001</v>
          </cell>
          <cell r="AB111">
            <v>17.75</v>
          </cell>
          <cell r="AC111">
            <v>0.25</v>
          </cell>
          <cell r="AD111">
            <v>1</v>
          </cell>
          <cell r="AE111">
            <v>844</v>
          </cell>
          <cell r="AF111">
            <v>3.58</v>
          </cell>
          <cell r="AG111">
            <v>211</v>
          </cell>
          <cell r="AH111">
            <v>55</v>
          </cell>
          <cell r="AI111">
            <v>13</v>
          </cell>
          <cell r="AJ111">
            <v>23.64</v>
          </cell>
          <cell r="AK111">
            <v>55</v>
          </cell>
          <cell r="AL111">
            <v>2.75</v>
          </cell>
          <cell r="AM111">
            <v>4</v>
          </cell>
          <cell r="AN111">
            <v>15</v>
          </cell>
          <cell r="AO111">
            <v>19</v>
          </cell>
          <cell r="AP111">
            <v>4.75</v>
          </cell>
        </row>
        <row r="112">
          <cell r="A112" t="str">
            <v>Texas A&amp;M</v>
          </cell>
          <cell r="B112">
            <v>3</v>
          </cell>
          <cell r="C112">
            <v>11</v>
          </cell>
          <cell r="D112">
            <v>3</v>
          </cell>
          <cell r="E112">
            <v>7</v>
          </cell>
          <cell r="F112">
            <v>2</v>
          </cell>
          <cell r="G112">
            <v>0</v>
          </cell>
          <cell r="H112">
            <v>86</v>
          </cell>
          <cell r="I112">
            <v>28.7</v>
          </cell>
          <cell r="J112">
            <v>3.6666666666666665</v>
          </cell>
          <cell r="K112">
            <v>107</v>
          </cell>
          <cell r="L112">
            <v>417</v>
          </cell>
          <cell r="M112">
            <v>3.9</v>
          </cell>
          <cell r="N112">
            <v>5</v>
          </cell>
          <cell r="O112">
            <v>35.67</v>
          </cell>
          <cell r="P112">
            <v>139</v>
          </cell>
          <cell r="Q112">
            <v>1.6666666666666667</v>
          </cell>
          <cell r="R112">
            <v>97</v>
          </cell>
          <cell r="S112">
            <v>57</v>
          </cell>
          <cell r="T112">
            <v>58.8</v>
          </cell>
          <cell r="U112">
            <v>635</v>
          </cell>
          <cell r="V112">
            <v>6.5</v>
          </cell>
          <cell r="W112">
            <v>5</v>
          </cell>
          <cell r="X112">
            <v>1</v>
          </cell>
          <cell r="Y112">
            <v>128.69999999999999</v>
          </cell>
          <cell r="Z112">
            <v>32.299999999999997</v>
          </cell>
          <cell r="AA112">
            <v>211.7</v>
          </cell>
          <cell r="AB112">
            <v>19</v>
          </cell>
          <cell r="AC112">
            <v>1.6666666666666667</v>
          </cell>
          <cell r="AD112">
            <v>0.33333333333333331</v>
          </cell>
          <cell r="AE112">
            <v>1052</v>
          </cell>
          <cell r="AF112">
            <v>5.16</v>
          </cell>
          <cell r="AG112">
            <v>350.7</v>
          </cell>
          <cell r="AH112">
            <v>44</v>
          </cell>
          <cell r="AI112">
            <v>14</v>
          </cell>
          <cell r="AJ112">
            <v>31.82</v>
          </cell>
          <cell r="AK112">
            <v>70</v>
          </cell>
          <cell r="AL112">
            <v>3</v>
          </cell>
          <cell r="AM112">
            <v>1</v>
          </cell>
          <cell r="AN112">
            <v>10</v>
          </cell>
          <cell r="AO112">
            <v>11</v>
          </cell>
          <cell r="AP112">
            <v>3.67</v>
          </cell>
        </row>
        <row r="113">
          <cell r="A113" t="str">
            <v>Texas State</v>
          </cell>
          <cell r="B113">
            <v>4</v>
          </cell>
          <cell r="C113">
            <v>12</v>
          </cell>
          <cell r="D113">
            <v>5</v>
          </cell>
          <cell r="E113">
            <v>11</v>
          </cell>
          <cell r="F113">
            <v>1</v>
          </cell>
          <cell r="G113">
            <v>0</v>
          </cell>
          <cell r="H113">
            <v>100</v>
          </cell>
          <cell r="I113">
            <v>25</v>
          </cell>
          <cell r="J113">
            <v>3</v>
          </cell>
          <cell r="K113">
            <v>151</v>
          </cell>
          <cell r="L113">
            <v>760</v>
          </cell>
          <cell r="M113">
            <v>5.03</v>
          </cell>
          <cell r="N113">
            <v>7</v>
          </cell>
          <cell r="O113">
            <v>37.75</v>
          </cell>
          <cell r="P113">
            <v>190</v>
          </cell>
          <cell r="Q113">
            <v>1.75</v>
          </cell>
          <cell r="R113">
            <v>124</v>
          </cell>
          <cell r="S113">
            <v>76</v>
          </cell>
          <cell r="T113">
            <v>61.3</v>
          </cell>
          <cell r="U113">
            <v>752</v>
          </cell>
          <cell r="V113">
            <v>6.1</v>
          </cell>
          <cell r="W113">
            <v>5</v>
          </cell>
          <cell r="X113">
            <v>1</v>
          </cell>
          <cell r="Y113">
            <v>123.94</v>
          </cell>
          <cell r="Z113">
            <v>31</v>
          </cell>
          <cell r="AA113">
            <v>188</v>
          </cell>
          <cell r="AB113">
            <v>19</v>
          </cell>
          <cell r="AC113">
            <v>1.25</v>
          </cell>
          <cell r="AD113">
            <v>0.25</v>
          </cell>
          <cell r="AE113">
            <v>1512</v>
          </cell>
          <cell r="AF113">
            <v>5.5</v>
          </cell>
          <cell r="AG113">
            <v>378</v>
          </cell>
          <cell r="AH113">
            <v>55</v>
          </cell>
          <cell r="AI113">
            <v>19</v>
          </cell>
          <cell r="AJ113">
            <v>34.549999999999997</v>
          </cell>
          <cell r="AK113">
            <v>55</v>
          </cell>
          <cell r="AL113">
            <v>1.75</v>
          </cell>
          <cell r="AM113">
            <v>1</v>
          </cell>
          <cell r="AN113">
            <v>11</v>
          </cell>
          <cell r="AO113">
            <v>12</v>
          </cell>
          <cell r="AP113">
            <v>3</v>
          </cell>
        </row>
        <row r="114">
          <cell r="A114" t="str">
            <v>Texas Tech</v>
          </cell>
          <cell r="B114">
            <v>4</v>
          </cell>
          <cell r="C114">
            <v>6</v>
          </cell>
          <cell r="D114">
            <v>1</v>
          </cell>
          <cell r="E114">
            <v>6</v>
          </cell>
          <cell r="F114">
            <v>0</v>
          </cell>
          <cell r="G114">
            <v>0</v>
          </cell>
          <cell r="H114">
            <v>45</v>
          </cell>
          <cell r="I114">
            <v>11.3</v>
          </cell>
          <cell r="J114">
            <v>1.5</v>
          </cell>
          <cell r="K114">
            <v>113</v>
          </cell>
          <cell r="L114">
            <v>225</v>
          </cell>
          <cell r="M114">
            <v>1.99</v>
          </cell>
          <cell r="N114">
            <v>2</v>
          </cell>
          <cell r="O114">
            <v>28.25</v>
          </cell>
          <cell r="P114">
            <v>56.25</v>
          </cell>
          <cell r="Q114">
            <v>0.5</v>
          </cell>
          <cell r="R114">
            <v>142</v>
          </cell>
          <cell r="S114">
            <v>78</v>
          </cell>
          <cell r="T114">
            <v>54.9</v>
          </cell>
          <cell r="U114">
            <v>730</v>
          </cell>
          <cell r="V114">
            <v>5.0999999999999996</v>
          </cell>
          <cell r="W114">
            <v>4</v>
          </cell>
          <cell r="X114">
            <v>6</v>
          </cell>
          <cell r="Y114">
            <v>98.96</v>
          </cell>
          <cell r="Z114">
            <v>35.5</v>
          </cell>
          <cell r="AA114">
            <v>182.5</v>
          </cell>
          <cell r="AB114">
            <v>19.5</v>
          </cell>
          <cell r="AC114">
            <v>1</v>
          </cell>
          <cell r="AD114">
            <v>1.5</v>
          </cell>
          <cell r="AE114">
            <v>955</v>
          </cell>
          <cell r="AF114">
            <v>3.75</v>
          </cell>
          <cell r="AG114">
            <v>238.8</v>
          </cell>
          <cell r="AH114">
            <v>59</v>
          </cell>
          <cell r="AI114">
            <v>17</v>
          </cell>
          <cell r="AJ114">
            <v>28.81</v>
          </cell>
          <cell r="AK114">
            <v>62</v>
          </cell>
          <cell r="AL114">
            <v>2.5</v>
          </cell>
          <cell r="AM114">
            <v>6</v>
          </cell>
          <cell r="AN114">
            <v>14</v>
          </cell>
          <cell r="AO114">
            <v>20</v>
          </cell>
          <cell r="AP114">
            <v>5</v>
          </cell>
        </row>
        <row r="115">
          <cell r="A115" t="str">
            <v>Toledo</v>
          </cell>
          <cell r="B115">
            <v>4</v>
          </cell>
          <cell r="C115">
            <v>8</v>
          </cell>
          <cell r="D115">
            <v>1</v>
          </cell>
          <cell r="E115">
            <v>6</v>
          </cell>
          <cell r="F115">
            <v>1</v>
          </cell>
          <cell r="G115">
            <v>0</v>
          </cell>
          <cell r="H115">
            <v>59</v>
          </cell>
          <cell r="I115">
            <v>14.8</v>
          </cell>
          <cell r="J115">
            <v>2</v>
          </cell>
          <cell r="K115">
            <v>140</v>
          </cell>
          <cell r="L115">
            <v>405</v>
          </cell>
          <cell r="M115">
            <v>2.89</v>
          </cell>
          <cell r="N115">
            <v>6</v>
          </cell>
          <cell r="O115">
            <v>35</v>
          </cell>
          <cell r="P115">
            <v>101.25</v>
          </cell>
          <cell r="Q115">
            <v>1.5</v>
          </cell>
          <cell r="R115">
            <v>111</v>
          </cell>
          <cell r="S115">
            <v>59</v>
          </cell>
          <cell r="T115">
            <v>53.2</v>
          </cell>
          <cell r="U115">
            <v>580</v>
          </cell>
          <cell r="V115">
            <v>5.2</v>
          </cell>
          <cell r="W115">
            <v>2</v>
          </cell>
          <cell r="X115">
            <v>3</v>
          </cell>
          <cell r="Y115">
            <v>97.58</v>
          </cell>
          <cell r="Z115">
            <v>27.8</v>
          </cell>
          <cell r="AA115">
            <v>145</v>
          </cell>
          <cell r="AB115">
            <v>14.75</v>
          </cell>
          <cell r="AC115">
            <v>0.5</v>
          </cell>
          <cell r="AD115">
            <v>0.75</v>
          </cell>
          <cell r="AE115">
            <v>985</v>
          </cell>
          <cell r="AF115">
            <v>3.92</v>
          </cell>
          <cell r="AG115">
            <v>246.3</v>
          </cell>
          <cell r="AH115">
            <v>56</v>
          </cell>
          <cell r="AI115">
            <v>20</v>
          </cell>
          <cell r="AJ115">
            <v>35.71</v>
          </cell>
          <cell r="AK115">
            <v>68</v>
          </cell>
          <cell r="AL115">
            <v>2.25</v>
          </cell>
          <cell r="AM115">
            <v>3</v>
          </cell>
          <cell r="AN115">
            <v>14</v>
          </cell>
          <cell r="AO115">
            <v>17</v>
          </cell>
          <cell r="AP115">
            <v>4.25</v>
          </cell>
        </row>
        <row r="116">
          <cell r="A116" t="str">
            <v>Troy</v>
          </cell>
          <cell r="B116">
            <v>4</v>
          </cell>
          <cell r="C116">
            <v>11</v>
          </cell>
          <cell r="D116">
            <v>5</v>
          </cell>
          <cell r="E116">
            <v>11</v>
          </cell>
          <cell r="F116">
            <v>0</v>
          </cell>
          <cell r="G116">
            <v>0</v>
          </cell>
          <cell r="H116">
            <v>92</v>
          </cell>
          <cell r="I116">
            <v>23</v>
          </cell>
          <cell r="J116">
            <v>2.75</v>
          </cell>
          <cell r="K116">
            <v>135</v>
          </cell>
          <cell r="L116">
            <v>527</v>
          </cell>
          <cell r="M116">
            <v>3.9</v>
          </cell>
          <cell r="N116">
            <v>7</v>
          </cell>
          <cell r="O116">
            <v>33.75</v>
          </cell>
          <cell r="P116">
            <v>131.75</v>
          </cell>
          <cell r="Q116">
            <v>1.75</v>
          </cell>
          <cell r="R116">
            <v>106</v>
          </cell>
          <cell r="S116">
            <v>70</v>
          </cell>
          <cell r="T116">
            <v>66</v>
          </cell>
          <cell r="U116">
            <v>746</v>
          </cell>
          <cell r="V116">
            <v>7</v>
          </cell>
          <cell r="W116">
            <v>4</v>
          </cell>
          <cell r="X116">
            <v>2</v>
          </cell>
          <cell r="Y116">
            <v>133.84</v>
          </cell>
          <cell r="Z116">
            <v>26.5</v>
          </cell>
          <cell r="AA116">
            <v>186.5</v>
          </cell>
          <cell r="AB116">
            <v>17.5</v>
          </cell>
          <cell r="AC116">
            <v>1</v>
          </cell>
          <cell r="AD116">
            <v>0.5</v>
          </cell>
          <cell r="AE116">
            <v>1273</v>
          </cell>
          <cell r="AF116">
            <v>5.28</v>
          </cell>
          <cell r="AG116">
            <v>318.3</v>
          </cell>
          <cell r="AH116">
            <v>55</v>
          </cell>
          <cell r="AI116">
            <v>21</v>
          </cell>
          <cell r="AJ116">
            <v>38.18</v>
          </cell>
          <cell r="AK116">
            <v>63</v>
          </cell>
          <cell r="AL116">
            <v>2</v>
          </cell>
          <cell r="AM116">
            <v>2</v>
          </cell>
          <cell r="AN116">
            <v>9</v>
          </cell>
          <cell r="AO116">
            <v>11</v>
          </cell>
          <cell r="AP116">
            <v>2.75</v>
          </cell>
        </row>
        <row r="117">
          <cell r="A117" t="str">
            <v>Tulane</v>
          </cell>
          <cell r="B117">
            <v>4</v>
          </cell>
          <cell r="C117">
            <v>12</v>
          </cell>
          <cell r="D117">
            <v>7</v>
          </cell>
          <cell r="E117">
            <v>7</v>
          </cell>
          <cell r="F117">
            <v>3</v>
          </cell>
          <cell r="G117">
            <v>0</v>
          </cell>
          <cell r="H117">
            <v>106</v>
          </cell>
          <cell r="I117">
            <v>26.5</v>
          </cell>
          <cell r="J117">
            <v>3</v>
          </cell>
          <cell r="K117">
            <v>134</v>
          </cell>
          <cell r="L117">
            <v>646</v>
          </cell>
          <cell r="M117">
            <v>4.82</v>
          </cell>
          <cell r="N117">
            <v>5</v>
          </cell>
          <cell r="O117">
            <v>33.5</v>
          </cell>
          <cell r="P117">
            <v>161.5</v>
          </cell>
          <cell r="Q117">
            <v>1.25</v>
          </cell>
          <cell r="R117">
            <v>138</v>
          </cell>
          <cell r="S117">
            <v>83</v>
          </cell>
          <cell r="T117">
            <v>60.1</v>
          </cell>
          <cell r="U117">
            <v>1012</v>
          </cell>
          <cell r="V117">
            <v>7.3</v>
          </cell>
          <cell r="W117">
            <v>7</v>
          </cell>
          <cell r="X117">
            <v>5</v>
          </cell>
          <cell r="Y117">
            <v>131.24</v>
          </cell>
          <cell r="Z117">
            <v>34.5</v>
          </cell>
          <cell r="AA117">
            <v>253</v>
          </cell>
          <cell r="AB117">
            <v>20.75</v>
          </cell>
          <cell r="AC117">
            <v>1.75</v>
          </cell>
          <cell r="AD117">
            <v>1.25</v>
          </cell>
          <cell r="AE117">
            <v>1658</v>
          </cell>
          <cell r="AF117">
            <v>6.1</v>
          </cell>
          <cell r="AG117">
            <v>414.5</v>
          </cell>
          <cell r="AH117">
            <v>49</v>
          </cell>
          <cell r="AI117">
            <v>22</v>
          </cell>
          <cell r="AJ117">
            <v>44.9</v>
          </cell>
          <cell r="AK117">
            <v>33</v>
          </cell>
          <cell r="AL117">
            <v>1.25</v>
          </cell>
          <cell r="AM117">
            <v>5</v>
          </cell>
          <cell r="AN117">
            <v>17</v>
          </cell>
          <cell r="AO117">
            <v>22</v>
          </cell>
          <cell r="AP117">
            <v>5.5</v>
          </cell>
        </row>
        <row r="118">
          <cell r="A118" t="str">
            <v>Tulsa</v>
          </cell>
          <cell r="B118">
            <v>4</v>
          </cell>
          <cell r="C118">
            <v>10</v>
          </cell>
          <cell r="D118">
            <v>4</v>
          </cell>
          <cell r="E118">
            <v>8</v>
          </cell>
          <cell r="F118">
            <v>1</v>
          </cell>
          <cell r="G118">
            <v>0</v>
          </cell>
          <cell r="H118">
            <v>82</v>
          </cell>
          <cell r="I118">
            <v>20.5</v>
          </cell>
          <cell r="J118">
            <v>2.5</v>
          </cell>
          <cell r="K118">
            <v>162</v>
          </cell>
          <cell r="L118">
            <v>711</v>
          </cell>
          <cell r="M118">
            <v>4.3899999999999997</v>
          </cell>
          <cell r="N118">
            <v>7</v>
          </cell>
          <cell r="O118">
            <v>40.5</v>
          </cell>
          <cell r="P118">
            <v>177.75</v>
          </cell>
          <cell r="Q118">
            <v>1.75</v>
          </cell>
          <cell r="R118">
            <v>116</v>
          </cell>
          <cell r="S118">
            <v>73</v>
          </cell>
          <cell r="T118">
            <v>62.9</v>
          </cell>
          <cell r="U118">
            <v>704</v>
          </cell>
          <cell r="V118">
            <v>6.1</v>
          </cell>
          <cell r="W118">
            <v>3</v>
          </cell>
          <cell r="X118">
            <v>3</v>
          </cell>
          <cell r="Y118">
            <v>117.27</v>
          </cell>
          <cell r="Z118">
            <v>29</v>
          </cell>
          <cell r="AA118">
            <v>176</v>
          </cell>
          <cell r="AB118">
            <v>18.25</v>
          </cell>
          <cell r="AC118">
            <v>0.75</v>
          </cell>
          <cell r="AD118">
            <v>0.75</v>
          </cell>
          <cell r="AE118">
            <v>1415</v>
          </cell>
          <cell r="AF118">
            <v>5.09</v>
          </cell>
          <cell r="AG118">
            <v>353.8</v>
          </cell>
          <cell r="AH118">
            <v>62</v>
          </cell>
          <cell r="AI118">
            <v>27</v>
          </cell>
          <cell r="AJ118">
            <v>43.55</v>
          </cell>
          <cell r="AK118">
            <v>58</v>
          </cell>
          <cell r="AL118">
            <v>2.5</v>
          </cell>
          <cell r="AM118">
            <v>3</v>
          </cell>
          <cell r="AN118">
            <v>10</v>
          </cell>
          <cell r="AO118">
            <v>13</v>
          </cell>
          <cell r="AP118">
            <v>3.25</v>
          </cell>
        </row>
        <row r="119">
          <cell r="A119" t="str">
            <v>UAB</v>
          </cell>
          <cell r="B119">
            <v>4</v>
          </cell>
          <cell r="C119">
            <v>22</v>
          </cell>
          <cell r="D119">
            <v>3</v>
          </cell>
          <cell r="E119">
            <v>21</v>
          </cell>
          <cell r="F119">
            <v>1</v>
          </cell>
          <cell r="G119">
            <v>0</v>
          </cell>
          <cell r="H119">
            <v>164</v>
          </cell>
          <cell r="I119">
            <v>41</v>
          </cell>
          <cell r="J119">
            <v>5.5</v>
          </cell>
          <cell r="K119">
            <v>178</v>
          </cell>
          <cell r="L119">
            <v>891</v>
          </cell>
          <cell r="M119">
            <v>5.01</v>
          </cell>
          <cell r="N119">
            <v>11</v>
          </cell>
          <cell r="O119">
            <v>44.5</v>
          </cell>
          <cell r="P119">
            <v>222.75</v>
          </cell>
          <cell r="Q119">
            <v>2.75</v>
          </cell>
          <cell r="R119">
            <v>97</v>
          </cell>
          <cell r="S119">
            <v>61</v>
          </cell>
          <cell r="T119">
            <v>62.9</v>
          </cell>
          <cell r="U119">
            <v>1037</v>
          </cell>
          <cell r="V119">
            <v>10.7</v>
          </cell>
          <cell r="W119">
            <v>10</v>
          </cell>
          <cell r="X119">
            <v>1</v>
          </cell>
          <cell r="Y119">
            <v>184.65</v>
          </cell>
          <cell r="Z119">
            <v>24.3</v>
          </cell>
          <cell r="AA119">
            <v>259.3</v>
          </cell>
          <cell r="AB119">
            <v>15.25</v>
          </cell>
          <cell r="AC119">
            <v>2.5</v>
          </cell>
          <cell r="AD119">
            <v>0.25</v>
          </cell>
          <cell r="AE119">
            <v>1928</v>
          </cell>
          <cell r="AF119">
            <v>7.01</v>
          </cell>
          <cell r="AG119">
            <v>482</v>
          </cell>
          <cell r="AH119">
            <v>52</v>
          </cell>
          <cell r="AI119">
            <v>30</v>
          </cell>
          <cell r="AJ119">
            <v>57.69</v>
          </cell>
          <cell r="AK119">
            <v>30</v>
          </cell>
          <cell r="AL119">
            <v>2</v>
          </cell>
          <cell r="AM119">
            <v>1</v>
          </cell>
          <cell r="AN119">
            <v>13</v>
          </cell>
          <cell r="AO119">
            <v>14</v>
          </cell>
          <cell r="AP119">
            <v>3.5</v>
          </cell>
        </row>
        <row r="120">
          <cell r="A120" t="str">
            <v>UCF</v>
          </cell>
          <cell r="B120">
            <v>3</v>
          </cell>
          <cell r="C120">
            <v>3</v>
          </cell>
          <cell r="D120">
            <v>2</v>
          </cell>
          <cell r="E120">
            <v>2</v>
          </cell>
          <cell r="F120">
            <v>0</v>
          </cell>
          <cell r="G120">
            <v>0</v>
          </cell>
          <cell r="H120">
            <v>26</v>
          </cell>
          <cell r="I120">
            <v>8.6999999999999993</v>
          </cell>
          <cell r="J120">
            <v>1</v>
          </cell>
          <cell r="K120">
            <v>115</v>
          </cell>
          <cell r="L120">
            <v>388</v>
          </cell>
          <cell r="M120">
            <v>3.37</v>
          </cell>
          <cell r="N120">
            <v>2</v>
          </cell>
          <cell r="O120">
            <v>38.33</v>
          </cell>
          <cell r="P120">
            <v>129.33000000000001</v>
          </cell>
          <cell r="Q120">
            <v>0.66666666666666663</v>
          </cell>
          <cell r="R120">
            <v>74</v>
          </cell>
          <cell r="S120">
            <v>43</v>
          </cell>
          <cell r="T120">
            <v>58.1</v>
          </cell>
          <cell r="U120">
            <v>351</v>
          </cell>
          <cell r="V120">
            <v>4.7</v>
          </cell>
          <cell r="W120">
            <v>1</v>
          </cell>
          <cell r="X120">
            <v>4</v>
          </cell>
          <cell r="Y120">
            <v>91.6</v>
          </cell>
          <cell r="Z120">
            <v>24.7</v>
          </cell>
          <cell r="AA120">
            <v>117</v>
          </cell>
          <cell r="AB120">
            <v>14.333333333333334</v>
          </cell>
          <cell r="AC120">
            <v>0.33333333333333331</v>
          </cell>
          <cell r="AD120">
            <v>1.3333333333333333</v>
          </cell>
          <cell r="AE120">
            <v>739</v>
          </cell>
          <cell r="AF120">
            <v>3.91</v>
          </cell>
          <cell r="AG120">
            <v>246.3</v>
          </cell>
          <cell r="AH120">
            <v>44</v>
          </cell>
          <cell r="AI120">
            <v>13</v>
          </cell>
          <cell r="AJ120">
            <v>29.55</v>
          </cell>
          <cell r="AK120">
            <v>49</v>
          </cell>
          <cell r="AL120">
            <v>2.33</v>
          </cell>
          <cell r="AM120">
            <v>4</v>
          </cell>
          <cell r="AN120">
            <v>12</v>
          </cell>
          <cell r="AO120">
            <v>16</v>
          </cell>
          <cell r="AP120">
            <v>5.33</v>
          </cell>
        </row>
        <row r="121">
          <cell r="A121" t="str">
            <v>UCLA</v>
          </cell>
          <cell r="B121">
            <v>3</v>
          </cell>
          <cell r="C121">
            <v>15</v>
          </cell>
          <cell r="D121">
            <v>2</v>
          </cell>
          <cell r="E121">
            <v>12</v>
          </cell>
          <cell r="F121">
            <v>0</v>
          </cell>
          <cell r="G121">
            <v>0</v>
          </cell>
          <cell r="H121">
            <v>108</v>
          </cell>
          <cell r="I121">
            <v>36</v>
          </cell>
          <cell r="J121">
            <v>5</v>
          </cell>
          <cell r="K121">
            <v>132</v>
          </cell>
          <cell r="L121">
            <v>732</v>
          </cell>
          <cell r="M121">
            <v>5.55</v>
          </cell>
          <cell r="N121">
            <v>8</v>
          </cell>
          <cell r="O121">
            <v>44</v>
          </cell>
          <cell r="P121">
            <v>244</v>
          </cell>
          <cell r="Q121">
            <v>2.6666666666666665</v>
          </cell>
          <cell r="R121">
            <v>64</v>
          </cell>
          <cell r="S121">
            <v>48</v>
          </cell>
          <cell r="T121">
            <v>75</v>
          </cell>
          <cell r="U121">
            <v>561</v>
          </cell>
          <cell r="V121">
            <v>8.8000000000000007</v>
          </cell>
          <cell r="W121">
            <v>7</v>
          </cell>
          <cell r="X121">
            <v>0</v>
          </cell>
          <cell r="Y121">
            <v>184.73</v>
          </cell>
          <cell r="Z121">
            <v>21.3</v>
          </cell>
          <cell r="AA121">
            <v>187</v>
          </cell>
          <cell r="AB121">
            <v>16</v>
          </cell>
          <cell r="AC121">
            <v>2.3333333333333335</v>
          </cell>
          <cell r="AD121">
            <v>0</v>
          </cell>
          <cell r="AE121">
            <v>1293</v>
          </cell>
          <cell r="AF121">
            <v>6.6</v>
          </cell>
          <cell r="AG121">
            <v>431</v>
          </cell>
          <cell r="AH121">
            <v>37</v>
          </cell>
          <cell r="AI121">
            <v>23</v>
          </cell>
          <cell r="AJ121">
            <v>62.16</v>
          </cell>
          <cell r="AK121">
            <v>21</v>
          </cell>
          <cell r="AL121">
            <v>0.67</v>
          </cell>
          <cell r="AM121">
            <v>0</v>
          </cell>
          <cell r="AN121">
            <v>4</v>
          </cell>
          <cell r="AO121">
            <v>4</v>
          </cell>
          <cell r="AP121">
            <v>1.33</v>
          </cell>
        </row>
        <row r="122">
          <cell r="A122" t="str">
            <v>UNLV</v>
          </cell>
          <cell r="B122">
            <v>4</v>
          </cell>
          <cell r="C122">
            <v>14</v>
          </cell>
          <cell r="D122">
            <v>5</v>
          </cell>
          <cell r="E122">
            <v>12</v>
          </cell>
          <cell r="F122">
            <v>1</v>
          </cell>
          <cell r="G122">
            <v>0</v>
          </cell>
          <cell r="H122">
            <v>113</v>
          </cell>
          <cell r="I122">
            <v>28.3</v>
          </cell>
          <cell r="J122">
            <v>3.5</v>
          </cell>
          <cell r="K122">
            <v>112</v>
          </cell>
          <cell r="L122">
            <v>609</v>
          </cell>
          <cell r="M122">
            <v>5.44</v>
          </cell>
          <cell r="N122">
            <v>5</v>
          </cell>
          <cell r="O122">
            <v>28</v>
          </cell>
          <cell r="P122">
            <v>152.25</v>
          </cell>
          <cell r="Q122">
            <v>1.25</v>
          </cell>
          <cell r="R122">
            <v>160</v>
          </cell>
          <cell r="S122">
            <v>94</v>
          </cell>
          <cell r="T122">
            <v>58.8</v>
          </cell>
          <cell r="U122">
            <v>1102</v>
          </cell>
          <cell r="V122">
            <v>6.9</v>
          </cell>
          <cell r="W122">
            <v>7</v>
          </cell>
          <cell r="X122">
            <v>8</v>
          </cell>
          <cell r="Y122">
            <v>121.05</v>
          </cell>
          <cell r="Z122">
            <v>40</v>
          </cell>
          <cell r="AA122">
            <v>275.5</v>
          </cell>
          <cell r="AB122">
            <v>23.5</v>
          </cell>
          <cell r="AC122">
            <v>1.75</v>
          </cell>
          <cell r="AD122">
            <v>2</v>
          </cell>
          <cell r="AE122">
            <v>1711</v>
          </cell>
          <cell r="AF122">
            <v>6.29</v>
          </cell>
          <cell r="AG122">
            <v>427.8</v>
          </cell>
          <cell r="AH122">
            <v>46</v>
          </cell>
          <cell r="AI122">
            <v>10</v>
          </cell>
          <cell r="AJ122">
            <v>21.74</v>
          </cell>
          <cell r="AK122">
            <v>37</v>
          </cell>
          <cell r="AL122">
            <v>1.75</v>
          </cell>
          <cell r="AM122">
            <v>8</v>
          </cell>
          <cell r="AN122">
            <v>17</v>
          </cell>
          <cell r="AO122">
            <v>25</v>
          </cell>
          <cell r="AP122">
            <v>6.25</v>
          </cell>
        </row>
        <row r="123">
          <cell r="A123" t="str">
            <v>USC</v>
          </cell>
          <cell r="B123">
            <v>4</v>
          </cell>
          <cell r="C123">
            <v>9</v>
          </cell>
          <cell r="D123">
            <v>4</v>
          </cell>
          <cell r="E123">
            <v>9</v>
          </cell>
          <cell r="F123">
            <v>0</v>
          </cell>
          <cell r="G123">
            <v>0</v>
          </cell>
          <cell r="H123">
            <v>75</v>
          </cell>
          <cell r="I123">
            <v>18.8</v>
          </cell>
          <cell r="J123">
            <v>2.25</v>
          </cell>
          <cell r="K123">
            <v>121</v>
          </cell>
          <cell r="L123">
            <v>367</v>
          </cell>
          <cell r="M123">
            <v>3.03</v>
          </cell>
          <cell r="N123">
            <v>2</v>
          </cell>
          <cell r="O123">
            <v>30.25</v>
          </cell>
          <cell r="P123">
            <v>91.75</v>
          </cell>
          <cell r="Q123">
            <v>0.5</v>
          </cell>
          <cell r="R123">
            <v>134</v>
          </cell>
          <cell r="S123">
            <v>80</v>
          </cell>
          <cell r="T123">
            <v>59.7</v>
          </cell>
          <cell r="U123">
            <v>849</v>
          </cell>
          <cell r="V123">
            <v>6.3</v>
          </cell>
          <cell r="W123">
            <v>7</v>
          </cell>
          <cell r="X123">
            <v>6</v>
          </cell>
          <cell r="Y123">
            <v>121.2</v>
          </cell>
          <cell r="Z123">
            <v>33.5</v>
          </cell>
          <cell r="AA123">
            <v>212.3</v>
          </cell>
          <cell r="AB123">
            <v>20</v>
          </cell>
          <cell r="AC123">
            <v>1.75</v>
          </cell>
          <cell r="AD123">
            <v>1.5</v>
          </cell>
          <cell r="AE123">
            <v>1216</v>
          </cell>
          <cell r="AF123">
            <v>4.7699999999999996</v>
          </cell>
          <cell r="AG123">
            <v>304</v>
          </cell>
          <cell r="AH123">
            <v>54</v>
          </cell>
          <cell r="AI123">
            <v>19</v>
          </cell>
          <cell r="AJ123">
            <v>35.19</v>
          </cell>
          <cell r="AK123">
            <v>95</v>
          </cell>
          <cell r="AL123">
            <v>4</v>
          </cell>
          <cell r="AM123">
            <v>6</v>
          </cell>
          <cell r="AN123">
            <v>6</v>
          </cell>
          <cell r="AO123">
            <v>12</v>
          </cell>
          <cell r="AP123">
            <v>3</v>
          </cell>
        </row>
        <row r="124">
          <cell r="A124" t="str">
            <v>USF</v>
          </cell>
          <cell r="B124">
            <v>4</v>
          </cell>
          <cell r="C124">
            <v>11</v>
          </cell>
          <cell r="D124">
            <v>3</v>
          </cell>
          <cell r="E124">
            <v>11</v>
          </cell>
          <cell r="F124">
            <v>0</v>
          </cell>
          <cell r="G124">
            <v>0</v>
          </cell>
          <cell r="H124">
            <v>86</v>
          </cell>
          <cell r="I124">
            <v>21.5</v>
          </cell>
          <cell r="J124">
            <v>2.75</v>
          </cell>
          <cell r="K124">
            <v>145</v>
          </cell>
          <cell r="L124">
            <v>530</v>
          </cell>
          <cell r="M124">
            <v>3.66</v>
          </cell>
          <cell r="N124">
            <v>6</v>
          </cell>
          <cell r="O124">
            <v>36.25</v>
          </cell>
          <cell r="P124">
            <v>132.5</v>
          </cell>
          <cell r="Q124">
            <v>1.5</v>
          </cell>
          <cell r="R124">
            <v>153</v>
          </cell>
          <cell r="S124">
            <v>100</v>
          </cell>
          <cell r="T124">
            <v>65.400000000000006</v>
          </cell>
          <cell r="U124">
            <v>1084</v>
          </cell>
          <cell r="V124">
            <v>7.1</v>
          </cell>
          <cell r="W124">
            <v>5</v>
          </cell>
          <cell r="X124">
            <v>4</v>
          </cell>
          <cell r="Y124">
            <v>130.41999999999999</v>
          </cell>
          <cell r="Z124">
            <v>38.299999999999997</v>
          </cell>
          <cell r="AA124">
            <v>271</v>
          </cell>
          <cell r="AB124">
            <v>25</v>
          </cell>
          <cell r="AC124">
            <v>1.25</v>
          </cell>
          <cell r="AD124">
            <v>1</v>
          </cell>
          <cell r="AE124">
            <v>1614</v>
          </cell>
          <cell r="AF124">
            <v>5.42</v>
          </cell>
          <cell r="AG124">
            <v>403.5</v>
          </cell>
          <cell r="AH124">
            <v>58</v>
          </cell>
          <cell r="AI124">
            <v>24</v>
          </cell>
          <cell r="AJ124">
            <v>41.38</v>
          </cell>
          <cell r="AK124">
            <v>43</v>
          </cell>
          <cell r="AL124">
            <v>2</v>
          </cell>
          <cell r="AM124">
            <v>4</v>
          </cell>
          <cell r="AN124">
            <v>11</v>
          </cell>
          <cell r="AO124">
            <v>15</v>
          </cell>
          <cell r="AP124">
            <v>3.75</v>
          </cell>
        </row>
        <row r="125">
          <cell r="A125" t="str">
            <v>Utah</v>
          </cell>
          <cell r="B125">
            <v>4</v>
          </cell>
          <cell r="C125">
            <v>6</v>
          </cell>
          <cell r="D125">
            <v>6</v>
          </cell>
          <cell r="E125">
            <v>5</v>
          </cell>
          <cell r="F125">
            <v>0</v>
          </cell>
          <cell r="G125">
            <v>0</v>
          </cell>
          <cell r="H125">
            <v>59</v>
          </cell>
          <cell r="I125">
            <v>14.8</v>
          </cell>
          <cell r="J125">
            <v>1.5</v>
          </cell>
          <cell r="K125">
            <v>127</v>
          </cell>
          <cell r="L125">
            <v>443</v>
          </cell>
          <cell r="M125">
            <v>3.49</v>
          </cell>
          <cell r="N125">
            <v>3</v>
          </cell>
          <cell r="O125">
            <v>31.75</v>
          </cell>
          <cell r="P125">
            <v>110.75</v>
          </cell>
          <cell r="Q125">
            <v>0.75</v>
          </cell>
          <cell r="R125">
            <v>110</v>
          </cell>
          <cell r="S125">
            <v>63</v>
          </cell>
          <cell r="T125">
            <v>57.3</v>
          </cell>
          <cell r="U125">
            <v>713</v>
          </cell>
          <cell r="V125">
            <v>6.5</v>
          </cell>
          <cell r="W125">
            <v>3</v>
          </cell>
          <cell r="X125">
            <v>6</v>
          </cell>
          <cell r="Y125">
            <v>109.81</v>
          </cell>
          <cell r="Z125">
            <v>27.5</v>
          </cell>
          <cell r="AA125">
            <v>178.3</v>
          </cell>
          <cell r="AB125">
            <v>15.75</v>
          </cell>
          <cell r="AC125">
            <v>0.75</v>
          </cell>
          <cell r="AD125">
            <v>1.5</v>
          </cell>
          <cell r="AE125">
            <v>1156</v>
          </cell>
          <cell r="AF125">
            <v>4.88</v>
          </cell>
          <cell r="AG125">
            <v>289</v>
          </cell>
          <cell r="AH125">
            <v>53</v>
          </cell>
          <cell r="AI125">
            <v>17</v>
          </cell>
          <cell r="AJ125">
            <v>32.08</v>
          </cell>
          <cell r="AK125">
            <v>85</v>
          </cell>
          <cell r="AL125">
            <v>2.5</v>
          </cell>
          <cell r="AM125">
            <v>6</v>
          </cell>
          <cell r="AN125">
            <v>10</v>
          </cell>
          <cell r="AO125">
            <v>16</v>
          </cell>
          <cell r="AP125">
            <v>4</v>
          </cell>
        </row>
        <row r="126">
          <cell r="A126" t="str">
            <v>Utah State</v>
          </cell>
          <cell r="B126">
            <v>4</v>
          </cell>
          <cell r="C126">
            <v>13</v>
          </cell>
          <cell r="D126">
            <v>3</v>
          </cell>
          <cell r="E126">
            <v>8</v>
          </cell>
          <cell r="F126">
            <v>1</v>
          </cell>
          <cell r="G126">
            <v>0</v>
          </cell>
          <cell r="H126">
            <v>97</v>
          </cell>
          <cell r="I126">
            <v>24.3</v>
          </cell>
          <cell r="J126">
            <v>3.25</v>
          </cell>
          <cell r="K126">
            <v>181</v>
          </cell>
          <cell r="L126">
            <v>713</v>
          </cell>
          <cell r="M126">
            <v>3.94</v>
          </cell>
          <cell r="N126">
            <v>7</v>
          </cell>
          <cell r="O126">
            <v>45.25</v>
          </cell>
          <cell r="P126">
            <v>178.25</v>
          </cell>
          <cell r="Q126">
            <v>1.75</v>
          </cell>
          <cell r="R126">
            <v>122</v>
          </cell>
          <cell r="S126">
            <v>67</v>
          </cell>
          <cell r="T126">
            <v>54.9</v>
          </cell>
          <cell r="U126">
            <v>809</v>
          </cell>
          <cell r="V126">
            <v>6.6</v>
          </cell>
          <cell r="W126">
            <v>6</v>
          </cell>
          <cell r="X126">
            <v>4</v>
          </cell>
          <cell r="Y126">
            <v>120.29</v>
          </cell>
          <cell r="Z126">
            <v>30.5</v>
          </cell>
          <cell r="AA126">
            <v>202.3</v>
          </cell>
          <cell r="AB126">
            <v>16.75</v>
          </cell>
          <cell r="AC126">
            <v>1.5</v>
          </cell>
          <cell r="AD126">
            <v>1</v>
          </cell>
          <cell r="AE126">
            <v>1522</v>
          </cell>
          <cell r="AF126">
            <v>5.0199999999999996</v>
          </cell>
          <cell r="AG126">
            <v>380.5</v>
          </cell>
          <cell r="AH126">
            <v>64</v>
          </cell>
          <cell r="AI126">
            <v>23</v>
          </cell>
          <cell r="AJ126">
            <v>35.94</v>
          </cell>
          <cell r="AK126">
            <v>74</v>
          </cell>
          <cell r="AL126">
            <v>2.5</v>
          </cell>
          <cell r="AM126">
            <v>4</v>
          </cell>
          <cell r="AN126">
            <v>11</v>
          </cell>
          <cell r="AO126">
            <v>15</v>
          </cell>
          <cell r="AP126">
            <v>3.75</v>
          </cell>
        </row>
        <row r="127">
          <cell r="A127" t="str">
            <v>UTEP</v>
          </cell>
          <cell r="B127">
            <v>4</v>
          </cell>
          <cell r="C127">
            <v>12</v>
          </cell>
          <cell r="D127">
            <v>6</v>
          </cell>
          <cell r="E127">
            <v>11</v>
          </cell>
          <cell r="F127">
            <v>1</v>
          </cell>
          <cell r="G127">
            <v>0</v>
          </cell>
          <cell r="H127">
            <v>103</v>
          </cell>
          <cell r="I127">
            <v>25.8</v>
          </cell>
          <cell r="J127">
            <v>3</v>
          </cell>
          <cell r="K127">
            <v>171</v>
          </cell>
          <cell r="L127">
            <v>679</v>
          </cell>
          <cell r="M127">
            <v>3.97</v>
          </cell>
          <cell r="N127">
            <v>7</v>
          </cell>
          <cell r="O127">
            <v>42.75</v>
          </cell>
          <cell r="P127">
            <v>169.75</v>
          </cell>
          <cell r="Q127">
            <v>1.75</v>
          </cell>
          <cell r="R127">
            <v>104</v>
          </cell>
          <cell r="S127">
            <v>63</v>
          </cell>
          <cell r="T127">
            <v>60.6</v>
          </cell>
          <cell r="U127">
            <v>791</v>
          </cell>
          <cell r="V127">
            <v>7.6</v>
          </cell>
          <cell r="W127">
            <v>5</v>
          </cell>
          <cell r="X127">
            <v>1</v>
          </cell>
          <cell r="Y127">
            <v>138.41999999999999</v>
          </cell>
          <cell r="Z127">
            <v>26</v>
          </cell>
          <cell r="AA127">
            <v>197.8</v>
          </cell>
          <cell r="AB127">
            <v>15.75</v>
          </cell>
          <cell r="AC127">
            <v>1.25</v>
          </cell>
          <cell r="AD127">
            <v>0.25</v>
          </cell>
          <cell r="AE127">
            <v>1470</v>
          </cell>
          <cell r="AF127">
            <v>5.35</v>
          </cell>
          <cell r="AG127">
            <v>367.5</v>
          </cell>
          <cell r="AH127">
            <v>55</v>
          </cell>
          <cell r="AI127">
            <v>13</v>
          </cell>
          <cell r="AJ127">
            <v>23.64</v>
          </cell>
          <cell r="AK127">
            <v>68</v>
          </cell>
          <cell r="AL127">
            <v>2.5</v>
          </cell>
          <cell r="AM127">
            <v>1</v>
          </cell>
          <cell r="AN127">
            <v>12</v>
          </cell>
          <cell r="AO127">
            <v>13</v>
          </cell>
          <cell r="AP127">
            <v>3.25</v>
          </cell>
        </row>
        <row r="128">
          <cell r="A128" t="str">
            <v>UTSA</v>
          </cell>
          <cell r="B128">
            <v>4</v>
          </cell>
          <cell r="C128">
            <v>16</v>
          </cell>
          <cell r="D128">
            <v>3</v>
          </cell>
          <cell r="E128">
            <v>14</v>
          </cell>
          <cell r="F128">
            <v>0</v>
          </cell>
          <cell r="G128">
            <v>1</v>
          </cell>
          <cell r="H128">
            <v>121</v>
          </cell>
          <cell r="I128">
            <v>30.3</v>
          </cell>
          <cell r="J128">
            <v>4</v>
          </cell>
          <cell r="K128">
            <v>133</v>
          </cell>
          <cell r="L128">
            <v>462</v>
          </cell>
          <cell r="M128">
            <v>3.47</v>
          </cell>
          <cell r="N128">
            <v>6</v>
          </cell>
          <cell r="O128">
            <v>33.25</v>
          </cell>
          <cell r="P128">
            <v>115.5</v>
          </cell>
          <cell r="Q128">
            <v>1.5</v>
          </cell>
          <cell r="R128">
            <v>139</v>
          </cell>
          <cell r="S128">
            <v>90</v>
          </cell>
          <cell r="T128">
            <v>64.7</v>
          </cell>
          <cell r="U128">
            <v>1155</v>
          </cell>
          <cell r="V128">
            <v>8.3000000000000007</v>
          </cell>
          <cell r="W128">
            <v>9</v>
          </cell>
          <cell r="X128">
            <v>3</v>
          </cell>
          <cell r="Y128">
            <v>151.6</v>
          </cell>
          <cell r="Z128">
            <v>34.799999999999997</v>
          </cell>
          <cell r="AA128">
            <v>288.8</v>
          </cell>
          <cell r="AB128">
            <v>22.5</v>
          </cell>
          <cell r="AC128">
            <v>2.25</v>
          </cell>
          <cell r="AD128">
            <v>0.75</v>
          </cell>
          <cell r="AE128">
            <v>1617</v>
          </cell>
          <cell r="AF128">
            <v>5.94</v>
          </cell>
          <cell r="AG128">
            <v>404.3</v>
          </cell>
          <cell r="AH128">
            <v>59</v>
          </cell>
          <cell r="AI128">
            <v>22</v>
          </cell>
          <cell r="AJ128">
            <v>37.29</v>
          </cell>
          <cell r="AK128">
            <v>44</v>
          </cell>
          <cell r="AL128">
            <v>2</v>
          </cell>
          <cell r="AM128">
            <v>3</v>
          </cell>
          <cell r="AN128">
            <v>17</v>
          </cell>
          <cell r="AO128">
            <v>20</v>
          </cell>
          <cell r="AP128">
            <v>5</v>
          </cell>
        </row>
        <row r="129">
          <cell r="A129" t="str">
            <v>Vanderbilt</v>
          </cell>
          <cell r="B129">
            <v>4</v>
          </cell>
          <cell r="C129">
            <v>6</v>
          </cell>
          <cell r="D129">
            <v>4</v>
          </cell>
          <cell r="E129">
            <v>3</v>
          </cell>
          <cell r="F129">
            <v>0</v>
          </cell>
          <cell r="G129">
            <v>0</v>
          </cell>
          <cell r="H129">
            <v>51</v>
          </cell>
          <cell r="I129">
            <v>12.8</v>
          </cell>
          <cell r="J129">
            <v>1.5</v>
          </cell>
          <cell r="K129">
            <v>107</v>
          </cell>
          <cell r="L129">
            <v>280</v>
          </cell>
          <cell r="M129">
            <v>2.62</v>
          </cell>
          <cell r="N129">
            <v>2</v>
          </cell>
          <cell r="O129">
            <v>26.75</v>
          </cell>
          <cell r="P129">
            <v>70</v>
          </cell>
          <cell r="Q129">
            <v>0.5</v>
          </cell>
          <cell r="R129">
            <v>130</v>
          </cell>
          <cell r="S129">
            <v>82</v>
          </cell>
          <cell r="T129">
            <v>63.1</v>
          </cell>
          <cell r="U129">
            <v>721</v>
          </cell>
          <cell r="V129">
            <v>5.5</v>
          </cell>
          <cell r="W129">
            <v>4</v>
          </cell>
          <cell r="X129">
            <v>3</v>
          </cell>
          <cell r="Y129">
            <v>115.2</v>
          </cell>
          <cell r="Z129">
            <v>32.5</v>
          </cell>
          <cell r="AA129">
            <v>180.3</v>
          </cell>
          <cell r="AB129">
            <v>20.5</v>
          </cell>
          <cell r="AC129">
            <v>1</v>
          </cell>
          <cell r="AD129">
            <v>0.75</v>
          </cell>
          <cell r="AE129">
            <v>1001</v>
          </cell>
          <cell r="AF129">
            <v>4.22</v>
          </cell>
          <cell r="AG129">
            <v>250.3</v>
          </cell>
          <cell r="AH129">
            <v>55</v>
          </cell>
          <cell r="AI129">
            <v>19</v>
          </cell>
          <cell r="AJ129">
            <v>34.549999999999997</v>
          </cell>
          <cell r="AK129">
            <v>103</v>
          </cell>
          <cell r="AL129">
            <v>2.75</v>
          </cell>
          <cell r="AM129">
            <v>3</v>
          </cell>
          <cell r="AN129">
            <v>14</v>
          </cell>
          <cell r="AO129">
            <v>17</v>
          </cell>
          <cell r="AP129">
            <v>4.25</v>
          </cell>
        </row>
        <row r="130">
          <cell r="A130" t="str">
            <v>Virginia</v>
          </cell>
          <cell r="B130">
            <v>4</v>
          </cell>
          <cell r="C130">
            <v>11</v>
          </cell>
          <cell r="D130">
            <v>0</v>
          </cell>
          <cell r="E130">
            <v>10</v>
          </cell>
          <cell r="F130">
            <v>0</v>
          </cell>
          <cell r="G130">
            <v>1</v>
          </cell>
          <cell r="H130">
            <v>78</v>
          </cell>
          <cell r="I130">
            <v>19.5</v>
          </cell>
          <cell r="J130">
            <v>2.75</v>
          </cell>
          <cell r="K130">
            <v>120</v>
          </cell>
          <cell r="L130">
            <v>401</v>
          </cell>
          <cell r="M130">
            <v>3.34</v>
          </cell>
          <cell r="N130">
            <v>7</v>
          </cell>
          <cell r="O130">
            <v>30</v>
          </cell>
          <cell r="P130">
            <v>100.25</v>
          </cell>
          <cell r="Q130">
            <v>1.75</v>
          </cell>
          <cell r="R130">
            <v>114</v>
          </cell>
          <cell r="S130">
            <v>69</v>
          </cell>
          <cell r="T130">
            <v>60.5</v>
          </cell>
          <cell r="U130">
            <v>853</v>
          </cell>
          <cell r="V130">
            <v>7.5</v>
          </cell>
          <cell r="W130">
            <v>4</v>
          </cell>
          <cell r="X130">
            <v>1</v>
          </cell>
          <cell r="Y130">
            <v>133.21</v>
          </cell>
          <cell r="Z130">
            <v>28.5</v>
          </cell>
          <cell r="AA130">
            <v>213.3</v>
          </cell>
          <cell r="AB130">
            <v>17.25</v>
          </cell>
          <cell r="AC130">
            <v>1</v>
          </cell>
          <cell r="AD130">
            <v>0.25</v>
          </cell>
          <cell r="AE130">
            <v>1254</v>
          </cell>
          <cell r="AF130">
            <v>5.36</v>
          </cell>
          <cell r="AG130">
            <v>313.5</v>
          </cell>
          <cell r="AH130">
            <v>48</v>
          </cell>
          <cell r="AI130">
            <v>10</v>
          </cell>
          <cell r="AJ130">
            <v>20.83</v>
          </cell>
          <cell r="AK130">
            <v>70</v>
          </cell>
          <cell r="AL130">
            <v>2.25</v>
          </cell>
          <cell r="AM130">
            <v>1</v>
          </cell>
          <cell r="AN130">
            <v>17</v>
          </cell>
          <cell r="AO130">
            <v>18</v>
          </cell>
          <cell r="AP130">
            <v>4.5</v>
          </cell>
        </row>
        <row r="131">
          <cell r="A131" t="str">
            <v>Virginia Tech</v>
          </cell>
          <cell r="B131">
            <v>4</v>
          </cell>
          <cell r="C131">
            <v>15</v>
          </cell>
          <cell r="D131">
            <v>5</v>
          </cell>
          <cell r="E131">
            <v>14</v>
          </cell>
          <cell r="F131">
            <v>0</v>
          </cell>
          <cell r="G131">
            <v>0</v>
          </cell>
          <cell r="H131">
            <v>119</v>
          </cell>
          <cell r="I131">
            <v>29.8</v>
          </cell>
          <cell r="J131">
            <v>3.75</v>
          </cell>
          <cell r="K131">
            <v>137</v>
          </cell>
          <cell r="L131">
            <v>630</v>
          </cell>
          <cell r="M131">
            <v>4.5999999999999996</v>
          </cell>
          <cell r="N131">
            <v>8</v>
          </cell>
          <cell r="O131">
            <v>34.25</v>
          </cell>
          <cell r="P131">
            <v>157.5</v>
          </cell>
          <cell r="Q131">
            <v>2</v>
          </cell>
          <cell r="R131">
            <v>88</v>
          </cell>
          <cell r="S131">
            <v>58</v>
          </cell>
          <cell r="T131">
            <v>65.900000000000006</v>
          </cell>
          <cell r="U131">
            <v>855</v>
          </cell>
          <cell r="V131">
            <v>9.6999999999999993</v>
          </cell>
          <cell r="W131">
            <v>6</v>
          </cell>
          <cell r="X131">
            <v>2</v>
          </cell>
          <cell r="Y131">
            <v>165.47</v>
          </cell>
          <cell r="Z131">
            <v>22</v>
          </cell>
          <cell r="AA131">
            <v>213.8</v>
          </cell>
          <cell r="AB131">
            <v>14.5</v>
          </cell>
          <cell r="AC131">
            <v>1.5</v>
          </cell>
          <cell r="AD131">
            <v>0.5</v>
          </cell>
          <cell r="AE131">
            <v>1485</v>
          </cell>
          <cell r="AF131">
            <v>6.6</v>
          </cell>
          <cell r="AG131">
            <v>371.3</v>
          </cell>
          <cell r="AH131">
            <v>43</v>
          </cell>
          <cell r="AI131">
            <v>18</v>
          </cell>
          <cell r="AJ131">
            <v>41.86</v>
          </cell>
          <cell r="AK131">
            <v>62</v>
          </cell>
          <cell r="AL131">
            <v>2</v>
          </cell>
          <cell r="AM131">
            <v>2</v>
          </cell>
          <cell r="AN131">
            <v>9</v>
          </cell>
          <cell r="AO131">
            <v>11</v>
          </cell>
          <cell r="AP131">
            <v>2.75</v>
          </cell>
        </row>
        <row r="132">
          <cell r="A132" t="str">
            <v>Wake Forest</v>
          </cell>
          <cell r="B132">
            <v>3</v>
          </cell>
          <cell r="C132">
            <v>6</v>
          </cell>
          <cell r="D132">
            <v>4</v>
          </cell>
          <cell r="E132">
            <v>5</v>
          </cell>
          <cell r="F132">
            <v>0</v>
          </cell>
          <cell r="G132">
            <v>0</v>
          </cell>
          <cell r="H132">
            <v>53</v>
          </cell>
          <cell r="I132">
            <v>17.7</v>
          </cell>
          <cell r="J132">
            <v>2</v>
          </cell>
          <cell r="K132">
            <v>120</v>
          </cell>
          <cell r="L132">
            <v>397</v>
          </cell>
          <cell r="M132">
            <v>3.31</v>
          </cell>
          <cell r="N132">
            <v>2</v>
          </cell>
          <cell r="O132">
            <v>40</v>
          </cell>
          <cell r="P132">
            <v>132.33000000000001</v>
          </cell>
          <cell r="Q132">
            <v>0.66666666666666663</v>
          </cell>
          <cell r="R132">
            <v>108</v>
          </cell>
          <cell r="S132">
            <v>61</v>
          </cell>
          <cell r="T132">
            <v>56.5</v>
          </cell>
          <cell r="U132">
            <v>554</v>
          </cell>
          <cell r="V132">
            <v>5.0999999999999996</v>
          </cell>
          <cell r="W132">
            <v>3</v>
          </cell>
          <cell r="X132">
            <v>1</v>
          </cell>
          <cell r="Y132">
            <v>106.89</v>
          </cell>
          <cell r="Z132">
            <v>36</v>
          </cell>
          <cell r="AA132">
            <v>184.7</v>
          </cell>
          <cell r="AB132">
            <v>20.333333333333332</v>
          </cell>
          <cell r="AC132">
            <v>1</v>
          </cell>
          <cell r="AD132">
            <v>0.33333333333333331</v>
          </cell>
          <cell r="AE132">
            <v>951</v>
          </cell>
          <cell r="AF132">
            <v>4.17</v>
          </cell>
          <cell r="AG132">
            <v>317</v>
          </cell>
          <cell r="AH132">
            <v>54</v>
          </cell>
          <cell r="AI132">
            <v>20</v>
          </cell>
          <cell r="AJ132">
            <v>37.04</v>
          </cell>
          <cell r="AK132">
            <v>53</v>
          </cell>
          <cell r="AL132">
            <v>2.67</v>
          </cell>
          <cell r="AM132">
            <v>1</v>
          </cell>
          <cell r="AN132">
            <v>15</v>
          </cell>
          <cell r="AO132">
            <v>16</v>
          </cell>
          <cell r="AP132">
            <v>5.33</v>
          </cell>
        </row>
        <row r="133">
          <cell r="A133" t="str">
            <v>Washington</v>
          </cell>
          <cell r="B133">
            <v>3</v>
          </cell>
          <cell r="C133">
            <v>7</v>
          </cell>
          <cell r="D133">
            <v>2</v>
          </cell>
          <cell r="E133">
            <v>7</v>
          </cell>
          <cell r="F133">
            <v>0</v>
          </cell>
          <cell r="G133">
            <v>0</v>
          </cell>
          <cell r="H133">
            <v>55</v>
          </cell>
          <cell r="I133">
            <v>18.3</v>
          </cell>
          <cell r="J133">
            <v>2.3333333333333335</v>
          </cell>
          <cell r="K133">
            <v>79</v>
          </cell>
          <cell r="L133">
            <v>188</v>
          </cell>
          <cell r="M133">
            <v>2.38</v>
          </cell>
          <cell r="N133">
            <v>3</v>
          </cell>
          <cell r="O133">
            <v>26.33</v>
          </cell>
          <cell r="P133">
            <v>62.67</v>
          </cell>
          <cell r="Q133">
            <v>1</v>
          </cell>
          <cell r="R133">
            <v>97</v>
          </cell>
          <cell r="S133">
            <v>56</v>
          </cell>
          <cell r="T133">
            <v>57.7</v>
          </cell>
          <cell r="U133">
            <v>599</v>
          </cell>
          <cell r="V133">
            <v>6.2</v>
          </cell>
          <cell r="W133">
            <v>4</v>
          </cell>
          <cell r="X133">
            <v>4</v>
          </cell>
          <cell r="Y133">
            <v>114.96</v>
          </cell>
          <cell r="Z133">
            <v>32.299999999999997</v>
          </cell>
          <cell r="AA133">
            <v>199.7</v>
          </cell>
          <cell r="AB133">
            <v>18.666666666666668</v>
          </cell>
          <cell r="AC133">
            <v>1.3333333333333333</v>
          </cell>
          <cell r="AD133">
            <v>1.3333333333333333</v>
          </cell>
          <cell r="AE133">
            <v>787</v>
          </cell>
          <cell r="AF133">
            <v>4.47</v>
          </cell>
          <cell r="AG133">
            <v>262.3</v>
          </cell>
          <cell r="AH133">
            <v>38</v>
          </cell>
          <cell r="AI133">
            <v>13</v>
          </cell>
          <cell r="AJ133">
            <v>34.21</v>
          </cell>
          <cell r="AK133">
            <v>65</v>
          </cell>
          <cell r="AL133">
            <v>2.67</v>
          </cell>
          <cell r="AM133">
            <v>4</v>
          </cell>
          <cell r="AN133">
            <v>8</v>
          </cell>
          <cell r="AO133">
            <v>12</v>
          </cell>
          <cell r="AP133">
            <v>4</v>
          </cell>
        </row>
        <row r="134">
          <cell r="A134" t="str">
            <v>Washington State</v>
          </cell>
          <cell r="B134">
            <v>4</v>
          </cell>
          <cell r="C134">
            <v>19</v>
          </cell>
          <cell r="D134">
            <v>3</v>
          </cell>
          <cell r="E134">
            <v>18</v>
          </cell>
          <cell r="F134">
            <v>0</v>
          </cell>
          <cell r="G134">
            <v>0</v>
          </cell>
          <cell r="H134">
            <v>141</v>
          </cell>
          <cell r="I134">
            <v>35.299999999999997</v>
          </cell>
          <cell r="J134">
            <v>4.75</v>
          </cell>
          <cell r="K134">
            <v>137</v>
          </cell>
          <cell r="L134">
            <v>606</v>
          </cell>
          <cell r="M134">
            <v>4.42</v>
          </cell>
          <cell r="N134">
            <v>9</v>
          </cell>
          <cell r="O134">
            <v>34.25</v>
          </cell>
          <cell r="P134">
            <v>151.5</v>
          </cell>
          <cell r="Q134">
            <v>2.25</v>
          </cell>
          <cell r="R134">
            <v>103</v>
          </cell>
          <cell r="S134">
            <v>72</v>
          </cell>
          <cell r="T134">
            <v>69.900000000000006</v>
          </cell>
          <cell r="U134">
            <v>711</v>
          </cell>
          <cell r="V134">
            <v>6.9</v>
          </cell>
          <cell r="W134">
            <v>9</v>
          </cell>
          <cell r="X134">
            <v>0</v>
          </cell>
          <cell r="Y134">
            <v>156.72999999999999</v>
          </cell>
          <cell r="Z134">
            <v>25.8</v>
          </cell>
          <cell r="AA134">
            <v>177.8</v>
          </cell>
          <cell r="AB134">
            <v>18</v>
          </cell>
          <cell r="AC134">
            <v>2.25</v>
          </cell>
          <cell r="AD134">
            <v>0</v>
          </cell>
          <cell r="AE134">
            <v>1317</v>
          </cell>
          <cell r="AF134">
            <v>5.49</v>
          </cell>
          <cell r="AG134">
            <v>329.3</v>
          </cell>
          <cell r="AH134">
            <v>46</v>
          </cell>
          <cell r="AI134">
            <v>21</v>
          </cell>
          <cell r="AJ134">
            <v>45.65</v>
          </cell>
          <cell r="AK134">
            <v>64</v>
          </cell>
          <cell r="AL134">
            <v>1.75</v>
          </cell>
          <cell r="AM134">
            <v>0</v>
          </cell>
          <cell r="AN134">
            <v>8</v>
          </cell>
          <cell r="AO134">
            <v>8</v>
          </cell>
          <cell r="AP134">
            <v>2</v>
          </cell>
        </row>
        <row r="135">
          <cell r="A135" t="str">
            <v>West Virginia</v>
          </cell>
          <cell r="B135">
            <v>4</v>
          </cell>
          <cell r="C135">
            <v>9</v>
          </cell>
          <cell r="D135">
            <v>7</v>
          </cell>
          <cell r="E135">
            <v>8</v>
          </cell>
          <cell r="F135">
            <v>1</v>
          </cell>
          <cell r="G135">
            <v>0</v>
          </cell>
          <cell r="H135">
            <v>85</v>
          </cell>
          <cell r="I135">
            <v>21.3</v>
          </cell>
          <cell r="J135">
            <v>2.25</v>
          </cell>
          <cell r="K135">
            <v>160</v>
          </cell>
          <cell r="L135">
            <v>523</v>
          </cell>
          <cell r="M135">
            <v>3.27</v>
          </cell>
          <cell r="N135">
            <v>3</v>
          </cell>
          <cell r="O135">
            <v>40</v>
          </cell>
          <cell r="P135">
            <v>130.75</v>
          </cell>
          <cell r="Q135">
            <v>0.75</v>
          </cell>
          <cell r="R135">
            <v>117</v>
          </cell>
          <cell r="S135">
            <v>64</v>
          </cell>
          <cell r="T135">
            <v>54.7</v>
          </cell>
          <cell r="U135">
            <v>766</v>
          </cell>
          <cell r="V135">
            <v>6.5</v>
          </cell>
          <cell r="W135">
            <v>5</v>
          </cell>
          <cell r="X135">
            <v>4</v>
          </cell>
          <cell r="Y135">
            <v>116.95</v>
          </cell>
          <cell r="Z135">
            <v>29.3</v>
          </cell>
          <cell r="AA135">
            <v>191.5</v>
          </cell>
          <cell r="AB135">
            <v>16</v>
          </cell>
          <cell r="AC135">
            <v>1.25</v>
          </cell>
          <cell r="AD135">
            <v>1</v>
          </cell>
          <cell r="AE135">
            <v>1289</v>
          </cell>
          <cell r="AF135">
            <v>4.6500000000000004</v>
          </cell>
          <cell r="AG135">
            <v>322.3</v>
          </cell>
          <cell r="AH135">
            <v>60</v>
          </cell>
          <cell r="AI135">
            <v>17</v>
          </cell>
          <cell r="AJ135">
            <v>28.33</v>
          </cell>
          <cell r="AK135">
            <v>67</v>
          </cell>
          <cell r="AL135">
            <v>3</v>
          </cell>
          <cell r="AM135">
            <v>4</v>
          </cell>
          <cell r="AN135">
            <v>13</v>
          </cell>
          <cell r="AO135">
            <v>17</v>
          </cell>
          <cell r="AP135">
            <v>4.25</v>
          </cell>
        </row>
        <row r="136">
          <cell r="A136" t="str">
            <v>Western Kentucky</v>
          </cell>
          <cell r="B136">
            <v>4</v>
          </cell>
          <cell r="C136">
            <v>10</v>
          </cell>
          <cell r="D136">
            <v>7</v>
          </cell>
          <cell r="E136">
            <v>10</v>
          </cell>
          <cell r="F136">
            <v>0</v>
          </cell>
          <cell r="G136">
            <v>0</v>
          </cell>
          <cell r="H136">
            <v>91</v>
          </cell>
          <cell r="I136">
            <v>22.8</v>
          </cell>
          <cell r="J136">
            <v>2.5</v>
          </cell>
          <cell r="K136">
            <v>149</v>
          </cell>
          <cell r="L136">
            <v>840</v>
          </cell>
          <cell r="M136">
            <v>5.64</v>
          </cell>
          <cell r="N136">
            <v>5</v>
          </cell>
          <cell r="O136">
            <v>37.25</v>
          </cell>
          <cell r="P136">
            <v>210</v>
          </cell>
          <cell r="Q136">
            <v>1.25</v>
          </cell>
          <cell r="R136">
            <v>119</v>
          </cell>
          <cell r="S136">
            <v>63</v>
          </cell>
          <cell r="T136">
            <v>52.9</v>
          </cell>
          <cell r="U136">
            <v>680</v>
          </cell>
          <cell r="V136">
            <v>5.7</v>
          </cell>
          <cell r="W136">
            <v>3</v>
          </cell>
          <cell r="X136">
            <v>4</v>
          </cell>
          <cell r="Y136">
            <v>102.54</v>
          </cell>
          <cell r="Z136">
            <v>29.8</v>
          </cell>
          <cell r="AA136">
            <v>170</v>
          </cell>
          <cell r="AB136">
            <v>15.75</v>
          </cell>
          <cell r="AC136">
            <v>0.75</v>
          </cell>
          <cell r="AD136">
            <v>1</v>
          </cell>
          <cell r="AE136">
            <v>1520</v>
          </cell>
          <cell r="AF136">
            <v>5.67</v>
          </cell>
          <cell r="AG136">
            <v>380</v>
          </cell>
          <cell r="AH136">
            <v>59</v>
          </cell>
          <cell r="AI136">
            <v>17</v>
          </cell>
          <cell r="AJ136">
            <v>28.81</v>
          </cell>
          <cell r="AK136">
            <v>37</v>
          </cell>
          <cell r="AL136">
            <v>1.25</v>
          </cell>
          <cell r="AM136">
            <v>4</v>
          </cell>
          <cell r="AN136">
            <v>15</v>
          </cell>
          <cell r="AO136">
            <v>19</v>
          </cell>
          <cell r="AP136">
            <v>4.75</v>
          </cell>
        </row>
        <row r="137">
          <cell r="A137" t="str">
            <v>Western Michigan</v>
          </cell>
          <cell r="B137">
            <v>4</v>
          </cell>
          <cell r="C137">
            <v>13</v>
          </cell>
          <cell r="D137">
            <v>5</v>
          </cell>
          <cell r="E137">
            <v>12</v>
          </cell>
          <cell r="F137">
            <v>0</v>
          </cell>
          <cell r="G137">
            <v>1</v>
          </cell>
          <cell r="H137">
            <v>107</v>
          </cell>
          <cell r="I137">
            <v>26.8</v>
          </cell>
          <cell r="J137">
            <v>3.25</v>
          </cell>
          <cell r="K137">
            <v>153</v>
          </cell>
          <cell r="L137">
            <v>716</v>
          </cell>
          <cell r="M137">
            <v>4.68</v>
          </cell>
          <cell r="N137">
            <v>8</v>
          </cell>
          <cell r="O137">
            <v>38.25</v>
          </cell>
          <cell r="P137">
            <v>179</v>
          </cell>
          <cell r="Q137">
            <v>2</v>
          </cell>
          <cell r="R137">
            <v>113</v>
          </cell>
          <cell r="S137">
            <v>67</v>
          </cell>
          <cell r="T137">
            <v>59.3</v>
          </cell>
          <cell r="U137">
            <v>664</v>
          </cell>
          <cell r="V137">
            <v>5.9</v>
          </cell>
          <cell r="W137">
            <v>5</v>
          </cell>
          <cell r="X137">
            <v>3</v>
          </cell>
          <cell r="Y137">
            <v>117.94</v>
          </cell>
          <cell r="Z137">
            <v>28.3</v>
          </cell>
          <cell r="AA137">
            <v>166</v>
          </cell>
          <cell r="AB137">
            <v>16.75</v>
          </cell>
          <cell r="AC137">
            <v>1.25</v>
          </cell>
          <cell r="AD137">
            <v>0.75</v>
          </cell>
          <cell r="AE137">
            <v>1380</v>
          </cell>
          <cell r="AF137">
            <v>5.19</v>
          </cell>
          <cell r="AG137">
            <v>345</v>
          </cell>
          <cell r="AH137">
            <v>56</v>
          </cell>
          <cell r="AI137">
            <v>22</v>
          </cell>
          <cell r="AJ137">
            <v>39.29</v>
          </cell>
          <cell r="AK137">
            <v>88</v>
          </cell>
          <cell r="AL137">
            <v>2.75</v>
          </cell>
          <cell r="AM137">
            <v>3</v>
          </cell>
          <cell r="AN137">
            <v>11</v>
          </cell>
          <cell r="AO137">
            <v>14</v>
          </cell>
          <cell r="AP137">
            <v>3.5</v>
          </cell>
        </row>
        <row r="138">
          <cell r="A138" t="str">
            <v>Wisconsin</v>
          </cell>
          <cell r="B138">
            <v>4</v>
          </cell>
          <cell r="C138">
            <v>9</v>
          </cell>
          <cell r="D138">
            <v>4</v>
          </cell>
          <cell r="E138">
            <v>9</v>
          </cell>
          <cell r="F138">
            <v>0</v>
          </cell>
          <cell r="G138">
            <v>0</v>
          </cell>
          <cell r="H138">
            <v>75</v>
          </cell>
          <cell r="I138">
            <v>18.8</v>
          </cell>
          <cell r="J138">
            <v>2.25</v>
          </cell>
          <cell r="K138">
            <v>95</v>
          </cell>
          <cell r="L138">
            <v>200</v>
          </cell>
          <cell r="M138">
            <v>2.11</v>
          </cell>
          <cell r="N138">
            <v>2</v>
          </cell>
          <cell r="O138">
            <v>23.75</v>
          </cell>
          <cell r="P138">
            <v>50</v>
          </cell>
          <cell r="Q138">
            <v>0.5</v>
          </cell>
          <cell r="R138">
            <v>114</v>
          </cell>
          <cell r="S138">
            <v>72</v>
          </cell>
          <cell r="T138">
            <v>63.2</v>
          </cell>
          <cell r="U138">
            <v>938</v>
          </cell>
          <cell r="V138">
            <v>8.1999999999999993</v>
          </cell>
          <cell r="W138">
            <v>7</v>
          </cell>
          <cell r="X138">
            <v>3</v>
          </cell>
          <cell r="Y138">
            <v>147.28</v>
          </cell>
          <cell r="Z138">
            <v>28.5</v>
          </cell>
          <cell r="AA138">
            <v>234.5</v>
          </cell>
          <cell r="AB138">
            <v>18</v>
          </cell>
          <cell r="AC138">
            <v>1.75</v>
          </cell>
          <cell r="AD138">
            <v>0.75</v>
          </cell>
          <cell r="AE138">
            <v>1138</v>
          </cell>
          <cell r="AF138">
            <v>5.44</v>
          </cell>
          <cell r="AG138">
            <v>284.5</v>
          </cell>
          <cell r="AH138">
            <v>44</v>
          </cell>
          <cell r="AI138">
            <v>11</v>
          </cell>
          <cell r="AJ138">
            <v>25</v>
          </cell>
          <cell r="AK138">
            <v>87</v>
          </cell>
          <cell r="AL138">
            <v>2.5</v>
          </cell>
          <cell r="AM138">
            <v>3</v>
          </cell>
          <cell r="AN138">
            <v>9</v>
          </cell>
          <cell r="AO138">
            <v>12</v>
          </cell>
          <cell r="AP138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ssing"/>
      <sheetName val="Rushing"/>
      <sheetName val="Receiving"/>
    </sheetNames>
    <sheetDataSet>
      <sheetData sheetId="0">
        <row r="35">
          <cell r="A35" t="str">
            <v>Julian Sayin</v>
          </cell>
          <cell r="B35" t="str">
            <v>Ohio State</v>
          </cell>
          <cell r="C35">
            <v>-55.5</v>
          </cell>
          <cell r="D35" t="str">
            <v>Grambling</v>
          </cell>
          <cell r="E35" t="str">
            <v>Home</v>
          </cell>
          <cell r="F35">
            <v>2</v>
          </cell>
          <cell r="G35" t="str">
            <v>18/19</v>
          </cell>
          <cell r="H35">
            <v>306</v>
          </cell>
          <cell r="I35">
            <v>16.100000000000001</v>
          </cell>
          <cell r="J35">
            <v>4</v>
          </cell>
          <cell r="K35">
            <v>1</v>
          </cell>
          <cell r="L35">
            <v>80.900000000000006</v>
          </cell>
        </row>
        <row r="36">
          <cell r="A36" t="str">
            <v>Lincoln Kienholz</v>
          </cell>
          <cell r="B36" t="str">
            <v>Ohio State</v>
          </cell>
          <cell r="C36">
            <v>-55.5</v>
          </cell>
          <cell r="D36" t="str">
            <v>Grambling</v>
          </cell>
          <cell r="E36" t="str">
            <v>Home</v>
          </cell>
          <cell r="F36">
            <v>2</v>
          </cell>
          <cell r="G36" t="str">
            <v>6/7/</v>
          </cell>
          <cell r="H36">
            <v>71</v>
          </cell>
          <cell r="I36">
            <v>10.1</v>
          </cell>
          <cell r="J36">
            <v>1</v>
          </cell>
          <cell r="K36">
            <v>0</v>
          </cell>
          <cell r="L36">
            <v>91.5</v>
          </cell>
        </row>
        <row r="37">
          <cell r="A37" t="str">
            <v>Drew Allar</v>
          </cell>
          <cell r="B37" t="str">
            <v>Penn State</v>
          </cell>
          <cell r="C37">
            <v>-41.5</v>
          </cell>
          <cell r="D37" t="str">
            <v>Florida International</v>
          </cell>
          <cell r="E37" t="str">
            <v>Home</v>
          </cell>
          <cell r="F37">
            <v>2</v>
          </cell>
          <cell r="G37" t="str">
            <v>19/33</v>
          </cell>
          <cell r="H37">
            <v>200</v>
          </cell>
          <cell r="I37">
            <v>6.1</v>
          </cell>
          <cell r="J37">
            <v>2</v>
          </cell>
          <cell r="K37">
            <v>0</v>
          </cell>
          <cell r="L37">
            <v>57.2</v>
          </cell>
        </row>
        <row r="38">
          <cell r="A38" t="str">
            <v>Garrett Nussmeier</v>
          </cell>
          <cell r="B38" t="str">
            <v>LSU</v>
          </cell>
          <cell r="C38">
            <v>-36.5</v>
          </cell>
          <cell r="D38" t="str">
            <v>Louisiana Tech</v>
          </cell>
          <cell r="E38" t="str">
            <v>Home</v>
          </cell>
          <cell r="F38">
            <v>2</v>
          </cell>
          <cell r="G38" t="str">
            <v>26/41</v>
          </cell>
          <cell r="H38">
            <v>237</v>
          </cell>
          <cell r="I38">
            <v>5.8</v>
          </cell>
          <cell r="J38">
            <v>1</v>
          </cell>
          <cell r="K38">
            <v>1</v>
          </cell>
          <cell r="L38">
            <v>64.599999999999994</v>
          </cell>
        </row>
        <row r="39">
          <cell r="A39" t="str">
            <v>Gunner Stockton</v>
          </cell>
          <cell r="B39" t="str">
            <v>Georgia</v>
          </cell>
          <cell r="C39">
            <v>-46.5</v>
          </cell>
          <cell r="D39" t="str">
            <v>Austin Peay</v>
          </cell>
          <cell r="E39" t="str">
            <v>Home</v>
          </cell>
          <cell r="F39">
            <v>2</v>
          </cell>
          <cell r="G39" t="str">
            <v>26/34</v>
          </cell>
          <cell r="H39">
            <v>227</v>
          </cell>
          <cell r="I39">
            <v>6.7</v>
          </cell>
          <cell r="J39">
            <v>0</v>
          </cell>
          <cell r="K39">
            <v>0</v>
          </cell>
          <cell r="L39">
            <v>39.9</v>
          </cell>
        </row>
        <row r="40">
          <cell r="A40" t="str">
            <v>Carson Beck</v>
          </cell>
          <cell r="B40" t="str">
            <v>Miami (Florida)</v>
          </cell>
          <cell r="C40">
            <v>-54.5</v>
          </cell>
          <cell r="D40" t="str">
            <v>Bethune</v>
          </cell>
          <cell r="E40" t="str">
            <v>Home</v>
          </cell>
          <cell r="F40">
            <v>2</v>
          </cell>
          <cell r="G40" t="str">
            <v>22/24</v>
          </cell>
          <cell r="H40">
            <v>267</v>
          </cell>
          <cell r="I40">
            <v>11.1</v>
          </cell>
          <cell r="J40">
            <v>2</v>
          </cell>
          <cell r="K40">
            <v>0</v>
          </cell>
          <cell r="L40">
            <v>95.1</v>
          </cell>
        </row>
        <row r="41">
          <cell r="A41" t="str">
            <v>Emory Williams</v>
          </cell>
          <cell r="B41" t="str">
            <v>Miami (Florida)</v>
          </cell>
          <cell r="C41">
            <v>-54.5</v>
          </cell>
          <cell r="D41" t="str">
            <v>Bethune</v>
          </cell>
          <cell r="E41" t="str">
            <v>Home</v>
          </cell>
          <cell r="F41">
            <v>2</v>
          </cell>
          <cell r="G41" t="str">
            <v>8/12/</v>
          </cell>
          <cell r="H41">
            <v>77</v>
          </cell>
          <cell r="I41">
            <v>6.4</v>
          </cell>
          <cell r="J41">
            <v>0</v>
          </cell>
          <cell r="K41">
            <v>0</v>
          </cell>
          <cell r="L41">
            <v>14.6</v>
          </cell>
        </row>
        <row r="42">
          <cell r="A42" t="str">
            <v>Dante Moore</v>
          </cell>
          <cell r="B42" t="str">
            <v>Oregon</v>
          </cell>
          <cell r="C42">
            <v>-28.5</v>
          </cell>
          <cell r="D42" t="str">
            <v>Oklahoma State</v>
          </cell>
          <cell r="E42" t="str">
            <v>Home</v>
          </cell>
          <cell r="F42">
            <v>2</v>
          </cell>
          <cell r="G42" t="str">
            <v>16/21</v>
          </cell>
          <cell r="H42">
            <v>266</v>
          </cell>
          <cell r="I42">
            <v>12.7</v>
          </cell>
          <cell r="J42">
            <v>3</v>
          </cell>
          <cell r="K42">
            <v>0</v>
          </cell>
          <cell r="L42">
            <v>86</v>
          </cell>
        </row>
        <row r="43">
          <cell r="A43" t="str">
            <v>Zane Flores</v>
          </cell>
          <cell r="B43" t="str">
            <v>Oklahoma State</v>
          </cell>
          <cell r="C43">
            <v>28.5</v>
          </cell>
          <cell r="D43" t="str">
            <v>Oregon</v>
          </cell>
          <cell r="E43" t="str">
            <v>Away</v>
          </cell>
          <cell r="F43">
            <v>2</v>
          </cell>
          <cell r="G43" t="str">
            <v>7/19/</v>
          </cell>
          <cell r="H43">
            <v>67</v>
          </cell>
          <cell r="I43">
            <v>3.5</v>
          </cell>
          <cell r="J43">
            <v>0</v>
          </cell>
          <cell r="K43">
            <v>2</v>
          </cell>
          <cell r="L43">
            <v>18.7</v>
          </cell>
        </row>
        <row r="44">
          <cell r="A44" t="str">
            <v>Arch Manning</v>
          </cell>
          <cell r="B44" t="str">
            <v>Texas</v>
          </cell>
          <cell r="C44">
            <v>-36.5</v>
          </cell>
          <cell r="D44" t="str">
            <v>San Jose State</v>
          </cell>
          <cell r="E44" t="str">
            <v>Home</v>
          </cell>
          <cell r="F44">
            <v>2</v>
          </cell>
          <cell r="G44" t="str">
            <v>19/30</v>
          </cell>
          <cell r="H44">
            <v>295</v>
          </cell>
          <cell r="I44">
            <v>9.8000000000000007</v>
          </cell>
          <cell r="J44">
            <v>4</v>
          </cell>
          <cell r="K44">
            <v>1</v>
          </cell>
          <cell r="L44">
            <v>74.400000000000006</v>
          </cell>
        </row>
        <row r="45">
          <cell r="A45" t="str">
            <v>Cade Klubnik</v>
          </cell>
          <cell r="B45" t="str">
            <v>Clemson</v>
          </cell>
          <cell r="C45">
            <v>-29.5</v>
          </cell>
          <cell r="D45" t="str">
            <v>Troy</v>
          </cell>
          <cell r="E45" t="str">
            <v>Home</v>
          </cell>
          <cell r="F45">
            <v>2</v>
          </cell>
          <cell r="G45" t="str">
            <v>18/24</v>
          </cell>
          <cell r="H45">
            <v>196</v>
          </cell>
          <cell r="I45">
            <v>8.1999999999999993</v>
          </cell>
          <cell r="J45">
            <v>2</v>
          </cell>
          <cell r="K45">
            <v>1</v>
          </cell>
          <cell r="L45">
            <v>42.8</v>
          </cell>
        </row>
        <row r="46">
          <cell r="A46" t="str">
            <v>LaNorris Sellers</v>
          </cell>
          <cell r="B46" t="str">
            <v>South Carolina</v>
          </cell>
          <cell r="C46">
            <v>-42.5</v>
          </cell>
          <cell r="D46" t="str">
            <v>South Carolina State</v>
          </cell>
          <cell r="E46" t="str">
            <v>Home</v>
          </cell>
          <cell r="F46">
            <v>2</v>
          </cell>
          <cell r="G46" t="str">
            <v>11/19/</v>
          </cell>
          <cell r="H46">
            <v>128</v>
          </cell>
          <cell r="I46">
            <v>6.7</v>
          </cell>
          <cell r="J46">
            <v>1</v>
          </cell>
          <cell r="K46">
            <v>0</v>
          </cell>
          <cell r="L46">
            <v>19.899999999999999</v>
          </cell>
        </row>
        <row r="47">
          <cell r="A47" t="str">
            <v>Luke Altmyer</v>
          </cell>
          <cell r="B47" t="str">
            <v>Illinois</v>
          </cell>
          <cell r="C47">
            <v>-2.5</v>
          </cell>
          <cell r="D47" t="str">
            <v>Duke</v>
          </cell>
          <cell r="E47" t="str">
            <v>Away</v>
          </cell>
          <cell r="F47">
            <v>2</v>
          </cell>
          <cell r="G47" t="str">
            <v>22/31</v>
          </cell>
          <cell r="H47">
            <v>296</v>
          </cell>
          <cell r="I47">
            <v>9.5</v>
          </cell>
          <cell r="J47">
            <v>3</v>
          </cell>
          <cell r="K47">
            <v>0</v>
          </cell>
          <cell r="L47">
            <v>85.9</v>
          </cell>
        </row>
        <row r="48">
          <cell r="A48" t="str">
            <v>Sam Leavitt</v>
          </cell>
          <cell r="B48" t="str">
            <v>Arizona State</v>
          </cell>
          <cell r="C48">
            <v>-5.5</v>
          </cell>
          <cell r="D48" t="str">
            <v>Mississippi State</v>
          </cell>
          <cell r="E48" t="str">
            <v>Away</v>
          </cell>
          <cell r="F48">
            <v>2</v>
          </cell>
          <cell r="G48" t="str">
            <v>10/22/</v>
          </cell>
          <cell r="H48">
            <v>82</v>
          </cell>
          <cell r="I48">
            <v>3.7</v>
          </cell>
          <cell r="J48">
            <v>1</v>
          </cell>
          <cell r="K48">
            <v>2</v>
          </cell>
          <cell r="L48">
            <v>34.799999999999997</v>
          </cell>
        </row>
        <row r="49">
          <cell r="A49" t="str">
            <v>DJ Lagway</v>
          </cell>
          <cell r="B49" t="str">
            <v>Florida</v>
          </cell>
          <cell r="C49">
            <v>-18.5</v>
          </cell>
          <cell r="D49" t="str">
            <v>South Florida</v>
          </cell>
          <cell r="E49" t="str">
            <v>Home</v>
          </cell>
          <cell r="F49">
            <v>2</v>
          </cell>
          <cell r="G49" t="str">
            <v>23/33</v>
          </cell>
          <cell r="H49">
            <v>222</v>
          </cell>
          <cell r="I49">
            <v>6.7</v>
          </cell>
          <cell r="J49">
            <v>1</v>
          </cell>
          <cell r="K49">
            <v>1</v>
          </cell>
          <cell r="L49">
            <v>58.8</v>
          </cell>
        </row>
        <row r="50">
          <cell r="A50" t="str">
            <v>Tommy Castellanos</v>
          </cell>
          <cell r="B50" t="str">
            <v>Florida State</v>
          </cell>
          <cell r="C50">
            <v>-43.5</v>
          </cell>
          <cell r="D50" t="str">
            <v>East Texas A&amp;M</v>
          </cell>
          <cell r="E50" t="str">
            <v>Home</v>
          </cell>
          <cell r="F50">
            <v>2</v>
          </cell>
          <cell r="G50" t="str">
            <v>8/11/</v>
          </cell>
          <cell r="H50">
            <v>237</v>
          </cell>
          <cell r="I50">
            <v>21.5</v>
          </cell>
          <cell r="J50">
            <v>3</v>
          </cell>
          <cell r="K50">
            <v>0</v>
          </cell>
          <cell r="L50">
            <v>95.4</v>
          </cell>
        </row>
        <row r="51">
          <cell r="A51" t="str">
            <v>Bryce Underwood</v>
          </cell>
          <cell r="B51" t="str">
            <v>Michigan</v>
          </cell>
          <cell r="C51">
            <v>3.5</v>
          </cell>
          <cell r="D51" t="str">
            <v>Oklahoma</v>
          </cell>
          <cell r="E51" t="str">
            <v>Away</v>
          </cell>
          <cell r="F51">
            <v>2</v>
          </cell>
          <cell r="G51" t="str">
            <v>9/24/</v>
          </cell>
          <cell r="H51">
            <v>142</v>
          </cell>
          <cell r="I51">
            <v>5.9</v>
          </cell>
          <cell r="J51">
            <v>0</v>
          </cell>
          <cell r="K51">
            <v>0</v>
          </cell>
          <cell r="L51">
            <v>40.1</v>
          </cell>
        </row>
        <row r="52">
          <cell r="A52" t="str">
            <v>John Mateer</v>
          </cell>
          <cell r="B52" t="str">
            <v>Oklahoma</v>
          </cell>
          <cell r="C52">
            <v>-3.5</v>
          </cell>
          <cell r="D52" t="str">
            <v>Michigan</v>
          </cell>
          <cell r="E52" t="str">
            <v>Home</v>
          </cell>
          <cell r="F52">
            <v>2</v>
          </cell>
          <cell r="G52" t="str">
            <v>21/34</v>
          </cell>
          <cell r="H52">
            <v>270</v>
          </cell>
          <cell r="I52">
            <v>7.9</v>
          </cell>
          <cell r="J52">
            <v>1</v>
          </cell>
          <cell r="K52">
            <v>1</v>
          </cell>
          <cell r="L52">
            <v>79.2</v>
          </cell>
        </row>
        <row r="53">
          <cell r="A53" t="str">
            <v>Rocco Becht</v>
          </cell>
          <cell r="B53" t="str">
            <v>Iowa State</v>
          </cell>
          <cell r="C53">
            <v>-3.5</v>
          </cell>
          <cell r="D53" t="str">
            <v>Iowa</v>
          </cell>
          <cell r="E53" t="str">
            <v>Home</v>
          </cell>
          <cell r="F53">
            <v>2</v>
          </cell>
          <cell r="G53" t="str">
            <v>18/27</v>
          </cell>
          <cell r="H53">
            <v>134</v>
          </cell>
          <cell r="I53">
            <v>5</v>
          </cell>
          <cell r="J53">
            <v>1</v>
          </cell>
          <cell r="K53">
            <v>0</v>
          </cell>
          <cell r="L53">
            <v>52.8</v>
          </cell>
        </row>
        <row r="54">
          <cell r="A54" t="str">
            <v>Kevin Jennings</v>
          </cell>
          <cell r="B54" t="str">
            <v>SMU</v>
          </cell>
          <cell r="C54">
            <v>-2.5</v>
          </cell>
          <cell r="D54" t="str">
            <v>Baylor</v>
          </cell>
          <cell r="E54" t="str">
            <v>Home</v>
          </cell>
          <cell r="F54">
            <v>2</v>
          </cell>
          <cell r="G54" t="str">
            <v>16/22</v>
          </cell>
          <cell r="H54">
            <v>295</v>
          </cell>
          <cell r="I54">
            <v>13.4</v>
          </cell>
          <cell r="J54">
            <v>3</v>
          </cell>
          <cell r="K54">
            <v>1</v>
          </cell>
          <cell r="L54">
            <v>50.1</v>
          </cell>
        </row>
        <row r="55">
          <cell r="A55" t="str">
            <v>Marcel Reed</v>
          </cell>
          <cell r="B55" t="str">
            <v>Texas A&amp;M</v>
          </cell>
          <cell r="C55">
            <v>-24.5</v>
          </cell>
          <cell r="D55" t="str">
            <v>Utah State</v>
          </cell>
          <cell r="E55" t="str">
            <v>Home</v>
          </cell>
          <cell r="F55">
            <v>2</v>
          </cell>
          <cell r="G55" t="str">
            <v>19/28</v>
          </cell>
          <cell r="H55">
            <v>220</v>
          </cell>
          <cell r="I55">
            <v>7.9</v>
          </cell>
          <cell r="J55">
            <v>3</v>
          </cell>
          <cell r="K55">
            <v>0</v>
          </cell>
          <cell r="L55">
            <v>59.5</v>
          </cell>
        </row>
        <row r="56">
          <cell r="A56" t="str">
            <v>Austin Simmons</v>
          </cell>
          <cell r="B56" t="str">
            <v>Ole Miss</v>
          </cell>
          <cell r="C56">
            <v>-7.5</v>
          </cell>
          <cell r="D56" t="str">
            <v>Kentucky</v>
          </cell>
          <cell r="E56" t="str">
            <v>Away</v>
          </cell>
          <cell r="F56">
            <v>2</v>
          </cell>
          <cell r="G56" t="str">
            <v>13/24</v>
          </cell>
          <cell r="H56">
            <v>235</v>
          </cell>
          <cell r="I56">
            <v>9.8000000000000007</v>
          </cell>
          <cell r="J56">
            <v>0</v>
          </cell>
          <cell r="K56">
            <v>2</v>
          </cell>
          <cell r="L56">
            <v>80.3</v>
          </cell>
        </row>
        <row r="57">
          <cell r="A57" t="str">
            <v>Ty Simpson</v>
          </cell>
          <cell r="B57" t="str">
            <v>Alabama</v>
          </cell>
          <cell r="C57">
            <v>-34.5</v>
          </cell>
          <cell r="D57" t="str">
            <v>UL Monroe</v>
          </cell>
          <cell r="E57" t="str">
            <v>Home</v>
          </cell>
          <cell r="F57">
            <v>2</v>
          </cell>
          <cell r="G57" t="str">
            <v>17/17</v>
          </cell>
          <cell r="H57">
            <v>226</v>
          </cell>
          <cell r="I57">
            <v>13.3</v>
          </cell>
          <cell r="J57">
            <v>3</v>
          </cell>
          <cell r="K57">
            <v>0</v>
          </cell>
          <cell r="L57">
            <v>99.3</v>
          </cell>
        </row>
        <row r="58">
          <cell r="A58" t="str">
            <v>Joey Aguilar</v>
          </cell>
          <cell r="B58" t="str">
            <v>Tennessee</v>
          </cell>
          <cell r="C58">
            <v>-40.5</v>
          </cell>
          <cell r="D58" t="str">
            <v>East Tennessee State</v>
          </cell>
          <cell r="E58" t="str">
            <v>Home</v>
          </cell>
          <cell r="F58">
            <v>2</v>
          </cell>
          <cell r="G58" t="str">
            <v>23/31</v>
          </cell>
          <cell r="H58">
            <v>288</v>
          </cell>
          <cell r="I58">
            <v>9.3000000000000007</v>
          </cell>
          <cell r="J58">
            <v>2</v>
          </cell>
          <cell r="K58">
            <v>0</v>
          </cell>
          <cell r="L58">
            <v>74.099999999999994</v>
          </cell>
        </row>
        <row r="59">
          <cell r="A59" t="str">
            <v>Fernando Mendoza</v>
          </cell>
          <cell r="B59" t="str">
            <v>Indiana</v>
          </cell>
          <cell r="C59">
            <v>-35.5</v>
          </cell>
          <cell r="D59" t="str">
            <v>Kennesaw State</v>
          </cell>
          <cell r="E59" t="str">
            <v>Home</v>
          </cell>
          <cell r="F59">
            <v>2</v>
          </cell>
          <cell r="G59" t="str">
            <v>18/25</v>
          </cell>
          <cell r="H59">
            <v>245</v>
          </cell>
          <cell r="I59">
            <v>9.8000000000000007</v>
          </cell>
          <cell r="J59">
            <v>4</v>
          </cell>
          <cell r="K59">
            <v>0</v>
          </cell>
          <cell r="L59">
            <v>66.7</v>
          </cell>
        </row>
        <row r="60">
          <cell r="A60" t="str">
            <v>Behren Morton</v>
          </cell>
          <cell r="B60" t="str">
            <v>Texas Tech</v>
          </cell>
          <cell r="C60">
            <v>-47.5</v>
          </cell>
          <cell r="D60" t="str">
            <v>Kent State</v>
          </cell>
          <cell r="E60" t="str">
            <v>Home</v>
          </cell>
          <cell r="F60">
            <v>2</v>
          </cell>
          <cell r="G60" t="str">
            <v>18/26</v>
          </cell>
          <cell r="H60">
            <v>258</v>
          </cell>
          <cell r="I60">
            <v>9.9</v>
          </cell>
          <cell r="J60">
            <v>3</v>
          </cell>
          <cell r="K60">
            <v>0</v>
          </cell>
          <cell r="L60">
            <v>82.1</v>
          </cell>
        </row>
        <row r="61">
          <cell r="A61" t="str">
            <v>Devon Dampier</v>
          </cell>
          <cell r="B61" t="str">
            <v>Utah</v>
          </cell>
          <cell r="C61">
            <v>-42.5</v>
          </cell>
          <cell r="D61" t="str">
            <v>Cal Poly</v>
          </cell>
          <cell r="E61" t="str">
            <v>Home</v>
          </cell>
          <cell r="F61">
            <v>2</v>
          </cell>
          <cell r="G61" t="str">
            <v>17/23</v>
          </cell>
          <cell r="H61">
            <v>192</v>
          </cell>
          <cell r="I61">
            <v>8.3000000000000007</v>
          </cell>
          <cell r="J61">
            <v>3</v>
          </cell>
          <cell r="K61">
            <v>0</v>
          </cell>
          <cell r="L61">
            <v>54.3</v>
          </cell>
        </row>
        <row r="62">
          <cell r="A62" t="str">
            <v>Nico Iamaleava</v>
          </cell>
          <cell r="B62" t="str">
            <v>UCLA</v>
          </cell>
          <cell r="C62">
            <v>-2.5</v>
          </cell>
          <cell r="D62" t="str">
            <v>UNLV</v>
          </cell>
          <cell r="E62" t="str">
            <v>Away</v>
          </cell>
          <cell r="F62">
            <v>2</v>
          </cell>
          <cell r="G62" t="str">
            <v>29/41</v>
          </cell>
          <cell r="H62">
            <v>255</v>
          </cell>
          <cell r="I62">
            <v>6.2</v>
          </cell>
          <cell r="J62">
            <v>1</v>
          </cell>
          <cell r="K62">
            <v>1</v>
          </cell>
          <cell r="L62">
            <v>74.8</v>
          </cell>
        </row>
        <row r="63">
          <cell r="A63" t="str">
            <v>Fernando Mendoza</v>
          </cell>
          <cell r="B63" t="str">
            <v>Indiana</v>
          </cell>
          <cell r="C63">
            <v>-47.5</v>
          </cell>
          <cell r="D63" t="str">
            <v>Indiana State</v>
          </cell>
          <cell r="E63" t="str">
            <v>Home</v>
          </cell>
          <cell r="F63">
            <v>3</v>
          </cell>
          <cell r="G63" t="str">
            <v>19/20</v>
          </cell>
          <cell r="H63">
            <v>270</v>
          </cell>
          <cell r="I63">
            <v>13.5</v>
          </cell>
          <cell r="J63">
            <v>5</v>
          </cell>
          <cell r="K63">
            <v>0</v>
          </cell>
          <cell r="L63">
            <v>93.4</v>
          </cell>
        </row>
        <row r="64">
          <cell r="A64" t="str">
            <v>Alberto Mendoza</v>
          </cell>
          <cell r="B64" t="str">
            <v>Indiana</v>
          </cell>
          <cell r="C64">
            <v>-47.5</v>
          </cell>
          <cell r="D64" t="str">
            <v>Indiana State</v>
          </cell>
          <cell r="E64" t="str">
            <v>Home</v>
          </cell>
          <cell r="F64">
            <v>3</v>
          </cell>
          <cell r="G64" t="str">
            <v>6/9/</v>
          </cell>
          <cell r="H64">
            <v>104</v>
          </cell>
          <cell r="I64">
            <v>11.6</v>
          </cell>
          <cell r="J64">
            <v>2</v>
          </cell>
          <cell r="K64">
            <v>0</v>
          </cell>
          <cell r="L64">
            <v>77.599999999999994</v>
          </cell>
        </row>
        <row r="65">
          <cell r="A65" t="str">
            <v>Julian Sayin</v>
          </cell>
          <cell r="B65" t="str">
            <v>Ohio State</v>
          </cell>
          <cell r="C65">
            <v>-28.5</v>
          </cell>
          <cell r="D65" t="str">
            <v>Ohio</v>
          </cell>
          <cell r="E65" t="str">
            <v>Home</v>
          </cell>
          <cell r="F65">
            <v>3</v>
          </cell>
          <cell r="G65" t="str">
            <v>25/32</v>
          </cell>
          <cell r="H65">
            <v>347</v>
          </cell>
          <cell r="I65">
            <v>10.8</v>
          </cell>
          <cell r="J65">
            <v>3</v>
          </cell>
          <cell r="K65">
            <v>2</v>
          </cell>
          <cell r="L65">
            <v>77.5</v>
          </cell>
        </row>
        <row r="66">
          <cell r="A66" t="str">
            <v>Drew Allar</v>
          </cell>
          <cell r="B66" t="str">
            <v>Penn State</v>
          </cell>
          <cell r="C66">
            <v>-47.5</v>
          </cell>
          <cell r="D66" t="str">
            <v>Villanova</v>
          </cell>
          <cell r="E66" t="str">
            <v>Home</v>
          </cell>
          <cell r="F66">
            <v>3</v>
          </cell>
          <cell r="G66" t="str">
            <v>16/29</v>
          </cell>
          <cell r="H66">
            <v>209</v>
          </cell>
          <cell r="I66">
            <v>7.2</v>
          </cell>
          <cell r="J66">
            <v>1</v>
          </cell>
          <cell r="K66">
            <v>1</v>
          </cell>
          <cell r="L66">
            <v>19.600000000000001</v>
          </cell>
        </row>
        <row r="67">
          <cell r="A67" t="str">
            <v>DJ Lagway</v>
          </cell>
          <cell r="B67" t="str">
            <v>Florida</v>
          </cell>
          <cell r="C67">
            <v>5.5</v>
          </cell>
          <cell r="D67" t="str">
            <v>LSU</v>
          </cell>
          <cell r="E67" t="str">
            <v>Away</v>
          </cell>
          <cell r="F67">
            <v>3</v>
          </cell>
          <cell r="G67" t="str">
            <v>33/49</v>
          </cell>
          <cell r="H67">
            <v>287</v>
          </cell>
          <cell r="I67">
            <v>5.9</v>
          </cell>
          <cell r="J67">
            <v>1</v>
          </cell>
          <cell r="K67">
            <v>5</v>
          </cell>
          <cell r="L67">
            <v>56.2</v>
          </cell>
        </row>
        <row r="68">
          <cell r="A68" t="str">
            <v>Garrett Nussmeier</v>
          </cell>
          <cell r="B68" t="str">
            <v>LSU</v>
          </cell>
          <cell r="C68">
            <v>-5.5</v>
          </cell>
          <cell r="D68" t="str">
            <v>Florida</v>
          </cell>
          <cell r="E68" t="str">
            <v>Home</v>
          </cell>
          <cell r="F68">
            <v>3</v>
          </cell>
          <cell r="G68" t="str">
            <v>15/27</v>
          </cell>
          <cell r="H68">
            <v>220</v>
          </cell>
          <cell r="I68">
            <v>8.1</v>
          </cell>
          <cell r="J68">
            <v>1</v>
          </cell>
          <cell r="K68">
            <v>1</v>
          </cell>
          <cell r="L68">
            <v>73.3</v>
          </cell>
        </row>
        <row r="69">
          <cell r="A69" t="str">
            <v>Dante Moore</v>
          </cell>
          <cell r="B69" t="str">
            <v>Oregon</v>
          </cell>
          <cell r="C69">
            <v>-24.5</v>
          </cell>
          <cell r="D69" t="str">
            <v>Northwestern</v>
          </cell>
          <cell r="E69" t="str">
            <v>Away</v>
          </cell>
          <cell r="F69">
            <v>3</v>
          </cell>
          <cell r="G69" t="str">
            <v>16/20</v>
          </cell>
          <cell r="H69">
            <v>178</v>
          </cell>
          <cell r="I69">
            <v>8.9</v>
          </cell>
          <cell r="J69">
            <v>1</v>
          </cell>
          <cell r="K69">
            <v>1</v>
          </cell>
          <cell r="L69">
            <v>90.8</v>
          </cell>
        </row>
        <row r="70">
          <cell r="A70" t="str">
            <v>Byrum Brown</v>
          </cell>
          <cell r="B70" t="str">
            <v>South Florida</v>
          </cell>
          <cell r="C70">
            <v>17.5</v>
          </cell>
          <cell r="D70" t="str">
            <v>Miami (Florida)</v>
          </cell>
          <cell r="E70" t="str">
            <v>Away</v>
          </cell>
          <cell r="F70">
            <v>3</v>
          </cell>
          <cell r="G70" t="str">
            <v>20/36</v>
          </cell>
          <cell r="H70">
            <v>274</v>
          </cell>
          <cell r="I70">
            <v>7.6</v>
          </cell>
          <cell r="J70">
            <v>1</v>
          </cell>
          <cell r="K70">
            <v>1</v>
          </cell>
          <cell r="L70">
            <v>37.700000000000003</v>
          </cell>
        </row>
        <row r="71">
          <cell r="A71" t="str">
            <v>Carson Beck</v>
          </cell>
          <cell r="B71" t="str">
            <v>Miami (Florida)</v>
          </cell>
          <cell r="C71">
            <v>-17.5</v>
          </cell>
          <cell r="D71" t="str">
            <v>South Florida</v>
          </cell>
          <cell r="E71" t="str">
            <v>Home</v>
          </cell>
          <cell r="F71">
            <v>3</v>
          </cell>
          <cell r="G71" t="str">
            <v>23/28</v>
          </cell>
          <cell r="H71">
            <v>340</v>
          </cell>
          <cell r="I71">
            <v>12.1</v>
          </cell>
          <cell r="J71">
            <v>3</v>
          </cell>
          <cell r="K71">
            <v>2</v>
          </cell>
          <cell r="L71">
            <v>91.4</v>
          </cell>
        </row>
        <row r="72">
          <cell r="A72" t="str">
            <v>Gunner Stockton</v>
          </cell>
          <cell r="B72" t="str">
            <v>Georgia</v>
          </cell>
          <cell r="C72">
            <v>-3.5</v>
          </cell>
          <cell r="D72" t="str">
            <v>Tennessee</v>
          </cell>
          <cell r="E72" t="str">
            <v>Away</v>
          </cell>
          <cell r="F72">
            <v>3</v>
          </cell>
          <cell r="G72" t="str">
            <v>23/31</v>
          </cell>
          <cell r="H72">
            <v>304</v>
          </cell>
          <cell r="I72">
            <v>9.8000000000000007</v>
          </cell>
          <cell r="J72">
            <v>2</v>
          </cell>
          <cell r="K72">
            <v>0</v>
          </cell>
          <cell r="L72">
            <v>93.4</v>
          </cell>
        </row>
        <row r="73">
          <cell r="A73" t="str">
            <v>Joey Aguilar</v>
          </cell>
          <cell r="B73" t="str">
            <v>Tennessee</v>
          </cell>
          <cell r="C73">
            <v>3.5</v>
          </cell>
          <cell r="D73" t="str">
            <v>Georgia</v>
          </cell>
          <cell r="E73" t="str">
            <v>Home</v>
          </cell>
          <cell r="F73">
            <v>3</v>
          </cell>
          <cell r="G73" t="str">
            <v>24/36</v>
          </cell>
          <cell r="H73">
            <v>371</v>
          </cell>
          <cell r="I73">
            <v>10.3</v>
          </cell>
          <cell r="J73">
            <v>4</v>
          </cell>
          <cell r="K73">
            <v>2</v>
          </cell>
          <cell r="L73">
            <v>85.9</v>
          </cell>
        </row>
        <row r="74">
          <cell r="A74" t="str">
            <v>Arch Manning</v>
          </cell>
          <cell r="B74" t="str">
            <v>Texas</v>
          </cell>
          <cell r="C74">
            <v>-40.5</v>
          </cell>
          <cell r="D74" t="str">
            <v>UTEP</v>
          </cell>
          <cell r="E74" t="str">
            <v>Home</v>
          </cell>
          <cell r="F74">
            <v>3</v>
          </cell>
          <cell r="G74" t="str">
            <v>11/25/</v>
          </cell>
          <cell r="H74">
            <v>114</v>
          </cell>
          <cell r="I74">
            <v>4.5999999999999996</v>
          </cell>
          <cell r="J74">
            <v>1</v>
          </cell>
          <cell r="K74">
            <v>1</v>
          </cell>
          <cell r="L74">
            <v>26.5</v>
          </cell>
        </row>
        <row r="75">
          <cell r="A75" t="str">
            <v>Marcel Reed</v>
          </cell>
          <cell r="B75" t="str">
            <v>Texas A&amp;M</v>
          </cell>
          <cell r="C75">
            <v>7.5</v>
          </cell>
          <cell r="D75" t="str">
            <v>Notre Dame</v>
          </cell>
          <cell r="E75" t="str">
            <v>Away</v>
          </cell>
          <cell r="F75">
            <v>3</v>
          </cell>
          <cell r="G75" t="str">
            <v>17/37</v>
          </cell>
          <cell r="H75">
            <v>360</v>
          </cell>
          <cell r="I75">
            <v>9.6999999999999993</v>
          </cell>
          <cell r="J75">
            <v>2</v>
          </cell>
          <cell r="K75">
            <v>1</v>
          </cell>
          <cell r="L75">
            <v>77.900000000000006</v>
          </cell>
        </row>
        <row r="76">
          <cell r="A76" t="str">
            <v>CJ Carr</v>
          </cell>
          <cell r="B76" t="str">
            <v>Notre Dame</v>
          </cell>
          <cell r="C76">
            <v>-7.5</v>
          </cell>
          <cell r="D76" t="str">
            <v>Texas A&amp;M</v>
          </cell>
          <cell r="E76" t="str">
            <v>Home</v>
          </cell>
          <cell r="F76">
            <v>3</v>
          </cell>
          <cell r="G76" t="str">
            <v>20/32</v>
          </cell>
          <cell r="H76">
            <v>293</v>
          </cell>
          <cell r="I76">
            <v>9.1999999999999993</v>
          </cell>
          <cell r="J76">
            <v>1</v>
          </cell>
          <cell r="K76">
            <v>1</v>
          </cell>
          <cell r="L76">
            <v>80.3</v>
          </cell>
        </row>
        <row r="77">
          <cell r="A77" t="str">
            <v>Luke Altmyer</v>
          </cell>
          <cell r="B77" t="str">
            <v>Illinois</v>
          </cell>
          <cell r="C77">
            <v>-27.5</v>
          </cell>
          <cell r="D77" t="str">
            <v>Western Michigan</v>
          </cell>
          <cell r="E77" t="str">
            <v>Home</v>
          </cell>
          <cell r="F77">
            <v>3</v>
          </cell>
          <cell r="G77" t="str">
            <v>17/26</v>
          </cell>
          <cell r="H77">
            <v>196</v>
          </cell>
          <cell r="I77">
            <v>7.5</v>
          </cell>
          <cell r="J77">
            <v>2</v>
          </cell>
          <cell r="K77">
            <v>0</v>
          </cell>
          <cell r="L77">
            <v>51.1</v>
          </cell>
        </row>
        <row r="78">
          <cell r="A78" t="str">
            <v>Luke Doty</v>
          </cell>
          <cell r="B78" t="str">
            <v>South Carolina</v>
          </cell>
          <cell r="C78">
            <v>-2.5</v>
          </cell>
          <cell r="D78" t="str">
            <v>Vanderbilt</v>
          </cell>
          <cell r="E78" t="str">
            <v>Home</v>
          </cell>
          <cell r="F78">
            <v>3</v>
          </cell>
          <cell r="G78" t="str">
            <v>18/27</v>
          </cell>
          <cell r="H78">
            <v>148</v>
          </cell>
          <cell r="I78">
            <v>5.5</v>
          </cell>
          <cell r="J78">
            <v>0</v>
          </cell>
          <cell r="K78">
            <v>1</v>
          </cell>
          <cell r="L78">
            <v>32.5</v>
          </cell>
        </row>
        <row r="79">
          <cell r="A79" t="str">
            <v>LaNorris Sellers</v>
          </cell>
          <cell r="B79" t="str">
            <v>South Carolina</v>
          </cell>
          <cell r="C79">
            <v>-2.5</v>
          </cell>
          <cell r="D79" t="str">
            <v>Vanderbilt</v>
          </cell>
          <cell r="E79" t="str">
            <v>Home</v>
          </cell>
          <cell r="F79">
            <v>3</v>
          </cell>
          <cell r="G79" t="str">
            <v>6/7/</v>
          </cell>
          <cell r="H79">
            <v>94</v>
          </cell>
          <cell r="I79">
            <v>13.4</v>
          </cell>
          <cell r="J79">
            <v>0</v>
          </cell>
          <cell r="K79">
            <v>1</v>
          </cell>
          <cell r="L79">
            <v>35.200000000000003</v>
          </cell>
        </row>
        <row r="80">
          <cell r="A80" t="str">
            <v>Cade Klubnik</v>
          </cell>
          <cell r="B80" t="str">
            <v>Clemson</v>
          </cell>
          <cell r="C80">
            <v>-2.5</v>
          </cell>
          <cell r="D80" t="str">
            <v>Georgia Tech</v>
          </cell>
          <cell r="E80" t="str">
            <v>Away</v>
          </cell>
          <cell r="F80">
            <v>3</v>
          </cell>
          <cell r="G80" t="str">
            <v>15/26</v>
          </cell>
          <cell r="H80">
            <v>207</v>
          </cell>
          <cell r="I80">
            <v>8</v>
          </cell>
          <cell r="J80">
            <v>1</v>
          </cell>
          <cell r="K80">
            <v>1</v>
          </cell>
          <cell r="L80">
            <v>56.2</v>
          </cell>
        </row>
        <row r="81">
          <cell r="A81" t="str">
            <v>John Mateer</v>
          </cell>
          <cell r="B81" t="str">
            <v>Oklahoma</v>
          </cell>
          <cell r="C81">
            <v>-24.5</v>
          </cell>
          <cell r="D81" t="str">
            <v>Temple</v>
          </cell>
          <cell r="E81" t="str">
            <v>Away</v>
          </cell>
          <cell r="F81">
            <v>3</v>
          </cell>
          <cell r="G81" t="str">
            <v>20/34</v>
          </cell>
          <cell r="H81">
            <v>282</v>
          </cell>
          <cell r="I81">
            <v>8.3000000000000007</v>
          </cell>
          <cell r="J81">
            <v>1</v>
          </cell>
          <cell r="K81">
            <v>1</v>
          </cell>
          <cell r="L81">
            <v>72.400000000000006</v>
          </cell>
        </row>
        <row r="82">
          <cell r="A82" t="str">
            <v>Rocco Becht</v>
          </cell>
          <cell r="B82" t="str">
            <v>Iowa State</v>
          </cell>
          <cell r="C82">
            <v>-20.5</v>
          </cell>
          <cell r="D82" t="str">
            <v>Arkansas State</v>
          </cell>
          <cell r="E82" t="str">
            <v>Away</v>
          </cell>
          <cell r="F82">
            <v>3</v>
          </cell>
          <cell r="G82" t="str">
            <v>14/25</v>
          </cell>
          <cell r="H82">
            <v>265</v>
          </cell>
          <cell r="I82">
            <v>10.6</v>
          </cell>
          <cell r="J82">
            <v>1</v>
          </cell>
          <cell r="K82">
            <v>1</v>
          </cell>
          <cell r="L82">
            <v>69.7</v>
          </cell>
        </row>
        <row r="83">
          <cell r="A83" t="str">
            <v>Trinidad Chambliss</v>
          </cell>
          <cell r="B83" t="str">
            <v>Ole Miss</v>
          </cell>
          <cell r="C83">
            <v>-4.5</v>
          </cell>
          <cell r="D83" t="str">
            <v>Arkansas</v>
          </cell>
          <cell r="E83" t="str">
            <v>Home</v>
          </cell>
          <cell r="F83">
            <v>3</v>
          </cell>
          <cell r="G83" t="str">
            <v>21/29</v>
          </cell>
          <cell r="H83">
            <v>353</v>
          </cell>
          <cell r="I83">
            <v>12.2</v>
          </cell>
          <cell r="J83">
            <v>1</v>
          </cell>
          <cell r="K83">
            <v>0</v>
          </cell>
          <cell r="L83">
            <v>89.5</v>
          </cell>
        </row>
        <row r="84">
          <cell r="A84" t="str">
            <v>Ty Simpson</v>
          </cell>
          <cell r="B84" t="str">
            <v>Alabama</v>
          </cell>
          <cell r="C84">
            <v>-18.5</v>
          </cell>
          <cell r="D84" t="str">
            <v>Wisconsin</v>
          </cell>
          <cell r="E84" t="str">
            <v>Home</v>
          </cell>
          <cell r="F84">
            <v>3</v>
          </cell>
          <cell r="G84" t="str">
            <v>24/29</v>
          </cell>
          <cell r="H84">
            <v>382</v>
          </cell>
          <cell r="I84">
            <v>13.2</v>
          </cell>
          <cell r="J84">
            <v>4</v>
          </cell>
          <cell r="K84">
            <v>0</v>
          </cell>
          <cell r="L84">
            <v>89.8</v>
          </cell>
        </row>
        <row r="85">
          <cell r="A85" t="str">
            <v>Devon Dampier</v>
          </cell>
          <cell r="B85" t="str">
            <v>Utah</v>
          </cell>
          <cell r="C85">
            <v>-24.5</v>
          </cell>
          <cell r="D85" t="str">
            <v>Wyoming</v>
          </cell>
          <cell r="E85" t="str">
            <v>Away</v>
          </cell>
          <cell r="F85">
            <v>3</v>
          </cell>
          <cell r="G85" t="str">
            <v>27/41</v>
          </cell>
          <cell r="H85">
            <v>230</v>
          </cell>
          <cell r="I85">
            <v>5.6</v>
          </cell>
          <cell r="J85">
            <v>2</v>
          </cell>
          <cell r="K85">
            <v>0</v>
          </cell>
          <cell r="L85">
            <v>76.400000000000006</v>
          </cell>
        </row>
        <row r="86">
          <cell r="A86" t="str">
            <v>Behren Morton</v>
          </cell>
          <cell r="B86" t="str">
            <v>Texas Tech</v>
          </cell>
          <cell r="C86">
            <v>-23.5</v>
          </cell>
          <cell r="D86" t="str">
            <v>Oregon State</v>
          </cell>
          <cell r="E86" t="str">
            <v>Home</v>
          </cell>
          <cell r="F86">
            <v>3</v>
          </cell>
          <cell r="G86" t="str">
            <v>23/35</v>
          </cell>
          <cell r="H86">
            <v>464</v>
          </cell>
          <cell r="I86">
            <v>13.3</v>
          </cell>
          <cell r="J86">
            <v>4</v>
          </cell>
          <cell r="K86">
            <v>1</v>
          </cell>
          <cell r="L86">
            <v>73.5</v>
          </cell>
        </row>
        <row r="87">
          <cell r="A87" t="str">
            <v>Bryce Underwood</v>
          </cell>
          <cell r="B87" t="str">
            <v>Michigan</v>
          </cell>
          <cell r="C87">
            <v>-27.5</v>
          </cell>
          <cell r="D87" t="str">
            <v>Central Michigan</v>
          </cell>
          <cell r="E87" t="str">
            <v>Home</v>
          </cell>
          <cell r="F87">
            <v>3</v>
          </cell>
          <cell r="G87" t="str">
            <v>16/25</v>
          </cell>
          <cell r="H87">
            <v>235</v>
          </cell>
          <cell r="I87">
            <v>9.4</v>
          </cell>
          <cell r="J87">
            <v>1</v>
          </cell>
          <cell r="K87">
            <v>1</v>
          </cell>
          <cell r="L87">
            <v>97.1</v>
          </cell>
        </row>
        <row r="88">
          <cell r="A88" t="str">
            <v>Jackson Arnold</v>
          </cell>
          <cell r="B88" t="str">
            <v>Auburn</v>
          </cell>
          <cell r="C88">
            <v>-26.5</v>
          </cell>
          <cell r="D88" t="str">
            <v>South Alabama</v>
          </cell>
          <cell r="E88" t="str">
            <v>Home</v>
          </cell>
          <cell r="F88">
            <v>3</v>
          </cell>
          <cell r="G88" t="str">
            <v>13/24</v>
          </cell>
          <cell r="H88">
            <v>142</v>
          </cell>
          <cell r="I88">
            <v>5.9</v>
          </cell>
          <cell r="J88">
            <v>1</v>
          </cell>
          <cell r="K88">
            <v>0</v>
          </cell>
          <cell r="L88">
            <v>86</v>
          </cell>
        </row>
        <row r="89">
          <cell r="A89" t="str">
            <v>Beau Pribula</v>
          </cell>
          <cell r="B89" t="str">
            <v>Missouri</v>
          </cell>
          <cell r="C89">
            <v>-27.5</v>
          </cell>
          <cell r="D89" t="str">
            <v>Louisiana</v>
          </cell>
          <cell r="E89" t="str">
            <v>Home</v>
          </cell>
          <cell r="F89">
            <v>3</v>
          </cell>
          <cell r="G89" t="str">
            <v>15/22</v>
          </cell>
          <cell r="H89">
            <v>174</v>
          </cell>
          <cell r="I89">
            <v>7.9</v>
          </cell>
          <cell r="J89">
            <v>2</v>
          </cell>
          <cell r="K89">
            <v>1</v>
          </cell>
          <cell r="L89">
            <v>91.7</v>
          </cell>
        </row>
        <row r="90">
          <cell r="A90" t="str">
            <v>Jack Layne</v>
          </cell>
          <cell r="B90" t="str">
            <v>New Mexico</v>
          </cell>
          <cell r="C90">
            <v>15.5</v>
          </cell>
          <cell r="D90" t="str">
            <v>UCLA</v>
          </cell>
          <cell r="E90" t="str">
            <v>Away</v>
          </cell>
          <cell r="F90">
            <v>3</v>
          </cell>
          <cell r="G90" t="str">
            <v>12/16/</v>
          </cell>
          <cell r="H90">
            <v>152</v>
          </cell>
          <cell r="I90">
            <v>9.5</v>
          </cell>
          <cell r="J90">
            <v>2</v>
          </cell>
          <cell r="K90">
            <v>0</v>
          </cell>
          <cell r="L90">
            <v>74.5</v>
          </cell>
        </row>
        <row r="91">
          <cell r="A91" t="str">
            <v>Nico Iamaleava</v>
          </cell>
          <cell r="B91" t="str">
            <v>UCLA</v>
          </cell>
          <cell r="C91">
            <v>-15.5</v>
          </cell>
          <cell r="D91" t="str">
            <v>New Mexico</v>
          </cell>
          <cell r="E91" t="str">
            <v>Home</v>
          </cell>
          <cell r="F91">
            <v>3</v>
          </cell>
          <cell r="G91" t="str">
            <v>22/34</v>
          </cell>
          <cell r="H91">
            <v>217</v>
          </cell>
          <cell r="I91">
            <v>6.4</v>
          </cell>
          <cell r="J91">
            <v>1</v>
          </cell>
          <cell r="K91">
            <v>1</v>
          </cell>
          <cell r="L91">
            <v>26.9</v>
          </cell>
        </row>
        <row r="92">
          <cell r="A92" t="str">
            <v>Garrett Nussmeier</v>
          </cell>
          <cell r="B92" t="str">
            <v>LSU</v>
          </cell>
          <cell r="C92">
            <v>-48.5</v>
          </cell>
          <cell r="D92" t="str">
            <v>SE Louisiana</v>
          </cell>
          <cell r="E92" t="str">
            <v>Home</v>
          </cell>
          <cell r="F92">
            <v>4</v>
          </cell>
          <cell r="G92" t="str">
            <v>25/31</v>
          </cell>
          <cell r="H92">
            <v>273</v>
          </cell>
          <cell r="I92">
            <v>8.8000000000000007</v>
          </cell>
          <cell r="J92">
            <v>3</v>
          </cell>
          <cell r="K92">
            <v>0</v>
          </cell>
          <cell r="L92">
            <v>71.8</v>
          </cell>
        </row>
        <row r="93">
          <cell r="A93" t="str">
            <v>Michael Van Buren Jr.</v>
          </cell>
          <cell r="B93" t="str">
            <v>LSU</v>
          </cell>
          <cell r="C93">
            <v>-48.5</v>
          </cell>
          <cell r="D93" t="str">
            <v>SE Louisiana</v>
          </cell>
          <cell r="E93" t="str">
            <v>Home</v>
          </cell>
          <cell r="F93">
            <v>4</v>
          </cell>
          <cell r="G93" t="str">
            <v>10/12/</v>
          </cell>
          <cell r="H93">
            <v>122</v>
          </cell>
          <cell r="I93">
            <v>10.199999999999999</v>
          </cell>
          <cell r="J93">
            <v>1</v>
          </cell>
          <cell r="K93">
            <v>0</v>
          </cell>
          <cell r="L93">
            <v>82.9</v>
          </cell>
        </row>
        <row r="94">
          <cell r="A94" t="str">
            <v>Carson Beck</v>
          </cell>
          <cell r="B94" t="str">
            <v>Miami (Florida)</v>
          </cell>
          <cell r="C94">
            <v>-8.5</v>
          </cell>
          <cell r="D94" t="str">
            <v>Florida</v>
          </cell>
          <cell r="E94" t="str">
            <v>Home</v>
          </cell>
          <cell r="F94">
            <v>4</v>
          </cell>
          <cell r="G94" t="str">
            <v>17/30</v>
          </cell>
          <cell r="H94">
            <v>160</v>
          </cell>
          <cell r="I94">
            <v>5.3</v>
          </cell>
          <cell r="J94">
            <v>0</v>
          </cell>
          <cell r="K94">
            <v>1</v>
          </cell>
          <cell r="L94">
            <v>51.4</v>
          </cell>
        </row>
        <row r="95">
          <cell r="A95" t="str">
            <v>Dante Moore</v>
          </cell>
          <cell r="B95" t="str">
            <v>Oregon</v>
          </cell>
          <cell r="C95">
            <v>-34.5</v>
          </cell>
          <cell r="D95" t="str">
            <v>Oregon State</v>
          </cell>
          <cell r="E95" t="str">
            <v>Home</v>
          </cell>
          <cell r="F95">
            <v>4</v>
          </cell>
          <cell r="G95" t="str">
            <v>21/31</v>
          </cell>
          <cell r="H95">
            <v>305</v>
          </cell>
          <cell r="I95">
            <v>9.8000000000000007</v>
          </cell>
          <cell r="J95">
            <v>4</v>
          </cell>
          <cell r="K95">
            <v>0</v>
          </cell>
          <cell r="L95">
            <v>81.400000000000006</v>
          </cell>
        </row>
        <row r="96">
          <cell r="A96" t="str">
            <v>Tommy Castellanos</v>
          </cell>
          <cell r="B96" t="str">
            <v>Florida State</v>
          </cell>
          <cell r="C96">
            <v>-45.5</v>
          </cell>
          <cell r="D96" t="str">
            <v>Kent State</v>
          </cell>
          <cell r="E96" t="str">
            <v>Home</v>
          </cell>
          <cell r="F96">
            <v>4</v>
          </cell>
          <cell r="G96" t="str">
            <v>10/13/</v>
          </cell>
          <cell r="H96">
            <v>205</v>
          </cell>
          <cell r="I96">
            <v>15.8</v>
          </cell>
          <cell r="J96">
            <v>0</v>
          </cell>
          <cell r="K96">
            <v>1</v>
          </cell>
          <cell r="L96">
            <v>95.8</v>
          </cell>
        </row>
        <row r="97">
          <cell r="A97" t="str">
            <v>Kevin Sperry</v>
          </cell>
          <cell r="B97" t="str">
            <v>Florida State</v>
          </cell>
          <cell r="C97">
            <v>-45.5</v>
          </cell>
          <cell r="D97" t="str">
            <v>Kent State</v>
          </cell>
          <cell r="E97" t="str">
            <v>Home</v>
          </cell>
          <cell r="F97">
            <v>4</v>
          </cell>
          <cell r="G97" t="str">
            <v>4/5/</v>
          </cell>
          <cell r="H97">
            <v>64</v>
          </cell>
          <cell r="I97">
            <v>12.8</v>
          </cell>
          <cell r="J97">
            <v>0</v>
          </cell>
          <cell r="K97">
            <v>0</v>
          </cell>
          <cell r="L97">
            <v>79</v>
          </cell>
        </row>
        <row r="98">
          <cell r="A98" t="str">
            <v>Brock Glenn</v>
          </cell>
          <cell r="B98" t="str">
            <v>Florida State</v>
          </cell>
          <cell r="C98">
            <v>-45.5</v>
          </cell>
          <cell r="D98" t="str">
            <v>Kent State</v>
          </cell>
          <cell r="E98" t="str">
            <v>Home</v>
          </cell>
          <cell r="F98">
            <v>4</v>
          </cell>
          <cell r="G98" t="str">
            <v>2/5/</v>
          </cell>
          <cell r="H98">
            <v>8</v>
          </cell>
          <cell r="I98">
            <v>1.6</v>
          </cell>
          <cell r="J98">
            <v>1</v>
          </cell>
          <cell r="K98">
            <v>0</v>
          </cell>
          <cell r="L98">
            <v>48.1</v>
          </cell>
        </row>
        <row r="99">
          <cell r="A99" t="str">
            <v>Jaylen King</v>
          </cell>
          <cell r="B99" t="str">
            <v>Florida State</v>
          </cell>
          <cell r="C99">
            <v>-45.5</v>
          </cell>
          <cell r="D99" t="str">
            <v>Kent State</v>
          </cell>
          <cell r="E99" t="str">
            <v>Home</v>
          </cell>
          <cell r="F99">
            <v>4</v>
          </cell>
          <cell r="G99" t="str">
            <v>0/1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4.2</v>
          </cell>
        </row>
        <row r="100">
          <cell r="A100" t="str">
            <v>Arch Manning</v>
          </cell>
          <cell r="B100" t="str">
            <v>Texas</v>
          </cell>
          <cell r="C100">
            <v>-39.5</v>
          </cell>
          <cell r="D100" t="str">
            <v>Sam Houston</v>
          </cell>
          <cell r="E100" t="str">
            <v>Home</v>
          </cell>
          <cell r="F100">
            <v>4</v>
          </cell>
          <cell r="G100" t="str">
            <v>18/21</v>
          </cell>
          <cell r="H100">
            <v>309</v>
          </cell>
          <cell r="I100">
            <v>14.7</v>
          </cell>
          <cell r="J100">
            <v>3</v>
          </cell>
          <cell r="K100">
            <v>0</v>
          </cell>
          <cell r="L100">
            <v>81.599999999999994</v>
          </cell>
        </row>
        <row r="101">
          <cell r="A101" t="str">
            <v>Matthew Caldwell</v>
          </cell>
          <cell r="B101" t="str">
            <v>Texas</v>
          </cell>
          <cell r="C101">
            <v>-39.5</v>
          </cell>
          <cell r="D101" t="str">
            <v>Sam Houston</v>
          </cell>
          <cell r="E101" t="str">
            <v>Home</v>
          </cell>
          <cell r="F101">
            <v>4</v>
          </cell>
          <cell r="G101" t="str">
            <v>4/6/</v>
          </cell>
          <cell r="H101">
            <v>27</v>
          </cell>
          <cell r="I101">
            <v>4.5</v>
          </cell>
          <cell r="J101">
            <v>0</v>
          </cell>
          <cell r="K101">
            <v>0</v>
          </cell>
          <cell r="L101">
            <v>89.7</v>
          </cell>
        </row>
        <row r="102">
          <cell r="A102" t="str">
            <v>Karle Lacey Jr.</v>
          </cell>
          <cell r="B102" t="str">
            <v>Texas</v>
          </cell>
          <cell r="C102">
            <v>-39.5</v>
          </cell>
          <cell r="D102" t="str">
            <v>Sam Houston</v>
          </cell>
          <cell r="E102" t="str">
            <v>Home</v>
          </cell>
          <cell r="F102">
            <v>4</v>
          </cell>
          <cell r="G102" t="str">
            <v>1/1/</v>
          </cell>
          <cell r="H102">
            <v>7</v>
          </cell>
          <cell r="I102">
            <v>7</v>
          </cell>
          <cell r="J102">
            <v>0</v>
          </cell>
          <cell r="K102">
            <v>0</v>
          </cell>
          <cell r="L102">
            <v>9.9</v>
          </cell>
        </row>
        <row r="103">
          <cell r="A103" t="str">
            <v>Luke Altmyer</v>
          </cell>
          <cell r="B103" t="str">
            <v>Illinois</v>
          </cell>
          <cell r="C103">
            <v>7.5</v>
          </cell>
          <cell r="D103" t="str">
            <v>Indiana</v>
          </cell>
          <cell r="E103" t="str">
            <v>Away</v>
          </cell>
          <cell r="F103">
            <v>4</v>
          </cell>
          <cell r="G103" t="str">
            <v>14/22</v>
          </cell>
          <cell r="H103">
            <v>146</v>
          </cell>
          <cell r="I103">
            <v>6.6</v>
          </cell>
          <cell r="J103">
            <v>1</v>
          </cell>
          <cell r="K103">
            <v>0</v>
          </cell>
          <cell r="L103">
            <v>42.9</v>
          </cell>
        </row>
        <row r="104">
          <cell r="A104" t="str">
            <v>Ethan Hampton</v>
          </cell>
          <cell r="B104" t="str">
            <v>Illinois</v>
          </cell>
          <cell r="C104">
            <v>7.5</v>
          </cell>
          <cell r="D104" t="str">
            <v>Indiana</v>
          </cell>
          <cell r="E104" t="str">
            <v>Away</v>
          </cell>
          <cell r="F104">
            <v>4</v>
          </cell>
          <cell r="G104" t="str">
            <v>2/3/</v>
          </cell>
          <cell r="H104">
            <v>13</v>
          </cell>
          <cell r="I104">
            <v>4.3</v>
          </cell>
          <cell r="J104">
            <v>0</v>
          </cell>
          <cell r="K104">
            <v>1</v>
          </cell>
          <cell r="L104">
            <v>2.8</v>
          </cell>
        </row>
        <row r="105">
          <cell r="A105" t="str">
            <v>Fernando Mendoza</v>
          </cell>
          <cell r="B105" t="str">
            <v>Indiana</v>
          </cell>
          <cell r="C105">
            <v>-7.5</v>
          </cell>
          <cell r="D105" t="str">
            <v>Illinois</v>
          </cell>
          <cell r="E105" t="str">
            <v>Home</v>
          </cell>
          <cell r="F105">
            <v>4</v>
          </cell>
          <cell r="G105" t="str">
            <v>21/23</v>
          </cell>
          <cell r="H105">
            <v>267</v>
          </cell>
          <cell r="I105">
            <v>11.6</v>
          </cell>
          <cell r="J105">
            <v>5</v>
          </cell>
          <cell r="K105">
            <v>0</v>
          </cell>
          <cell r="L105">
            <v>93.6</v>
          </cell>
        </row>
        <row r="106">
          <cell r="A106" t="str">
            <v>Jackson Arnold</v>
          </cell>
          <cell r="B106" t="str">
            <v>Auburn</v>
          </cell>
          <cell r="C106">
            <v>6.5</v>
          </cell>
          <cell r="D106" t="str">
            <v>Oklahoma</v>
          </cell>
          <cell r="E106" t="str">
            <v>Away</v>
          </cell>
          <cell r="F106">
            <v>4</v>
          </cell>
          <cell r="G106" t="str">
            <v>21/32</v>
          </cell>
          <cell r="H106">
            <v>220</v>
          </cell>
          <cell r="I106">
            <v>6.9</v>
          </cell>
          <cell r="J106">
            <v>1</v>
          </cell>
          <cell r="K106">
            <v>0</v>
          </cell>
          <cell r="L106">
            <v>71.5</v>
          </cell>
        </row>
        <row r="107">
          <cell r="A107" t="str">
            <v>John Mateer</v>
          </cell>
          <cell r="B107" t="str">
            <v>Oklahoma</v>
          </cell>
          <cell r="C107">
            <v>-6.5</v>
          </cell>
          <cell r="D107" t="str">
            <v>Auburn</v>
          </cell>
          <cell r="E107" t="str">
            <v>Home</v>
          </cell>
          <cell r="F107">
            <v>4</v>
          </cell>
          <cell r="G107" t="str">
            <v>24/36</v>
          </cell>
          <cell r="H107">
            <v>271</v>
          </cell>
          <cell r="I107">
            <v>7.5</v>
          </cell>
          <cell r="J107">
            <v>1</v>
          </cell>
          <cell r="K107">
            <v>0</v>
          </cell>
          <cell r="L107">
            <v>65.8</v>
          </cell>
        </row>
        <row r="108">
          <cell r="A108" t="str">
            <v>Trinidad Chambliss</v>
          </cell>
          <cell r="B108" t="str">
            <v>Ole Miss</v>
          </cell>
          <cell r="C108">
            <v>-11.5</v>
          </cell>
          <cell r="D108" t="str">
            <v>Tulane</v>
          </cell>
          <cell r="E108" t="str">
            <v>Home</v>
          </cell>
          <cell r="F108">
            <v>4</v>
          </cell>
          <cell r="G108" t="str">
            <v>17/27</v>
          </cell>
          <cell r="H108">
            <v>307</v>
          </cell>
          <cell r="I108">
            <v>11.4</v>
          </cell>
          <cell r="J108">
            <v>2</v>
          </cell>
          <cell r="K108">
            <v>0</v>
          </cell>
          <cell r="L108">
            <v>90.1</v>
          </cell>
        </row>
        <row r="109">
          <cell r="A109" t="str">
            <v>Joey Aguilar</v>
          </cell>
          <cell r="B109" t="str">
            <v>Tennessee</v>
          </cell>
          <cell r="C109">
            <v>-38.5</v>
          </cell>
          <cell r="D109" t="str">
            <v>UAB</v>
          </cell>
          <cell r="E109" t="str">
            <v>Home</v>
          </cell>
          <cell r="F109">
            <v>4</v>
          </cell>
          <cell r="G109" t="str">
            <v>15/22</v>
          </cell>
          <cell r="H109">
            <v>218</v>
          </cell>
          <cell r="I109">
            <v>9.9</v>
          </cell>
          <cell r="J109">
            <v>3</v>
          </cell>
          <cell r="K109">
            <v>1</v>
          </cell>
          <cell r="L109">
            <v>59.4</v>
          </cell>
        </row>
        <row r="110">
          <cell r="A110" t="str">
            <v>Jake Merklinger</v>
          </cell>
          <cell r="B110" t="str">
            <v>Tennessee</v>
          </cell>
          <cell r="C110">
            <v>-38.5</v>
          </cell>
          <cell r="D110" t="str">
            <v>UAB</v>
          </cell>
          <cell r="E110" t="str">
            <v>Home</v>
          </cell>
          <cell r="F110">
            <v>4</v>
          </cell>
          <cell r="G110" t="str">
            <v>3/8/</v>
          </cell>
          <cell r="H110">
            <v>57</v>
          </cell>
          <cell r="I110">
            <v>7.1</v>
          </cell>
          <cell r="J110">
            <v>0</v>
          </cell>
          <cell r="K110">
            <v>0</v>
          </cell>
          <cell r="L110">
            <v>3.4</v>
          </cell>
        </row>
        <row r="111">
          <cell r="A111" t="str">
            <v>Will Hammond</v>
          </cell>
          <cell r="B111" t="str">
            <v>Texas Tech</v>
          </cell>
          <cell r="C111">
            <v>3.5</v>
          </cell>
          <cell r="D111" t="str">
            <v>Utah</v>
          </cell>
          <cell r="E111" t="str">
            <v>Away</v>
          </cell>
          <cell r="F111">
            <v>4</v>
          </cell>
          <cell r="G111" t="str">
            <v>13/16</v>
          </cell>
          <cell r="H111">
            <v>169</v>
          </cell>
          <cell r="I111">
            <v>10.6</v>
          </cell>
          <cell r="J111">
            <v>2</v>
          </cell>
          <cell r="K111">
            <v>0</v>
          </cell>
          <cell r="L111">
            <v>96.3</v>
          </cell>
        </row>
        <row r="112">
          <cell r="A112" t="str">
            <v>Behren Morton</v>
          </cell>
          <cell r="B112" t="str">
            <v>Texas Tech</v>
          </cell>
          <cell r="C112">
            <v>3.5</v>
          </cell>
          <cell r="D112" t="str">
            <v>Utah</v>
          </cell>
          <cell r="E112" t="str">
            <v>Away</v>
          </cell>
          <cell r="F112">
            <v>4</v>
          </cell>
          <cell r="G112" t="str">
            <v>12/19/</v>
          </cell>
          <cell r="H112">
            <v>142</v>
          </cell>
          <cell r="I112">
            <v>7.5</v>
          </cell>
          <cell r="J112">
            <v>0</v>
          </cell>
          <cell r="K112">
            <v>2</v>
          </cell>
          <cell r="L112">
            <v>29.6</v>
          </cell>
        </row>
        <row r="113">
          <cell r="A113" t="str">
            <v>Devon Dampier</v>
          </cell>
          <cell r="B113" t="str">
            <v>Utah</v>
          </cell>
          <cell r="C113">
            <v>-3.5</v>
          </cell>
          <cell r="D113" t="str">
            <v>Texas Tech</v>
          </cell>
          <cell r="E113" t="str">
            <v>Home</v>
          </cell>
          <cell r="F113">
            <v>4</v>
          </cell>
          <cell r="G113" t="str">
            <v>25/38</v>
          </cell>
          <cell r="H113">
            <v>162</v>
          </cell>
          <cell r="I113">
            <v>4.3</v>
          </cell>
          <cell r="J113">
            <v>0</v>
          </cell>
          <cell r="K113">
            <v>2</v>
          </cell>
          <cell r="L113">
            <v>50.9</v>
          </cell>
        </row>
        <row r="114">
          <cell r="A114" t="str">
            <v>Haynes King</v>
          </cell>
          <cell r="B114" t="str">
            <v>Georgia Tech</v>
          </cell>
          <cell r="C114">
            <v>-24.5</v>
          </cell>
          <cell r="D114" t="str">
            <v>Temple</v>
          </cell>
          <cell r="E114" t="str">
            <v>Home</v>
          </cell>
          <cell r="F114">
            <v>4</v>
          </cell>
          <cell r="G114" t="str">
            <v>13/18</v>
          </cell>
          <cell r="H114">
            <v>161</v>
          </cell>
          <cell r="I114">
            <v>8.9</v>
          </cell>
          <cell r="J114">
            <v>2</v>
          </cell>
          <cell r="K114">
            <v>0</v>
          </cell>
          <cell r="L114">
            <v>65.7</v>
          </cell>
        </row>
        <row r="115">
          <cell r="A115" t="str">
            <v>Diego Pavia</v>
          </cell>
          <cell r="B115" t="str">
            <v>Vanderbilt</v>
          </cell>
          <cell r="C115">
            <v>-26.5</v>
          </cell>
          <cell r="D115" t="str">
            <v>Georgia State</v>
          </cell>
          <cell r="E115" t="str">
            <v>Home</v>
          </cell>
          <cell r="F115">
            <v>4</v>
          </cell>
          <cell r="G115" t="str">
            <v>18/24</v>
          </cell>
          <cell r="H115">
            <v>245</v>
          </cell>
          <cell r="I115">
            <v>10.199999999999999</v>
          </cell>
          <cell r="J115">
            <v>1</v>
          </cell>
          <cell r="K115">
            <v>0</v>
          </cell>
          <cell r="L115">
            <v>93.3</v>
          </cell>
        </row>
        <row r="116">
          <cell r="A116" t="str">
            <v>Whit Muschamp</v>
          </cell>
          <cell r="B116" t="str">
            <v>Vanderbilt</v>
          </cell>
          <cell r="C116">
            <v>-26.5</v>
          </cell>
          <cell r="D116" t="str">
            <v>Georgia State</v>
          </cell>
          <cell r="E116" t="str">
            <v>Home</v>
          </cell>
          <cell r="F116">
            <v>4</v>
          </cell>
          <cell r="G116" t="str">
            <v>2/3/</v>
          </cell>
          <cell r="H116">
            <v>40</v>
          </cell>
          <cell r="I116">
            <v>13.3</v>
          </cell>
          <cell r="J116">
            <v>0</v>
          </cell>
          <cell r="K116">
            <v>0</v>
          </cell>
          <cell r="L116">
            <v>92.7</v>
          </cell>
        </row>
        <row r="117">
          <cell r="A117" t="str">
            <v>Blaze Berlowitz</v>
          </cell>
          <cell r="B117" t="str">
            <v>Vanderbilt</v>
          </cell>
          <cell r="C117">
            <v>-26.5</v>
          </cell>
          <cell r="D117" t="str">
            <v>Georgia State</v>
          </cell>
          <cell r="E117" t="str">
            <v>Home</v>
          </cell>
          <cell r="F117">
            <v>4</v>
          </cell>
          <cell r="G117" t="str">
            <v>2/5/</v>
          </cell>
          <cell r="H117">
            <v>36</v>
          </cell>
          <cell r="I117">
            <v>7.2</v>
          </cell>
          <cell r="J117">
            <v>0</v>
          </cell>
          <cell r="K117">
            <v>0</v>
          </cell>
          <cell r="L117">
            <v>98.7</v>
          </cell>
        </row>
        <row r="118">
          <cell r="A118" t="str">
            <v>Drew Dickey</v>
          </cell>
          <cell r="B118" t="str">
            <v>Vanderbilt</v>
          </cell>
          <cell r="C118">
            <v>-26.5</v>
          </cell>
          <cell r="D118" t="str">
            <v>Georgia State</v>
          </cell>
          <cell r="E118" t="str">
            <v>Home</v>
          </cell>
          <cell r="F118">
            <v>4</v>
          </cell>
          <cell r="G118" t="str">
            <v>1/2/</v>
          </cell>
          <cell r="H118">
            <v>28</v>
          </cell>
          <cell r="I118">
            <v>14</v>
          </cell>
          <cell r="J118">
            <v>0</v>
          </cell>
          <cell r="K118">
            <v>0</v>
          </cell>
          <cell r="L118">
            <v>94.7</v>
          </cell>
        </row>
        <row r="119">
          <cell r="A119" t="str">
            <v>Bryce Underwood</v>
          </cell>
          <cell r="B119" t="str">
            <v>Michigan</v>
          </cell>
          <cell r="C119">
            <v>-1.5</v>
          </cell>
          <cell r="D119" t="str">
            <v>Nebraska</v>
          </cell>
          <cell r="E119" t="str">
            <v>Away</v>
          </cell>
          <cell r="F119">
            <v>4</v>
          </cell>
          <cell r="G119" t="str">
            <v>12/22/</v>
          </cell>
          <cell r="H119">
            <v>105</v>
          </cell>
          <cell r="I119">
            <v>4.8</v>
          </cell>
          <cell r="J119">
            <v>0</v>
          </cell>
          <cell r="K119">
            <v>0</v>
          </cell>
          <cell r="L119">
            <v>72.3</v>
          </cell>
        </row>
        <row r="120">
          <cell r="A120" t="str">
            <v>Beau Pribula</v>
          </cell>
          <cell r="B120" t="str">
            <v>Missouri</v>
          </cell>
          <cell r="C120">
            <v>-10.5</v>
          </cell>
          <cell r="D120" t="str">
            <v>South Carolina</v>
          </cell>
          <cell r="E120" t="str">
            <v>Home</v>
          </cell>
          <cell r="F120">
            <v>4</v>
          </cell>
          <cell r="G120" t="str">
            <v>16/27</v>
          </cell>
          <cell r="H120">
            <v>171</v>
          </cell>
          <cell r="I120">
            <v>6.3</v>
          </cell>
          <cell r="J120">
            <v>1</v>
          </cell>
          <cell r="K120">
            <v>1</v>
          </cell>
          <cell r="L120">
            <v>81.8</v>
          </cell>
        </row>
        <row r="121">
          <cell r="A121" t="str">
            <v>CJ Carr</v>
          </cell>
          <cell r="B121" t="str">
            <v>Notre Dame</v>
          </cell>
          <cell r="C121">
            <v>-24.5</v>
          </cell>
          <cell r="D121" t="str">
            <v>Purdue</v>
          </cell>
          <cell r="E121" t="str">
            <v>Home</v>
          </cell>
          <cell r="F121">
            <v>4</v>
          </cell>
          <cell r="G121" t="str">
            <v>10/12/</v>
          </cell>
          <cell r="H121">
            <v>223</v>
          </cell>
          <cell r="I121">
            <v>18.600000000000001</v>
          </cell>
          <cell r="J121">
            <v>2</v>
          </cell>
          <cell r="K121">
            <v>0</v>
          </cell>
          <cell r="L121">
            <v>90</v>
          </cell>
        </row>
        <row r="122">
          <cell r="A122" t="str">
            <v>Kenny Minchey</v>
          </cell>
          <cell r="B122" t="str">
            <v>Notre Dame</v>
          </cell>
          <cell r="C122">
            <v>-24.5</v>
          </cell>
          <cell r="D122" t="str">
            <v>Purdue</v>
          </cell>
          <cell r="E122" t="str">
            <v>Home</v>
          </cell>
          <cell r="F122">
            <v>4</v>
          </cell>
          <cell r="G122" t="str">
            <v>7/8/</v>
          </cell>
          <cell r="H122">
            <v>58</v>
          </cell>
          <cell r="I122">
            <v>7.3</v>
          </cell>
          <cell r="J122">
            <v>0</v>
          </cell>
          <cell r="K122">
            <v>0</v>
          </cell>
          <cell r="L122">
            <v>67.8</v>
          </cell>
        </row>
        <row r="123">
          <cell r="A123" t="str">
            <v>Jayden Maiava</v>
          </cell>
          <cell r="B123" t="str">
            <v>USC</v>
          </cell>
          <cell r="C123">
            <v>-18.5</v>
          </cell>
          <cell r="D123" t="str">
            <v>Michigan State</v>
          </cell>
          <cell r="E123" t="str">
            <v>Home</v>
          </cell>
          <cell r="F123">
            <v>4</v>
          </cell>
          <cell r="G123" t="str">
            <v>20/26</v>
          </cell>
          <cell r="H123">
            <v>234</v>
          </cell>
          <cell r="I123">
            <v>9</v>
          </cell>
          <cell r="J123">
            <v>3</v>
          </cell>
          <cell r="K123">
            <v>0</v>
          </cell>
        </row>
      </sheetData>
      <sheetData sheetId="1">
        <row r="177">
          <cell r="A177" t="str">
            <v>Bo Jackson</v>
          </cell>
        </row>
      </sheetData>
      <sheetData sheetId="2">
        <row r="260">
          <cell r="A260" t="str">
            <v>Jeremiah Smith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ssing"/>
      <sheetName val="Rushing"/>
      <sheetName val="Receiving"/>
    </sheetNames>
    <sheetDataSet>
      <sheetData sheetId="0">
        <row r="2">
          <cell r="A2" t="str">
            <v>Arch Manning</v>
          </cell>
          <cell r="B2" t="str">
            <v>Texas</v>
          </cell>
          <cell r="C2">
            <v>1.5</v>
          </cell>
          <cell r="D2" t="str">
            <v>Ohio State</v>
          </cell>
          <cell r="E2" t="str">
            <v>Away</v>
          </cell>
          <cell r="F2">
            <v>1</v>
          </cell>
          <cell r="G2" t="str">
            <v>17/30</v>
          </cell>
          <cell r="H2">
            <v>170</v>
          </cell>
          <cell r="I2">
            <v>5.7</v>
          </cell>
          <cell r="J2">
            <v>1</v>
          </cell>
          <cell r="K2">
            <v>1</v>
          </cell>
          <cell r="L2">
            <v>58</v>
          </cell>
        </row>
        <row r="3">
          <cell r="A3" t="str">
            <v>Avery Johnson</v>
          </cell>
          <cell r="B3" t="str">
            <v>Kansas State</v>
          </cell>
          <cell r="C3">
            <v>-2.5</v>
          </cell>
          <cell r="D3" t="str">
            <v>Iowa State</v>
          </cell>
          <cell r="E3" t="str">
            <v>Neutral Site</v>
          </cell>
          <cell r="F3">
            <v>0</v>
          </cell>
          <cell r="G3" t="str">
            <v>21/30</v>
          </cell>
          <cell r="H3">
            <v>273</v>
          </cell>
          <cell r="I3">
            <v>9.1</v>
          </cell>
          <cell r="J3">
            <v>2</v>
          </cell>
          <cell r="K3">
            <v>0</v>
          </cell>
          <cell r="L3">
            <v>76</v>
          </cell>
        </row>
        <row r="4">
          <cell r="A4" t="str">
            <v>Ben Gulbranson</v>
          </cell>
          <cell r="B4" t="str">
            <v>Stanford</v>
          </cell>
          <cell r="C4">
            <v>1.5</v>
          </cell>
          <cell r="D4" t="str">
            <v>Hawaii</v>
          </cell>
          <cell r="E4" t="str">
            <v>Away</v>
          </cell>
          <cell r="F4">
            <v>0</v>
          </cell>
          <cell r="G4" t="str">
            <v>15/30</v>
          </cell>
          <cell r="H4">
            <v>109</v>
          </cell>
          <cell r="I4">
            <v>3.6</v>
          </cell>
          <cell r="J4">
            <v>0</v>
          </cell>
          <cell r="K4">
            <v>1</v>
          </cell>
          <cell r="L4">
            <v>13.2</v>
          </cell>
        </row>
        <row r="5">
          <cell r="A5" t="str">
            <v>Billy Edwards</v>
          </cell>
          <cell r="B5" t="str">
            <v>Wisconsin</v>
          </cell>
          <cell r="C5">
            <v>-17.5</v>
          </cell>
          <cell r="D5" t="str">
            <v>Miami (Ohio)</v>
          </cell>
          <cell r="E5" t="str">
            <v>Home</v>
          </cell>
          <cell r="F5">
            <v>1</v>
          </cell>
          <cell r="G5" t="str">
            <v>6/13/</v>
          </cell>
          <cell r="H5">
            <v>68</v>
          </cell>
          <cell r="I5">
            <v>5.2</v>
          </cell>
          <cell r="J5">
            <v>0</v>
          </cell>
          <cell r="K5">
            <v>0</v>
          </cell>
          <cell r="L5">
            <v>34.700000000000003</v>
          </cell>
        </row>
        <row r="6">
          <cell r="A6" t="str">
            <v>Blake Shapen</v>
          </cell>
          <cell r="B6" t="str">
            <v>Mississippi State</v>
          </cell>
          <cell r="C6">
            <v>-12</v>
          </cell>
          <cell r="D6" t="str">
            <v>Southern Mississippi</v>
          </cell>
          <cell r="E6" t="str">
            <v>Away</v>
          </cell>
          <cell r="F6">
            <v>1</v>
          </cell>
          <cell r="G6" t="str">
            <v>26/34</v>
          </cell>
          <cell r="H6">
            <v>270</v>
          </cell>
          <cell r="I6">
            <v>7.9</v>
          </cell>
          <cell r="J6">
            <v>1</v>
          </cell>
          <cell r="K6">
            <v>1</v>
          </cell>
          <cell r="L6">
            <v>57.6</v>
          </cell>
        </row>
        <row r="7">
          <cell r="A7" t="str">
            <v>Brendan Sorsby</v>
          </cell>
          <cell r="B7" t="str">
            <v>Cincinnati</v>
          </cell>
          <cell r="C7">
            <v>5.5</v>
          </cell>
          <cell r="D7" t="str">
            <v>Nebraska</v>
          </cell>
          <cell r="E7" t="str">
            <v>Neutral Site</v>
          </cell>
          <cell r="F7">
            <v>1</v>
          </cell>
          <cell r="G7" t="str">
            <v>13/25</v>
          </cell>
          <cell r="H7">
            <v>69</v>
          </cell>
          <cell r="I7">
            <v>2.8</v>
          </cell>
          <cell r="J7">
            <v>0</v>
          </cell>
          <cell r="K7">
            <v>1</v>
          </cell>
          <cell r="L7">
            <v>60.7</v>
          </cell>
        </row>
        <row r="8">
          <cell r="A8" t="str">
            <v>Bryce Underwood</v>
          </cell>
          <cell r="B8" t="str">
            <v>Michigan</v>
          </cell>
          <cell r="C8">
            <v>-34.5</v>
          </cell>
          <cell r="D8" t="str">
            <v>New Mexico</v>
          </cell>
          <cell r="E8" t="str">
            <v>Home</v>
          </cell>
          <cell r="F8">
            <v>1</v>
          </cell>
          <cell r="G8" t="str">
            <v>21/31</v>
          </cell>
          <cell r="H8">
            <v>251</v>
          </cell>
          <cell r="I8">
            <v>8.1</v>
          </cell>
          <cell r="J8">
            <v>1</v>
          </cell>
          <cell r="K8">
            <v>0</v>
          </cell>
          <cell r="L8">
            <v>54.2</v>
          </cell>
        </row>
        <row r="9">
          <cell r="A9" t="str">
            <v>Cade Klubnik</v>
          </cell>
          <cell r="B9" t="str">
            <v>Clemson</v>
          </cell>
          <cell r="C9">
            <v>-4</v>
          </cell>
          <cell r="D9" t="str">
            <v>LSU</v>
          </cell>
          <cell r="E9" t="str">
            <v>Home</v>
          </cell>
          <cell r="F9">
            <v>1</v>
          </cell>
          <cell r="G9" t="str">
            <v>19/38</v>
          </cell>
          <cell r="H9">
            <v>230</v>
          </cell>
          <cell r="I9">
            <v>6.1</v>
          </cell>
          <cell r="J9">
            <v>0</v>
          </cell>
          <cell r="K9">
            <v>1</v>
          </cell>
          <cell r="L9">
            <v>31.4</v>
          </cell>
        </row>
        <row r="10">
          <cell r="A10" t="str">
            <v>Devon Dampier</v>
          </cell>
          <cell r="B10" t="str">
            <v>Utah</v>
          </cell>
          <cell r="C10">
            <v>-6.5</v>
          </cell>
          <cell r="D10" t="str">
            <v>UCLA</v>
          </cell>
          <cell r="E10" t="str">
            <v>Away</v>
          </cell>
          <cell r="F10">
            <v>1</v>
          </cell>
          <cell r="G10" t="str">
            <v>21/25</v>
          </cell>
          <cell r="H10">
            <v>206</v>
          </cell>
          <cell r="I10">
            <v>8.1999999999999993</v>
          </cell>
          <cell r="J10">
            <v>2</v>
          </cell>
          <cell r="K10">
            <v>0</v>
          </cell>
          <cell r="L10">
            <v>88.8</v>
          </cell>
        </row>
        <row r="11">
          <cell r="A11" t="str">
            <v>Dylan Raiola</v>
          </cell>
          <cell r="B11" t="str">
            <v>Nebraska</v>
          </cell>
          <cell r="C11">
            <v>-5.5</v>
          </cell>
          <cell r="D11" t="str">
            <v>Cincinnati</v>
          </cell>
          <cell r="E11" t="str">
            <v>Neutral Site</v>
          </cell>
          <cell r="F11">
            <v>1</v>
          </cell>
          <cell r="G11" t="str">
            <v>33/42</v>
          </cell>
          <cell r="H11">
            <v>243</v>
          </cell>
          <cell r="I11">
            <v>5.8</v>
          </cell>
          <cell r="J11">
            <v>2</v>
          </cell>
          <cell r="K11">
            <v>0</v>
          </cell>
          <cell r="L11">
            <v>77.8</v>
          </cell>
        </row>
        <row r="12">
          <cell r="A12" t="str">
            <v>Garrett Nussmeier</v>
          </cell>
          <cell r="B12" t="str">
            <v>LSU</v>
          </cell>
          <cell r="C12">
            <v>4</v>
          </cell>
          <cell r="D12" t="str">
            <v>Clemson</v>
          </cell>
          <cell r="E12" t="str">
            <v>Away</v>
          </cell>
          <cell r="F12">
            <v>1</v>
          </cell>
          <cell r="G12" t="str">
            <v>28/38</v>
          </cell>
          <cell r="H12">
            <v>230</v>
          </cell>
          <cell r="I12">
            <v>6.1</v>
          </cell>
          <cell r="J12">
            <v>1</v>
          </cell>
          <cell r="K12">
            <v>0</v>
          </cell>
          <cell r="L12">
            <v>82.7</v>
          </cell>
        </row>
        <row r="13">
          <cell r="A13" t="str">
            <v>Gunner Stockton</v>
          </cell>
          <cell r="B13" t="str">
            <v>Georgia</v>
          </cell>
          <cell r="C13">
            <v>-39.5</v>
          </cell>
          <cell r="D13" t="str">
            <v>Marshall</v>
          </cell>
          <cell r="E13" t="str">
            <v>Home</v>
          </cell>
          <cell r="F13">
            <v>1</v>
          </cell>
          <cell r="G13" t="str">
            <v>14/24</v>
          </cell>
          <cell r="H13">
            <v>190</v>
          </cell>
          <cell r="I13">
            <v>7.9</v>
          </cell>
          <cell r="J13">
            <v>2</v>
          </cell>
          <cell r="K13">
            <v>0</v>
          </cell>
          <cell r="L13">
            <v>99.1</v>
          </cell>
        </row>
        <row r="14">
          <cell r="A14" t="str">
            <v>Haynes King</v>
          </cell>
          <cell r="B14" t="str">
            <v>Georgia Tech</v>
          </cell>
          <cell r="C14">
            <v>-3.5</v>
          </cell>
          <cell r="D14" t="str">
            <v>Colorado</v>
          </cell>
          <cell r="E14" t="str">
            <v>Away</v>
          </cell>
          <cell r="F14">
            <v>1</v>
          </cell>
          <cell r="G14" t="str">
            <v>13/20</v>
          </cell>
          <cell r="H14">
            <v>143</v>
          </cell>
          <cell r="I14">
            <v>7.2</v>
          </cell>
          <cell r="J14">
            <v>0</v>
          </cell>
          <cell r="K14">
            <v>1</v>
          </cell>
          <cell r="L14">
            <v>89.1</v>
          </cell>
        </row>
        <row r="15">
          <cell r="A15" t="str">
            <v>Jackson Arnold</v>
          </cell>
          <cell r="B15" t="str">
            <v>Auburn</v>
          </cell>
          <cell r="C15">
            <v>-2.5</v>
          </cell>
          <cell r="D15" t="str">
            <v>Baylor</v>
          </cell>
          <cell r="E15" t="str">
            <v>Away</v>
          </cell>
          <cell r="F15">
            <v>1</v>
          </cell>
          <cell r="G15" t="str">
            <v>11/17/</v>
          </cell>
          <cell r="H15">
            <v>108</v>
          </cell>
          <cell r="I15">
            <v>6.4</v>
          </cell>
          <cell r="J15">
            <v>0</v>
          </cell>
          <cell r="K15">
            <v>0</v>
          </cell>
          <cell r="L15">
            <v>93.7</v>
          </cell>
        </row>
        <row r="16">
          <cell r="A16" t="str">
            <v>Jalon Daniels</v>
          </cell>
          <cell r="B16" t="str">
            <v>Kansas</v>
          </cell>
          <cell r="C16">
            <v>-14.5</v>
          </cell>
          <cell r="D16" t="str">
            <v>Fresno State</v>
          </cell>
          <cell r="E16" t="str">
            <v>Home</v>
          </cell>
          <cell r="F16">
            <v>0</v>
          </cell>
          <cell r="G16" t="str">
            <v>18/20</v>
          </cell>
          <cell r="H16">
            <v>176</v>
          </cell>
          <cell r="I16">
            <v>8.8000000000000007</v>
          </cell>
          <cell r="J16">
            <v>3</v>
          </cell>
          <cell r="K16">
            <v>0</v>
          </cell>
          <cell r="L16">
            <v>87</v>
          </cell>
        </row>
        <row r="17">
          <cell r="A17" t="str">
            <v>Joey Aguilar</v>
          </cell>
          <cell r="B17" t="str">
            <v>Tennessee</v>
          </cell>
          <cell r="C17">
            <v>-13.5</v>
          </cell>
          <cell r="D17" t="str">
            <v>Syracuse</v>
          </cell>
          <cell r="E17" t="str">
            <v>Neutral Site</v>
          </cell>
          <cell r="F17">
            <v>1</v>
          </cell>
          <cell r="G17" t="str">
            <v>16/28</v>
          </cell>
          <cell r="H17">
            <v>247</v>
          </cell>
          <cell r="I17">
            <v>8.8000000000000007</v>
          </cell>
          <cell r="J17">
            <v>3</v>
          </cell>
          <cell r="K17">
            <v>0</v>
          </cell>
          <cell r="L17">
            <v>62.3</v>
          </cell>
        </row>
        <row r="18">
          <cell r="A18" t="str">
            <v>Julian Sayin</v>
          </cell>
          <cell r="B18" t="str">
            <v>Ohio State</v>
          </cell>
          <cell r="C18">
            <v>-1.5</v>
          </cell>
          <cell r="D18" t="str">
            <v>Texas</v>
          </cell>
          <cell r="E18" t="str">
            <v>Home</v>
          </cell>
          <cell r="F18">
            <v>1</v>
          </cell>
          <cell r="G18" t="str">
            <v>13/20</v>
          </cell>
          <cell r="H18">
            <v>126</v>
          </cell>
          <cell r="I18">
            <v>6.3</v>
          </cell>
          <cell r="J18">
            <v>1</v>
          </cell>
          <cell r="K18">
            <v>0</v>
          </cell>
          <cell r="L18">
            <v>74.5</v>
          </cell>
        </row>
        <row r="19">
          <cell r="A19" t="str">
            <v>Kaidon Salter</v>
          </cell>
          <cell r="B19" t="str">
            <v>Colorado</v>
          </cell>
          <cell r="C19">
            <v>3.5</v>
          </cell>
          <cell r="D19" t="str">
            <v>Georgia Tech</v>
          </cell>
          <cell r="E19" t="str">
            <v>Home</v>
          </cell>
          <cell r="F19">
            <v>1</v>
          </cell>
          <cell r="G19" t="str">
            <v>17/28</v>
          </cell>
          <cell r="H19">
            <v>159</v>
          </cell>
          <cell r="I19">
            <v>5.7</v>
          </cell>
          <cell r="J19">
            <v>1</v>
          </cell>
          <cell r="K19">
            <v>0</v>
          </cell>
          <cell r="L19">
            <v>57.6</v>
          </cell>
        </row>
        <row r="20">
          <cell r="A20" t="str">
            <v>Maalik Murphy</v>
          </cell>
          <cell r="B20" t="str">
            <v>Oregon State</v>
          </cell>
          <cell r="C20">
            <v>-2</v>
          </cell>
          <cell r="D20" t="str">
            <v>California</v>
          </cell>
          <cell r="E20" t="str">
            <v>Home</v>
          </cell>
          <cell r="F20">
            <v>1</v>
          </cell>
          <cell r="G20" t="str">
            <v>21/33</v>
          </cell>
          <cell r="H20">
            <v>244</v>
          </cell>
          <cell r="I20">
            <v>7.4</v>
          </cell>
          <cell r="J20">
            <v>0</v>
          </cell>
          <cell r="K20">
            <v>1</v>
          </cell>
          <cell r="L20">
            <v>43.1</v>
          </cell>
        </row>
        <row r="21">
          <cell r="A21" t="str">
            <v>Nico Iamaleava</v>
          </cell>
          <cell r="B21" t="str">
            <v>UCLA</v>
          </cell>
          <cell r="C21">
            <v>6.5</v>
          </cell>
          <cell r="D21" t="str">
            <v>Utah</v>
          </cell>
          <cell r="E21" t="str">
            <v>Home</v>
          </cell>
          <cell r="F21">
            <v>1</v>
          </cell>
          <cell r="G21" t="str">
            <v>11/22/</v>
          </cell>
          <cell r="H21">
            <v>136</v>
          </cell>
          <cell r="I21">
            <v>6.2</v>
          </cell>
          <cell r="J21">
            <v>1</v>
          </cell>
          <cell r="K21">
            <v>1</v>
          </cell>
          <cell r="L21">
            <v>50.4</v>
          </cell>
        </row>
        <row r="22">
          <cell r="A22" t="str">
            <v>Noah Fifita</v>
          </cell>
          <cell r="B22" t="str">
            <v>Arizona</v>
          </cell>
          <cell r="C22">
            <v>-17.5</v>
          </cell>
          <cell r="D22" t="str">
            <v>Hawai'i</v>
          </cell>
          <cell r="E22" t="str">
            <v>Home</v>
          </cell>
          <cell r="F22">
            <v>1</v>
          </cell>
          <cell r="G22" t="str">
            <v>13/23</v>
          </cell>
          <cell r="H22">
            <v>161</v>
          </cell>
          <cell r="I22">
            <v>7</v>
          </cell>
          <cell r="J22">
            <v>1</v>
          </cell>
          <cell r="K22">
            <v>0</v>
          </cell>
          <cell r="L22">
            <v>42.5</v>
          </cell>
        </row>
        <row r="23">
          <cell r="A23" t="str">
            <v>Rocco Becht</v>
          </cell>
          <cell r="B23" t="str">
            <v>Iowa State</v>
          </cell>
          <cell r="C23">
            <v>2.5</v>
          </cell>
          <cell r="D23" t="str">
            <v>Kansas State</v>
          </cell>
          <cell r="E23" t="str">
            <v>Neutral Site</v>
          </cell>
          <cell r="F23">
            <v>0</v>
          </cell>
          <cell r="G23" t="str">
            <v>14/28</v>
          </cell>
          <cell r="H23">
            <v>183</v>
          </cell>
          <cell r="I23">
            <v>6.5</v>
          </cell>
          <cell r="J23">
            <v>2</v>
          </cell>
          <cell r="K23">
            <v>0</v>
          </cell>
          <cell r="L23">
            <v>77.099999999999994</v>
          </cell>
        </row>
        <row r="24">
          <cell r="A24" t="str">
            <v>Sawyer Robertson</v>
          </cell>
          <cell r="B24" t="str">
            <v>Baylor</v>
          </cell>
          <cell r="C24">
            <v>2.5</v>
          </cell>
          <cell r="D24" t="str">
            <v>Auburn</v>
          </cell>
          <cell r="E24" t="str">
            <v>Home</v>
          </cell>
          <cell r="F24">
            <v>1</v>
          </cell>
          <cell r="G24" t="str">
            <v>27/48</v>
          </cell>
          <cell r="H24">
            <v>419</v>
          </cell>
          <cell r="I24">
            <v>8.6999999999999993</v>
          </cell>
          <cell r="J24">
            <v>3</v>
          </cell>
          <cell r="K24">
            <v>0</v>
          </cell>
          <cell r="L24">
            <v>65.599999999999994</v>
          </cell>
        </row>
        <row r="25">
          <cell r="A25" t="str">
            <v>Steve Angeli</v>
          </cell>
          <cell r="B25" t="str">
            <v>Syracuse</v>
          </cell>
          <cell r="C25">
            <v>13.5</v>
          </cell>
          <cell r="D25" t="str">
            <v>Tennessee</v>
          </cell>
          <cell r="E25" t="str">
            <v>Neutral Site</v>
          </cell>
          <cell r="F25">
            <v>1</v>
          </cell>
          <cell r="G25" t="str">
            <v>23/40</v>
          </cell>
          <cell r="H25">
            <v>274</v>
          </cell>
          <cell r="I25">
            <v>6.9</v>
          </cell>
          <cell r="J25">
            <v>1</v>
          </cell>
          <cell r="K25">
            <v>1</v>
          </cell>
          <cell r="L25">
            <v>53.1</v>
          </cell>
        </row>
        <row r="26">
          <cell r="A26" t="str">
            <v>Tommy Castellanos</v>
          </cell>
          <cell r="B26" t="str">
            <v>Florida State</v>
          </cell>
          <cell r="C26">
            <v>14.5</v>
          </cell>
          <cell r="D26" t="str">
            <v>Alabama</v>
          </cell>
          <cell r="E26" t="str">
            <v>Home</v>
          </cell>
          <cell r="F26">
            <v>1</v>
          </cell>
          <cell r="G26" t="str">
            <v>9/14/</v>
          </cell>
          <cell r="H26">
            <v>152</v>
          </cell>
          <cell r="I26">
            <v>10.9</v>
          </cell>
          <cell r="J26">
            <v>0</v>
          </cell>
          <cell r="K26">
            <v>0</v>
          </cell>
          <cell r="L26">
            <v>83.6</v>
          </cell>
        </row>
        <row r="27">
          <cell r="A27" t="str">
            <v>Ty Simpson</v>
          </cell>
          <cell r="B27" t="str">
            <v>Alabama</v>
          </cell>
          <cell r="C27">
            <v>-14.5</v>
          </cell>
          <cell r="D27" t="str">
            <v>Florida State</v>
          </cell>
          <cell r="E27" t="str">
            <v>Away</v>
          </cell>
          <cell r="F27">
            <v>1</v>
          </cell>
          <cell r="G27" t="str">
            <v>23/43</v>
          </cell>
          <cell r="H27">
            <v>254</v>
          </cell>
          <cell r="I27">
            <v>5.9</v>
          </cell>
          <cell r="J27">
            <v>2</v>
          </cell>
          <cell r="K27">
            <v>0</v>
          </cell>
          <cell r="L27">
            <v>48.6</v>
          </cell>
        </row>
        <row r="28">
          <cell r="A28" t="str">
            <v>Carson Beck</v>
          </cell>
          <cell r="B28" t="str">
            <v>Miami (Florida)</v>
          </cell>
          <cell r="C28">
            <v>2.5</v>
          </cell>
          <cell r="D28" t="str">
            <v>Notre Dame</v>
          </cell>
          <cell r="E28" t="str">
            <v>Home</v>
          </cell>
          <cell r="F28">
            <v>1</v>
          </cell>
          <cell r="G28" t="str">
            <v>20/31</v>
          </cell>
          <cell r="H28">
            <v>205</v>
          </cell>
          <cell r="I28">
            <v>6.6</v>
          </cell>
          <cell r="J28">
            <v>2</v>
          </cell>
          <cell r="K28">
            <v>0</v>
          </cell>
          <cell r="L28">
            <v>84.9</v>
          </cell>
        </row>
        <row r="29">
          <cell r="A29" t="str">
            <v>CJ Carr</v>
          </cell>
          <cell r="B29" t="str">
            <v>Notre Dame</v>
          </cell>
          <cell r="C29">
            <v>-2.5</v>
          </cell>
          <cell r="D29" t="str">
            <v>Miami (Florida)</v>
          </cell>
          <cell r="E29" t="str">
            <v>Away</v>
          </cell>
          <cell r="F29">
            <v>1</v>
          </cell>
          <cell r="G29" t="str">
            <v>19/30</v>
          </cell>
          <cell r="H29">
            <v>221</v>
          </cell>
          <cell r="I29">
            <v>7.4</v>
          </cell>
          <cell r="J29">
            <v>2</v>
          </cell>
          <cell r="K29">
            <v>1</v>
          </cell>
          <cell r="L29">
            <v>61.8</v>
          </cell>
        </row>
        <row r="30">
          <cell r="A30" t="str">
            <v>Kyron Drones</v>
          </cell>
          <cell r="B30" t="str">
            <v>Virginia Tech</v>
          </cell>
          <cell r="C30">
            <v>8</v>
          </cell>
          <cell r="D30" t="str">
            <v>South Carolina</v>
          </cell>
          <cell r="E30" t="str">
            <v>Away</v>
          </cell>
          <cell r="F30">
            <v>1</v>
          </cell>
          <cell r="G30" t="str">
            <v>15/35</v>
          </cell>
          <cell r="H30">
            <v>221</v>
          </cell>
          <cell r="I30">
            <v>6.3</v>
          </cell>
          <cell r="J30">
            <v>0</v>
          </cell>
          <cell r="K30">
            <v>2</v>
          </cell>
          <cell r="L30">
            <v>44</v>
          </cell>
        </row>
        <row r="31">
          <cell r="A31" t="str">
            <v>LaNorris Sellers</v>
          </cell>
          <cell r="B31" t="str">
            <v>South Carolina</v>
          </cell>
          <cell r="C31">
            <v>-8</v>
          </cell>
          <cell r="D31" t="str">
            <v>Virginia Tech</v>
          </cell>
          <cell r="E31" t="str">
            <v>Home</v>
          </cell>
          <cell r="F31">
            <v>1</v>
          </cell>
          <cell r="G31" t="str">
            <v>12/19/</v>
          </cell>
          <cell r="H31">
            <v>209</v>
          </cell>
          <cell r="I31">
            <v>11</v>
          </cell>
          <cell r="J31">
            <v>1</v>
          </cell>
          <cell r="K31">
            <v>0</v>
          </cell>
          <cell r="L31">
            <v>75.7</v>
          </cell>
        </row>
        <row r="32">
          <cell r="A32" t="str">
            <v>Josh Hoover</v>
          </cell>
          <cell r="B32" t="str">
            <v>TCU</v>
          </cell>
          <cell r="C32">
            <v>-3</v>
          </cell>
          <cell r="D32" t="str">
            <v>North Carolina</v>
          </cell>
          <cell r="E32" t="str">
            <v>Away</v>
          </cell>
          <cell r="F32">
            <v>1</v>
          </cell>
          <cell r="G32" t="str">
            <v>27/36</v>
          </cell>
          <cell r="H32">
            <v>284</v>
          </cell>
          <cell r="I32">
            <v>7.9</v>
          </cell>
          <cell r="J32">
            <v>2</v>
          </cell>
          <cell r="K32">
            <v>1</v>
          </cell>
          <cell r="L32">
            <v>78.400000000000006</v>
          </cell>
        </row>
        <row r="33">
          <cell r="A33" t="str">
            <v>Max Johnson</v>
          </cell>
          <cell r="B33" t="str">
            <v>North Carolina</v>
          </cell>
          <cell r="C33">
            <v>3</v>
          </cell>
          <cell r="D33" t="str">
            <v>TCU</v>
          </cell>
          <cell r="E33" t="str">
            <v>Home</v>
          </cell>
          <cell r="F33">
            <v>1</v>
          </cell>
          <cell r="G33" t="str">
            <v>9/11/</v>
          </cell>
          <cell r="H33">
            <v>103</v>
          </cell>
          <cell r="I33">
            <v>9.4</v>
          </cell>
          <cell r="J33">
            <v>1</v>
          </cell>
          <cell r="K33">
            <v>0</v>
          </cell>
          <cell r="L33">
            <v>95.8</v>
          </cell>
        </row>
        <row r="34">
          <cell r="A34" t="str">
            <v>Gio Lopez</v>
          </cell>
          <cell r="B34" t="str">
            <v>North Carolina</v>
          </cell>
          <cell r="C34">
            <v>3</v>
          </cell>
          <cell r="D34" t="str">
            <v>TCU</v>
          </cell>
          <cell r="E34" t="str">
            <v>Home</v>
          </cell>
          <cell r="F34">
            <v>1</v>
          </cell>
          <cell r="G34" t="str">
            <v>4/10/</v>
          </cell>
          <cell r="H34">
            <v>69</v>
          </cell>
          <cell r="I34">
            <v>6.9</v>
          </cell>
          <cell r="J34">
            <v>0</v>
          </cell>
          <cell r="K34">
            <v>1</v>
          </cell>
          <cell r="L34">
            <v>1.9</v>
          </cell>
        </row>
      </sheetData>
      <sheetData sheetId="1">
        <row r="2">
          <cell r="A2" t="str">
            <v>Carson Hansen</v>
          </cell>
        </row>
      </sheetData>
      <sheetData sheetId="2">
        <row r="2">
          <cell r="A2" t="str">
            <v>Daniel Hill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FD6448-A042-AF41-9111-6F5CFFD82D15}" name="Table5" displayName="Table5" ref="A2:AZ101" totalsRowShown="0" headerRowDxfId="16">
  <autoFilter ref="A2:AZ101" xr:uid="{3CFD6448-A042-AF41-9111-6F5CFFD82D15}"/>
  <tableColumns count="52">
    <tableColumn id="1" xr3:uid="{4D8C365D-C47A-B742-8528-7BFE02909F4D}" name="Player"/>
    <tableColumn id="2" xr3:uid="{10E27A47-AA5B-6D45-B1C6-C3463C9866B6}" name="Pos"/>
    <tableColumn id="3" xr3:uid="{4DE81EDD-B042-544A-B909-17EFE08047EB}" name="Team"/>
    <tableColumn id="4" xr3:uid="{EFF90B8C-C7B2-D54D-995A-AF33BAAF4194}" name="Home/Away"/>
    <tableColumn id="5" xr3:uid="{E9BDAC13-1CF7-034C-BD98-F9245F8E0AC1}" name="Opponent"/>
    <tableColumn id="6" xr3:uid="{83D0338E-ED46-3F4A-83DA-DA091CE5CE3B}" name="Yds O/U"/>
    <tableColumn id="7" xr3:uid="{467861A1-B9E7-584A-B137-8C10EE30FFDE}" name="Spread"/>
    <tableColumn id="8" xr3:uid="{ADD2FCFF-2488-CB42-9FA6-B4FF65423EBE}" name="Player Cmp%"/>
    <tableColumn id="9" xr3:uid="{B94DB8D6-2FF2-7348-8842-1A69A4EBE6A0}" name="Player TD%"/>
    <tableColumn id="10" xr3:uid="{3B249861-1E7A-F246-A061-3427EBE26C48}" name="Player Int%"/>
    <tableColumn id="11" xr3:uid="{78421DE2-87B2-224B-964F-65FC90DA6059}" name="Player YDS / ATT"/>
    <tableColumn id="12" xr3:uid="{80DCEE0E-46C1-D046-8EB5-4FD606B8B1CA}" name="Player ADJUSTED YDS / ATT"/>
    <tableColumn id="13" xr3:uid="{EC085CE6-7A5C-F84C-8729-BCEE3C976464}" name="Player YDS / COMP"/>
    <tableColumn id="14" xr3:uid="{7693D4A2-8F48-3742-8346-3A72982BDF76}" name="Player YDS / G"/>
    <tableColumn id="15" xr3:uid="{17851243-9C75-CB45-AC6A-536E4FDBADC4}" name="Player TD/G"/>
    <tableColumn id="16" xr3:uid="{C115604F-837A-7D4E-9597-5DBA9E760950}" name="Player INT / G"/>
    <tableColumn id="17" xr3:uid="{FF293FC6-C19A-EB41-B3E5-79EF6F392C51}" name="Player ATT / G"/>
    <tableColumn id="18" xr3:uid="{1544FB94-648C-C74A-B481-6F143A1316DC}" name="Player COMP / G"/>
    <tableColumn id="19" xr3:uid="{8E3C7D95-B16F-9749-9DCC-38AACAA6F235}" name="Team TD/G"/>
    <tableColumn id="20" xr3:uid="{640BFD32-B61C-1246-81CE-62FEB5902234}" name="Team Points/G"/>
    <tableColumn id="21" xr3:uid="{88951FDB-8F87-EA40-A23C-6B3BDB162213}" name="Team Rush Avg."/>
    <tableColumn id="22" xr3:uid="{A84AA467-68FA-B843-A1B4-8041D659CC62}" name="Team RUSH TD/G"/>
    <tableColumn id="23" xr3:uid="{192DEE2B-FBA8-F147-87F1-F9C111CA01AA}" name="Team Rush Att/G"/>
    <tableColumn id="24" xr3:uid="{09C6F917-E2CD-7047-8FBF-FA7284A4EA56}" name="Team Rush Yards/G"/>
    <tableColumn id="25" xr3:uid="{9D6E1E1A-0A9C-154B-9A6A-72618291C1AD}" name="Team Passing  Pct."/>
    <tableColumn id="26" xr3:uid="{C79D30D1-6EC8-7F4C-BECA-75446047DE0C}" name="Team Passing Yards/Att"/>
    <tableColumn id="27" xr3:uid="{53B50C19-9848-1B43-A8EC-35AC66275F66}" name="Team Passing TD / G"/>
    <tableColumn id="28" xr3:uid="{437466F5-A557-CC40-A430-EA7C0B7D6991}" name="Team INT/G"/>
    <tableColumn id="29" xr3:uid="{940D8F28-FEE1-1D49-B320-94968E5F2A17}" name="Team Passing Att/G"/>
    <tableColumn id="30" xr3:uid="{097682C3-7B4D-0A43-95AD-8FED55AA3655}" name="Team Passing Yards/G"/>
    <tableColumn id="31" xr3:uid="{6958AA3A-08F7-2041-8287-CBDF3CFE0552}" name="Team Total Yards/Play"/>
    <tableColumn id="32" xr3:uid="{825837C2-A06C-B64B-8F83-3CC72E3E8B01}" name="Team Total Yards/G"/>
    <tableColumn id="33" xr3:uid="{74610243-D5B9-3340-B55D-0F3689EAF770}" name="Opp TD/G"/>
    <tableColumn id="34" xr3:uid="{1E894296-EDBC-CD4E-B3CF-CC018AE0B0FB}" name="Opp Points/G"/>
    <tableColumn id="35" xr3:uid="{1FDF697E-4820-954A-A273-4383041EE78A}" name="Opp Rush Avg."/>
    <tableColumn id="36" xr3:uid="{96AE3B18-5288-024F-B671-29E3D877C2CC}" name="Opp Rush TD/ G"/>
    <tableColumn id="37" xr3:uid="{802AADC7-6E75-4E49-BCAC-CA190A7293DE}" name="Opp Rush Att/G"/>
    <tableColumn id="38" xr3:uid="{E2870F1B-5E63-6743-A2AC-783820490A04}" name="Opp Rush Yards/G"/>
    <tableColumn id="39" xr3:uid="{18D0E7D4-3272-7541-8726-8A526F12FC14}" name="Opp Passing Pct."/>
    <tableColumn id="40" xr3:uid="{8ED88607-E783-DA47-AA20-38ADA53CDD05}" name="Opp Passing Yards/Att"/>
    <tableColumn id="41" xr3:uid="{E77EA37E-BFB5-2649-9EB6-41999E556E5E}" name="Opp Passing Att/G"/>
    <tableColumn id="42" xr3:uid="{DCF3340C-1101-254C-9CBE-D03B811E9D92}" name="Opp Passing Yards/G"/>
    <tableColumn id="43" xr3:uid="{9FDF9FB0-F541-F14F-B437-DFDD33823982}" name="Opp Passing Comp / G"/>
    <tableColumn id="44" xr3:uid="{69C6FE22-9D6A-2C40-A612-516DCC107D32}" name="Opp Passing TDs /G"/>
    <tableColumn id="45" xr3:uid="{709081D2-394B-BC44-A910-44848B18EDF0}" name="Opp INT / G"/>
    <tableColumn id="46" xr3:uid="{AB7FF2B7-C88F-6A42-8DBF-AF8B251282AA}" name="Opp Total Yards/Play"/>
    <tableColumn id="47" xr3:uid="{0070F1A2-E9E8-7D48-879F-2F3A9F844377}" name="Opp Total Yards/G"/>
    <tableColumn id="48" xr3:uid="{14FBDF6D-F6AD-854C-869F-A42A665E245F}" name="Opp 3rd Down Conversion %"/>
    <tableColumn id="49" xr3:uid="{173F0B40-CDE5-5944-A583-F2B44CBCB608}" name="Opp Sacks/G" dataDxfId="15"/>
    <tableColumn id="50" xr3:uid="{24C109A1-E58A-8A45-8037-3E11BCF97B70}" name="Opp Passes Defended/G" dataDxfId="14"/>
    <tableColumn id="51" xr3:uid="{F37E19D5-B6FF-084E-BAFE-486F6266187D}" name="Predicted Yards" dataDxfId="13"/>
    <tableColumn id="52" xr3:uid="{9E9E3A58-7D41-E24C-A42D-C99FAC95B01C}" name="Column1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6B840F-9BB6-9847-A74C-F180EC0B4DF2}" name="Table52" displayName="Table52" ref="A2:BA101" totalsRowShown="0" headerRowDxfId="11">
  <autoFilter ref="A2:BA101" xr:uid="{3CFD6448-A042-AF41-9111-6F5CFFD82D15}"/>
  <tableColumns count="53">
    <tableColumn id="1" xr3:uid="{94631409-5A95-5141-8AC6-9FCA892D3F0A}" name="Player"/>
    <tableColumn id="2" xr3:uid="{7BFD18D9-1942-AF4C-A52A-9419EE0EA522}" name="Team"/>
    <tableColumn id="3" xr3:uid="{14DC5576-4611-2B49-851E-CFBBA579493E}" name="Home/Away"/>
    <tableColumn id="4" xr3:uid="{4C246519-39C4-E644-B90F-25A5C13AED33}" name="Opponent"/>
    <tableColumn id="5" xr3:uid="{E41A7B9B-C43D-A54D-92C8-08D1815396DB}" name="Yds O/U"/>
    <tableColumn id="6" xr3:uid="{B9BB912A-A8D4-CF4F-8100-11DC005AF898}" name="Spread" dataDxfId="10"/>
    <tableColumn id="7" xr3:uid="{AF7069AB-69BE-D049-9F7E-775226116F96}" name="Predicted Yards"/>
    <tableColumn id="8" xr3:uid="{41B38316-AF36-D248-A204-91D851380E45}" name="O/U"/>
    <tableColumn id="9" xr3:uid="{345DA24A-63E1-D048-ADA6-EEC4A5DE63EB}" name="O/U Diff" dataDxfId="9">
      <calculatedColumnFormula>Table52[[#This Row],[Predicted Yards]] -Table52[[#This Row],[Yds O/U]]</calculatedColumnFormula>
    </tableColumn>
    <tableColumn id="10" xr3:uid="{009D0A31-414C-1B42-88F3-092B1B1166D3}" name="O/U Diff %"/>
    <tableColumn id="11" xr3:uid="{56F1E074-8B49-A041-9AA7-12A68539248B}" name="Player Cmp%"/>
    <tableColumn id="12" xr3:uid="{4BE425EF-921B-2B45-89ED-09B27064259B}" name="Player Int%"/>
    <tableColumn id="13" xr3:uid="{4A99D0F5-2908-204A-937B-172B6B1DE8A7}" name="Player ADJUSTED YDS / ATT"/>
    <tableColumn id="14" xr3:uid="{8F992A40-0699-2649-AD48-FE5C730CD9C7}" name="Player COMP / G"/>
    <tableColumn id="15" xr3:uid="{6E029E50-1E4E-E348-B828-3CF475194EEF}" name="Team Passing Yards/G"/>
    <tableColumn id="16" xr3:uid="{F8E04D3A-AADC-1245-B5DD-CA42BB2ACA99}" name="Opp TD/G"/>
    <tableColumn id="17" xr3:uid="{87E9088A-A7D9-A746-B95B-8728285A72A0}" name="Opp Points/G"/>
    <tableColumn id="18" xr3:uid="{1761E57F-78AD-4744-828F-19C5B42218A2}" name="Opp Rush Avg."/>
    <tableColumn id="19" xr3:uid="{E19E7583-3BA9-0D45-A2D8-06DCF3A4D072}" name="Opp Passing Yards/Att"/>
    <tableColumn id="20" xr3:uid="{EBA77BA4-B003-4648-ABC7-938EB33AA1A3}" name="Opp Passing Yards/G"/>
    <tableColumn id="21" xr3:uid="{538EB7BD-6A78-9548-A214-0158D6606469}" name="Opp Passing Comp / G" dataDxfId="8"/>
    <tableColumn id="22" xr3:uid="{AF3ADDD6-05AB-9346-9365-3945324AB0A3}" name="Opp Passing TDs /G" dataDxfId="7"/>
    <tableColumn id="23" xr3:uid="{23862DEA-CCE6-3F41-B33D-2F3C57EED5E8}" name="Opp Total Yards/Play"/>
    <tableColumn id="24" xr3:uid="{0D8689C2-AD3F-8947-883C-D4E6C25A58BC}" name="Opp Total Yards/G" dataDxfId="6"/>
    <tableColumn id="25" xr3:uid="{244F03FA-648E-594A-9452-1C8B837D6018}" name="Column31"/>
    <tableColumn id="26" xr3:uid="{4BAB8E3A-B4B6-E447-A44C-257F73F1C539}" name="Column2" dataDxfId="5"/>
    <tableColumn id="27" xr3:uid="{AF131D3C-1914-8D40-A262-7F3F435AE354}" name="Column3" dataDxfId="4"/>
    <tableColumn id="28" xr3:uid="{D2DF2D35-7641-0A43-8697-ADF3AED03B95}" name="Column4"/>
    <tableColumn id="29" xr3:uid="{C501ACB7-D193-ED49-B46E-E1A95B5216F0}" name="Column5"/>
    <tableColumn id="30" xr3:uid="{81F5C7C1-4901-024B-B540-4B18A3141D15}" name="Column6"/>
    <tableColumn id="31" xr3:uid="{59FEA7E1-BF5A-864E-8B62-9B93194DE76F}" name="Column7"/>
    <tableColumn id="32" xr3:uid="{68955CB4-7C5F-6441-BBAC-6FC3CB60AF31}" name="Column8"/>
    <tableColumn id="33" xr3:uid="{00B39E20-4F2C-2440-A4C8-80796FF76788}" name="Column9"/>
    <tableColumn id="34" xr3:uid="{FF3A756D-7983-894B-B68D-B92E97C016E4}" name="Column10"/>
    <tableColumn id="35" xr3:uid="{7A94DECD-8415-1648-872B-D32C2D081C8A}" name="Column11"/>
    <tableColumn id="36" xr3:uid="{A43E2B8C-8ACB-2443-8F20-0788FB1F127F}" name="Column12"/>
    <tableColumn id="37" xr3:uid="{0E3B6A6E-0C5E-6846-8071-19B45EE7A07D}" name="Column13"/>
    <tableColumn id="38" xr3:uid="{D4DD4E73-6785-1846-AE3A-C2B23C40CCD7}" name="Column14"/>
    <tableColumn id="39" xr3:uid="{8C8C4A2E-343C-654F-914F-472C9B5B8ACB}" name="Column15"/>
    <tableColumn id="40" xr3:uid="{683BE144-10AB-404E-86D1-AA74FE6B8621}" name="Column16"/>
    <tableColumn id="41" xr3:uid="{DB4F1245-7B92-4C47-8BAF-7D5B34839E6D}" name="Column17"/>
    <tableColumn id="42" xr3:uid="{E7C4C0F7-764C-064E-A2BE-B481F21D915D}" name="Column18"/>
    <tableColumn id="43" xr3:uid="{64342B92-BCEC-3542-B800-2E99D3BEEBA0}" name="Column19"/>
    <tableColumn id="44" xr3:uid="{7AF5BA04-9A66-1847-9F40-AA30B177E330}" name="Column20"/>
    <tableColumn id="45" xr3:uid="{4465B3F9-9F4D-C442-999C-DB1377BEF803}" name="Column21"/>
    <tableColumn id="46" xr3:uid="{C5E37287-72C7-5742-9889-A29624A7CFCE}" name="Column22"/>
    <tableColumn id="47" xr3:uid="{7E5B5D72-CC4E-D747-9FBF-31D570E12412}" name="Column23"/>
    <tableColumn id="48" xr3:uid="{5327E3E7-30AC-5B48-A46B-6E49A288BE1F}" name="Column24"/>
    <tableColumn id="49" xr3:uid="{A27298C4-A7C0-2C42-8A26-5A9E59820E6A}" name="Column25" dataDxfId="3"/>
    <tableColumn id="50" xr3:uid="{8930EEE2-3EA0-9348-9293-D145B3276CAF}" name="Column26" dataDxfId="2"/>
    <tableColumn id="51" xr3:uid="{0ACA54C0-A8EC-7F4D-9EA3-C866C3513CA1}" name="Column27" dataDxfId="1"/>
    <tableColumn id="52" xr3:uid="{40577D19-0857-7741-8C45-C96329099B70}" name="Column28" dataDxfId="0"/>
    <tableColumn id="53" xr3:uid="{C84ED5D8-96FD-024D-A8AB-928CC17F7C5A}" name="Column2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8"/>
  <sheetViews>
    <sheetView workbookViewId="0">
      <selection activeCell="E2" sqref="E2"/>
    </sheetView>
  </sheetViews>
  <sheetFormatPr baseColWidth="10" defaultRowHeight="16" x14ac:dyDescent="0.2"/>
  <cols>
    <col min="1" max="1" width="23.83203125" bestFit="1" customWidth="1"/>
    <col min="4" max="4" width="22.1640625" bestFit="1" customWidth="1"/>
  </cols>
  <sheetData>
    <row r="1" spans="1:17" x14ac:dyDescent="0.2">
      <c r="A1" t="s">
        <v>178</v>
      </c>
      <c r="D1" t="s">
        <v>179</v>
      </c>
    </row>
    <row r="2" spans="1:17" x14ac:dyDescent="0.2">
      <c r="A2" t="s">
        <v>41</v>
      </c>
      <c r="B2" t="s">
        <v>42</v>
      </c>
      <c r="D2" t="s">
        <v>43</v>
      </c>
      <c r="E2">
        <v>126.067277462492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2" t="s">
        <v>43</v>
      </c>
      <c r="B3" s="5">
        <v>7958.1748299999999</v>
      </c>
      <c r="D3" s="4" t="s">
        <v>30</v>
      </c>
      <c r="E3">
        <v>-3.26283467080783</v>
      </c>
    </row>
    <row r="4" spans="1:17" x14ac:dyDescent="0.2">
      <c r="A4" s="2" t="s">
        <v>44</v>
      </c>
      <c r="B4" s="5">
        <v>8.3491834199999992</v>
      </c>
      <c r="D4" s="4" t="s">
        <v>32</v>
      </c>
      <c r="E4">
        <v>12.1198413102396</v>
      </c>
    </row>
    <row r="5" spans="1:17" x14ac:dyDescent="0.2">
      <c r="A5" s="2" t="s">
        <v>45</v>
      </c>
      <c r="B5" s="5">
        <v>-0.42001090000000002</v>
      </c>
      <c r="C5" s="6"/>
      <c r="D5" s="4" t="s">
        <v>34</v>
      </c>
      <c r="E5">
        <v>17.110678144162801</v>
      </c>
    </row>
    <row r="6" spans="1:17" x14ac:dyDescent="0.2">
      <c r="A6" s="2" t="s">
        <v>46</v>
      </c>
      <c r="B6" s="5">
        <v>-149.53450000000001</v>
      </c>
      <c r="C6" s="6"/>
      <c r="D6" s="4" t="s">
        <v>40</v>
      </c>
      <c r="E6">
        <v>7.2547686107428104</v>
      </c>
    </row>
    <row r="7" spans="1:17" x14ac:dyDescent="0.2">
      <c r="A7" s="2" t="s">
        <v>47</v>
      </c>
      <c r="B7" s="5">
        <v>-2197.6421</v>
      </c>
      <c r="C7" s="6"/>
      <c r="D7" s="4" t="s">
        <v>105</v>
      </c>
      <c r="E7">
        <v>0.29017836741278002</v>
      </c>
    </row>
    <row r="8" spans="1:17" x14ac:dyDescent="0.2">
      <c r="A8" s="2" t="s">
        <v>48</v>
      </c>
      <c r="B8" s="5">
        <v>5461.6790300000002</v>
      </c>
      <c r="C8" s="6"/>
      <c r="D8" s="4" t="s">
        <v>108</v>
      </c>
      <c r="E8">
        <v>124.515945869691</v>
      </c>
    </row>
    <row r="9" spans="1:17" x14ac:dyDescent="0.2">
      <c r="A9" s="2" t="s">
        <v>49</v>
      </c>
      <c r="B9" s="5">
        <v>-10831.058999999999</v>
      </c>
      <c r="C9" s="6"/>
      <c r="D9" s="4" t="s">
        <v>109</v>
      </c>
      <c r="E9">
        <v>-14.5526167071231</v>
      </c>
    </row>
    <row r="10" spans="1:17" x14ac:dyDescent="0.2">
      <c r="A10" s="2" t="s">
        <v>50</v>
      </c>
      <c r="B10" s="5">
        <v>11873.738499999999</v>
      </c>
      <c r="C10" s="6"/>
      <c r="D10" s="4" t="s">
        <v>110</v>
      </c>
      <c r="E10">
        <v>231.94789656761799</v>
      </c>
    </row>
    <row r="11" spans="1:17" x14ac:dyDescent="0.2">
      <c r="A11" s="2" t="s">
        <v>51</v>
      </c>
      <c r="B11" s="5">
        <v>-334.38551000000001</v>
      </c>
      <c r="C11" s="6"/>
      <c r="D11" s="4" t="s">
        <v>115</v>
      </c>
      <c r="E11">
        <v>95.735492057824501</v>
      </c>
    </row>
    <row r="12" spans="1:17" x14ac:dyDescent="0.2">
      <c r="A12" s="2" t="s">
        <v>52</v>
      </c>
      <c r="B12" s="5">
        <v>-26.248707</v>
      </c>
      <c r="C12" s="6"/>
      <c r="D12" s="4" t="s">
        <v>117</v>
      </c>
      <c r="E12">
        <v>5.5029101105923504</v>
      </c>
    </row>
    <row r="13" spans="1:17" x14ac:dyDescent="0.2">
      <c r="A13" s="2" t="s">
        <v>53</v>
      </c>
      <c r="B13" s="5">
        <v>-1487.6974</v>
      </c>
      <c r="C13" s="6"/>
      <c r="D13" s="4" t="s">
        <v>118</v>
      </c>
      <c r="E13">
        <v>-13.377335435685801</v>
      </c>
    </row>
    <row r="14" spans="1:17" x14ac:dyDescent="0.2">
      <c r="A14" s="2" t="s">
        <v>54</v>
      </c>
      <c r="B14" s="5">
        <v>-2769.1768999999999</v>
      </c>
      <c r="C14" s="6"/>
      <c r="D14" s="4" t="s">
        <v>119</v>
      </c>
      <c r="E14">
        <v>-53.764265832399097</v>
      </c>
    </row>
    <row r="15" spans="1:17" x14ac:dyDescent="0.2">
      <c r="A15" s="2" t="s">
        <v>55</v>
      </c>
      <c r="B15" s="5">
        <v>32.1955746</v>
      </c>
      <c r="C15" s="6"/>
      <c r="D15" s="4" t="s">
        <v>121</v>
      </c>
      <c r="E15">
        <v>-333.29999557250602</v>
      </c>
    </row>
    <row r="16" spans="1:17" x14ac:dyDescent="0.2">
      <c r="A16" s="2" t="s">
        <v>56</v>
      </c>
      <c r="B16" s="5">
        <v>451.60467999999997</v>
      </c>
      <c r="C16" s="6"/>
      <c r="D16" s="4" t="s">
        <v>122</v>
      </c>
      <c r="E16">
        <v>-2.0181607195961302</v>
      </c>
    </row>
    <row r="17" spans="1:3" x14ac:dyDescent="0.2">
      <c r="A17" s="2" t="s">
        <v>57</v>
      </c>
      <c r="B17" s="5">
        <v>-394.67135999999999</v>
      </c>
      <c r="C17" s="6"/>
    </row>
    <row r="18" spans="1:3" x14ac:dyDescent="0.2">
      <c r="A18" s="2" t="s">
        <v>58</v>
      </c>
      <c r="B18" s="5">
        <v>57.112577899999998</v>
      </c>
      <c r="C18" s="6"/>
    </row>
    <row r="19" spans="1:3" x14ac:dyDescent="0.2">
      <c r="A19" s="2" t="s">
        <v>59</v>
      </c>
      <c r="B19" s="5">
        <v>-615.47077000000002</v>
      </c>
      <c r="C19" s="6"/>
    </row>
    <row r="20" spans="1:3" x14ac:dyDescent="0.2">
      <c r="A20" s="2" t="s">
        <v>60</v>
      </c>
      <c r="B20" s="5">
        <v>527.43800499999998</v>
      </c>
      <c r="C20" s="6"/>
    </row>
    <row r="21" spans="1:3" x14ac:dyDescent="0.2">
      <c r="A21" s="2" t="s">
        <v>61</v>
      </c>
      <c r="B21" s="5">
        <v>172.14946499999999</v>
      </c>
      <c r="C21" s="6"/>
    </row>
    <row r="22" spans="1:3" x14ac:dyDescent="0.2">
      <c r="A22" s="2" t="s">
        <v>62</v>
      </c>
      <c r="B22" s="5">
        <v>4711.7311799999998</v>
      </c>
      <c r="C22" s="6"/>
    </row>
    <row r="23" spans="1:3" x14ac:dyDescent="0.2">
      <c r="A23" s="2" t="s">
        <v>63</v>
      </c>
      <c r="B23" s="5">
        <v>-103.50333999999999</v>
      </c>
      <c r="C23" s="6"/>
    </row>
    <row r="24" spans="1:3" x14ac:dyDescent="0.2">
      <c r="A24" s="2" t="s">
        <v>64</v>
      </c>
      <c r="B24" s="5">
        <v>-1926.0388</v>
      </c>
      <c r="C24" s="6"/>
    </row>
    <row r="25" spans="1:3" x14ac:dyDescent="0.2">
      <c r="A25" s="2" t="s">
        <v>65</v>
      </c>
      <c r="B25" s="5">
        <v>-155.05976999999999</v>
      </c>
      <c r="C25" s="6"/>
    </row>
    <row r="26" spans="1:3" x14ac:dyDescent="0.2">
      <c r="A26" s="2" t="s">
        <v>66</v>
      </c>
      <c r="B26" s="5">
        <v>2976.0163499999999</v>
      </c>
      <c r="C26" s="6"/>
    </row>
    <row r="27" spans="1:3" x14ac:dyDescent="0.2">
      <c r="A27" s="2" t="s">
        <v>67</v>
      </c>
      <c r="B27" s="5">
        <v>-424.28348</v>
      </c>
      <c r="C27" s="6"/>
    </row>
    <row r="28" spans="1:3" x14ac:dyDescent="0.2">
      <c r="A28" s="2" t="s">
        <v>68</v>
      </c>
      <c r="B28" s="5">
        <v>4801.0621899999996</v>
      </c>
      <c r="C28" s="6"/>
    </row>
    <row r="29" spans="1:3" x14ac:dyDescent="0.2">
      <c r="A29" s="2" t="s">
        <v>69</v>
      </c>
      <c r="B29" s="5">
        <v>3815.4130500000001</v>
      </c>
      <c r="C29" s="6"/>
    </row>
    <row r="30" spans="1:3" x14ac:dyDescent="0.2">
      <c r="A30" s="2" t="s">
        <v>70</v>
      </c>
      <c r="B30" s="5">
        <v>-4759.5442999999996</v>
      </c>
      <c r="C30" s="6"/>
    </row>
    <row r="31" spans="1:3" x14ac:dyDescent="0.2">
      <c r="A31" s="2" t="s">
        <v>71</v>
      </c>
      <c r="B31" s="5">
        <v>168.51752500000001</v>
      </c>
      <c r="C31" s="6"/>
    </row>
    <row r="32" spans="1:3" x14ac:dyDescent="0.2">
      <c r="A32" s="2" t="s">
        <v>72</v>
      </c>
      <c r="B32" s="5">
        <v>-12.603028999999999</v>
      </c>
      <c r="C32" s="6"/>
    </row>
    <row r="33" spans="1:3" x14ac:dyDescent="0.2">
      <c r="A33" s="2" t="s">
        <v>73</v>
      </c>
      <c r="B33" s="5">
        <v>389.41882700000002</v>
      </c>
      <c r="C33" s="6"/>
    </row>
    <row r="34" spans="1:3" x14ac:dyDescent="0.2">
      <c r="A34" s="2" t="s">
        <v>74</v>
      </c>
      <c r="B34" s="5">
        <v>-62.536147999999997</v>
      </c>
      <c r="C34" s="6"/>
    </row>
    <row r="35" spans="1:3" x14ac:dyDescent="0.2">
      <c r="A35" s="2" t="s">
        <v>75</v>
      </c>
      <c r="B35" s="5">
        <v>12.8043722</v>
      </c>
      <c r="C35" s="6"/>
    </row>
    <row r="36" spans="1:3" x14ac:dyDescent="0.2">
      <c r="A36" s="2" t="s">
        <v>76</v>
      </c>
      <c r="B36" s="5">
        <v>225.21053000000001</v>
      </c>
      <c r="C36" s="6"/>
    </row>
    <row r="37" spans="1:3" x14ac:dyDescent="0.2">
      <c r="A37" s="2" t="s">
        <v>77</v>
      </c>
      <c r="B37" s="5">
        <v>-0.18563850000000001</v>
      </c>
      <c r="C37" s="6"/>
    </row>
    <row r="38" spans="1:3" x14ac:dyDescent="0.2">
      <c r="A38" s="2" t="s">
        <v>78</v>
      </c>
      <c r="B38" s="5">
        <v>144.166943</v>
      </c>
      <c r="C38" s="6"/>
    </row>
    <row r="39" spans="1:3" x14ac:dyDescent="0.2">
      <c r="A39" s="2" t="s">
        <v>79</v>
      </c>
      <c r="B39" s="5">
        <v>-1.0190569</v>
      </c>
      <c r="C39" s="6"/>
    </row>
    <row r="40" spans="1:3" x14ac:dyDescent="0.2">
      <c r="A40" s="2" t="s">
        <v>80</v>
      </c>
      <c r="B40" s="5">
        <v>234.37478200000001</v>
      </c>
      <c r="C40" s="6"/>
    </row>
    <row r="41" spans="1:3" x14ac:dyDescent="0.2">
      <c r="A41" s="2" t="s">
        <v>81</v>
      </c>
      <c r="B41" s="5">
        <v>-10.118898</v>
      </c>
      <c r="C41" s="6"/>
    </row>
    <row r="42" spans="1:3" x14ac:dyDescent="0.2">
      <c r="A42" s="2" t="s">
        <v>82</v>
      </c>
      <c r="B42" s="5">
        <v>-124.15452999999999</v>
      </c>
      <c r="C42" s="6"/>
    </row>
    <row r="43" spans="1:3" x14ac:dyDescent="0.2">
      <c r="A43" s="2" t="s">
        <v>83</v>
      </c>
      <c r="B43" s="5">
        <v>-21.088857000000001</v>
      </c>
      <c r="C43" s="6"/>
    </row>
    <row r="44" spans="1:3" x14ac:dyDescent="0.2">
      <c r="A44" s="2" t="s">
        <v>84</v>
      </c>
      <c r="B44" s="5">
        <v>-439.07290999999998</v>
      </c>
      <c r="C44" s="6"/>
    </row>
    <row r="45" spans="1:3" x14ac:dyDescent="0.2">
      <c r="A45" s="2" t="s">
        <v>85</v>
      </c>
      <c r="B45" s="5">
        <v>-230.89975999999999</v>
      </c>
      <c r="C45" s="6"/>
    </row>
    <row r="46" spans="1:3" x14ac:dyDescent="0.2">
      <c r="A46" s="2" t="s">
        <v>86</v>
      </c>
      <c r="B46" s="5">
        <v>1.5500683399999999</v>
      </c>
      <c r="C46" s="6"/>
    </row>
    <row r="47" spans="1:3" x14ac:dyDescent="0.2">
      <c r="A47" s="2" t="s">
        <v>87</v>
      </c>
      <c r="B47" s="5">
        <v>-11.188041999999999</v>
      </c>
      <c r="C47" s="6"/>
    </row>
    <row r="48" spans="1:3" x14ac:dyDescent="0.2">
      <c r="A48" s="2" t="s">
        <v>88</v>
      </c>
      <c r="B48" s="5">
        <v>-1.2147496</v>
      </c>
      <c r="C4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1"/>
  <sheetViews>
    <sheetView topLeftCell="AA1" workbookViewId="0">
      <selection activeCell="A23" sqref="A23"/>
    </sheetView>
  </sheetViews>
  <sheetFormatPr baseColWidth="10" defaultRowHeight="16" x14ac:dyDescent="0.2"/>
  <cols>
    <col min="1" max="1" width="18.1640625" bestFit="1" customWidth="1"/>
    <col min="4" max="4" width="13.1640625" customWidth="1"/>
    <col min="5" max="5" width="13.83203125" bestFit="1" customWidth="1"/>
    <col min="6" max="6" width="13.6640625" bestFit="1" customWidth="1"/>
    <col min="7" max="7" width="16.1640625" bestFit="1" customWidth="1"/>
    <col min="8" max="8" width="22.1640625" bestFit="1" customWidth="1"/>
    <col min="9" max="9" width="24.1640625" customWidth="1"/>
    <col min="10" max="10" width="18" customWidth="1"/>
    <col min="11" max="11" width="14.33203125" customWidth="1"/>
    <col min="12" max="12" width="12.6640625" customWidth="1"/>
    <col min="13" max="13" width="13.83203125" customWidth="1"/>
    <col min="14" max="14" width="14.1640625" customWidth="1"/>
    <col min="15" max="15" width="16.1640625" customWidth="1"/>
    <col min="16" max="16" width="12.5" bestFit="1" customWidth="1"/>
    <col min="17" max="17" width="14.83203125" customWidth="1"/>
    <col min="18" max="18" width="15.33203125" customWidth="1"/>
    <col min="19" max="20" width="16.5" customWidth="1"/>
    <col min="21" max="21" width="18.1640625" customWidth="1"/>
    <col min="22" max="22" width="19.1640625" bestFit="1" customWidth="1"/>
    <col min="23" max="23" width="21.33203125" customWidth="1"/>
    <col min="24" max="24" width="18.5" customWidth="1"/>
    <col min="25" max="25" width="16" bestFit="1" customWidth="1"/>
    <col min="26" max="26" width="18.33203125" customWidth="1"/>
    <col min="27" max="27" width="20" customWidth="1"/>
    <col min="28" max="28" width="20.33203125" customWidth="1"/>
    <col min="29" max="29" width="18.33203125" customWidth="1"/>
    <col min="30" max="30" width="11" customWidth="1"/>
    <col min="31" max="31" width="13.83203125" customWidth="1"/>
    <col min="32" max="32" width="14.33203125" customWidth="1"/>
    <col min="33" max="33" width="15.33203125" customWidth="1"/>
    <col min="34" max="34" width="15.5" customWidth="1"/>
    <col min="35" max="35" width="17.1640625" customWidth="1"/>
    <col min="36" max="36" width="17.1640625" bestFit="1" customWidth="1"/>
    <col min="37" max="37" width="20.33203125" customWidth="1"/>
    <col min="38" max="38" width="23.1640625" bestFit="1" customWidth="1"/>
    <col min="39" max="39" width="19" customWidth="1"/>
    <col min="40" max="40" width="20" customWidth="1"/>
    <col min="41" max="41" width="19.6640625" bestFit="1" customWidth="1"/>
    <col min="42" max="42" width="12.1640625" customWidth="1"/>
    <col min="43" max="43" width="19.33203125" customWidth="1"/>
    <col min="44" max="44" width="17.33203125" customWidth="1"/>
    <col min="45" max="45" width="25.1640625" customWidth="1"/>
    <col min="46" max="46" width="13" customWidth="1"/>
    <col min="47" max="47" width="21.83203125" customWidth="1"/>
    <col min="48" max="48" width="15.6640625" customWidth="1"/>
  </cols>
  <sheetData>
    <row r="1" spans="1:52" x14ac:dyDescent="0.2">
      <c r="A1" t="s">
        <v>28</v>
      </c>
      <c r="H1" t="s">
        <v>89</v>
      </c>
      <c r="S1" t="s">
        <v>90</v>
      </c>
      <c r="AG1" t="s">
        <v>91</v>
      </c>
    </row>
    <row r="2" spans="1:52" x14ac:dyDescent="0.2">
      <c r="A2" s="1" t="s">
        <v>28</v>
      </c>
      <c r="B2" s="1" t="s">
        <v>29</v>
      </c>
      <c r="C2" s="1" t="s">
        <v>0</v>
      </c>
      <c r="D2" s="1" t="s">
        <v>92</v>
      </c>
      <c r="E2" s="1" t="s">
        <v>93</v>
      </c>
      <c r="F2" s="4" t="s">
        <v>131</v>
      </c>
      <c r="G2" s="4" t="s">
        <v>45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  <c r="S2" s="4" t="s">
        <v>94</v>
      </c>
      <c r="T2" s="4" t="s">
        <v>95</v>
      </c>
      <c r="U2" s="4" t="s">
        <v>96</v>
      </c>
      <c r="V2" s="4" t="s">
        <v>97</v>
      </c>
      <c r="W2" s="4" t="s">
        <v>98</v>
      </c>
      <c r="X2" s="4" t="s">
        <v>99</v>
      </c>
      <c r="Y2" s="4" t="s">
        <v>100</v>
      </c>
      <c r="Z2" s="4" t="s">
        <v>101</v>
      </c>
      <c r="AA2" s="4" t="s">
        <v>102</v>
      </c>
      <c r="AB2" s="4" t="s">
        <v>103</v>
      </c>
      <c r="AC2" s="4" t="s">
        <v>104</v>
      </c>
      <c r="AD2" s="4" t="s">
        <v>105</v>
      </c>
      <c r="AE2" s="4" t="s">
        <v>106</v>
      </c>
      <c r="AF2" s="4" t="s">
        <v>107</v>
      </c>
      <c r="AG2" s="4" t="s">
        <v>108</v>
      </c>
      <c r="AH2" s="4" t="s">
        <v>109</v>
      </c>
      <c r="AI2" s="4" t="s">
        <v>110</v>
      </c>
      <c r="AJ2" s="4" t="s">
        <v>111</v>
      </c>
      <c r="AK2" s="4" t="s">
        <v>112</v>
      </c>
      <c r="AL2" s="4" t="s">
        <v>113</v>
      </c>
      <c r="AM2" s="4" t="s">
        <v>114</v>
      </c>
      <c r="AN2" s="4" t="s">
        <v>115</v>
      </c>
      <c r="AO2" s="4" t="s">
        <v>116</v>
      </c>
      <c r="AP2" s="4" t="s">
        <v>117</v>
      </c>
      <c r="AQ2" s="4" t="s">
        <v>118</v>
      </c>
      <c r="AR2" s="4" t="s">
        <v>119</v>
      </c>
      <c r="AS2" s="4" t="s">
        <v>120</v>
      </c>
      <c r="AT2" s="4" t="s">
        <v>121</v>
      </c>
      <c r="AU2" s="4" t="s">
        <v>122</v>
      </c>
      <c r="AV2" s="4" t="s">
        <v>123</v>
      </c>
      <c r="AW2" s="4" t="s">
        <v>124</v>
      </c>
      <c r="AX2" s="4" t="s">
        <v>125</v>
      </c>
      <c r="AY2" s="4" t="s">
        <v>126</v>
      </c>
      <c r="AZ2" s="4" t="s">
        <v>129</v>
      </c>
    </row>
    <row r="3" spans="1:52" x14ac:dyDescent="0.2">
      <c r="A3" t="s">
        <v>127</v>
      </c>
      <c r="H3" s="5">
        <v>-149.53450000000001</v>
      </c>
      <c r="I3" s="5">
        <v>-2197.6421</v>
      </c>
      <c r="J3" s="5">
        <v>5461.6790300000002</v>
      </c>
      <c r="K3" s="5">
        <v>-10831.058999999999</v>
      </c>
      <c r="L3" s="5">
        <v>11873.738499999999</v>
      </c>
      <c r="M3" s="5">
        <v>-334.38551000000001</v>
      </c>
      <c r="N3" s="5">
        <v>-26.248707</v>
      </c>
      <c r="O3" s="5">
        <v>-1487.6974</v>
      </c>
      <c r="P3" s="5">
        <v>-2769.1768999999999</v>
      </c>
      <c r="Q3" s="5">
        <v>32.1955746</v>
      </c>
      <c r="R3" s="5">
        <v>451.60467999999997</v>
      </c>
      <c r="S3" s="5">
        <v>-394.67135999999999</v>
      </c>
      <c r="T3" s="5">
        <v>57.112577899999998</v>
      </c>
      <c r="U3" s="5">
        <v>-615.47077000000002</v>
      </c>
      <c r="V3" s="5">
        <v>527.43800499999998</v>
      </c>
      <c r="W3" s="5">
        <v>172.14946499999999</v>
      </c>
      <c r="X3" s="5">
        <v>4711.7311799999998</v>
      </c>
      <c r="Y3" s="5">
        <v>-103.50333999999999</v>
      </c>
      <c r="Z3" s="5">
        <v>-1926.0388</v>
      </c>
      <c r="AA3" s="5">
        <v>-155.05976999999999</v>
      </c>
      <c r="AB3" s="5">
        <v>2976.0163499999999</v>
      </c>
      <c r="AC3" s="5">
        <v>-424.28348</v>
      </c>
      <c r="AD3" s="5">
        <v>4801.0621899999996</v>
      </c>
      <c r="AE3" s="5">
        <v>3815.4130500000001</v>
      </c>
      <c r="AF3" s="5">
        <v>-4759.5442999999996</v>
      </c>
      <c r="AG3" s="5">
        <v>168.51752500000001</v>
      </c>
      <c r="AH3" s="5">
        <v>-12.603028999999999</v>
      </c>
      <c r="AI3" s="5">
        <v>389.41882700000002</v>
      </c>
      <c r="AJ3" s="5">
        <v>-62.536147999999997</v>
      </c>
      <c r="AK3" s="5">
        <v>12.8043722</v>
      </c>
      <c r="AL3" s="5">
        <v>225.21053000000001</v>
      </c>
      <c r="AM3" s="5">
        <v>-0.18563850000000001</v>
      </c>
      <c r="AN3" s="5">
        <v>144.166943</v>
      </c>
      <c r="AO3" s="5">
        <v>-1.0190569</v>
      </c>
      <c r="AP3" s="5">
        <v>234.37478200000001</v>
      </c>
      <c r="AQ3" s="5">
        <v>-10.118898</v>
      </c>
      <c r="AR3" s="5">
        <v>-124.15452999999999</v>
      </c>
      <c r="AS3" s="5">
        <v>-21.088857000000001</v>
      </c>
      <c r="AT3" s="5">
        <v>-439.07290999999998</v>
      </c>
      <c r="AU3" s="5">
        <v>-230.89975999999999</v>
      </c>
      <c r="AV3" s="5">
        <v>1.5500683399999999</v>
      </c>
      <c r="AW3" s="5">
        <v>-11.188041999999999</v>
      </c>
      <c r="AX3" s="5">
        <v>-1.2147496</v>
      </c>
    </row>
    <row r="4" spans="1:52" x14ac:dyDescent="0.2">
      <c r="A4" t="s">
        <v>23</v>
      </c>
      <c r="B4" t="s">
        <v>1</v>
      </c>
      <c r="C4" t="s">
        <v>22</v>
      </c>
      <c r="D4">
        <v>1</v>
      </c>
      <c r="E4" t="s">
        <v>24</v>
      </c>
      <c r="F4">
        <v>212.5</v>
      </c>
      <c r="G4">
        <v>6.5</v>
      </c>
      <c r="H4">
        <f>VLOOKUP($A4, '[1]Passing Stats Cleaning'!$A$3:$U$37, 7, FALSE)</f>
        <v>63.9</v>
      </c>
      <c r="I4">
        <f>VLOOKUP(A4, '[1]Passing Stats Cleaning'!$A$3:$U$37, 10, FALSE)</f>
        <v>3.1</v>
      </c>
      <c r="J4">
        <f>VLOOKUP(A4, '[1]Passing Stats Cleaning'!$A$3:$U$37, 12, FALSE)</f>
        <v>3.1</v>
      </c>
      <c r="K4">
        <f>VLOOKUP(A4, '[1]Passing Stats Cleaning'!$A$3:$U$37, 13, FALSE)</f>
        <v>6.3</v>
      </c>
      <c r="L4">
        <f>VLOOKUP(A4, '[1]Passing Stats Cleaning'!$A$3:$U$37, 14, FALSE)</f>
        <v>5.49</v>
      </c>
      <c r="M4">
        <f>VLOOKUP(A4, '[1]Passing Stats Cleaning'!$A$3:$U$37, 15, FALSE)</f>
        <v>9.8000000000000007</v>
      </c>
      <c r="N4">
        <f>VLOOKUP(A4, '[1]Passing Stats Cleaning'!$A$3:$U$37, 16, FALSE)</f>
        <v>202.7</v>
      </c>
      <c r="O4">
        <f>VLOOKUP(A4, '[1]Passing Stats Cleaning'!$A$3:$U$37, 18, FALSE)</f>
        <v>1</v>
      </c>
      <c r="P4">
        <f>VLOOKUP(A4, '[1]Passing Stats Cleaning'!$A$3:$U$37, 19, FALSE)</f>
        <v>1</v>
      </c>
      <c r="Q4">
        <f>VLOOKUP(A4, '[1]Passing Stats Cleaning'!$A$3:$U$37, 20, FALSE)</f>
        <v>32.333333333333336</v>
      </c>
      <c r="R4">
        <f>VLOOKUP(A4, '[1]Passing Stats Cleaning'!$A$3:$U$37, 21, FALSE)</f>
        <v>20.666666666666668</v>
      </c>
      <c r="S4">
        <f>VLOOKUP(C4,'[1]Team Offense Cleaning'!$A$4:$AI$140, 10, FALSE)</f>
        <v>1.3333333333333333</v>
      </c>
      <c r="T4">
        <f>VLOOKUP(C4,'[1]Team Offense Cleaning'!$A$4:$AI$140, 9, FALSE)</f>
        <v>14.3</v>
      </c>
      <c r="U4">
        <f>VLOOKUP(C4,'[1]Team Offense Cleaning'!$A$4:$AI$140, 13, FALSE)</f>
        <v>4.58</v>
      </c>
      <c r="V4">
        <f>VLOOKUP(C4,'[1]Team Offense Cleaning'!$A$4:$AI$140, 17, FALSE)</f>
        <v>0.33333333333333331</v>
      </c>
      <c r="W4">
        <f>VLOOKUP(C4,'[1]Team Offense Cleaning'!$A$4:$AI$140, 15, FALSE)</f>
        <v>26.67</v>
      </c>
      <c r="X4">
        <f>VLOOKUP(C4,'[1]Team Offense Cleaning'!$A$4:$AI$140, 16, FALSE)</f>
        <v>122</v>
      </c>
      <c r="Y4">
        <f>VLOOKUP(C4,'[1]Team Offense Cleaning'!$A$4:$AI$140, 20, FALSE)</f>
        <v>63.3</v>
      </c>
      <c r="Z4">
        <f>VLOOKUP(C4,'[1]Team Offense Cleaning'!$A$4:$AI$140, 22, FALSE)</f>
        <v>6.2</v>
      </c>
      <c r="AA4">
        <f>VLOOKUP(C4,'[1]Team Offense Cleaning'!$A$4:$AI$140, 28, FALSE)</f>
        <v>1</v>
      </c>
      <c r="AB4">
        <f>VLOOKUP(C4,'[1]Team Offense Cleaning'!$A$4:$AI$140, 29, FALSE)</f>
        <v>1</v>
      </c>
      <c r="AC4">
        <f>VLOOKUP(C4,'[1]Team Offense Cleaning'!$A$4:$AI$140, 26, FALSE)</f>
        <v>32.700000000000003</v>
      </c>
      <c r="AD4">
        <f>VLOOKUP(C4,'[1]Team Offense Cleaning'!$A$4:$AI$140, 27, FALSE)</f>
        <v>202.7</v>
      </c>
      <c r="AE4">
        <f>VLOOKUP(C4,'[1]Team Offense Cleaning'!$A$4:$AI$140, 32, FALSE)</f>
        <v>5.47</v>
      </c>
      <c r="AF4">
        <f>VLOOKUP(C4,'[1]Team Offense Cleaning'!$A$4:$AI$140, 33, FALSE)</f>
        <v>324.7</v>
      </c>
      <c r="AG4">
        <f>VLOOKUP(E4, '[1]Team Defense Cleaning'!$A$4:$AN$135, 10, FALSE)</f>
        <v>1.5</v>
      </c>
      <c r="AH4">
        <f>VLOOKUP(E4, '[1]Team Defense Cleaning'!$A$4:$AN$135, 9, FALSE)</f>
        <v>14.8</v>
      </c>
      <c r="AI4">
        <f>VLOOKUP(E4, '[1]Team Defense Cleaning'!$A$4:$AN$135, 13, FALSE)</f>
        <v>3.49</v>
      </c>
      <c r="AJ4">
        <f>VLOOKUP(E4, '[1]Team Defense Cleaning'!$A$4:$AN$135, 17, FALSE)</f>
        <v>0.75</v>
      </c>
      <c r="AK4">
        <f>VLOOKUP(E4, '[1]Team Defense Cleaning'!$A$4:$AN$135, 15, FALSE)</f>
        <v>31.75</v>
      </c>
      <c r="AL4">
        <f>VLOOKUP(E4, '[1]Team Defense Cleaning'!$A$4:$AN$135, 16, FALSE)</f>
        <v>110.75</v>
      </c>
      <c r="AM4">
        <f>VLOOKUP(E4, '[1]Team Defense Cleaning'!$A$4:$AN$135, 20, FALSE)</f>
        <v>57.3</v>
      </c>
      <c r="AN4">
        <f>VLOOKUP(E4, '[1]Team Defense Cleaning'!$A$4:$AN$135, 22, FALSE)</f>
        <v>6.5</v>
      </c>
      <c r="AO4">
        <f>VLOOKUP(E4, '[1]Team Defense Cleaning'!$A$4:$AN$135, 26, FALSE)</f>
        <v>27.5</v>
      </c>
      <c r="AP4">
        <f>VLOOKUP(E4, '[1]Team Defense Cleaning'!$A$4:$AN$135, 27, FALSE)</f>
        <v>178.3</v>
      </c>
      <c r="AQ4">
        <f>VLOOKUP(E4, '[1]Team Defense Cleaning'!$A$4:$AN$135, 28, FALSE)</f>
        <v>15.75</v>
      </c>
      <c r="AR4">
        <f>VLOOKUP(E4, '[1]Team Defense Cleaning'!$A$4:$AN$135, 29, FALSE)</f>
        <v>0.75</v>
      </c>
      <c r="AS4">
        <f>VLOOKUP(E4, '[1]Team Defense Cleaning'!$A$4:$AN$135, 30, FALSE)</f>
        <v>1.5</v>
      </c>
      <c r="AT4">
        <f>VLOOKUP(E4, '[1]Team Defense Cleaning'!$A$4:$AN$135, 32, FALSE)</f>
        <v>4.88</v>
      </c>
      <c r="AU4">
        <f>VLOOKUP(E4, '[1]Team Defense Cleaning'!$A$4:$AP$135, 33, FALSE)</f>
        <v>289</v>
      </c>
      <c r="AV4">
        <f>VLOOKUP(E4, '[1]Team Defense Cleaning'!$A$4:$AP$135, 36, FALSE)</f>
        <v>32.08</v>
      </c>
      <c r="AW4">
        <f>VLOOKUP(E4, '[1]Team Defense Cleaning'!$A$4:$AP$135, 38, FALSE)</f>
        <v>2.5</v>
      </c>
      <c r="AX4">
        <f>VLOOKUP(E4, '[1]Team Defense Cleaning'!$A$4:$AP$135, 42, FALSE)</f>
        <v>4</v>
      </c>
      <c r="AY4" s="4">
        <f>7958.1748324 + 8.3491834 *D4 + (-0.4200109) * G4 + SUMPRODUCT($H$3:$AX$3,H4:AX4)</f>
        <v>-582.42852680278247</v>
      </c>
      <c r="AZ4" t="str">
        <f xml:space="preserve"> IF(Table5[[#This Row],[Predicted Yards]] &gt;Table5[[#This Row],[Spread]], "O", "U")</f>
        <v>U</v>
      </c>
    </row>
    <row r="5" spans="1:52" x14ac:dyDescent="0.2">
      <c r="A5" t="s">
        <v>25</v>
      </c>
      <c r="B5" s="3" t="s">
        <v>1</v>
      </c>
      <c r="C5" t="s">
        <v>24</v>
      </c>
      <c r="D5">
        <v>1</v>
      </c>
      <c r="E5" t="s">
        <v>22</v>
      </c>
      <c r="F5">
        <v>211.5</v>
      </c>
      <c r="G5">
        <v>-6.5</v>
      </c>
      <c r="H5" t="e">
        <f>VLOOKUP($A5, '[1]Passing Stats Cleaning'!$A$3:$U$37, 7, FALSE)</f>
        <v>#N/A</v>
      </c>
      <c r="I5" t="e">
        <f>VLOOKUP(A5, '[1]Passing Stats Cleaning'!$A$3:$U$37, 10, FALSE)</f>
        <v>#N/A</v>
      </c>
      <c r="J5" t="e">
        <f>VLOOKUP(A5, '[1]Passing Stats Cleaning'!$A$3:$U$37, 12, FALSE)</f>
        <v>#N/A</v>
      </c>
      <c r="K5" t="e">
        <f>VLOOKUP(A5, '[1]Passing Stats Cleaning'!$A$3:$U$37, 13, FALSE)</f>
        <v>#N/A</v>
      </c>
      <c r="L5" t="e">
        <f>VLOOKUP(A5, '[1]Passing Stats Cleaning'!$A$3:$U$37, 14, FALSE)</f>
        <v>#N/A</v>
      </c>
      <c r="M5" t="e">
        <f>VLOOKUP(A5, '[1]Passing Stats Cleaning'!$A$3:$U$37, 15, FALSE)</f>
        <v>#N/A</v>
      </c>
      <c r="N5" t="e">
        <f>VLOOKUP(A5, '[1]Passing Stats Cleaning'!$A$3:$U$37, 16, FALSE)</f>
        <v>#N/A</v>
      </c>
      <c r="O5" t="e">
        <f>VLOOKUP(A5, '[1]Passing Stats Cleaning'!$A$3:$U$37, 18, FALSE)</f>
        <v>#N/A</v>
      </c>
      <c r="P5" t="e">
        <f>VLOOKUP(A5, '[1]Passing Stats Cleaning'!$A$3:$U$37, 19, FALSE)</f>
        <v>#N/A</v>
      </c>
      <c r="Q5" t="e">
        <f>VLOOKUP(A5, '[1]Passing Stats Cleaning'!$A$3:$U$37, 20, FALSE)</f>
        <v>#N/A</v>
      </c>
      <c r="R5" t="e">
        <f>VLOOKUP(A5, '[1]Passing Stats Cleaning'!$A$3:$U$37, 21, FALSE)</f>
        <v>#N/A</v>
      </c>
      <c r="S5">
        <f>VLOOKUP(C5,'[1]Team Offense Cleaning'!$A$4:$AI$140, 10, FALSE)</f>
        <v>5</v>
      </c>
      <c r="T5">
        <f>VLOOKUP(C5,'[1]Team Offense Cleaning'!$A$4:$AI$140, 9, FALSE)</f>
        <v>36.799999999999997</v>
      </c>
      <c r="U5">
        <f>VLOOKUP(C5,'[1]Team Offense Cleaning'!$A$4:$AI$140, 13, FALSE)</f>
        <v>5.52</v>
      </c>
      <c r="V5">
        <f>VLOOKUP(C5,'[1]Team Offense Cleaning'!$A$4:$AI$140, 17, FALSE)</f>
        <v>3</v>
      </c>
      <c r="W5">
        <f>VLOOKUP(C5,'[1]Team Offense Cleaning'!$A$4:$AI$140, 15, FALSE)</f>
        <v>44</v>
      </c>
      <c r="X5">
        <f>VLOOKUP(C5,'[1]Team Offense Cleaning'!$A$4:$AI$140, 16, FALSE)</f>
        <v>242.75</v>
      </c>
      <c r="Y5">
        <f>VLOOKUP(C5,'[1]Team Offense Cleaning'!$A$4:$AI$140, 20, FALSE)</f>
        <v>71.2</v>
      </c>
      <c r="Z5">
        <f>VLOOKUP(C5,'[1]Team Offense Cleaning'!$A$4:$AI$140, 22, FALSE)</f>
        <v>6.4</v>
      </c>
      <c r="AA5">
        <f>VLOOKUP(C5,'[1]Team Offense Cleaning'!$A$4:$AI$140, 28, FALSE)</f>
        <v>1.75</v>
      </c>
      <c r="AB5">
        <f>VLOOKUP(C5,'[1]Team Offense Cleaning'!$A$4:$AI$140, 29, FALSE)</f>
        <v>0.5</v>
      </c>
      <c r="AC5">
        <f>VLOOKUP(C5,'[1]Team Offense Cleaning'!$A$4:$AI$140, 26, FALSE)</f>
        <v>33</v>
      </c>
      <c r="AD5">
        <f>VLOOKUP(C5,'[1]Team Offense Cleaning'!$A$4:$AI$140, 27, FALSE)</f>
        <v>210.8</v>
      </c>
      <c r="AE5">
        <f>VLOOKUP(C5,'[1]Team Offense Cleaning'!$A$4:$AI$140, 32, FALSE)</f>
        <v>5.89</v>
      </c>
      <c r="AF5">
        <f>VLOOKUP(C5,'[1]Team Offense Cleaning'!$A$4:$AI$140, 33, FALSE)</f>
        <v>453.5</v>
      </c>
      <c r="AG5">
        <f>VLOOKUP(E5, '[1]Team Defense Cleaning'!$A$4:$AN$135, 10, FALSE)</f>
        <v>5</v>
      </c>
      <c r="AH5">
        <f>VLOOKUP(E5, '[1]Team Defense Cleaning'!$A$4:$AN$135, 9, FALSE)</f>
        <v>36</v>
      </c>
      <c r="AI5">
        <f>VLOOKUP(E5, '[1]Team Defense Cleaning'!$A$4:$AN$135, 13, FALSE)</f>
        <v>5.55</v>
      </c>
      <c r="AJ5">
        <f>VLOOKUP(E5, '[1]Team Defense Cleaning'!$A$4:$AN$135, 17, FALSE)</f>
        <v>2.6666666666666665</v>
      </c>
      <c r="AK5">
        <f>VLOOKUP(E5, '[1]Team Defense Cleaning'!$A$4:$AN$135, 15, FALSE)</f>
        <v>44</v>
      </c>
      <c r="AL5">
        <f>VLOOKUP(E5, '[1]Team Defense Cleaning'!$A$4:$AN$135, 16, FALSE)</f>
        <v>244</v>
      </c>
      <c r="AM5">
        <f>VLOOKUP(E5, '[1]Team Defense Cleaning'!$A$4:$AN$135, 20, FALSE)</f>
        <v>75</v>
      </c>
      <c r="AN5">
        <f>VLOOKUP(E5, '[1]Team Defense Cleaning'!$A$4:$AN$135, 22, FALSE)</f>
        <v>8.8000000000000007</v>
      </c>
      <c r="AO5">
        <f>VLOOKUP(E5, '[1]Team Defense Cleaning'!$A$4:$AN$135, 26, FALSE)</f>
        <v>21.3</v>
      </c>
      <c r="AP5">
        <f>VLOOKUP(E5, '[1]Team Defense Cleaning'!$A$4:$AN$135, 27, FALSE)</f>
        <v>187</v>
      </c>
      <c r="AQ5">
        <f>VLOOKUP(E5, '[1]Team Defense Cleaning'!$A$4:$AN$135, 28, FALSE)</f>
        <v>16</v>
      </c>
      <c r="AR5">
        <f>VLOOKUP(E5, '[1]Team Defense Cleaning'!$A$4:$AN$135, 29, FALSE)</f>
        <v>2.3333333333333335</v>
      </c>
      <c r="AS5">
        <f>VLOOKUP(E5, '[1]Team Defense Cleaning'!$A$4:$AN$135, 30, FALSE)</f>
        <v>0</v>
      </c>
      <c r="AT5">
        <f>VLOOKUP(E5, '[1]Team Defense Cleaning'!$A$4:$AN$135, 32, FALSE)</f>
        <v>6.6</v>
      </c>
      <c r="AU5">
        <f>VLOOKUP(E5, '[1]Team Defense Cleaning'!$A$4:$AP$135, 33, FALSE)</f>
        <v>431</v>
      </c>
      <c r="AV5">
        <f>VLOOKUP(E5, '[1]Team Defense Cleaning'!$A$4:$AP$135, 36, FALSE)</f>
        <v>62.16</v>
      </c>
      <c r="AW5">
        <f>VLOOKUP(E5, '[1]Team Defense Cleaning'!$A$4:$AP$135, 38, FALSE)</f>
        <v>0.67</v>
      </c>
      <c r="AX5">
        <f>VLOOKUP(E5, '[1]Team Defense Cleaning'!$A$4:$AP$135, 42, FALSE)</f>
        <v>1.33</v>
      </c>
      <c r="AY5" s="4" t="e">
        <f t="shared" ref="AY5:AY68" si="0">7958.1748324 + 8.3491834 *D5 + (-0.4200109) * G5 + SUMPRODUCT($H$3:$AX$3,H5:AX5)</f>
        <v>#N/A</v>
      </c>
      <c r="AZ5" t="e">
        <f xml:space="preserve"> IF(Table5[[#This Row],[Predicted Yards]] &gt;Table5[[#This Row],[Spread]], "O", "U")</f>
        <v>#N/A</v>
      </c>
    </row>
    <row r="6" spans="1:52" x14ac:dyDescent="0.2">
      <c r="A6" s="7" t="s">
        <v>130</v>
      </c>
      <c r="B6" s="7" t="s">
        <v>1</v>
      </c>
      <c r="C6" t="s">
        <v>11</v>
      </c>
      <c r="D6" s="7">
        <v>0</v>
      </c>
      <c r="E6" t="s">
        <v>5</v>
      </c>
      <c r="F6">
        <v>246.5</v>
      </c>
      <c r="G6" s="7">
        <v>-6.5</v>
      </c>
      <c r="H6" t="e">
        <f>VLOOKUP($A6, '[1]Passing Stats Cleaning'!$A$3:$U$37, 7, FALSE)</f>
        <v>#N/A</v>
      </c>
      <c r="I6" t="e">
        <f>VLOOKUP(A6, '[1]Passing Stats Cleaning'!$A$3:$U$37, 10, FALSE)</f>
        <v>#N/A</v>
      </c>
      <c r="J6" t="e">
        <f>VLOOKUP(A6, '[1]Passing Stats Cleaning'!$A$3:$U$37, 12, FALSE)</f>
        <v>#N/A</v>
      </c>
      <c r="K6" t="e">
        <f>VLOOKUP(A6, '[1]Passing Stats Cleaning'!$A$3:$U$37, 13, FALSE)</f>
        <v>#N/A</v>
      </c>
      <c r="L6" t="e">
        <f>VLOOKUP(A6, '[1]Passing Stats Cleaning'!$A$3:$U$37, 14, FALSE)</f>
        <v>#N/A</v>
      </c>
      <c r="M6" t="e">
        <f>VLOOKUP(A6, '[1]Passing Stats Cleaning'!$A$3:$U$37, 15, FALSE)</f>
        <v>#N/A</v>
      </c>
      <c r="N6" t="e">
        <f>VLOOKUP(A6, '[1]Passing Stats Cleaning'!$A$3:$U$37, 16, FALSE)</f>
        <v>#N/A</v>
      </c>
      <c r="O6" t="e">
        <f>VLOOKUP(A6, '[1]Passing Stats Cleaning'!$A$3:$U$37, 18, FALSE)</f>
        <v>#N/A</v>
      </c>
      <c r="P6" t="e">
        <f>VLOOKUP(A6, '[1]Passing Stats Cleaning'!$A$3:$U$37, 19, FALSE)</f>
        <v>#N/A</v>
      </c>
      <c r="Q6" t="e">
        <f>VLOOKUP(A6, '[1]Passing Stats Cleaning'!$A$3:$U$37, 20, FALSE)</f>
        <v>#N/A</v>
      </c>
      <c r="R6" t="e">
        <f>VLOOKUP(A6, '[1]Passing Stats Cleaning'!$A$3:$U$37, 21, FALSE)</f>
        <v>#N/A</v>
      </c>
      <c r="S6">
        <f>VLOOKUP(C6,'[1]Team Offense Cleaning'!$A$4:$AI$140, 10, FALSE)</f>
        <v>5.5</v>
      </c>
      <c r="T6">
        <f>VLOOKUP(C6,'[1]Team Offense Cleaning'!$A$4:$AI$140, 9, FALSE)</f>
        <v>43.5</v>
      </c>
      <c r="U6">
        <f>VLOOKUP(C6,'[1]Team Offense Cleaning'!$A$4:$AI$140, 13, FALSE)</f>
        <v>4.2</v>
      </c>
      <c r="V6">
        <f>VLOOKUP(C6,'[1]Team Offense Cleaning'!$A$4:$AI$140, 17, FALSE)</f>
        <v>2.25</v>
      </c>
      <c r="W6">
        <f>VLOOKUP(C6,'[1]Team Offense Cleaning'!$A$4:$AI$140, 15, FALSE)</f>
        <v>34.5</v>
      </c>
      <c r="X6">
        <f>VLOOKUP(C6,'[1]Team Offense Cleaning'!$A$4:$AI$140, 16, FALSE)</f>
        <v>144.75</v>
      </c>
      <c r="Y6">
        <f>VLOOKUP(C6,'[1]Team Offense Cleaning'!$A$4:$AI$140, 20, FALSE)</f>
        <v>77.599999999999994</v>
      </c>
      <c r="Z6">
        <f>VLOOKUP(C6,'[1]Team Offense Cleaning'!$A$4:$AI$140, 22, FALSE)</f>
        <v>9.3000000000000007</v>
      </c>
      <c r="AA6">
        <f>VLOOKUP(C6,'[1]Team Offense Cleaning'!$A$4:$AI$140, 28, FALSE)</f>
        <v>3</v>
      </c>
      <c r="AB6">
        <f>VLOOKUP(C6,'[1]Team Offense Cleaning'!$A$4:$AI$140, 29, FALSE)</f>
        <v>0.25</v>
      </c>
      <c r="AC6">
        <f>VLOOKUP(C6,'[1]Team Offense Cleaning'!$A$4:$AI$140, 26, FALSE)</f>
        <v>38</v>
      </c>
      <c r="AD6">
        <f>VLOOKUP(C6,'[1]Team Offense Cleaning'!$A$4:$AI$140, 27, FALSE)</f>
        <v>351.8</v>
      </c>
      <c r="AE6">
        <f>VLOOKUP(C6,'[1]Team Offense Cleaning'!$A$4:$AI$140, 32, FALSE)</f>
        <v>6.85</v>
      </c>
      <c r="AF6">
        <f>VLOOKUP(C6,'[1]Team Offense Cleaning'!$A$4:$AI$140, 33, FALSE)</f>
        <v>496.5</v>
      </c>
      <c r="AG6">
        <f>VLOOKUP(E6, '[1]Team Defense Cleaning'!$A$4:$AN$135, 10, FALSE)</f>
        <v>1.3333333333333333</v>
      </c>
      <c r="AH6">
        <f>VLOOKUP(E6, '[1]Team Defense Cleaning'!$A$4:$AN$135, 9, FALSE)</f>
        <v>13.3</v>
      </c>
      <c r="AI6">
        <f>VLOOKUP(E6, '[1]Team Defense Cleaning'!$A$4:$AN$135, 13, FALSE)</f>
        <v>2.63</v>
      </c>
      <c r="AJ6">
        <f>VLOOKUP(E6, '[1]Team Defense Cleaning'!$A$4:$AN$135, 17, FALSE)</f>
        <v>0.33333333333333331</v>
      </c>
      <c r="AK6">
        <f>VLOOKUP(E6, '[1]Team Defense Cleaning'!$A$4:$AN$135, 15, FALSE)</f>
        <v>35</v>
      </c>
      <c r="AL6">
        <f>VLOOKUP(E6, '[1]Team Defense Cleaning'!$A$4:$AN$135, 16, FALSE)</f>
        <v>92</v>
      </c>
      <c r="AM6">
        <f>VLOOKUP(E6, '[1]Team Defense Cleaning'!$A$4:$AN$135, 20, FALSE)</f>
        <v>75.8</v>
      </c>
      <c r="AN6">
        <f>VLOOKUP(E6, '[1]Team Defense Cleaning'!$A$4:$AN$135, 22, FALSE)</f>
        <v>5.8</v>
      </c>
      <c r="AO6">
        <f>VLOOKUP(E6, '[1]Team Defense Cleaning'!$A$4:$AN$135, 26, FALSE)</f>
        <v>31.7</v>
      </c>
      <c r="AP6">
        <f>VLOOKUP(E6, '[1]Team Defense Cleaning'!$A$4:$AN$135, 27, FALSE)</f>
        <v>183.7</v>
      </c>
      <c r="AQ6">
        <f>VLOOKUP(E6, '[1]Team Defense Cleaning'!$A$4:$AN$135, 28, FALSE)</f>
        <v>24</v>
      </c>
      <c r="AR6">
        <f>VLOOKUP(E6, '[1]Team Defense Cleaning'!$A$4:$AN$135, 29, FALSE)</f>
        <v>1</v>
      </c>
      <c r="AS6">
        <f>VLOOKUP(E6, '[1]Team Defense Cleaning'!$A$4:$AN$135, 30, FALSE)</f>
        <v>0</v>
      </c>
      <c r="AT6">
        <f>VLOOKUP(E6, '[1]Team Defense Cleaning'!$A$4:$AN$135, 32, FALSE)</f>
        <v>4.1399999999999997</v>
      </c>
      <c r="AU6">
        <f>VLOOKUP(E6, '[1]Team Defense Cleaning'!$A$4:$AP$135, 33, FALSE)</f>
        <v>275.7</v>
      </c>
      <c r="AV6">
        <f>VLOOKUP(E6, '[1]Team Defense Cleaning'!$A$4:$AP$135, 36, FALSE)</f>
        <v>35.56</v>
      </c>
      <c r="AW6">
        <f>VLOOKUP(E6, '[1]Team Defense Cleaning'!$A$4:$AP$135, 38, FALSE)</f>
        <v>3</v>
      </c>
      <c r="AX6">
        <f>VLOOKUP(E6, '[1]Team Defense Cleaning'!$A$4:$AP$135, 42, FALSE)</f>
        <v>1.67</v>
      </c>
      <c r="AY6" s="4" t="e">
        <f t="shared" si="0"/>
        <v>#N/A</v>
      </c>
      <c r="AZ6" t="e">
        <f xml:space="preserve"> IF(Table5[[#This Row],[Predicted Yards]] &gt;Table5[[#This Row],[Spread]], "O", "U")</f>
        <v>#N/A</v>
      </c>
    </row>
    <row r="7" spans="1:52" x14ac:dyDescent="0.2">
      <c r="A7" t="s">
        <v>132</v>
      </c>
      <c r="B7" t="s">
        <v>1</v>
      </c>
      <c r="C7" t="s">
        <v>5</v>
      </c>
      <c r="D7">
        <v>1</v>
      </c>
      <c r="E7" t="s">
        <v>11</v>
      </c>
      <c r="F7">
        <v>201.5</v>
      </c>
      <c r="G7">
        <v>6.5</v>
      </c>
      <c r="H7" t="e">
        <f>VLOOKUP($A7, '[1]Passing Stats Cleaning'!$A$3:$U$37, 7, FALSE)</f>
        <v>#N/A</v>
      </c>
      <c r="I7" t="e">
        <f>VLOOKUP(A7, '[1]Passing Stats Cleaning'!$A$3:$U$37, 10, FALSE)</f>
        <v>#N/A</v>
      </c>
      <c r="J7" t="e">
        <f>VLOOKUP(A7, '[1]Passing Stats Cleaning'!$A$3:$U$37, 12, FALSE)</f>
        <v>#N/A</v>
      </c>
      <c r="K7" t="e">
        <f>VLOOKUP(A7, '[1]Passing Stats Cleaning'!$A$3:$U$37, 13, FALSE)</f>
        <v>#N/A</v>
      </c>
      <c r="L7" t="e">
        <f>VLOOKUP(A7, '[1]Passing Stats Cleaning'!$A$3:$U$37, 14, FALSE)</f>
        <v>#N/A</v>
      </c>
      <c r="M7" t="e">
        <f>VLOOKUP(A7, '[1]Passing Stats Cleaning'!$A$3:$U$37, 15, FALSE)</f>
        <v>#N/A</v>
      </c>
      <c r="N7" t="e">
        <f>VLOOKUP(A7, '[1]Passing Stats Cleaning'!$A$3:$U$37, 16, FALSE)</f>
        <v>#N/A</v>
      </c>
      <c r="O7" t="e">
        <f>VLOOKUP(A7, '[1]Passing Stats Cleaning'!$A$3:$U$37, 18, FALSE)</f>
        <v>#N/A</v>
      </c>
      <c r="P7" t="e">
        <f>VLOOKUP(A7, '[1]Passing Stats Cleaning'!$A$3:$U$37, 19, FALSE)</f>
        <v>#N/A</v>
      </c>
      <c r="Q7" t="e">
        <f>VLOOKUP(A7, '[1]Passing Stats Cleaning'!$A$3:$U$37, 20, FALSE)</f>
        <v>#N/A</v>
      </c>
      <c r="R7" t="e">
        <f>VLOOKUP(A7, '[1]Passing Stats Cleaning'!$A$3:$U$37, 21, FALSE)</f>
        <v>#N/A</v>
      </c>
      <c r="S7">
        <f>VLOOKUP(C7,'[1]Team Offense Cleaning'!$A$4:$AI$140, 10, FALSE)</f>
        <v>5.333333333333333</v>
      </c>
      <c r="T7">
        <f>VLOOKUP(C7,'[1]Team Offense Cleaning'!$A$4:$AI$140, 9, FALSE)</f>
        <v>40.299999999999997</v>
      </c>
      <c r="U7">
        <f>VLOOKUP(C7,'[1]Team Offense Cleaning'!$A$4:$AI$140, 13, FALSE)</f>
        <v>6.48</v>
      </c>
      <c r="V7">
        <f>VLOOKUP(C7,'[1]Team Offense Cleaning'!$A$4:$AI$140, 17, FALSE)</f>
        <v>2</v>
      </c>
      <c r="W7">
        <f>VLOOKUP(C7,'[1]Team Offense Cleaning'!$A$4:$AI$140, 15, FALSE)</f>
        <v>28.33</v>
      </c>
      <c r="X7">
        <f>VLOOKUP(C7,'[1]Team Offense Cleaning'!$A$4:$AI$140, 16, FALSE)</f>
        <v>183.67</v>
      </c>
      <c r="Y7">
        <f>VLOOKUP(C7,'[1]Team Offense Cleaning'!$A$4:$AI$140, 20, FALSE)</f>
        <v>70.8</v>
      </c>
      <c r="Z7">
        <f>VLOOKUP(C7,'[1]Team Offense Cleaning'!$A$4:$AI$140, 22, FALSE)</f>
        <v>10.6</v>
      </c>
      <c r="AA7">
        <f>VLOOKUP(C7,'[1]Team Offense Cleaning'!$A$4:$AI$140, 28, FALSE)</f>
        <v>3.3333333333333335</v>
      </c>
      <c r="AB7">
        <f>VLOOKUP(C7,'[1]Team Offense Cleaning'!$A$4:$AI$140, 29, FALSE)</f>
        <v>0.33333333333333331</v>
      </c>
      <c r="AC7">
        <f>VLOOKUP(C7,'[1]Team Offense Cleaning'!$A$4:$AI$140, 26, FALSE)</f>
        <v>24</v>
      </c>
      <c r="AD7">
        <f>VLOOKUP(C7,'[1]Team Offense Cleaning'!$A$4:$AI$140, 27, FALSE)</f>
        <v>254.7</v>
      </c>
      <c r="AE7">
        <f>VLOOKUP(C7,'[1]Team Offense Cleaning'!$A$4:$AI$140, 32, FALSE)</f>
        <v>8.3800000000000008</v>
      </c>
      <c r="AF7">
        <f>VLOOKUP(C7,'[1]Team Offense Cleaning'!$A$4:$AI$140, 33, FALSE)</f>
        <v>438.3</v>
      </c>
      <c r="AG7">
        <f>VLOOKUP(E7, '[1]Team Defense Cleaning'!$A$4:$AN$135, 10, FALSE)</f>
        <v>1.5</v>
      </c>
      <c r="AH7">
        <f>VLOOKUP(E7, '[1]Team Defense Cleaning'!$A$4:$AN$135, 9, FALSE)</f>
        <v>13.5</v>
      </c>
      <c r="AI7">
        <f>VLOOKUP(E7, '[1]Team Defense Cleaning'!$A$4:$AN$135, 13, FALSE)</f>
        <v>5.18</v>
      </c>
      <c r="AJ7">
        <f>VLOOKUP(E7, '[1]Team Defense Cleaning'!$A$4:$AN$135, 17, FALSE)</f>
        <v>1.5</v>
      </c>
      <c r="AK7">
        <f>VLOOKUP(E7, '[1]Team Defense Cleaning'!$A$4:$AN$135, 15, FALSE)</f>
        <v>33.5</v>
      </c>
      <c r="AL7">
        <f>VLOOKUP(E7, '[1]Team Defense Cleaning'!$A$4:$AN$135, 16, FALSE)</f>
        <v>173.5</v>
      </c>
      <c r="AM7">
        <f>VLOOKUP(E7, '[1]Team Defense Cleaning'!$A$4:$AN$135, 20, FALSE)</f>
        <v>50.6</v>
      </c>
      <c r="AN7">
        <f>VLOOKUP(E7, '[1]Team Defense Cleaning'!$A$4:$AN$135, 22, FALSE)</f>
        <v>3.4</v>
      </c>
      <c r="AO7">
        <f>VLOOKUP(E7, '[1]Team Defense Cleaning'!$A$4:$AN$135, 26, FALSE)</f>
        <v>22.3</v>
      </c>
      <c r="AP7">
        <f>VLOOKUP(E7, '[1]Team Defense Cleaning'!$A$4:$AN$135, 27, FALSE)</f>
        <v>75.8</v>
      </c>
      <c r="AQ7">
        <f>VLOOKUP(E7, '[1]Team Defense Cleaning'!$A$4:$AN$135, 28, FALSE)</f>
        <v>11.25</v>
      </c>
      <c r="AR7">
        <f>VLOOKUP(E7, '[1]Team Defense Cleaning'!$A$4:$AN$135, 29, FALSE)</f>
        <v>0</v>
      </c>
      <c r="AS7">
        <f>VLOOKUP(E7, '[1]Team Defense Cleaning'!$A$4:$AN$135, 30, FALSE)</f>
        <v>0.25</v>
      </c>
      <c r="AT7">
        <f>VLOOKUP(E7, '[1]Team Defense Cleaning'!$A$4:$AN$135, 32, FALSE)</f>
        <v>4.47</v>
      </c>
      <c r="AU7">
        <f>VLOOKUP(E7, '[1]Team Defense Cleaning'!$A$4:$AP$135, 33, FALSE)</f>
        <v>249.3</v>
      </c>
      <c r="AV7">
        <f>VLOOKUP(E7, '[1]Team Defense Cleaning'!$A$4:$AP$135, 36, FALSE)</f>
        <v>24</v>
      </c>
      <c r="AW7">
        <f>VLOOKUP(E7, '[1]Team Defense Cleaning'!$A$4:$AP$135, 38, FALSE)</f>
        <v>1.5</v>
      </c>
      <c r="AX7">
        <f>VLOOKUP(E7, '[1]Team Defense Cleaning'!$A$4:$AP$135, 42, FALSE)</f>
        <v>3.5</v>
      </c>
      <c r="AY7" s="4" t="e">
        <f t="shared" si="0"/>
        <v>#N/A</v>
      </c>
      <c r="AZ7" t="e">
        <f xml:space="preserve"> IF(Table5[[#This Row],[Predicted Yards]] &gt;Table5[[#This Row],[Spread]], "O", "U")</f>
        <v>#N/A</v>
      </c>
    </row>
    <row r="8" spans="1:52" x14ac:dyDescent="0.2">
      <c r="A8" t="s">
        <v>133</v>
      </c>
      <c r="B8" t="s">
        <v>1</v>
      </c>
      <c r="C8" t="s">
        <v>27</v>
      </c>
      <c r="D8">
        <v>1</v>
      </c>
      <c r="E8" t="s">
        <v>9</v>
      </c>
      <c r="F8">
        <v>235.5</v>
      </c>
      <c r="G8">
        <v>-17.5</v>
      </c>
      <c r="H8" t="e">
        <f>VLOOKUP($A8, '[1]Passing Stats Cleaning'!$A$3:$U$37, 7, FALSE)</f>
        <v>#N/A</v>
      </c>
      <c r="I8" t="e">
        <f>VLOOKUP(A8, '[1]Passing Stats Cleaning'!$A$3:$U$37, 10, FALSE)</f>
        <v>#N/A</v>
      </c>
      <c r="J8" t="e">
        <f>VLOOKUP(A8, '[1]Passing Stats Cleaning'!$A$3:$U$37, 12, FALSE)</f>
        <v>#N/A</v>
      </c>
      <c r="K8" t="e">
        <f>VLOOKUP(A8, '[1]Passing Stats Cleaning'!$A$3:$U$37, 13, FALSE)</f>
        <v>#N/A</v>
      </c>
      <c r="L8" t="e">
        <f>VLOOKUP(A8, '[1]Passing Stats Cleaning'!$A$3:$U$37, 14, FALSE)</f>
        <v>#N/A</v>
      </c>
      <c r="M8" t="e">
        <f>VLOOKUP(A8, '[1]Passing Stats Cleaning'!$A$3:$U$37, 15, FALSE)</f>
        <v>#N/A</v>
      </c>
      <c r="N8" t="e">
        <f>VLOOKUP(A8, '[1]Passing Stats Cleaning'!$A$3:$U$37, 16, FALSE)</f>
        <v>#N/A</v>
      </c>
      <c r="O8" t="e">
        <f>VLOOKUP(A8, '[1]Passing Stats Cleaning'!$A$3:$U$37, 18, FALSE)</f>
        <v>#N/A</v>
      </c>
      <c r="P8" t="e">
        <f>VLOOKUP(A8, '[1]Passing Stats Cleaning'!$A$3:$U$37, 19, FALSE)</f>
        <v>#N/A</v>
      </c>
      <c r="Q8" t="e">
        <f>VLOOKUP(A8, '[1]Passing Stats Cleaning'!$A$3:$U$37, 20, FALSE)</f>
        <v>#N/A</v>
      </c>
      <c r="R8" t="e">
        <f>VLOOKUP(A8, '[1]Passing Stats Cleaning'!$A$3:$U$37, 21, FALSE)</f>
        <v>#N/A</v>
      </c>
      <c r="S8">
        <f>VLOOKUP(C8,'[1]Team Offense Cleaning'!$A$4:$AI$140, 10, FALSE)</f>
        <v>2.75</v>
      </c>
      <c r="T8">
        <f>VLOOKUP(C8,'[1]Team Offense Cleaning'!$A$4:$AI$140, 9, FALSE)</f>
        <v>20.8</v>
      </c>
      <c r="U8">
        <f>VLOOKUP(C8,'[1]Team Offense Cleaning'!$A$4:$AI$140, 13, FALSE)</f>
        <v>3.14</v>
      </c>
      <c r="V8">
        <f>VLOOKUP(C8,'[1]Team Offense Cleaning'!$A$4:$AI$140, 17, FALSE)</f>
        <v>1</v>
      </c>
      <c r="W8">
        <f>VLOOKUP(C8,'[1]Team Offense Cleaning'!$A$4:$AI$140, 15, FALSE)</f>
        <v>37.5</v>
      </c>
      <c r="X8">
        <f>VLOOKUP(C8,'[1]Team Offense Cleaning'!$A$4:$AI$140, 16, FALSE)</f>
        <v>117.75</v>
      </c>
      <c r="Y8">
        <f>VLOOKUP(C8,'[1]Team Offense Cleaning'!$A$4:$AI$140, 20, FALSE)</f>
        <v>66.7</v>
      </c>
      <c r="Z8">
        <f>VLOOKUP(C8,'[1]Team Offense Cleaning'!$A$4:$AI$140, 22, FALSE)</f>
        <v>7.4</v>
      </c>
      <c r="AA8">
        <f>VLOOKUP(C8,'[1]Team Offense Cleaning'!$A$4:$AI$140, 28, FALSE)</f>
        <v>1.5</v>
      </c>
      <c r="AB8">
        <f>VLOOKUP(C8,'[1]Team Offense Cleaning'!$A$4:$AI$140, 29, FALSE)</f>
        <v>1.25</v>
      </c>
      <c r="AC8">
        <f>VLOOKUP(C8,'[1]Team Offense Cleaning'!$A$4:$AI$140, 26, FALSE)</f>
        <v>27.8</v>
      </c>
      <c r="AD8">
        <f>VLOOKUP(C8,'[1]Team Offense Cleaning'!$A$4:$AI$140, 27, FALSE)</f>
        <v>205.8</v>
      </c>
      <c r="AE8">
        <f>VLOOKUP(C8,'[1]Team Offense Cleaning'!$A$4:$AI$140, 32, FALSE)</f>
        <v>4.96</v>
      </c>
      <c r="AF8">
        <f>VLOOKUP(C8,'[1]Team Offense Cleaning'!$A$4:$AI$140, 33, FALSE)</f>
        <v>323.5</v>
      </c>
      <c r="AG8" t="e">
        <f>VLOOKUP(E8, '[1]Team Defense Cleaning'!$A$4:$AN$135, 10, FALSE)</f>
        <v>#N/A</v>
      </c>
      <c r="AH8" t="e">
        <f>VLOOKUP(E8, '[1]Team Defense Cleaning'!$A$4:$AN$135, 9, FALSE)</f>
        <v>#N/A</v>
      </c>
      <c r="AI8" t="e">
        <f>VLOOKUP(E8, '[1]Team Defense Cleaning'!$A$4:$AN$135, 13, FALSE)</f>
        <v>#N/A</v>
      </c>
      <c r="AJ8" t="e">
        <f>VLOOKUP(E8, '[1]Team Defense Cleaning'!$A$4:$AN$135, 17, FALSE)</f>
        <v>#N/A</v>
      </c>
      <c r="AK8" t="e">
        <f>VLOOKUP(E8, '[1]Team Defense Cleaning'!$A$4:$AN$135, 15, FALSE)</f>
        <v>#N/A</v>
      </c>
      <c r="AL8" t="e">
        <f>VLOOKUP(E8, '[1]Team Defense Cleaning'!$A$4:$AN$135, 16, FALSE)</f>
        <v>#N/A</v>
      </c>
      <c r="AM8" t="e">
        <f>VLOOKUP(E8, '[1]Team Defense Cleaning'!$A$4:$AN$135, 20, FALSE)</f>
        <v>#N/A</v>
      </c>
      <c r="AN8" t="e">
        <f>VLOOKUP(E8, '[1]Team Defense Cleaning'!$A$4:$AN$135, 22, FALSE)</f>
        <v>#N/A</v>
      </c>
      <c r="AO8" t="e">
        <f>VLOOKUP(E8, '[1]Team Defense Cleaning'!$A$4:$AN$135, 26, FALSE)</f>
        <v>#N/A</v>
      </c>
      <c r="AP8" t="e">
        <f>VLOOKUP(E8, '[1]Team Defense Cleaning'!$A$4:$AN$135, 27, FALSE)</f>
        <v>#N/A</v>
      </c>
      <c r="AQ8" t="e">
        <f>VLOOKUP(E8, '[1]Team Defense Cleaning'!$A$4:$AN$135, 28, FALSE)</f>
        <v>#N/A</v>
      </c>
      <c r="AR8" t="e">
        <f>VLOOKUP(E8, '[1]Team Defense Cleaning'!$A$4:$AN$135, 29, FALSE)</f>
        <v>#N/A</v>
      </c>
      <c r="AS8" t="e">
        <f>VLOOKUP(E8, '[1]Team Defense Cleaning'!$A$4:$AN$135, 30, FALSE)</f>
        <v>#N/A</v>
      </c>
      <c r="AT8" t="e">
        <f>VLOOKUP(E8, '[1]Team Defense Cleaning'!$A$4:$AN$135, 32, FALSE)</f>
        <v>#N/A</v>
      </c>
      <c r="AU8" t="e">
        <f>VLOOKUP(E8, '[1]Team Defense Cleaning'!$A$4:$AP$135, 33, FALSE)</f>
        <v>#N/A</v>
      </c>
      <c r="AV8" t="e">
        <f>VLOOKUP(E8, '[1]Team Defense Cleaning'!$A$4:$AP$135, 36, FALSE)</f>
        <v>#N/A</v>
      </c>
      <c r="AW8" t="e">
        <f>VLOOKUP(E8, '[1]Team Defense Cleaning'!$A$4:$AP$135, 38, FALSE)</f>
        <v>#N/A</v>
      </c>
      <c r="AX8" t="e">
        <f>VLOOKUP(E8, '[1]Team Defense Cleaning'!$A$4:$AP$135, 42, FALSE)</f>
        <v>#N/A</v>
      </c>
      <c r="AY8" s="4" t="e">
        <f t="shared" si="0"/>
        <v>#N/A</v>
      </c>
      <c r="AZ8" t="e">
        <f xml:space="preserve"> IF(Table5[[#This Row],[Predicted Yards]] &gt;Table5[[#This Row],[Spread]], "O", "U")</f>
        <v>#N/A</v>
      </c>
    </row>
    <row r="9" spans="1:52" x14ac:dyDescent="0.2">
      <c r="A9" t="s">
        <v>134</v>
      </c>
      <c r="B9" t="s">
        <v>1</v>
      </c>
      <c r="C9" t="s">
        <v>21</v>
      </c>
      <c r="D9">
        <v>0</v>
      </c>
      <c r="E9" t="s">
        <v>14</v>
      </c>
      <c r="F9">
        <v>239.5</v>
      </c>
      <c r="G9">
        <v>1.5</v>
      </c>
      <c r="H9">
        <f>VLOOKUP($A9, '[1]Passing Stats Cleaning'!$A$3:$U$37, 7, FALSE)</f>
        <v>61.3</v>
      </c>
      <c r="I9">
        <f>VLOOKUP(A9, '[1]Passing Stats Cleaning'!$A$3:$U$37, 10, FALSE)</f>
        <v>8.5</v>
      </c>
      <c r="J9">
        <f>VLOOKUP(A9, '[1]Passing Stats Cleaning'!$A$3:$U$37, 12, FALSE)</f>
        <v>2.8</v>
      </c>
      <c r="K9">
        <f>VLOOKUP(A9, '[1]Passing Stats Cleaning'!$A$3:$U$37, 13, FALSE)</f>
        <v>8.4</v>
      </c>
      <c r="L9">
        <f>VLOOKUP(A9, '[1]Passing Stats Cleaning'!$A$3:$U$37, 14, FALSE)</f>
        <v>8.8000000000000007</v>
      </c>
      <c r="M9">
        <f>VLOOKUP(A9, '[1]Passing Stats Cleaning'!$A$3:$U$37, 15, FALSE)</f>
        <v>13.7</v>
      </c>
      <c r="N9">
        <f>VLOOKUP(A9, '[1]Passing Stats Cleaning'!$A$3:$U$37, 16, FALSE)</f>
        <v>222</v>
      </c>
      <c r="O9">
        <f>VLOOKUP(A9, '[1]Passing Stats Cleaning'!$A$3:$U$37, 18, FALSE)</f>
        <v>2.25</v>
      </c>
      <c r="P9">
        <f>VLOOKUP(A9, '[1]Passing Stats Cleaning'!$A$3:$U$37, 19, FALSE)</f>
        <v>0.75</v>
      </c>
      <c r="Q9">
        <f>VLOOKUP(A9, '[1]Passing Stats Cleaning'!$A$3:$U$37, 20, FALSE)</f>
        <v>26.5</v>
      </c>
      <c r="R9">
        <f>VLOOKUP(A9, '[1]Passing Stats Cleaning'!$A$3:$U$37, 21, FALSE)</f>
        <v>16.25</v>
      </c>
      <c r="S9">
        <f>VLOOKUP(C9,'[1]Team Offense Cleaning'!$A$4:$AI$140, 10, FALSE)</f>
        <v>4</v>
      </c>
      <c r="T9">
        <f>VLOOKUP(C9,'[1]Team Offense Cleaning'!$A$4:$AI$140, 9, FALSE)</f>
        <v>31.8</v>
      </c>
      <c r="U9">
        <f>VLOOKUP(C9,'[1]Team Offense Cleaning'!$A$4:$AI$140, 13, FALSE)</f>
        <v>4.8899999999999997</v>
      </c>
      <c r="V9">
        <f>VLOOKUP(C9,'[1]Team Offense Cleaning'!$A$4:$AI$140, 17, FALSE)</f>
        <v>1.75</v>
      </c>
      <c r="W9">
        <f>VLOOKUP(C9,'[1]Team Offense Cleaning'!$A$4:$AI$140, 15, FALSE)</f>
        <v>41.5</v>
      </c>
      <c r="X9">
        <f>VLOOKUP(C9,'[1]Team Offense Cleaning'!$A$4:$AI$140, 16, FALSE)</f>
        <v>202.75</v>
      </c>
      <c r="Y9">
        <f>VLOOKUP(C9,'[1]Team Offense Cleaning'!$A$4:$AI$140, 20, FALSE)</f>
        <v>62.1</v>
      </c>
      <c r="Z9">
        <f>VLOOKUP(C9,'[1]Team Offense Cleaning'!$A$4:$AI$140, 22, FALSE)</f>
        <v>8.1</v>
      </c>
      <c r="AA9">
        <f>VLOOKUP(C9,'[1]Team Offense Cleaning'!$A$4:$AI$140, 28, FALSE)</f>
        <v>2.25</v>
      </c>
      <c r="AB9">
        <f>VLOOKUP(C9,'[1]Team Offense Cleaning'!$A$4:$AI$140, 29, FALSE)</f>
        <v>0.75</v>
      </c>
      <c r="AC9">
        <f>VLOOKUP(C9,'[1]Team Offense Cleaning'!$A$4:$AI$140, 26, FALSE)</f>
        <v>29</v>
      </c>
      <c r="AD9">
        <f>VLOOKUP(C9,'[1]Team Offense Cleaning'!$A$4:$AI$140, 27, FALSE)</f>
        <v>236</v>
      </c>
      <c r="AE9">
        <f>VLOOKUP(C9,'[1]Team Offense Cleaning'!$A$4:$AI$140, 32, FALSE)</f>
        <v>6.22</v>
      </c>
      <c r="AF9">
        <f>VLOOKUP(C9,'[1]Team Offense Cleaning'!$A$4:$AI$140, 33, FALSE)</f>
        <v>438.8</v>
      </c>
      <c r="AG9">
        <f>VLOOKUP(E9, '[1]Team Defense Cleaning'!$A$4:$AN$135, 10, FALSE)</f>
        <v>0.66666666666666663</v>
      </c>
      <c r="AH9">
        <f>VLOOKUP(E9, '[1]Team Defense Cleaning'!$A$4:$AN$135, 9, FALSE)</f>
        <v>5.3</v>
      </c>
      <c r="AI9">
        <f>VLOOKUP(E9, '[1]Team Defense Cleaning'!$A$4:$AN$135, 13, FALSE)</f>
        <v>3.15</v>
      </c>
      <c r="AJ9">
        <f>VLOOKUP(E9, '[1]Team Defense Cleaning'!$A$4:$AN$135, 17, FALSE)</f>
        <v>0</v>
      </c>
      <c r="AK9">
        <f>VLOOKUP(E9, '[1]Team Defense Cleaning'!$A$4:$AN$135, 15, FALSE)</f>
        <v>34.67</v>
      </c>
      <c r="AL9">
        <f>VLOOKUP(E9, '[1]Team Defense Cleaning'!$A$4:$AN$135, 16, FALSE)</f>
        <v>109.33</v>
      </c>
      <c r="AM9">
        <f>VLOOKUP(E9, '[1]Team Defense Cleaning'!$A$4:$AN$135, 20, FALSE)</f>
        <v>52.1</v>
      </c>
      <c r="AN9">
        <f>VLOOKUP(E9, '[1]Team Defense Cleaning'!$A$4:$AN$135, 22, FALSE)</f>
        <v>4.9000000000000004</v>
      </c>
      <c r="AO9">
        <f>VLOOKUP(E9, '[1]Team Defense Cleaning'!$A$4:$AN$135, 26, FALSE)</f>
        <v>24.3</v>
      </c>
      <c r="AP9">
        <f>VLOOKUP(E9, '[1]Team Defense Cleaning'!$A$4:$AN$135, 27, FALSE)</f>
        <v>118.3</v>
      </c>
      <c r="AQ9">
        <f>VLOOKUP(E9, '[1]Team Defense Cleaning'!$A$4:$AN$135, 28, FALSE)</f>
        <v>12.666666666666666</v>
      </c>
      <c r="AR9">
        <f>VLOOKUP(E9, '[1]Team Defense Cleaning'!$A$4:$AN$135, 29, FALSE)</f>
        <v>0.66666666666666663</v>
      </c>
      <c r="AS9">
        <f>VLOOKUP(E9, '[1]Team Defense Cleaning'!$A$4:$AN$135, 30, FALSE)</f>
        <v>0.66666666666666663</v>
      </c>
      <c r="AT9">
        <f>VLOOKUP(E9, '[1]Team Defense Cleaning'!$A$4:$AN$135, 32, FALSE)</f>
        <v>3.86</v>
      </c>
      <c r="AU9">
        <f>VLOOKUP(E9, '[1]Team Defense Cleaning'!$A$4:$AP$135, 33, FALSE)</f>
        <v>227.7</v>
      </c>
      <c r="AV9">
        <f>VLOOKUP(E9, '[1]Team Defense Cleaning'!$A$4:$AP$135, 36, FALSE)</f>
        <v>25.58</v>
      </c>
      <c r="AW9">
        <f>VLOOKUP(E9, '[1]Team Defense Cleaning'!$A$4:$AP$135, 38, FALSE)</f>
        <v>2.33</v>
      </c>
      <c r="AX9">
        <f>VLOOKUP(E9, '[1]Team Defense Cleaning'!$A$4:$AP$135, 42, FALSE)</f>
        <v>3.33</v>
      </c>
      <c r="AY9" s="4">
        <f t="shared" si="0"/>
        <v>-2034.6379721667727</v>
      </c>
      <c r="AZ9" t="str">
        <f xml:space="preserve"> IF(Table5[[#This Row],[Predicted Yards]] &gt;Table5[[#This Row],[Spread]], "O", "U")</f>
        <v>U</v>
      </c>
    </row>
    <row r="10" spans="1:52" x14ac:dyDescent="0.2">
      <c r="A10" t="s">
        <v>135</v>
      </c>
      <c r="B10" t="s">
        <v>1</v>
      </c>
      <c r="C10" t="s">
        <v>2</v>
      </c>
      <c r="D10">
        <v>0</v>
      </c>
      <c r="E10" t="s">
        <v>3</v>
      </c>
      <c r="F10">
        <v>225.5</v>
      </c>
      <c r="G10">
        <v>-2.5</v>
      </c>
      <c r="H10" t="e">
        <f>VLOOKUP($A10, '[1]Passing Stats Cleaning'!$A$3:$U$37, 7, FALSE)</f>
        <v>#N/A</v>
      </c>
      <c r="I10" t="e">
        <f>VLOOKUP(A10, '[1]Passing Stats Cleaning'!$A$3:$U$37, 10, FALSE)</f>
        <v>#N/A</v>
      </c>
      <c r="J10" t="e">
        <f>VLOOKUP(A10, '[1]Passing Stats Cleaning'!$A$3:$U$37, 12, FALSE)</f>
        <v>#N/A</v>
      </c>
      <c r="K10" t="e">
        <f>VLOOKUP(A10, '[1]Passing Stats Cleaning'!$A$3:$U$37, 13, FALSE)</f>
        <v>#N/A</v>
      </c>
      <c r="L10" t="e">
        <f>VLOOKUP(A10, '[1]Passing Stats Cleaning'!$A$3:$U$37, 14, FALSE)</f>
        <v>#N/A</v>
      </c>
      <c r="M10" t="e">
        <f>VLOOKUP(A10, '[1]Passing Stats Cleaning'!$A$3:$U$37, 15, FALSE)</f>
        <v>#N/A</v>
      </c>
      <c r="N10" t="e">
        <f>VLOOKUP(A10, '[1]Passing Stats Cleaning'!$A$3:$U$37, 16, FALSE)</f>
        <v>#N/A</v>
      </c>
      <c r="O10" t="e">
        <f>VLOOKUP(A10, '[1]Passing Stats Cleaning'!$A$3:$U$37, 18, FALSE)</f>
        <v>#N/A</v>
      </c>
      <c r="P10" t="e">
        <f>VLOOKUP(A10, '[1]Passing Stats Cleaning'!$A$3:$U$37, 19, FALSE)</f>
        <v>#N/A</v>
      </c>
      <c r="Q10" t="e">
        <f>VLOOKUP(A10, '[1]Passing Stats Cleaning'!$A$3:$U$37, 20, FALSE)</f>
        <v>#N/A</v>
      </c>
      <c r="R10" t="e">
        <f>VLOOKUP(A10, '[1]Passing Stats Cleaning'!$A$3:$U$37, 21, FALSE)</f>
        <v>#N/A</v>
      </c>
      <c r="S10">
        <f>VLOOKUP(C10,'[1]Team Offense Cleaning'!$A$4:$AI$140, 10, FALSE)</f>
        <v>4.25</v>
      </c>
      <c r="T10">
        <f>VLOOKUP(C10,'[1]Team Offense Cleaning'!$A$4:$AI$140, 9, FALSE)</f>
        <v>32</v>
      </c>
      <c r="U10">
        <f>VLOOKUP(C10,'[1]Team Offense Cleaning'!$A$4:$AI$140, 13, FALSE)</f>
        <v>4.96</v>
      </c>
      <c r="V10">
        <f>VLOOKUP(C10,'[1]Team Offense Cleaning'!$A$4:$AI$140, 17, FALSE)</f>
        <v>2.75</v>
      </c>
      <c r="W10">
        <f>VLOOKUP(C10,'[1]Team Offense Cleaning'!$A$4:$AI$140, 15, FALSE)</f>
        <v>40</v>
      </c>
      <c r="X10">
        <f>VLOOKUP(C10,'[1]Team Offense Cleaning'!$A$4:$AI$140, 16, FALSE)</f>
        <v>198.25</v>
      </c>
      <c r="Y10">
        <f>VLOOKUP(C10,'[1]Team Offense Cleaning'!$A$4:$AI$140, 20, FALSE)</f>
        <v>66.400000000000006</v>
      </c>
      <c r="Z10">
        <f>VLOOKUP(C10,'[1]Team Offense Cleaning'!$A$4:$AI$140, 22, FALSE)</f>
        <v>6.9</v>
      </c>
      <c r="AA10">
        <f>VLOOKUP(C10,'[1]Team Offense Cleaning'!$A$4:$AI$140, 28, FALSE)</f>
        <v>1.25</v>
      </c>
      <c r="AB10">
        <f>VLOOKUP(C10,'[1]Team Offense Cleaning'!$A$4:$AI$140, 29, FALSE)</f>
        <v>0</v>
      </c>
      <c r="AC10">
        <f>VLOOKUP(C10,'[1]Team Offense Cleaning'!$A$4:$AI$140, 26, FALSE)</f>
        <v>26.8</v>
      </c>
      <c r="AD10">
        <f>VLOOKUP(C10,'[1]Team Offense Cleaning'!$A$4:$AI$140, 27, FALSE)</f>
        <v>185.3</v>
      </c>
      <c r="AE10">
        <f>VLOOKUP(C10,'[1]Team Offense Cleaning'!$A$4:$AI$140, 32, FALSE)</f>
        <v>5.75</v>
      </c>
      <c r="AF10">
        <f>VLOOKUP(C10,'[1]Team Offense Cleaning'!$A$4:$AI$140, 33, FALSE)</f>
        <v>383.5</v>
      </c>
      <c r="AG10">
        <f>VLOOKUP(E10, '[1]Team Defense Cleaning'!$A$4:$AN$135, 10, FALSE)</f>
        <v>3.5</v>
      </c>
      <c r="AH10">
        <f>VLOOKUP(E10, '[1]Team Defense Cleaning'!$A$4:$AN$135, 9, FALSE)</f>
        <v>29.3</v>
      </c>
      <c r="AI10">
        <f>VLOOKUP(E10, '[1]Team Defense Cleaning'!$A$4:$AN$135, 13, FALSE)</f>
        <v>4.2</v>
      </c>
      <c r="AJ10">
        <f>VLOOKUP(E10, '[1]Team Defense Cleaning'!$A$4:$AN$135, 17, FALSE)</f>
        <v>2</v>
      </c>
      <c r="AK10">
        <f>VLOOKUP(E10, '[1]Team Defense Cleaning'!$A$4:$AN$135, 15, FALSE)</f>
        <v>44.25</v>
      </c>
      <c r="AL10">
        <f>VLOOKUP(E10, '[1]Team Defense Cleaning'!$A$4:$AN$135, 16, FALSE)</f>
        <v>186</v>
      </c>
      <c r="AM10">
        <f>VLOOKUP(E10, '[1]Team Defense Cleaning'!$A$4:$AN$135, 20, FALSE)</f>
        <v>64.599999999999994</v>
      </c>
      <c r="AN10">
        <f>VLOOKUP(E10, '[1]Team Defense Cleaning'!$A$4:$AN$135, 22, FALSE)</f>
        <v>7.5</v>
      </c>
      <c r="AO10">
        <f>VLOOKUP(E10, '[1]Team Defense Cleaning'!$A$4:$AN$135, 26, FALSE)</f>
        <v>24</v>
      </c>
      <c r="AP10">
        <f>VLOOKUP(E10, '[1]Team Defense Cleaning'!$A$4:$AN$135, 27, FALSE)</f>
        <v>181</v>
      </c>
      <c r="AQ10">
        <f>VLOOKUP(E10, '[1]Team Defense Cleaning'!$A$4:$AN$135, 28, FALSE)</f>
        <v>15.5</v>
      </c>
      <c r="AR10">
        <f>VLOOKUP(E10, '[1]Team Defense Cleaning'!$A$4:$AN$135, 29, FALSE)</f>
        <v>1.25</v>
      </c>
      <c r="AS10">
        <f>VLOOKUP(E10, '[1]Team Defense Cleaning'!$A$4:$AN$135, 30, FALSE)</f>
        <v>1</v>
      </c>
      <c r="AT10">
        <f>VLOOKUP(E10, '[1]Team Defense Cleaning'!$A$4:$AN$135, 32, FALSE)</f>
        <v>5.38</v>
      </c>
      <c r="AU10">
        <f>VLOOKUP(E10, '[1]Team Defense Cleaning'!$A$4:$AP$135, 33, FALSE)</f>
        <v>367</v>
      </c>
      <c r="AV10">
        <f>VLOOKUP(E10, '[1]Team Defense Cleaning'!$A$4:$AP$135, 36, FALSE)</f>
        <v>37.74</v>
      </c>
      <c r="AW10">
        <f>VLOOKUP(E10, '[1]Team Defense Cleaning'!$A$4:$AP$135, 38, FALSE)</f>
        <v>1.5</v>
      </c>
      <c r="AX10">
        <f>VLOOKUP(E10, '[1]Team Defense Cleaning'!$A$4:$AP$135, 42, FALSE)</f>
        <v>4.25</v>
      </c>
      <c r="AY10" s="4" t="e">
        <f t="shared" si="0"/>
        <v>#N/A</v>
      </c>
      <c r="AZ10" t="e">
        <f xml:space="preserve"> IF(Table5[[#This Row],[Predicted Yards]] &gt;Table5[[#This Row],[Spread]], "O", "U")</f>
        <v>#N/A</v>
      </c>
    </row>
    <row r="11" spans="1:52" x14ac:dyDescent="0.2">
      <c r="A11" t="s">
        <v>136</v>
      </c>
      <c r="B11" t="s">
        <v>1</v>
      </c>
      <c r="C11" t="s">
        <v>3</v>
      </c>
      <c r="D11">
        <v>1</v>
      </c>
      <c r="E11" t="s">
        <v>2</v>
      </c>
      <c r="F11">
        <v>252.5</v>
      </c>
      <c r="G11">
        <v>2.5</v>
      </c>
      <c r="H11" t="e">
        <f>VLOOKUP($A11, '[1]Passing Stats Cleaning'!$A$3:$U$37, 7, FALSE)</f>
        <v>#N/A</v>
      </c>
      <c r="I11" t="e">
        <f>VLOOKUP(A11, '[1]Passing Stats Cleaning'!$A$3:$U$37, 10, FALSE)</f>
        <v>#N/A</v>
      </c>
      <c r="J11" t="e">
        <f>VLOOKUP(A11, '[1]Passing Stats Cleaning'!$A$3:$U$37, 12, FALSE)</f>
        <v>#N/A</v>
      </c>
      <c r="K11" t="e">
        <f>VLOOKUP(A11, '[1]Passing Stats Cleaning'!$A$3:$U$37, 13, FALSE)</f>
        <v>#N/A</v>
      </c>
      <c r="L11" t="e">
        <f>VLOOKUP(A11, '[1]Passing Stats Cleaning'!$A$3:$U$37, 14, FALSE)</f>
        <v>#N/A</v>
      </c>
      <c r="M11" t="e">
        <f>VLOOKUP(A11, '[1]Passing Stats Cleaning'!$A$3:$U$37, 15, FALSE)</f>
        <v>#N/A</v>
      </c>
      <c r="N11" t="e">
        <f>VLOOKUP(A11, '[1]Passing Stats Cleaning'!$A$3:$U$37, 16, FALSE)</f>
        <v>#N/A</v>
      </c>
      <c r="O11" t="e">
        <f>VLOOKUP(A11, '[1]Passing Stats Cleaning'!$A$3:$U$37, 18, FALSE)</f>
        <v>#N/A</v>
      </c>
      <c r="P11" t="e">
        <f>VLOOKUP(A11, '[1]Passing Stats Cleaning'!$A$3:$U$37, 19, FALSE)</f>
        <v>#N/A</v>
      </c>
      <c r="Q11" t="e">
        <f>VLOOKUP(A11, '[1]Passing Stats Cleaning'!$A$3:$U$37, 20, FALSE)</f>
        <v>#N/A</v>
      </c>
      <c r="R11" t="e">
        <f>VLOOKUP(A11, '[1]Passing Stats Cleaning'!$A$3:$U$37, 21, FALSE)</f>
        <v>#N/A</v>
      </c>
      <c r="S11">
        <f>VLOOKUP(C11,'[1]Team Offense Cleaning'!$A$4:$AI$140, 10, FALSE)</f>
        <v>4.5</v>
      </c>
      <c r="T11">
        <f>VLOOKUP(C11,'[1]Team Offense Cleaning'!$A$4:$AI$140, 9, FALSE)</f>
        <v>34.5</v>
      </c>
      <c r="U11">
        <f>VLOOKUP(C11,'[1]Team Offense Cleaning'!$A$4:$AI$140, 13, FALSE)</f>
        <v>4.1399999999999997</v>
      </c>
      <c r="V11">
        <f>VLOOKUP(C11,'[1]Team Offense Cleaning'!$A$4:$AI$140, 17, FALSE)</f>
        <v>1.25</v>
      </c>
      <c r="W11">
        <f>VLOOKUP(C11,'[1]Team Offense Cleaning'!$A$4:$AI$140, 15, FALSE)</f>
        <v>33.5</v>
      </c>
      <c r="X11">
        <f>VLOOKUP(C11,'[1]Team Offense Cleaning'!$A$4:$AI$140, 16, FALSE)</f>
        <v>138.75</v>
      </c>
      <c r="Y11">
        <f>VLOOKUP(C11,'[1]Team Offense Cleaning'!$A$4:$AI$140, 20, FALSE)</f>
        <v>63</v>
      </c>
      <c r="Z11">
        <f>VLOOKUP(C11,'[1]Team Offense Cleaning'!$A$4:$AI$140, 22, FALSE)</f>
        <v>7.5</v>
      </c>
      <c r="AA11">
        <f>VLOOKUP(C11,'[1]Team Offense Cleaning'!$A$4:$AI$140, 28, FALSE)</f>
        <v>3.25</v>
      </c>
      <c r="AB11">
        <f>VLOOKUP(C11,'[1]Team Offense Cleaning'!$A$4:$AI$140, 29, FALSE)</f>
        <v>0.75</v>
      </c>
      <c r="AC11">
        <f>VLOOKUP(C11,'[1]Team Offense Cleaning'!$A$4:$AI$140, 26, FALSE)</f>
        <v>45.3</v>
      </c>
      <c r="AD11">
        <f>VLOOKUP(C11,'[1]Team Offense Cleaning'!$A$4:$AI$140, 27, FALSE)</f>
        <v>338.5</v>
      </c>
      <c r="AE11">
        <f>VLOOKUP(C11,'[1]Team Offense Cleaning'!$A$4:$AI$140, 32, FALSE)</f>
        <v>6.06</v>
      </c>
      <c r="AF11">
        <f>VLOOKUP(C11,'[1]Team Offense Cleaning'!$A$4:$AI$140, 33, FALSE)</f>
        <v>477.3</v>
      </c>
      <c r="AG11">
        <f>VLOOKUP(E11, '[1]Team Defense Cleaning'!$A$4:$AN$135, 10, FALSE)</f>
        <v>1.75</v>
      </c>
      <c r="AH11">
        <f>VLOOKUP(E11, '[1]Team Defense Cleaning'!$A$4:$AN$135, 9, FALSE)</f>
        <v>16.5</v>
      </c>
      <c r="AI11">
        <f>VLOOKUP(E11, '[1]Team Defense Cleaning'!$A$4:$AN$135, 13, FALSE)</f>
        <v>1.86</v>
      </c>
      <c r="AJ11">
        <f>VLOOKUP(E11, '[1]Team Defense Cleaning'!$A$4:$AN$135, 17, FALSE)</f>
        <v>0.25</v>
      </c>
      <c r="AK11">
        <f>VLOOKUP(E11, '[1]Team Defense Cleaning'!$A$4:$AN$135, 15, FALSE)</f>
        <v>31.25</v>
      </c>
      <c r="AL11">
        <f>VLOOKUP(E11, '[1]Team Defense Cleaning'!$A$4:$AN$135, 16, FALSE)</f>
        <v>58.25</v>
      </c>
      <c r="AM11">
        <f>VLOOKUP(E11, '[1]Team Defense Cleaning'!$A$4:$AN$135, 20, FALSE)</f>
        <v>62.7</v>
      </c>
      <c r="AN11">
        <f>VLOOKUP(E11, '[1]Team Defense Cleaning'!$A$4:$AN$135, 22, FALSE)</f>
        <v>7.4</v>
      </c>
      <c r="AO11">
        <f>VLOOKUP(E11, '[1]Team Defense Cleaning'!$A$4:$AN$135, 26, FALSE)</f>
        <v>31.5</v>
      </c>
      <c r="AP11">
        <f>VLOOKUP(E11, '[1]Team Defense Cleaning'!$A$4:$AN$135, 27, FALSE)</f>
        <v>232.8</v>
      </c>
      <c r="AQ11">
        <f>VLOOKUP(E11, '[1]Team Defense Cleaning'!$A$4:$AN$135, 28, FALSE)</f>
        <v>19.75</v>
      </c>
      <c r="AR11">
        <f>VLOOKUP(E11, '[1]Team Defense Cleaning'!$A$4:$AN$135, 29, FALSE)</f>
        <v>1.5</v>
      </c>
      <c r="AS11">
        <f>VLOOKUP(E11, '[1]Team Defense Cleaning'!$A$4:$AN$135, 30, FALSE)</f>
        <v>0.25</v>
      </c>
      <c r="AT11">
        <f>VLOOKUP(E11, '[1]Team Defense Cleaning'!$A$4:$AN$135, 32, FALSE)</f>
        <v>4.6399999999999997</v>
      </c>
      <c r="AU11">
        <f>VLOOKUP(E11, '[1]Team Defense Cleaning'!$A$4:$AP$135, 33, FALSE)</f>
        <v>291</v>
      </c>
      <c r="AV11">
        <f>VLOOKUP(E11, '[1]Team Defense Cleaning'!$A$4:$AP$135, 36, FALSE)</f>
        <v>28.07</v>
      </c>
      <c r="AW11">
        <f>VLOOKUP(E11, '[1]Team Defense Cleaning'!$A$4:$AP$135, 38, FALSE)</f>
        <v>3</v>
      </c>
      <c r="AX11">
        <f>VLOOKUP(E11, '[1]Team Defense Cleaning'!$A$4:$AP$135, 42, FALSE)</f>
        <v>3</v>
      </c>
      <c r="AY11" s="4" t="e">
        <f t="shared" si="0"/>
        <v>#N/A</v>
      </c>
      <c r="AZ11" t="e">
        <f xml:space="preserve"> IF(Table5[[#This Row],[Predicted Yards]] &gt;Table5[[#This Row],[Spread]], "O", "U")</f>
        <v>#N/A</v>
      </c>
    </row>
    <row r="12" spans="1:52" x14ac:dyDescent="0.2">
      <c r="A12" t="s">
        <v>137</v>
      </c>
      <c r="B12" t="s">
        <v>1</v>
      </c>
      <c r="C12" t="s">
        <v>10</v>
      </c>
      <c r="D12">
        <v>1</v>
      </c>
      <c r="E12" t="s">
        <v>17</v>
      </c>
      <c r="F12">
        <v>269.5</v>
      </c>
      <c r="G12">
        <v>-12</v>
      </c>
      <c r="H12" t="e">
        <f>VLOOKUP($A12, '[1]Passing Stats Cleaning'!$A$3:$U$37, 7, FALSE)</f>
        <v>#N/A</v>
      </c>
      <c r="I12" t="e">
        <f>VLOOKUP(A12, '[1]Passing Stats Cleaning'!$A$3:$U$37, 10, FALSE)</f>
        <v>#N/A</v>
      </c>
      <c r="J12" t="e">
        <f>VLOOKUP(A12, '[1]Passing Stats Cleaning'!$A$3:$U$37, 12, FALSE)</f>
        <v>#N/A</v>
      </c>
      <c r="K12" t="e">
        <f>VLOOKUP(A12, '[1]Passing Stats Cleaning'!$A$3:$U$37, 13, FALSE)</f>
        <v>#N/A</v>
      </c>
      <c r="L12" t="e">
        <f>VLOOKUP(A12, '[1]Passing Stats Cleaning'!$A$3:$U$37, 14, FALSE)</f>
        <v>#N/A</v>
      </c>
      <c r="M12" t="e">
        <f>VLOOKUP(A12, '[1]Passing Stats Cleaning'!$A$3:$U$37, 15, FALSE)</f>
        <v>#N/A</v>
      </c>
      <c r="N12" t="e">
        <f>VLOOKUP(A12, '[1]Passing Stats Cleaning'!$A$3:$U$37, 16, FALSE)</f>
        <v>#N/A</v>
      </c>
      <c r="O12" t="e">
        <f>VLOOKUP(A12, '[1]Passing Stats Cleaning'!$A$3:$U$37, 18, FALSE)</f>
        <v>#N/A</v>
      </c>
      <c r="P12" t="e">
        <f>VLOOKUP(A12, '[1]Passing Stats Cleaning'!$A$3:$U$37, 19, FALSE)</f>
        <v>#N/A</v>
      </c>
      <c r="Q12" t="e">
        <f>VLOOKUP(A12, '[1]Passing Stats Cleaning'!$A$3:$U$37, 20, FALSE)</f>
        <v>#N/A</v>
      </c>
      <c r="R12" t="e">
        <f>VLOOKUP(A12, '[1]Passing Stats Cleaning'!$A$3:$U$37, 21, FALSE)</f>
        <v>#N/A</v>
      </c>
      <c r="S12">
        <f>VLOOKUP(C12,'[1]Team Offense Cleaning'!$A$4:$AI$140, 10, FALSE)</f>
        <v>5.25</v>
      </c>
      <c r="T12">
        <f>VLOOKUP(C12,'[1]Team Offense Cleaning'!$A$4:$AI$140, 9, FALSE)</f>
        <v>39.799999999999997</v>
      </c>
      <c r="U12">
        <f>VLOOKUP(C12,'[1]Team Offense Cleaning'!$A$4:$AI$140, 13, FALSE)</f>
        <v>5.29</v>
      </c>
      <c r="V12">
        <f>VLOOKUP(C12,'[1]Team Offense Cleaning'!$A$4:$AI$140, 17, FALSE)</f>
        <v>3.25</v>
      </c>
      <c r="W12">
        <f>VLOOKUP(C12,'[1]Team Offense Cleaning'!$A$4:$AI$140, 15, FALSE)</f>
        <v>39</v>
      </c>
      <c r="X12">
        <f>VLOOKUP(C12,'[1]Team Offense Cleaning'!$A$4:$AI$140, 16, FALSE)</f>
        <v>206.5</v>
      </c>
      <c r="Y12">
        <f>VLOOKUP(C12,'[1]Team Offense Cleaning'!$A$4:$AI$140, 20, FALSE)</f>
        <v>66.400000000000006</v>
      </c>
      <c r="Z12">
        <f>VLOOKUP(C12,'[1]Team Offense Cleaning'!$A$4:$AI$140, 22, FALSE)</f>
        <v>8.9</v>
      </c>
      <c r="AA12">
        <f>VLOOKUP(C12,'[1]Team Offense Cleaning'!$A$4:$AI$140, 28, FALSE)</f>
        <v>2</v>
      </c>
      <c r="AB12">
        <f>VLOOKUP(C12,'[1]Team Offense Cleaning'!$A$4:$AI$140, 29, FALSE)</f>
        <v>0.5</v>
      </c>
      <c r="AC12">
        <f>VLOOKUP(C12,'[1]Team Offense Cleaning'!$A$4:$AI$140, 26, FALSE)</f>
        <v>26.8</v>
      </c>
      <c r="AD12">
        <f>VLOOKUP(C12,'[1]Team Offense Cleaning'!$A$4:$AI$140, 27, FALSE)</f>
        <v>237.5</v>
      </c>
      <c r="AE12">
        <f>VLOOKUP(C12,'[1]Team Offense Cleaning'!$A$4:$AI$140, 32, FALSE)</f>
        <v>6.75</v>
      </c>
      <c r="AF12">
        <f>VLOOKUP(C12,'[1]Team Offense Cleaning'!$A$4:$AI$140, 33, FALSE)</f>
        <v>444</v>
      </c>
      <c r="AG12" t="e">
        <f>VLOOKUP(E12, '[1]Team Defense Cleaning'!$A$4:$AN$135, 10, FALSE)</f>
        <v>#N/A</v>
      </c>
      <c r="AH12" t="e">
        <f>VLOOKUP(E12, '[1]Team Defense Cleaning'!$A$4:$AN$135, 9, FALSE)</f>
        <v>#N/A</v>
      </c>
      <c r="AI12" t="e">
        <f>VLOOKUP(E12, '[1]Team Defense Cleaning'!$A$4:$AN$135, 13, FALSE)</f>
        <v>#N/A</v>
      </c>
      <c r="AJ12" t="e">
        <f>VLOOKUP(E12, '[1]Team Defense Cleaning'!$A$4:$AN$135, 17, FALSE)</f>
        <v>#N/A</v>
      </c>
      <c r="AK12" t="e">
        <f>VLOOKUP(E12, '[1]Team Defense Cleaning'!$A$4:$AN$135, 15, FALSE)</f>
        <v>#N/A</v>
      </c>
      <c r="AL12" t="e">
        <f>VLOOKUP(E12, '[1]Team Defense Cleaning'!$A$4:$AN$135, 16, FALSE)</f>
        <v>#N/A</v>
      </c>
      <c r="AM12" t="e">
        <f>VLOOKUP(E12, '[1]Team Defense Cleaning'!$A$4:$AN$135, 20, FALSE)</f>
        <v>#N/A</v>
      </c>
      <c r="AN12" t="e">
        <f>VLOOKUP(E12, '[1]Team Defense Cleaning'!$A$4:$AN$135, 22, FALSE)</f>
        <v>#N/A</v>
      </c>
      <c r="AO12" t="e">
        <f>VLOOKUP(E12, '[1]Team Defense Cleaning'!$A$4:$AN$135, 26, FALSE)</f>
        <v>#N/A</v>
      </c>
      <c r="AP12" t="e">
        <f>VLOOKUP(E12, '[1]Team Defense Cleaning'!$A$4:$AN$135, 27, FALSE)</f>
        <v>#N/A</v>
      </c>
      <c r="AQ12" t="e">
        <f>VLOOKUP(E12, '[1]Team Defense Cleaning'!$A$4:$AN$135, 28, FALSE)</f>
        <v>#N/A</v>
      </c>
      <c r="AR12" t="e">
        <f>VLOOKUP(E12, '[1]Team Defense Cleaning'!$A$4:$AN$135, 29, FALSE)</f>
        <v>#N/A</v>
      </c>
      <c r="AS12" t="e">
        <f>VLOOKUP(E12, '[1]Team Defense Cleaning'!$A$4:$AN$135, 30, FALSE)</f>
        <v>#N/A</v>
      </c>
      <c r="AT12" t="e">
        <f>VLOOKUP(E12, '[1]Team Defense Cleaning'!$A$4:$AN$135, 32, FALSE)</f>
        <v>#N/A</v>
      </c>
      <c r="AU12" t="e">
        <f>VLOOKUP(E12, '[1]Team Defense Cleaning'!$A$4:$AP$135, 33, FALSE)</f>
        <v>#N/A</v>
      </c>
      <c r="AV12" t="e">
        <f>VLOOKUP(E12, '[1]Team Defense Cleaning'!$A$4:$AP$135, 36, FALSE)</f>
        <v>#N/A</v>
      </c>
      <c r="AW12" t="e">
        <f>VLOOKUP(E12, '[1]Team Defense Cleaning'!$A$4:$AP$135, 38, FALSE)</f>
        <v>#N/A</v>
      </c>
      <c r="AX12" t="e">
        <f>VLOOKUP(E12, '[1]Team Defense Cleaning'!$A$4:$AP$135, 42, FALSE)</f>
        <v>#N/A</v>
      </c>
      <c r="AY12" s="4" t="e">
        <f t="shared" si="0"/>
        <v>#N/A</v>
      </c>
      <c r="AZ12" t="e">
        <f xml:space="preserve"> IF(Table5[[#This Row],[Predicted Yards]] &gt;Table5[[#This Row],[Spread]], "O", "U")</f>
        <v>#N/A</v>
      </c>
    </row>
    <row r="13" spans="1:52" x14ac:dyDescent="0.2">
      <c r="A13" t="s">
        <v>138</v>
      </c>
      <c r="B13" t="s">
        <v>1</v>
      </c>
      <c r="C13" t="s">
        <v>20</v>
      </c>
      <c r="D13">
        <v>1</v>
      </c>
      <c r="E13" t="s">
        <v>18</v>
      </c>
      <c r="F13">
        <v>217.5</v>
      </c>
      <c r="G13">
        <v>-13.5</v>
      </c>
      <c r="H13">
        <f>VLOOKUP($A13, '[1]Passing Stats Cleaning'!$A$3:$U$37, 7, FALSE)</f>
        <v>66.7</v>
      </c>
      <c r="I13">
        <f>VLOOKUP(A13, '[1]Passing Stats Cleaning'!$A$3:$U$37, 10, FALSE)</f>
        <v>10.3</v>
      </c>
      <c r="J13">
        <f>VLOOKUP(A13, '[1]Passing Stats Cleaning'!$A$3:$U$37, 12, FALSE)</f>
        <v>2.6</v>
      </c>
      <c r="K13">
        <f>VLOOKUP(A13, '[1]Passing Stats Cleaning'!$A$3:$U$37, 13, FALSE)</f>
        <v>9.6</v>
      </c>
      <c r="L13">
        <f>VLOOKUP(A13, '[1]Passing Stats Cleaning'!$A$3:$U$37, 14, FALSE)</f>
        <v>10.5</v>
      </c>
      <c r="M13">
        <f>VLOOKUP(A13, '[1]Passing Stats Cleaning'!$A$3:$U$37, 15, FALSE)</f>
        <v>14.4</v>
      </c>
      <c r="N13">
        <f>VLOOKUP(A13, '[1]Passing Stats Cleaning'!$A$3:$U$37, 16, FALSE)</f>
        <v>281</v>
      </c>
      <c r="O13">
        <f>VLOOKUP(A13, '[1]Passing Stats Cleaning'!$A$3:$U$37, 18, FALSE)</f>
        <v>3</v>
      </c>
      <c r="P13">
        <f>VLOOKUP(A13, '[1]Passing Stats Cleaning'!$A$3:$U$37, 19, FALSE)</f>
        <v>0.75</v>
      </c>
      <c r="Q13">
        <f>VLOOKUP(A13, '[1]Passing Stats Cleaning'!$A$3:$U$37, 20, FALSE)</f>
        <v>29.25</v>
      </c>
      <c r="R13">
        <f>VLOOKUP(A13, '[1]Passing Stats Cleaning'!$A$3:$U$37, 21, FALSE)</f>
        <v>19.5</v>
      </c>
      <c r="S13">
        <f>VLOOKUP(C13,'[1]Team Offense Cleaning'!$A$4:$AI$140, 10, FALSE)</f>
        <v>7</v>
      </c>
      <c r="T13">
        <f>VLOOKUP(C13,'[1]Team Offense Cleaning'!$A$4:$AI$140, 9, FALSE)</f>
        <v>53.5</v>
      </c>
      <c r="U13">
        <f>VLOOKUP(C13,'[1]Team Offense Cleaning'!$A$4:$AI$140, 13, FALSE)</f>
        <v>5.24</v>
      </c>
      <c r="V13">
        <f>VLOOKUP(C13,'[1]Team Offense Cleaning'!$A$4:$AI$140, 17, FALSE)</f>
        <v>3</v>
      </c>
      <c r="W13">
        <f>VLOOKUP(C13,'[1]Team Offense Cleaning'!$A$4:$AI$140, 15, FALSE)</f>
        <v>41.25</v>
      </c>
      <c r="X13">
        <f>VLOOKUP(C13,'[1]Team Offense Cleaning'!$A$4:$AI$140, 16, FALSE)</f>
        <v>216.25</v>
      </c>
      <c r="Y13">
        <f>VLOOKUP(C13,'[1]Team Offense Cleaning'!$A$4:$AI$140, 20, FALSE)</f>
        <v>65.8</v>
      </c>
      <c r="Z13">
        <f>VLOOKUP(C13,'[1]Team Offense Cleaning'!$A$4:$AI$140, 22, FALSE)</f>
        <v>9.3000000000000007</v>
      </c>
      <c r="AA13">
        <f>VLOOKUP(C13,'[1]Team Offense Cleaning'!$A$4:$AI$140, 28, FALSE)</f>
        <v>3.5</v>
      </c>
      <c r="AB13">
        <f>VLOOKUP(C13,'[1]Team Offense Cleaning'!$A$4:$AI$140, 29, FALSE)</f>
        <v>0.75</v>
      </c>
      <c r="AC13">
        <f>VLOOKUP(C13,'[1]Team Offense Cleaning'!$A$4:$AI$140, 26, FALSE)</f>
        <v>36.5</v>
      </c>
      <c r="AD13">
        <f>VLOOKUP(C13,'[1]Team Offense Cleaning'!$A$4:$AI$140, 27, FALSE)</f>
        <v>337.8</v>
      </c>
      <c r="AE13">
        <f>VLOOKUP(C13,'[1]Team Offense Cleaning'!$A$4:$AI$140, 32, FALSE)</f>
        <v>7.13</v>
      </c>
      <c r="AF13">
        <f>VLOOKUP(C13,'[1]Team Offense Cleaning'!$A$4:$AI$140, 33, FALSE)</f>
        <v>554</v>
      </c>
      <c r="AG13">
        <f>VLOOKUP(E13, '[1]Team Defense Cleaning'!$A$4:$AN$135, 10, FALSE)</f>
        <v>3.5</v>
      </c>
      <c r="AH13">
        <f>VLOOKUP(E13, '[1]Team Defense Cleaning'!$A$4:$AN$135, 9, FALSE)</f>
        <v>27.5</v>
      </c>
      <c r="AI13">
        <f>VLOOKUP(E13, '[1]Team Defense Cleaning'!$A$4:$AN$135, 13, FALSE)</f>
        <v>5.08</v>
      </c>
      <c r="AJ13">
        <f>VLOOKUP(E13, '[1]Team Defense Cleaning'!$A$4:$AN$135, 17, FALSE)</f>
        <v>1</v>
      </c>
      <c r="AK13">
        <f>VLOOKUP(E13, '[1]Team Defense Cleaning'!$A$4:$AN$135, 15, FALSE)</f>
        <v>31.25</v>
      </c>
      <c r="AL13">
        <f>VLOOKUP(E13, '[1]Team Defense Cleaning'!$A$4:$AN$135, 16, FALSE)</f>
        <v>158.75</v>
      </c>
      <c r="AM13">
        <f>VLOOKUP(E13, '[1]Team Defense Cleaning'!$A$4:$AN$135, 20, FALSE)</f>
        <v>57.8</v>
      </c>
      <c r="AN13">
        <f>VLOOKUP(E13, '[1]Team Defense Cleaning'!$A$4:$AN$135, 22, FALSE)</f>
        <v>6.3</v>
      </c>
      <c r="AO13">
        <f>VLOOKUP(E13, '[1]Team Defense Cleaning'!$A$4:$AN$135, 26, FALSE)</f>
        <v>46.8</v>
      </c>
      <c r="AP13">
        <f>VLOOKUP(E13, '[1]Team Defense Cleaning'!$A$4:$AN$135, 27, FALSE)</f>
        <v>296.3</v>
      </c>
      <c r="AQ13">
        <f>VLOOKUP(E13, '[1]Team Defense Cleaning'!$A$4:$AN$135, 28, FALSE)</f>
        <v>27</v>
      </c>
      <c r="AR13">
        <f>VLOOKUP(E13, '[1]Team Defense Cleaning'!$A$4:$AN$135, 29, FALSE)</f>
        <v>2.25</v>
      </c>
      <c r="AS13">
        <f>VLOOKUP(E13, '[1]Team Defense Cleaning'!$A$4:$AN$135, 30, FALSE)</f>
        <v>0.75</v>
      </c>
      <c r="AT13">
        <f>VLOOKUP(E13, '[1]Team Defense Cleaning'!$A$4:$AN$135, 32, FALSE)</f>
        <v>5.83</v>
      </c>
      <c r="AU13">
        <f>VLOOKUP(E13, '[1]Team Defense Cleaning'!$A$4:$AP$135, 33, FALSE)</f>
        <v>455</v>
      </c>
      <c r="AV13">
        <f>VLOOKUP(E13, '[1]Team Defense Cleaning'!$A$4:$AP$135, 36, FALSE)</f>
        <v>38.33</v>
      </c>
      <c r="AW13">
        <f>VLOOKUP(E13, '[1]Team Defense Cleaning'!$A$4:$AP$135, 38, FALSE)</f>
        <v>1</v>
      </c>
      <c r="AX13">
        <f>VLOOKUP(E13, '[1]Team Defense Cleaning'!$A$4:$AP$135, 42, FALSE)</f>
        <v>6</v>
      </c>
      <c r="AY13" s="4">
        <f t="shared" si="0"/>
        <v>94.224204612303765</v>
      </c>
      <c r="AZ13" t="str">
        <f xml:space="preserve"> IF(Table5[[#This Row],[Predicted Yards]] &gt;Table5[[#This Row],[Spread]], "O", "U")</f>
        <v>O</v>
      </c>
    </row>
    <row r="14" spans="1:52" x14ac:dyDescent="0.2">
      <c r="A14" t="s">
        <v>139</v>
      </c>
      <c r="B14" t="s">
        <v>1</v>
      </c>
      <c r="C14" t="s">
        <v>18</v>
      </c>
      <c r="D14">
        <v>0</v>
      </c>
      <c r="E14" t="s">
        <v>20</v>
      </c>
      <c r="F14">
        <v>200.5</v>
      </c>
      <c r="G14">
        <v>13.5</v>
      </c>
      <c r="H14" t="e">
        <f>VLOOKUP($A14, '[1]Passing Stats Cleaning'!$A$3:$U$37, 7, FALSE)</f>
        <v>#N/A</v>
      </c>
      <c r="I14" t="e">
        <f>VLOOKUP(A14, '[1]Passing Stats Cleaning'!$A$3:$U$37, 10, FALSE)</f>
        <v>#N/A</v>
      </c>
      <c r="J14" t="e">
        <f>VLOOKUP(A14, '[1]Passing Stats Cleaning'!$A$3:$U$37, 12, FALSE)</f>
        <v>#N/A</v>
      </c>
      <c r="K14" t="e">
        <f>VLOOKUP(A14, '[1]Passing Stats Cleaning'!$A$3:$U$37, 13, FALSE)</f>
        <v>#N/A</v>
      </c>
      <c r="L14" t="e">
        <f>VLOOKUP(A14, '[1]Passing Stats Cleaning'!$A$3:$U$37, 14, FALSE)</f>
        <v>#N/A</v>
      </c>
      <c r="M14" t="e">
        <f>VLOOKUP(A14, '[1]Passing Stats Cleaning'!$A$3:$U$37, 15, FALSE)</f>
        <v>#N/A</v>
      </c>
      <c r="N14" t="e">
        <f>VLOOKUP(A14, '[1]Passing Stats Cleaning'!$A$3:$U$37, 16, FALSE)</f>
        <v>#N/A</v>
      </c>
      <c r="O14" t="e">
        <f>VLOOKUP(A14, '[1]Passing Stats Cleaning'!$A$3:$U$37, 18, FALSE)</f>
        <v>#N/A</v>
      </c>
      <c r="P14" t="e">
        <f>VLOOKUP(A14, '[1]Passing Stats Cleaning'!$A$3:$U$37, 19, FALSE)</f>
        <v>#N/A</v>
      </c>
      <c r="Q14" t="e">
        <f>VLOOKUP(A14, '[1]Passing Stats Cleaning'!$A$3:$U$37, 20, FALSE)</f>
        <v>#N/A</v>
      </c>
      <c r="R14" t="e">
        <f>VLOOKUP(A14, '[1]Passing Stats Cleaning'!$A$3:$U$37, 21, FALSE)</f>
        <v>#N/A</v>
      </c>
      <c r="S14">
        <f>VLOOKUP(C14,'[1]Team Offense Cleaning'!$A$4:$AI$140, 10, FALSE)</f>
        <v>5</v>
      </c>
      <c r="T14">
        <f>VLOOKUP(C14,'[1]Team Offense Cleaning'!$A$4:$AI$140, 9, FALSE)</f>
        <v>38.299999999999997</v>
      </c>
      <c r="U14">
        <f>VLOOKUP(C14,'[1]Team Offense Cleaning'!$A$4:$AI$140, 13, FALSE)</f>
        <v>3.28</v>
      </c>
      <c r="V14">
        <f>VLOOKUP(C14,'[1]Team Offense Cleaning'!$A$4:$AI$140, 17, FALSE)</f>
        <v>2</v>
      </c>
      <c r="W14">
        <f>VLOOKUP(C14,'[1]Team Offense Cleaning'!$A$4:$AI$140, 15, FALSE)</f>
        <v>36.25</v>
      </c>
      <c r="X14">
        <f>VLOOKUP(C14,'[1]Team Offense Cleaning'!$A$4:$AI$140, 16, FALSE)</f>
        <v>119</v>
      </c>
      <c r="Y14">
        <f>VLOOKUP(C14,'[1]Team Offense Cleaning'!$A$4:$AI$140, 20, FALSE)</f>
        <v>61.8</v>
      </c>
      <c r="Z14">
        <f>VLOOKUP(C14,'[1]Team Offense Cleaning'!$A$4:$AI$140, 22, FALSE)</f>
        <v>8.3000000000000007</v>
      </c>
      <c r="AA14">
        <f>VLOOKUP(C14,'[1]Team Offense Cleaning'!$A$4:$AI$140, 28, FALSE)</f>
        <v>3</v>
      </c>
      <c r="AB14">
        <f>VLOOKUP(C14,'[1]Team Offense Cleaning'!$A$4:$AI$140, 29, FALSE)</f>
        <v>0.75</v>
      </c>
      <c r="AC14">
        <f>VLOOKUP(C14,'[1]Team Offense Cleaning'!$A$4:$AI$140, 26, FALSE)</f>
        <v>42.5</v>
      </c>
      <c r="AD14">
        <f>VLOOKUP(C14,'[1]Team Offense Cleaning'!$A$4:$AI$140, 27, FALSE)</f>
        <v>353.8</v>
      </c>
      <c r="AE14">
        <f>VLOOKUP(C14,'[1]Team Offense Cleaning'!$A$4:$AI$140, 32, FALSE)</f>
        <v>6</v>
      </c>
      <c r="AF14">
        <f>VLOOKUP(C14,'[1]Team Offense Cleaning'!$A$4:$AI$140, 33, FALSE)</f>
        <v>472.8</v>
      </c>
      <c r="AG14">
        <f>VLOOKUP(E14, '[1]Team Defense Cleaning'!$A$4:$AN$135, 10, FALSE)</f>
        <v>3.5</v>
      </c>
      <c r="AH14">
        <f>VLOOKUP(E14, '[1]Team Defense Cleaning'!$A$4:$AN$135, 9, FALSE)</f>
        <v>27.8</v>
      </c>
      <c r="AI14">
        <f>VLOOKUP(E14, '[1]Team Defense Cleaning'!$A$4:$AN$135, 13, FALSE)</f>
        <v>2.5499999999999998</v>
      </c>
      <c r="AJ14">
        <f>VLOOKUP(E14, '[1]Team Defense Cleaning'!$A$4:$AN$135, 17, FALSE)</f>
        <v>2</v>
      </c>
      <c r="AK14">
        <f>VLOOKUP(E14, '[1]Team Defense Cleaning'!$A$4:$AN$135, 15, FALSE)</f>
        <v>36.5</v>
      </c>
      <c r="AL14">
        <f>VLOOKUP(E14, '[1]Team Defense Cleaning'!$A$4:$AN$135, 16, FALSE)</f>
        <v>93.25</v>
      </c>
      <c r="AM14">
        <f>VLOOKUP(E14, '[1]Team Defense Cleaning'!$A$4:$AN$135, 20, FALSE)</f>
        <v>67.099999999999994</v>
      </c>
      <c r="AN14">
        <f>VLOOKUP(E14, '[1]Team Defense Cleaning'!$A$4:$AN$135, 22, FALSE)</f>
        <v>7.2</v>
      </c>
      <c r="AO14">
        <f>VLOOKUP(E14, '[1]Team Defense Cleaning'!$A$4:$AN$135, 26, FALSE)</f>
        <v>38.799999999999997</v>
      </c>
      <c r="AP14">
        <f>VLOOKUP(E14, '[1]Team Defense Cleaning'!$A$4:$AN$135, 27, FALSE)</f>
        <v>279</v>
      </c>
      <c r="AQ14">
        <f>VLOOKUP(E14, '[1]Team Defense Cleaning'!$A$4:$AN$135, 28, FALSE)</f>
        <v>26</v>
      </c>
      <c r="AR14">
        <f>VLOOKUP(E14, '[1]Team Defense Cleaning'!$A$4:$AN$135, 29, FALSE)</f>
        <v>1.5</v>
      </c>
      <c r="AS14">
        <f>VLOOKUP(E14, '[1]Team Defense Cleaning'!$A$4:$AN$135, 30, FALSE)</f>
        <v>0.75</v>
      </c>
      <c r="AT14">
        <f>VLOOKUP(E14, '[1]Team Defense Cleaning'!$A$4:$AN$135, 32, FALSE)</f>
        <v>4.95</v>
      </c>
      <c r="AU14">
        <f>VLOOKUP(E14, '[1]Team Defense Cleaning'!$A$4:$AP$135, 33, FALSE)</f>
        <v>372.3</v>
      </c>
      <c r="AV14">
        <f>VLOOKUP(E14, '[1]Team Defense Cleaning'!$A$4:$AP$135, 36, FALSE)</f>
        <v>32.79</v>
      </c>
      <c r="AW14">
        <f>VLOOKUP(E14, '[1]Team Defense Cleaning'!$A$4:$AP$135, 38, FALSE)</f>
        <v>3.75</v>
      </c>
      <c r="AX14">
        <f>VLOOKUP(E14, '[1]Team Defense Cleaning'!$A$4:$AP$135, 42, FALSE)</f>
        <v>5.25</v>
      </c>
      <c r="AY14" s="4" t="e">
        <f t="shared" si="0"/>
        <v>#N/A</v>
      </c>
      <c r="AZ14" t="e">
        <f xml:space="preserve"> IF(Table5[[#This Row],[Predicted Yards]] &gt;Table5[[#This Row],[Spread]], "O", "U")</f>
        <v>#N/A</v>
      </c>
    </row>
    <row r="15" spans="1:52" x14ac:dyDescent="0.2">
      <c r="A15" t="s">
        <v>140</v>
      </c>
      <c r="B15" t="s">
        <v>1</v>
      </c>
      <c r="C15" t="s">
        <v>7</v>
      </c>
      <c r="D15">
        <v>0</v>
      </c>
      <c r="E15" t="s">
        <v>6</v>
      </c>
      <c r="F15">
        <v>278.5</v>
      </c>
      <c r="G15">
        <v>4</v>
      </c>
      <c r="H15">
        <f>VLOOKUP($A15, '[1]Passing Stats Cleaning'!$A$3:$U$37, 7, FALSE)</f>
        <v>68.599999999999994</v>
      </c>
      <c r="I15">
        <f>VLOOKUP(A15, '[1]Passing Stats Cleaning'!$A$3:$U$37, 10, FALSE)</f>
        <v>4.4000000000000004</v>
      </c>
      <c r="J15">
        <f>VLOOKUP(A15, '[1]Passing Stats Cleaning'!$A$3:$U$37, 12, FALSE)</f>
        <v>1.5</v>
      </c>
      <c r="K15">
        <f>VLOOKUP(A15, '[1]Passing Stats Cleaning'!$A$3:$U$37, 13, FALSE)</f>
        <v>7</v>
      </c>
      <c r="L15">
        <f>VLOOKUP(A15, '[1]Passing Stats Cleaning'!$A$3:$U$37, 14, FALSE)</f>
        <v>7.24</v>
      </c>
      <c r="M15">
        <f>VLOOKUP(A15, '[1]Passing Stats Cleaning'!$A$3:$U$37, 15, FALSE)</f>
        <v>10.199999999999999</v>
      </c>
      <c r="N15">
        <f>VLOOKUP(A15, '[1]Passing Stats Cleaning'!$A$3:$U$37, 16, FALSE)</f>
        <v>240.5</v>
      </c>
      <c r="O15">
        <f>VLOOKUP(A15, '[1]Passing Stats Cleaning'!$A$3:$U$37, 18, FALSE)</f>
        <v>1.5</v>
      </c>
      <c r="P15">
        <f>VLOOKUP(A15, '[1]Passing Stats Cleaning'!$A$3:$U$37, 19, FALSE)</f>
        <v>0.5</v>
      </c>
      <c r="Q15">
        <f>VLOOKUP(A15, '[1]Passing Stats Cleaning'!$A$3:$U$37, 20, FALSE)</f>
        <v>34.25</v>
      </c>
      <c r="R15">
        <f>VLOOKUP(A15, '[1]Passing Stats Cleaning'!$A$3:$U$37, 21, FALSE)</f>
        <v>23.5</v>
      </c>
      <c r="S15">
        <f>VLOOKUP(C15,'[1]Team Offense Cleaning'!$A$4:$AI$140, 10, FALSE)</f>
        <v>3.5</v>
      </c>
      <c r="T15">
        <f>VLOOKUP(C15,'[1]Team Offense Cleaning'!$A$4:$AI$140, 9, FALSE)</f>
        <v>29</v>
      </c>
      <c r="U15">
        <f>VLOOKUP(C15,'[1]Team Offense Cleaning'!$A$4:$AI$140, 13, FALSE)</f>
        <v>3.74</v>
      </c>
      <c r="V15">
        <f>VLOOKUP(C15,'[1]Team Offense Cleaning'!$A$4:$AI$140, 17, FALSE)</f>
        <v>1.5</v>
      </c>
      <c r="W15">
        <f>VLOOKUP(C15,'[1]Team Offense Cleaning'!$A$4:$AI$140, 15, FALSE)</f>
        <v>31.25</v>
      </c>
      <c r="X15">
        <f>VLOOKUP(C15,'[1]Team Offense Cleaning'!$A$4:$AI$140, 16, FALSE)</f>
        <v>116.75</v>
      </c>
      <c r="Y15">
        <f>VLOOKUP(C15,'[1]Team Offense Cleaning'!$A$4:$AI$140, 20, FALSE)</f>
        <v>70</v>
      </c>
      <c r="Z15">
        <f>VLOOKUP(C15,'[1]Team Offense Cleaning'!$A$4:$AI$140, 22, FALSE)</f>
        <v>7.3</v>
      </c>
      <c r="AA15">
        <f>VLOOKUP(C15,'[1]Team Offense Cleaning'!$A$4:$AI$140, 28, FALSE)</f>
        <v>1.75</v>
      </c>
      <c r="AB15">
        <f>VLOOKUP(C15,'[1]Team Offense Cleaning'!$A$4:$AI$140, 29, FALSE)</f>
        <v>0.5</v>
      </c>
      <c r="AC15">
        <f>VLOOKUP(C15,'[1]Team Offense Cleaning'!$A$4:$AI$140, 26, FALSE)</f>
        <v>37.5</v>
      </c>
      <c r="AD15">
        <f>VLOOKUP(C15,'[1]Team Offense Cleaning'!$A$4:$AI$140, 27, FALSE)</f>
        <v>275</v>
      </c>
      <c r="AE15">
        <f>VLOOKUP(C15,'[1]Team Offense Cleaning'!$A$4:$AI$140, 32, FALSE)</f>
        <v>5.7</v>
      </c>
      <c r="AF15">
        <f>VLOOKUP(C15,'[1]Team Offense Cleaning'!$A$4:$AI$140, 33, FALSE)</f>
        <v>391.8</v>
      </c>
      <c r="AG15">
        <f>VLOOKUP(E15, '[1]Team Defense Cleaning'!$A$4:$AN$135, 10, FALSE)</f>
        <v>2.5</v>
      </c>
      <c r="AH15">
        <f>VLOOKUP(E15, '[1]Team Defense Cleaning'!$A$4:$AN$135, 9, FALSE)</f>
        <v>22.8</v>
      </c>
      <c r="AI15">
        <f>VLOOKUP(E15, '[1]Team Defense Cleaning'!$A$4:$AN$135, 13, FALSE)</f>
        <v>3.41</v>
      </c>
      <c r="AJ15">
        <f>VLOOKUP(E15, '[1]Team Defense Cleaning'!$A$4:$AN$135, 17, FALSE)</f>
        <v>1</v>
      </c>
      <c r="AK15">
        <f>VLOOKUP(E15, '[1]Team Defense Cleaning'!$A$4:$AN$135, 15, FALSE)</f>
        <v>35.75</v>
      </c>
      <c r="AL15">
        <f>VLOOKUP(E15, '[1]Team Defense Cleaning'!$A$4:$AN$135, 16, FALSE)</f>
        <v>122</v>
      </c>
      <c r="AM15">
        <f>VLOOKUP(E15, '[1]Team Defense Cleaning'!$A$4:$AN$135, 20, FALSE)</f>
        <v>65</v>
      </c>
      <c r="AN15">
        <f>VLOOKUP(E15, '[1]Team Defense Cleaning'!$A$4:$AN$135, 22, FALSE)</f>
        <v>7</v>
      </c>
      <c r="AO15">
        <f>VLOOKUP(E15, '[1]Team Defense Cleaning'!$A$4:$AN$135, 26, FALSE)</f>
        <v>34.299999999999997</v>
      </c>
      <c r="AP15">
        <f>VLOOKUP(E15, '[1]Team Defense Cleaning'!$A$4:$AN$135, 27, FALSE)</f>
        <v>240</v>
      </c>
      <c r="AQ15">
        <f>VLOOKUP(E15, '[1]Team Defense Cleaning'!$A$4:$AN$135, 28, FALSE)</f>
        <v>22.25</v>
      </c>
      <c r="AR15">
        <f>VLOOKUP(E15, '[1]Team Defense Cleaning'!$A$4:$AN$135, 29, FALSE)</f>
        <v>1.25</v>
      </c>
      <c r="AS15">
        <f>VLOOKUP(E15, '[1]Team Defense Cleaning'!$A$4:$AN$135, 30, FALSE)</f>
        <v>0.75</v>
      </c>
      <c r="AT15">
        <f>VLOOKUP(E15, '[1]Team Defense Cleaning'!$A$4:$AN$135, 32, FALSE)</f>
        <v>5.17</v>
      </c>
      <c r="AU15">
        <f>VLOOKUP(E15, '[1]Team Defense Cleaning'!$A$4:$AP$135, 33, FALSE)</f>
        <v>362</v>
      </c>
      <c r="AV15">
        <f>VLOOKUP(E15, '[1]Team Defense Cleaning'!$A$4:$AP$135, 36, FALSE)</f>
        <v>37.74</v>
      </c>
      <c r="AW15">
        <f>VLOOKUP(E15, '[1]Team Defense Cleaning'!$A$4:$AP$135, 38, FALSE)</f>
        <v>2.25</v>
      </c>
      <c r="AX15">
        <f>VLOOKUP(E15, '[1]Team Defense Cleaning'!$A$4:$AP$135, 42, FALSE)</f>
        <v>5.25</v>
      </c>
      <c r="AY15" s="4">
        <f t="shared" si="0"/>
        <v>555.14365905184968</v>
      </c>
      <c r="AZ15" t="str">
        <f xml:space="preserve"> IF(Table5[[#This Row],[Predicted Yards]] &gt;Table5[[#This Row],[Spread]], "O", "U")</f>
        <v>O</v>
      </c>
    </row>
    <row r="16" spans="1:52" x14ac:dyDescent="0.2">
      <c r="A16" t="s">
        <v>141</v>
      </c>
      <c r="B16" t="s">
        <v>1</v>
      </c>
      <c r="C16" t="s">
        <v>6</v>
      </c>
      <c r="D16">
        <v>1</v>
      </c>
      <c r="E16" t="s">
        <v>7</v>
      </c>
      <c r="F16">
        <v>229.5</v>
      </c>
      <c r="G16">
        <v>-4</v>
      </c>
      <c r="H16" t="e">
        <f>VLOOKUP($A16, '[1]Passing Stats Cleaning'!$A$3:$U$37, 7, FALSE)</f>
        <v>#N/A</v>
      </c>
      <c r="I16" t="e">
        <f>VLOOKUP(A16, '[1]Passing Stats Cleaning'!$A$3:$U$37, 10, FALSE)</f>
        <v>#N/A</v>
      </c>
      <c r="J16" t="e">
        <f>VLOOKUP(A16, '[1]Passing Stats Cleaning'!$A$3:$U$37, 12, FALSE)</f>
        <v>#N/A</v>
      </c>
      <c r="K16" t="e">
        <f>VLOOKUP(A16, '[1]Passing Stats Cleaning'!$A$3:$U$37, 13, FALSE)</f>
        <v>#N/A</v>
      </c>
      <c r="L16" t="e">
        <f>VLOOKUP(A16, '[1]Passing Stats Cleaning'!$A$3:$U$37, 14, FALSE)</f>
        <v>#N/A</v>
      </c>
      <c r="M16" t="e">
        <f>VLOOKUP(A16, '[1]Passing Stats Cleaning'!$A$3:$U$37, 15, FALSE)</f>
        <v>#N/A</v>
      </c>
      <c r="N16" t="e">
        <f>VLOOKUP(A16, '[1]Passing Stats Cleaning'!$A$3:$U$37, 16, FALSE)</f>
        <v>#N/A</v>
      </c>
      <c r="O16" t="e">
        <f>VLOOKUP(A16, '[1]Passing Stats Cleaning'!$A$3:$U$37, 18, FALSE)</f>
        <v>#N/A</v>
      </c>
      <c r="P16" t="e">
        <f>VLOOKUP(A16, '[1]Passing Stats Cleaning'!$A$3:$U$37, 19, FALSE)</f>
        <v>#N/A</v>
      </c>
      <c r="Q16" t="e">
        <f>VLOOKUP(A16, '[1]Passing Stats Cleaning'!$A$3:$U$37, 20, FALSE)</f>
        <v>#N/A</v>
      </c>
      <c r="R16" t="e">
        <f>VLOOKUP(A16, '[1]Passing Stats Cleaning'!$A$3:$U$37, 21, FALSE)</f>
        <v>#N/A</v>
      </c>
      <c r="S16">
        <f>VLOOKUP(C16,'[1]Team Offense Cleaning'!$A$4:$AI$140, 10, FALSE)</f>
        <v>2.5</v>
      </c>
      <c r="T16">
        <f>VLOOKUP(C16,'[1]Team Offense Cleaning'!$A$4:$AI$140, 9, FALSE)</f>
        <v>19.8</v>
      </c>
      <c r="U16">
        <f>VLOOKUP(C16,'[1]Team Offense Cleaning'!$A$4:$AI$140, 13, FALSE)</f>
        <v>4.3099999999999996</v>
      </c>
      <c r="V16">
        <f>VLOOKUP(C16,'[1]Team Offense Cleaning'!$A$4:$AI$140, 17, FALSE)</f>
        <v>1</v>
      </c>
      <c r="W16">
        <f>VLOOKUP(C16,'[1]Team Offense Cleaning'!$A$4:$AI$140, 15, FALSE)</f>
        <v>27</v>
      </c>
      <c r="X16">
        <f>VLOOKUP(C16,'[1]Team Offense Cleaning'!$A$4:$AI$140, 16, FALSE)</f>
        <v>116.25</v>
      </c>
      <c r="Y16">
        <f>VLOOKUP(C16,'[1]Team Offense Cleaning'!$A$4:$AI$140, 20, FALSE)</f>
        <v>59.7</v>
      </c>
      <c r="Z16">
        <f>VLOOKUP(C16,'[1]Team Offense Cleaning'!$A$4:$AI$140, 22, FALSE)</f>
        <v>6.7</v>
      </c>
      <c r="AA16">
        <f>VLOOKUP(C16,'[1]Team Offense Cleaning'!$A$4:$AI$140, 28, FALSE)</f>
        <v>1.5</v>
      </c>
      <c r="AB16">
        <f>VLOOKUP(C16,'[1]Team Offense Cleaning'!$A$4:$AI$140, 29, FALSE)</f>
        <v>1</v>
      </c>
      <c r="AC16">
        <f>VLOOKUP(C16,'[1]Team Offense Cleaning'!$A$4:$AI$140, 26, FALSE)</f>
        <v>37.299999999999997</v>
      </c>
      <c r="AD16">
        <f>VLOOKUP(C16,'[1]Team Offense Cleaning'!$A$4:$AI$140, 27, FALSE)</f>
        <v>249</v>
      </c>
      <c r="AE16">
        <f>VLOOKUP(C16,'[1]Team Offense Cleaning'!$A$4:$AI$140, 32, FALSE)</f>
        <v>5.68</v>
      </c>
      <c r="AF16">
        <f>VLOOKUP(C16,'[1]Team Offense Cleaning'!$A$4:$AI$140, 33, FALSE)</f>
        <v>365.3</v>
      </c>
      <c r="AG16">
        <f>VLOOKUP(E16, '[1]Team Defense Cleaning'!$A$4:$AN$135, 10, FALSE)</f>
        <v>1</v>
      </c>
      <c r="AH16">
        <f>VLOOKUP(E16, '[1]Team Defense Cleaning'!$A$4:$AN$135, 9, FALSE)</f>
        <v>9.3000000000000007</v>
      </c>
      <c r="AI16">
        <f>VLOOKUP(E16, '[1]Team Defense Cleaning'!$A$4:$AN$135, 13, FALSE)</f>
        <v>2.56</v>
      </c>
      <c r="AJ16">
        <f>VLOOKUP(E16, '[1]Team Defense Cleaning'!$A$4:$AN$135, 17, FALSE)</f>
        <v>0.25</v>
      </c>
      <c r="AK16">
        <f>VLOOKUP(E16, '[1]Team Defense Cleaning'!$A$4:$AN$135, 15, FALSE)</f>
        <v>25</v>
      </c>
      <c r="AL16">
        <f>VLOOKUP(E16, '[1]Team Defense Cleaning'!$A$4:$AN$135, 16, FALSE)</f>
        <v>64</v>
      </c>
      <c r="AM16">
        <f>VLOOKUP(E16, '[1]Team Defense Cleaning'!$A$4:$AN$135, 20, FALSE)</f>
        <v>58.2</v>
      </c>
      <c r="AN16">
        <f>VLOOKUP(E16, '[1]Team Defense Cleaning'!$A$4:$AN$135, 22, FALSE)</f>
        <v>5.4</v>
      </c>
      <c r="AO16">
        <f>VLOOKUP(E16, '[1]Team Defense Cleaning'!$A$4:$AN$135, 26, FALSE)</f>
        <v>33.5</v>
      </c>
      <c r="AP16">
        <f>VLOOKUP(E16, '[1]Team Defense Cleaning'!$A$4:$AN$135, 27, FALSE)</f>
        <v>182.3</v>
      </c>
      <c r="AQ16">
        <f>VLOOKUP(E16, '[1]Team Defense Cleaning'!$A$4:$AN$135, 28, FALSE)</f>
        <v>19.5</v>
      </c>
      <c r="AR16">
        <f>VLOOKUP(E16, '[1]Team Defense Cleaning'!$A$4:$AN$135, 29, FALSE)</f>
        <v>0.75</v>
      </c>
      <c r="AS16">
        <f>VLOOKUP(E16, '[1]Team Defense Cleaning'!$A$4:$AN$135, 30, FALSE)</f>
        <v>1.5</v>
      </c>
      <c r="AT16">
        <f>VLOOKUP(E16, '[1]Team Defense Cleaning'!$A$4:$AN$135, 32, FALSE)</f>
        <v>4.21</v>
      </c>
      <c r="AU16">
        <f>VLOOKUP(E16, '[1]Team Defense Cleaning'!$A$4:$AP$135, 33, FALSE)</f>
        <v>246.3</v>
      </c>
      <c r="AV16">
        <f>VLOOKUP(E16, '[1]Team Defense Cleaning'!$A$4:$AP$135, 36, FALSE)</f>
        <v>24.53</v>
      </c>
      <c r="AW16">
        <f>VLOOKUP(E16, '[1]Team Defense Cleaning'!$A$4:$AP$135, 38, FALSE)</f>
        <v>2.75</v>
      </c>
      <c r="AX16">
        <f>VLOOKUP(E16, '[1]Team Defense Cleaning'!$A$4:$AP$135, 42, FALSE)</f>
        <v>6.5</v>
      </c>
      <c r="AY16" s="4" t="e">
        <f t="shared" si="0"/>
        <v>#N/A</v>
      </c>
      <c r="AZ16" t="e">
        <f xml:space="preserve"> IF(Table5[[#This Row],[Predicted Yards]] &gt;Table5[[#This Row],[Spread]], "O", "U")</f>
        <v>#N/A</v>
      </c>
    </row>
    <row r="17" spans="1:52" x14ac:dyDescent="0.2">
      <c r="A17" t="s">
        <v>142</v>
      </c>
      <c r="B17" t="s">
        <v>1</v>
      </c>
      <c r="C17" t="s">
        <v>15</v>
      </c>
      <c r="D17">
        <v>1</v>
      </c>
      <c r="E17" t="s">
        <v>4</v>
      </c>
      <c r="F17">
        <v>216.5</v>
      </c>
      <c r="G17">
        <v>-2</v>
      </c>
      <c r="H17" t="e">
        <f>VLOOKUP($A17, '[1]Passing Stats Cleaning'!$A$3:$U$37, 7, FALSE)</f>
        <v>#N/A</v>
      </c>
      <c r="I17" t="e">
        <f>VLOOKUP(A17, '[1]Passing Stats Cleaning'!$A$3:$U$37, 10, FALSE)</f>
        <v>#N/A</v>
      </c>
      <c r="J17" t="e">
        <f>VLOOKUP(A17, '[1]Passing Stats Cleaning'!$A$3:$U$37, 12, FALSE)</f>
        <v>#N/A</v>
      </c>
      <c r="K17" t="e">
        <f>VLOOKUP(A17, '[1]Passing Stats Cleaning'!$A$3:$U$37, 13, FALSE)</f>
        <v>#N/A</v>
      </c>
      <c r="L17" t="e">
        <f>VLOOKUP(A17, '[1]Passing Stats Cleaning'!$A$3:$U$37, 14, FALSE)</f>
        <v>#N/A</v>
      </c>
      <c r="M17" t="e">
        <f>VLOOKUP(A17, '[1]Passing Stats Cleaning'!$A$3:$U$37, 15, FALSE)</f>
        <v>#N/A</v>
      </c>
      <c r="N17" t="e">
        <f>VLOOKUP(A17, '[1]Passing Stats Cleaning'!$A$3:$U$37, 16, FALSE)</f>
        <v>#N/A</v>
      </c>
      <c r="O17" t="e">
        <f>VLOOKUP(A17, '[1]Passing Stats Cleaning'!$A$3:$U$37, 18, FALSE)</f>
        <v>#N/A</v>
      </c>
      <c r="P17" t="e">
        <f>VLOOKUP(A17, '[1]Passing Stats Cleaning'!$A$3:$U$37, 19, FALSE)</f>
        <v>#N/A</v>
      </c>
      <c r="Q17" t="e">
        <f>VLOOKUP(A17, '[1]Passing Stats Cleaning'!$A$3:$U$37, 20, FALSE)</f>
        <v>#N/A</v>
      </c>
      <c r="R17" t="e">
        <f>VLOOKUP(A17, '[1]Passing Stats Cleaning'!$A$3:$U$37, 21, FALSE)</f>
        <v>#N/A</v>
      </c>
      <c r="S17">
        <f>VLOOKUP(C17,'[1]Team Offense Cleaning'!$A$4:$AI$140, 10, FALSE)</f>
        <v>2.25</v>
      </c>
      <c r="T17">
        <f>VLOOKUP(C17,'[1]Team Offense Cleaning'!$A$4:$AI$140, 9, FALSE)</f>
        <v>15.8</v>
      </c>
      <c r="U17">
        <f>VLOOKUP(C17,'[1]Team Offense Cleaning'!$A$4:$AI$140, 13, FALSE)</f>
        <v>2.57</v>
      </c>
      <c r="V17">
        <f>VLOOKUP(C17,'[1]Team Offense Cleaning'!$A$4:$AI$140, 17, FALSE)</f>
        <v>0.75</v>
      </c>
      <c r="W17">
        <f>VLOOKUP(C17,'[1]Team Offense Cleaning'!$A$4:$AI$140, 15, FALSE)</f>
        <v>27.25</v>
      </c>
      <c r="X17">
        <f>VLOOKUP(C17,'[1]Team Offense Cleaning'!$A$4:$AI$140, 16, FALSE)</f>
        <v>70</v>
      </c>
      <c r="Y17">
        <f>VLOOKUP(C17,'[1]Team Offense Cleaning'!$A$4:$AI$140, 20, FALSE)</f>
        <v>57</v>
      </c>
      <c r="Z17">
        <f>VLOOKUP(C17,'[1]Team Offense Cleaning'!$A$4:$AI$140, 22, FALSE)</f>
        <v>6.6</v>
      </c>
      <c r="AA17">
        <f>VLOOKUP(C17,'[1]Team Offense Cleaning'!$A$4:$AI$140, 28, FALSE)</f>
        <v>1.5</v>
      </c>
      <c r="AB17">
        <f>VLOOKUP(C17,'[1]Team Offense Cleaning'!$A$4:$AI$140, 29, FALSE)</f>
        <v>1.25</v>
      </c>
      <c r="AC17">
        <f>VLOOKUP(C17,'[1]Team Offense Cleaning'!$A$4:$AI$140, 26, FALSE)</f>
        <v>37.799999999999997</v>
      </c>
      <c r="AD17">
        <f>VLOOKUP(C17,'[1]Team Offense Cleaning'!$A$4:$AI$140, 27, FALSE)</f>
        <v>249.3</v>
      </c>
      <c r="AE17">
        <f>VLOOKUP(C17,'[1]Team Offense Cleaning'!$A$4:$AI$140, 32, FALSE)</f>
        <v>4.91</v>
      </c>
      <c r="AF17">
        <f>VLOOKUP(C17,'[1]Team Offense Cleaning'!$A$4:$AI$140, 33, FALSE)</f>
        <v>319.3</v>
      </c>
      <c r="AG17">
        <f>VLOOKUP(E17, '[1]Team Defense Cleaning'!$A$4:$AN$135, 10, FALSE)</f>
        <v>2</v>
      </c>
      <c r="AH17">
        <f>VLOOKUP(E17, '[1]Team Defense Cleaning'!$A$4:$AN$135, 9, FALSE)</f>
        <v>16.5</v>
      </c>
      <c r="AI17">
        <f>VLOOKUP(E17, '[1]Team Defense Cleaning'!$A$4:$AN$135, 13, FALSE)</f>
        <v>3.18</v>
      </c>
      <c r="AJ17">
        <f>VLOOKUP(E17, '[1]Team Defense Cleaning'!$A$4:$AN$135, 17, FALSE)</f>
        <v>1</v>
      </c>
      <c r="AK17">
        <f>VLOOKUP(E17, '[1]Team Defense Cleaning'!$A$4:$AN$135, 15, FALSE)</f>
        <v>29.75</v>
      </c>
      <c r="AL17">
        <f>VLOOKUP(E17, '[1]Team Defense Cleaning'!$A$4:$AN$135, 16, FALSE)</f>
        <v>94.75</v>
      </c>
      <c r="AM17">
        <f>VLOOKUP(E17, '[1]Team Defense Cleaning'!$A$4:$AN$135, 20, FALSE)</f>
        <v>63.3</v>
      </c>
      <c r="AN17">
        <f>VLOOKUP(E17, '[1]Team Defense Cleaning'!$A$4:$AN$135, 22, FALSE)</f>
        <v>6.5</v>
      </c>
      <c r="AO17">
        <f>VLOOKUP(E17, '[1]Team Defense Cleaning'!$A$4:$AN$135, 26, FALSE)</f>
        <v>30</v>
      </c>
      <c r="AP17">
        <f>VLOOKUP(E17, '[1]Team Defense Cleaning'!$A$4:$AN$135, 27, FALSE)</f>
        <v>195.5</v>
      </c>
      <c r="AQ17">
        <f>VLOOKUP(E17, '[1]Team Defense Cleaning'!$A$4:$AN$135, 28, FALSE)</f>
        <v>19</v>
      </c>
      <c r="AR17">
        <f>VLOOKUP(E17, '[1]Team Defense Cleaning'!$A$4:$AN$135, 29, FALSE)</f>
        <v>0.5</v>
      </c>
      <c r="AS17">
        <f>VLOOKUP(E17, '[1]Team Defense Cleaning'!$A$4:$AN$135, 30, FALSE)</f>
        <v>0.75</v>
      </c>
      <c r="AT17">
        <f>VLOOKUP(E17, '[1]Team Defense Cleaning'!$A$4:$AN$135, 32, FALSE)</f>
        <v>4.8600000000000003</v>
      </c>
      <c r="AU17">
        <f>VLOOKUP(E17, '[1]Team Defense Cleaning'!$A$4:$AP$135, 33, FALSE)</f>
        <v>290.3</v>
      </c>
      <c r="AV17">
        <f>VLOOKUP(E17, '[1]Team Defense Cleaning'!$A$4:$AP$135, 36, FALSE)</f>
        <v>32</v>
      </c>
      <c r="AW17">
        <f>VLOOKUP(E17, '[1]Team Defense Cleaning'!$A$4:$AP$135, 38, FALSE)</f>
        <v>1.5</v>
      </c>
      <c r="AX17">
        <f>VLOOKUP(E17, '[1]Team Defense Cleaning'!$A$4:$AP$135, 42, FALSE)</f>
        <v>5.25</v>
      </c>
      <c r="AY17" s="4" t="e">
        <f t="shared" si="0"/>
        <v>#N/A</v>
      </c>
      <c r="AZ17" t="e">
        <f xml:space="preserve"> IF(Table5[[#This Row],[Predicted Yards]] &gt;Table5[[#This Row],[Spread]], "O", "U")</f>
        <v>#N/A</v>
      </c>
    </row>
    <row r="18" spans="1:52" x14ac:dyDescent="0.2">
      <c r="A18" t="s">
        <v>143</v>
      </c>
      <c r="B18" t="s">
        <v>1</v>
      </c>
      <c r="C18" t="s">
        <v>26</v>
      </c>
      <c r="D18">
        <v>0</v>
      </c>
      <c r="E18" t="s">
        <v>16</v>
      </c>
      <c r="F18">
        <v>173.5</v>
      </c>
      <c r="G18">
        <v>8</v>
      </c>
      <c r="H18" t="e">
        <f>VLOOKUP($A18, '[1]Passing Stats Cleaning'!$A$3:$U$37, 7, FALSE)</f>
        <v>#N/A</v>
      </c>
      <c r="I18" t="e">
        <f>VLOOKUP(A18, '[1]Passing Stats Cleaning'!$A$3:$U$37, 10, FALSE)</f>
        <v>#N/A</v>
      </c>
      <c r="J18" t="e">
        <f>VLOOKUP(A18, '[1]Passing Stats Cleaning'!$A$3:$U$37, 12, FALSE)</f>
        <v>#N/A</v>
      </c>
      <c r="K18" t="e">
        <f>VLOOKUP(A18, '[1]Passing Stats Cleaning'!$A$3:$U$37, 13, FALSE)</f>
        <v>#N/A</v>
      </c>
      <c r="L18" t="e">
        <f>VLOOKUP(A18, '[1]Passing Stats Cleaning'!$A$3:$U$37, 14, FALSE)</f>
        <v>#N/A</v>
      </c>
      <c r="M18" t="e">
        <f>VLOOKUP(A18, '[1]Passing Stats Cleaning'!$A$3:$U$37, 15, FALSE)</f>
        <v>#N/A</v>
      </c>
      <c r="N18" t="e">
        <f>VLOOKUP(A18, '[1]Passing Stats Cleaning'!$A$3:$U$37, 16, FALSE)</f>
        <v>#N/A</v>
      </c>
      <c r="O18" t="e">
        <f>VLOOKUP(A18, '[1]Passing Stats Cleaning'!$A$3:$U$37, 18, FALSE)</f>
        <v>#N/A</v>
      </c>
      <c r="P18" t="e">
        <f>VLOOKUP(A18, '[1]Passing Stats Cleaning'!$A$3:$U$37, 19, FALSE)</f>
        <v>#N/A</v>
      </c>
      <c r="Q18" t="e">
        <f>VLOOKUP(A18, '[1]Passing Stats Cleaning'!$A$3:$U$37, 20, FALSE)</f>
        <v>#N/A</v>
      </c>
      <c r="R18" t="e">
        <f>VLOOKUP(A18, '[1]Passing Stats Cleaning'!$A$3:$U$37, 21, FALSE)</f>
        <v>#N/A</v>
      </c>
      <c r="S18">
        <f>VLOOKUP(C18,'[1]Team Offense Cleaning'!$A$4:$AI$140, 10, FALSE)</f>
        <v>2.75</v>
      </c>
      <c r="T18">
        <f>VLOOKUP(C18,'[1]Team Offense Cleaning'!$A$4:$AI$140, 9, FALSE)</f>
        <v>23.8</v>
      </c>
      <c r="U18">
        <f>VLOOKUP(C18,'[1]Team Offense Cleaning'!$A$4:$AI$140, 13, FALSE)</f>
        <v>3.96</v>
      </c>
      <c r="V18">
        <f>VLOOKUP(C18,'[1]Team Offense Cleaning'!$A$4:$AI$140, 17, FALSE)</f>
        <v>1.25</v>
      </c>
      <c r="W18">
        <f>VLOOKUP(C18,'[1]Team Offense Cleaning'!$A$4:$AI$140, 15, FALSE)</f>
        <v>34.75</v>
      </c>
      <c r="X18">
        <f>VLOOKUP(C18,'[1]Team Offense Cleaning'!$A$4:$AI$140, 16, FALSE)</f>
        <v>137.5</v>
      </c>
      <c r="Y18">
        <f>VLOOKUP(C18,'[1]Team Offense Cleaning'!$A$4:$AI$140, 20, FALSE)</f>
        <v>62</v>
      </c>
      <c r="Z18">
        <f>VLOOKUP(C18,'[1]Team Offense Cleaning'!$A$4:$AI$140, 22, FALSE)</f>
        <v>6.8</v>
      </c>
      <c r="AA18">
        <f>VLOOKUP(C18,'[1]Team Offense Cleaning'!$A$4:$AI$140, 28, FALSE)</f>
        <v>1.5</v>
      </c>
      <c r="AB18">
        <f>VLOOKUP(C18,'[1]Team Offense Cleaning'!$A$4:$AI$140, 29, FALSE)</f>
        <v>0.75</v>
      </c>
      <c r="AC18">
        <f>VLOOKUP(C18,'[1]Team Offense Cleaning'!$A$4:$AI$140, 26, FALSE)</f>
        <v>34.299999999999997</v>
      </c>
      <c r="AD18">
        <f>VLOOKUP(C18,'[1]Team Offense Cleaning'!$A$4:$AI$140, 27, FALSE)</f>
        <v>232</v>
      </c>
      <c r="AE18">
        <f>VLOOKUP(C18,'[1]Team Offense Cleaning'!$A$4:$AI$140, 32, FALSE)</f>
        <v>5.36</v>
      </c>
      <c r="AF18">
        <f>VLOOKUP(C18,'[1]Team Offense Cleaning'!$A$4:$AI$140, 33, FALSE)</f>
        <v>369.5</v>
      </c>
      <c r="AG18">
        <f>VLOOKUP(E18, '[1]Team Defense Cleaning'!$A$4:$AN$135, 10, FALSE)</f>
        <v>2</v>
      </c>
      <c r="AH18">
        <f>VLOOKUP(E18, '[1]Team Defense Cleaning'!$A$4:$AN$135, 9, FALSE)</f>
        <v>20.3</v>
      </c>
      <c r="AI18">
        <f>VLOOKUP(E18, '[1]Team Defense Cleaning'!$A$4:$AN$135, 13, FALSE)</f>
        <v>3.9</v>
      </c>
      <c r="AJ18">
        <f>VLOOKUP(E18, '[1]Team Defense Cleaning'!$A$4:$AN$135, 17, FALSE)</f>
        <v>1</v>
      </c>
      <c r="AK18">
        <f>VLOOKUP(E18, '[1]Team Defense Cleaning'!$A$4:$AN$135, 15, FALSE)</f>
        <v>39</v>
      </c>
      <c r="AL18">
        <f>VLOOKUP(E18, '[1]Team Defense Cleaning'!$A$4:$AN$135, 16, FALSE)</f>
        <v>152</v>
      </c>
      <c r="AM18">
        <f>VLOOKUP(E18, '[1]Team Defense Cleaning'!$A$4:$AN$135, 20, FALSE)</f>
        <v>57.8</v>
      </c>
      <c r="AN18">
        <f>VLOOKUP(E18, '[1]Team Defense Cleaning'!$A$4:$AN$135, 22, FALSE)</f>
        <v>6.7</v>
      </c>
      <c r="AO18">
        <f>VLOOKUP(E18, '[1]Team Defense Cleaning'!$A$4:$AN$135, 26, FALSE)</f>
        <v>29</v>
      </c>
      <c r="AP18">
        <f>VLOOKUP(E18, '[1]Team Defense Cleaning'!$A$4:$AN$135, 27, FALSE)</f>
        <v>194.3</v>
      </c>
      <c r="AQ18">
        <f>VLOOKUP(E18, '[1]Team Defense Cleaning'!$A$4:$AN$135, 28, FALSE)</f>
        <v>16.75</v>
      </c>
      <c r="AR18">
        <f>VLOOKUP(E18, '[1]Team Defense Cleaning'!$A$4:$AN$135, 29, FALSE)</f>
        <v>1</v>
      </c>
      <c r="AS18">
        <f>VLOOKUP(E18, '[1]Team Defense Cleaning'!$A$4:$AN$135, 30, FALSE)</f>
        <v>1</v>
      </c>
      <c r="AT18">
        <f>VLOOKUP(E18, '[1]Team Defense Cleaning'!$A$4:$AN$135, 32, FALSE)</f>
        <v>5.09</v>
      </c>
      <c r="AU18">
        <f>VLOOKUP(E18, '[1]Team Defense Cleaning'!$A$4:$AP$135, 33, FALSE)</f>
        <v>346.3</v>
      </c>
      <c r="AV18">
        <f>VLOOKUP(E18, '[1]Team Defense Cleaning'!$A$4:$AP$135, 36, FALSE)</f>
        <v>45.76</v>
      </c>
      <c r="AW18">
        <f>VLOOKUP(E18, '[1]Team Defense Cleaning'!$A$4:$AP$135, 38, FALSE)</f>
        <v>2</v>
      </c>
      <c r="AX18">
        <f>VLOOKUP(E18, '[1]Team Defense Cleaning'!$A$4:$AP$135, 42, FALSE)</f>
        <v>3.25</v>
      </c>
      <c r="AY18" s="4" t="e">
        <f t="shared" si="0"/>
        <v>#N/A</v>
      </c>
      <c r="AZ18" t="e">
        <f xml:space="preserve"> IF(Table5[[#This Row],[Predicted Yards]] &gt;Table5[[#This Row],[Spread]], "O", "U")</f>
        <v>#N/A</v>
      </c>
    </row>
    <row r="19" spans="1:52" x14ac:dyDescent="0.2">
      <c r="A19" t="s">
        <v>144</v>
      </c>
      <c r="B19" t="s">
        <v>1</v>
      </c>
      <c r="C19" t="s">
        <v>16</v>
      </c>
      <c r="D19">
        <v>1</v>
      </c>
      <c r="E19" t="s">
        <v>26</v>
      </c>
      <c r="F19">
        <v>219.5</v>
      </c>
      <c r="G19">
        <v>-8</v>
      </c>
      <c r="H19" t="e">
        <f>VLOOKUP($A19, '[1]Passing Stats Cleaning'!$A$3:$U$37, 7, FALSE)</f>
        <v>#N/A</v>
      </c>
      <c r="I19" t="e">
        <f>VLOOKUP(A19, '[1]Passing Stats Cleaning'!$A$3:$U$37, 10, FALSE)</f>
        <v>#N/A</v>
      </c>
      <c r="J19" t="e">
        <f>VLOOKUP(A19, '[1]Passing Stats Cleaning'!$A$3:$U$37, 12, FALSE)</f>
        <v>#N/A</v>
      </c>
      <c r="K19" t="e">
        <f>VLOOKUP(A19, '[1]Passing Stats Cleaning'!$A$3:$U$37, 13, FALSE)</f>
        <v>#N/A</v>
      </c>
      <c r="L19" t="e">
        <f>VLOOKUP(A19, '[1]Passing Stats Cleaning'!$A$3:$U$37, 14, FALSE)</f>
        <v>#N/A</v>
      </c>
      <c r="M19" t="e">
        <f>VLOOKUP(A19, '[1]Passing Stats Cleaning'!$A$3:$U$37, 15, FALSE)</f>
        <v>#N/A</v>
      </c>
      <c r="N19" t="e">
        <f>VLOOKUP(A19, '[1]Passing Stats Cleaning'!$A$3:$U$37, 16, FALSE)</f>
        <v>#N/A</v>
      </c>
      <c r="O19" t="e">
        <f>VLOOKUP(A19, '[1]Passing Stats Cleaning'!$A$3:$U$37, 18, FALSE)</f>
        <v>#N/A</v>
      </c>
      <c r="P19" t="e">
        <f>VLOOKUP(A19, '[1]Passing Stats Cleaning'!$A$3:$U$37, 19, FALSE)</f>
        <v>#N/A</v>
      </c>
      <c r="Q19" t="e">
        <f>VLOOKUP(A19, '[1]Passing Stats Cleaning'!$A$3:$U$37, 20, FALSE)</f>
        <v>#N/A</v>
      </c>
      <c r="R19" t="e">
        <f>VLOOKUP(A19, '[1]Passing Stats Cleaning'!$A$3:$U$37, 21, FALSE)</f>
        <v>#N/A</v>
      </c>
      <c r="S19">
        <f>VLOOKUP(C19,'[1]Team Offense Cleaning'!$A$4:$AI$140, 10, FALSE)</f>
        <v>2.75</v>
      </c>
      <c r="T19">
        <f>VLOOKUP(C19,'[1]Team Offense Cleaning'!$A$4:$AI$140, 9, FALSE)</f>
        <v>22.3</v>
      </c>
      <c r="U19">
        <f>VLOOKUP(C19,'[1]Team Offense Cleaning'!$A$4:$AI$140, 13, FALSE)</f>
        <v>2.59</v>
      </c>
      <c r="V19">
        <f>VLOOKUP(C19,'[1]Team Offense Cleaning'!$A$4:$AI$140, 17, FALSE)</f>
        <v>0.75</v>
      </c>
      <c r="W19">
        <f>VLOOKUP(C19,'[1]Team Offense Cleaning'!$A$4:$AI$140, 15, FALSE)</f>
        <v>31</v>
      </c>
      <c r="X19">
        <f>VLOOKUP(C19,'[1]Team Offense Cleaning'!$A$4:$AI$140, 16, FALSE)</f>
        <v>80.25</v>
      </c>
      <c r="Y19">
        <f>VLOOKUP(C19,'[1]Team Offense Cleaning'!$A$4:$AI$140, 20, FALSE)</f>
        <v>64.400000000000006</v>
      </c>
      <c r="Z19">
        <f>VLOOKUP(C19,'[1]Team Offense Cleaning'!$A$4:$AI$140, 22, FALSE)</f>
        <v>8.6999999999999993</v>
      </c>
      <c r="AA19">
        <f>VLOOKUP(C19,'[1]Team Offense Cleaning'!$A$4:$AI$140, 28, FALSE)</f>
        <v>1</v>
      </c>
      <c r="AB19">
        <f>VLOOKUP(C19,'[1]Team Offense Cleaning'!$A$4:$AI$140, 29, FALSE)</f>
        <v>0.5</v>
      </c>
      <c r="AC19">
        <f>VLOOKUP(C19,'[1]Team Offense Cleaning'!$A$4:$AI$140, 26, FALSE)</f>
        <v>25.3</v>
      </c>
      <c r="AD19">
        <f>VLOOKUP(C19,'[1]Team Offense Cleaning'!$A$4:$AI$140, 27, FALSE)</f>
        <v>220.3</v>
      </c>
      <c r="AE19">
        <f>VLOOKUP(C19,'[1]Team Offense Cleaning'!$A$4:$AI$140, 32, FALSE)</f>
        <v>5.34</v>
      </c>
      <c r="AF19">
        <f>VLOOKUP(C19,'[1]Team Offense Cleaning'!$A$4:$AI$140, 33, FALSE)</f>
        <v>300.5</v>
      </c>
      <c r="AG19">
        <f>VLOOKUP(E19, '[1]Team Defense Cleaning'!$A$4:$AN$135, 10, FALSE)</f>
        <v>3.75</v>
      </c>
      <c r="AH19">
        <f>VLOOKUP(E19, '[1]Team Defense Cleaning'!$A$4:$AN$135, 9, FALSE)</f>
        <v>29.8</v>
      </c>
      <c r="AI19">
        <f>VLOOKUP(E19, '[1]Team Defense Cleaning'!$A$4:$AN$135, 13, FALSE)</f>
        <v>4.5999999999999996</v>
      </c>
      <c r="AJ19">
        <f>VLOOKUP(E19, '[1]Team Defense Cleaning'!$A$4:$AN$135, 17, FALSE)</f>
        <v>2</v>
      </c>
      <c r="AK19">
        <f>VLOOKUP(E19, '[1]Team Defense Cleaning'!$A$4:$AN$135, 15, FALSE)</f>
        <v>34.25</v>
      </c>
      <c r="AL19">
        <f>VLOOKUP(E19, '[1]Team Defense Cleaning'!$A$4:$AN$135, 16, FALSE)</f>
        <v>157.5</v>
      </c>
      <c r="AM19">
        <f>VLOOKUP(E19, '[1]Team Defense Cleaning'!$A$4:$AN$135, 20, FALSE)</f>
        <v>65.900000000000006</v>
      </c>
      <c r="AN19">
        <f>VLOOKUP(E19, '[1]Team Defense Cleaning'!$A$4:$AN$135, 22, FALSE)</f>
        <v>9.6999999999999993</v>
      </c>
      <c r="AO19">
        <f>VLOOKUP(E19, '[1]Team Defense Cleaning'!$A$4:$AN$135, 26, FALSE)</f>
        <v>22</v>
      </c>
      <c r="AP19">
        <f>VLOOKUP(E19, '[1]Team Defense Cleaning'!$A$4:$AN$135, 27, FALSE)</f>
        <v>213.8</v>
      </c>
      <c r="AQ19">
        <f>VLOOKUP(E19, '[1]Team Defense Cleaning'!$A$4:$AN$135, 28, FALSE)</f>
        <v>14.5</v>
      </c>
      <c r="AR19">
        <f>VLOOKUP(E19, '[1]Team Defense Cleaning'!$A$4:$AN$135, 29, FALSE)</f>
        <v>1.5</v>
      </c>
      <c r="AS19">
        <f>VLOOKUP(E19, '[1]Team Defense Cleaning'!$A$4:$AN$135, 30, FALSE)</f>
        <v>0.5</v>
      </c>
      <c r="AT19">
        <f>VLOOKUP(E19, '[1]Team Defense Cleaning'!$A$4:$AN$135, 32, FALSE)</f>
        <v>6.6</v>
      </c>
      <c r="AU19">
        <f>VLOOKUP(E19, '[1]Team Defense Cleaning'!$A$4:$AP$135, 33, FALSE)</f>
        <v>371.3</v>
      </c>
      <c r="AV19">
        <f>VLOOKUP(E19, '[1]Team Defense Cleaning'!$A$4:$AP$135, 36, FALSE)</f>
        <v>41.86</v>
      </c>
      <c r="AW19">
        <f>VLOOKUP(E19, '[1]Team Defense Cleaning'!$A$4:$AP$135, 38, FALSE)</f>
        <v>2</v>
      </c>
      <c r="AX19">
        <f>VLOOKUP(E19, '[1]Team Defense Cleaning'!$A$4:$AP$135, 42, FALSE)</f>
        <v>2.75</v>
      </c>
      <c r="AY19" s="4" t="e">
        <f t="shared" si="0"/>
        <v>#N/A</v>
      </c>
      <c r="AZ19" t="e">
        <f xml:space="preserve"> IF(Table5[[#This Row],[Predicted Yards]] &gt;Table5[[#This Row],[Spread]], "O", "U")</f>
        <v>#N/A</v>
      </c>
    </row>
    <row r="20" spans="1:52" x14ac:dyDescent="0.2">
      <c r="A20" t="s">
        <v>145</v>
      </c>
      <c r="B20" t="s">
        <v>1</v>
      </c>
      <c r="C20" t="s">
        <v>8</v>
      </c>
      <c r="D20">
        <v>1</v>
      </c>
      <c r="E20" t="s">
        <v>13</v>
      </c>
      <c r="F20">
        <v>231.5</v>
      </c>
      <c r="G20">
        <v>2.5</v>
      </c>
      <c r="H20" t="e">
        <f>VLOOKUP($A20, '[1]Passing Stats Cleaning'!$A$3:$U$37, 7, FALSE)</f>
        <v>#N/A</v>
      </c>
      <c r="I20" t="e">
        <f>VLOOKUP(A20, '[1]Passing Stats Cleaning'!$A$3:$U$37, 10, FALSE)</f>
        <v>#N/A</v>
      </c>
      <c r="J20" t="e">
        <f>VLOOKUP(A20, '[1]Passing Stats Cleaning'!$A$3:$U$37, 12, FALSE)</f>
        <v>#N/A</v>
      </c>
      <c r="K20" t="e">
        <f>VLOOKUP(A20, '[1]Passing Stats Cleaning'!$A$3:$U$37, 13, FALSE)</f>
        <v>#N/A</v>
      </c>
      <c r="L20" t="e">
        <f>VLOOKUP(A20, '[1]Passing Stats Cleaning'!$A$3:$U$37, 14, FALSE)</f>
        <v>#N/A</v>
      </c>
      <c r="M20" t="e">
        <f>VLOOKUP(A20, '[1]Passing Stats Cleaning'!$A$3:$U$37, 15, FALSE)</f>
        <v>#N/A</v>
      </c>
      <c r="N20" t="e">
        <f>VLOOKUP(A20, '[1]Passing Stats Cleaning'!$A$3:$U$37, 16, FALSE)</f>
        <v>#N/A</v>
      </c>
      <c r="O20" t="e">
        <f>VLOOKUP(A20, '[1]Passing Stats Cleaning'!$A$3:$U$37, 18, FALSE)</f>
        <v>#N/A</v>
      </c>
      <c r="P20" t="e">
        <f>VLOOKUP(A20, '[1]Passing Stats Cleaning'!$A$3:$U$37, 19, FALSE)</f>
        <v>#N/A</v>
      </c>
      <c r="Q20" t="e">
        <f>VLOOKUP(A20, '[1]Passing Stats Cleaning'!$A$3:$U$37, 20, FALSE)</f>
        <v>#N/A</v>
      </c>
      <c r="R20" t="e">
        <f>VLOOKUP(A20, '[1]Passing Stats Cleaning'!$A$3:$U$37, 21, FALSE)</f>
        <v>#N/A</v>
      </c>
      <c r="S20" t="e">
        <f>VLOOKUP(C20,'[1]Team Offense Cleaning'!$A$4:$AI$140, 10, FALSE)</f>
        <v>#N/A</v>
      </c>
      <c r="T20" t="e">
        <f>VLOOKUP(C20,'[1]Team Offense Cleaning'!$A$4:$AI$140, 9, FALSE)</f>
        <v>#N/A</v>
      </c>
      <c r="U20" t="e">
        <f>VLOOKUP(C20,'[1]Team Offense Cleaning'!$A$4:$AI$140, 13, FALSE)</f>
        <v>#N/A</v>
      </c>
      <c r="V20" t="e">
        <f>VLOOKUP(C20,'[1]Team Offense Cleaning'!$A$4:$AI$140, 17, FALSE)</f>
        <v>#N/A</v>
      </c>
      <c r="W20" t="e">
        <f>VLOOKUP(C20,'[1]Team Offense Cleaning'!$A$4:$AI$140, 15, FALSE)</f>
        <v>#N/A</v>
      </c>
      <c r="X20" t="e">
        <f>VLOOKUP(C20,'[1]Team Offense Cleaning'!$A$4:$AI$140, 16, FALSE)</f>
        <v>#N/A</v>
      </c>
      <c r="Y20" t="e">
        <f>VLOOKUP(C20,'[1]Team Offense Cleaning'!$A$4:$AI$140, 20, FALSE)</f>
        <v>#N/A</v>
      </c>
      <c r="Z20" t="e">
        <f>VLOOKUP(C20,'[1]Team Offense Cleaning'!$A$4:$AI$140, 22, FALSE)</f>
        <v>#N/A</v>
      </c>
      <c r="AA20" t="e">
        <f>VLOOKUP(C20,'[1]Team Offense Cleaning'!$A$4:$AI$140, 28, FALSE)</f>
        <v>#N/A</v>
      </c>
      <c r="AB20" t="e">
        <f>VLOOKUP(C20,'[1]Team Offense Cleaning'!$A$4:$AI$140, 29, FALSE)</f>
        <v>#N/A</v>
      </c>
      <c r="AC20" t="e">
        <f>VLOOKUP(C20,'[1]Team Offense Cleaning'!$A$4:$AI$140, 26, FALSE)</f>
        <v>#N/A</v>
      </c>
      <c r="AD20" t="e">
        <f>VLOOKUP(C20,'[1]Team Offense Cleaning'!$A$4:$AI$140, 27, FALSE)</f>
        <v>#N/A</v>
      </c>
      <c r="AE20" t="e">
        <f>VLOOKUP(C20,'[1]Team Offense Cleaning'!$A$4:$AI$140, 32, FALSE)</f>
        <v>#N/A</v>
      </c>
      <c r="AF20" t="e">
        <f>VLOOKUP(C20,'[1]Team Offense Cleaning'!$A$4:$AI$140, 33, FALSE)</f>
        <v>#N/A</v>
      </c>
      <c r="AG20">
        <f>VLOOKUP(E20, '[1]Team Defense Cleaning'!$A$4:$AN$135, 10, FALSE)</f>
        <v>3.6666666666666665</v>
      </c>
      <c r="AH20">
        <f>VLOOKUP(E20, '[1]Team Defense Cleaning'!$A$4:$AN$135, 9, FALSE)</f>
        <v>32.700000000000003</v>
      </c>
      <c r="AI20">
        <f>VLOOKUP(E20, '[1]Team Defense Cleaning'!$A$4:$AN$135, 13, FALSE)</f>
        <v>3.45</v>
      </c>
      <c r="AJ20">
        <f>VLOOKUP(E20, '[1]Team Defense Cleaning'!$A$4:$AN$135, 17, FALSE)</f>
        <v>1.3333333333333333</v>
      </c>
      <c r="AK20">
        <f>VLOOKUP(E20, '[1]Team Defense Cleaning'!$A$4:$AN$135, 15, FALSE)</f>
        <v>32.67</v>
      </c>
      <c r="AL20">
        <f>VLOOKUP(E20, '[1]Team Defense Cleaning'!$A$4:$AN$135, 16, FALSE)</f>
        <v>112.67</v>
      </c>
      <c r="AM20">
        <f>VLOOKUP(E20, '[1]Team Defense Cleaning'!$A$4:$AN$135, 20, FALSE)</f>
        <v>57.9</v>
      </c>
      <c r="AN20">
        <f>VLOOKUP(E20, '[1]Team Defense Cleaning'!$A$4:$AN$135, 22, FALSE)</f>
        <v>8.1</v>
      </c>
      <c r="AO20">
        <f>VLOOKUP(E20, '[1]Team Defense Cleaning'!$A$4:$AN$135, 26, FALSE)</f>
        <v>35.700000000000003</v>
      </c>
      <c r="AP20">
        <f>VLOOKUP(E20, '[1]Team Defense Cleaning'!$A$4:$AN$135, 27, FALSE)</f>
        <v>289.3</v>
      </c>
      <c r="AQ20">
        <f>VLOOKUP(E20, '[1]Team Defense Cleaning'!$A$4:$AN$135, 28, FALSE)</f>
        <v>20.666666666666668</v>
      </c>
      <c r="AR20">
        <f>VLOOKUP(E20, '[1]Team Defense Cleaning'!$A$4:$AN$135, 29, FALSE)</f>
        <v>2.3333333333333335</v>
      </c>
      <c r="AS20">
        <f>VLOOKUP(E20, '[1]Team Defense Cleaning'!$A$4:$AN$135, 30, FALSE)</f>
        <v>1</v>
      </c>
      <c r="AT20">
        <f>VLOOKUP(E20, '[1]Team Defense Cleaning'!$A$4:$AN$135, 32, FALSE)</f>
        <v>5.88</v>
      </c>
      <c r="AU20">
        <f>VLOOKUP(E20, '[1]Team Defense Cleaning'!$A$4:$AP$135, 33, FALSE)</f>
        <v>402</v>
      </c>
      <c r="AV20">
        <f>VLOOKUP(E20, '[1]Team Defense Cleaning'!$A$4:$AP$135, 36, FALSE)</f>
        <v>31.58</v>
      </c>
      <c r="AW20">
        <f>VLOOKUP(E20, '[1]Team Defense Cleaning'!$A$4:$AP$135, 38, FALSE)</f>
        <v>1</v>
      </c>
      <c r="AX20">
        <f>VLOOKUP(E20, '[1]Team Defense Cleaning'!$A$4:$AP$135, 42, FALSE)</f>
        <v>5.33</v>
      </c>
      <c r="AY20" s="4" t="e">
        <f t="shared" si="0"/>
        <v>#N/A</v>
      </c>
      <c r="AZ20" t="e">
        <f xml:space="preserve"> IF(Table5[[#This Row],[Predicted Yards]] &gt;Table5[[#This Row],[Spread]], "O", "U")</f>
        <v>#N/A</v>
      </c>
    </row>
    <row r="21" spans="1:52" x14ac:dyDescent="0.2">
      <c r="A21" t="s">
        <v>146</v>
      </c>
      <c r="B21" t="s">
        <v>1</v>
      </c>
      <c r="C21" t="s">
        <v>12</v>
      </c>
      <c r="D21">
        <v>1</v>
      </c>
      <c r="E21" t="s">
        <v>19</v>
      </c>
      <c r="F21">
        <v>207.5</v>
      </c>
      <c r="G21">
        <v>3</v>
      </c>
      <c r="H21" t="e">
        <f>VLOOKUP($A21, '[1]Passing Stats Cleaning'!$A$3:$U$37, 7, FALSE)</f>
        <v>#N/A</v>
      </c>
      <c r="I21" t="e">
        <f>VLOOKUP(A21, '[1]Passing Stats Cleaning'!$A$3:$U$37, 10, FALSE)</f>
        <v>#N/A</v>
      </c>
      <c r="J21" t="e">
        <f>VLOOKUP(A21, '[1]Passing Stats Cleaning'!$A$3:$U$37, 12, FALSE)</f>
        <v>#N/A</v>
      </c>
      <c r="K21" t="e">
        <f>VLOOKUP(A21, '[1]Passing Stats Cleaning'!$A$3:$U$37, 13, FALSE)</f>
        <v>#N/A</v>
      </c>
      <c r="L21" t="e">
        <f>VLOOKUP(A21, '[1]Passing Stats Cleaning'!$A$3:$U$37, 14, FALSE)</f>
        <v>#N/A</v>
      </c>
      <c r="M21" t="e">
        <f>VLOOKUP(A21, '[1]Passing Stats Cleaning'!$A$3:$U$37, 15, FALSE)</f>
        <v>#N/A</v>
      </c>
      <c r="N21" t="e">
        <f>VLOOKUP(A21, '[1]Passing Stats Cleaning'!$A$3:$U$37, 16, FALSE)</f>
        <v>#N/A</v>
      </c>
      <c r="O21" t="e">
        <f>VLOOKUP(A21, '[1]Passing Stats Cleaning'!$A$3:$U$37, 18, FALSE)</f>
        <v>#N/A</v>
      </c>
      <c r="P21" t="e">
        <f>VLOOKUP(A21, '[1]Passing Stats Cleaning'!$A$3:$U$37, 19, FALSE)</f>
        <v>#N/A</v>
      </c>
      <c r="Q21" t="e">
        <f>VLOOKUP(A21, '[1]Passing Stats Cleaning'!$A$3:$U$37, 20, FALSE)</f>
        <v>#N/A</v>
      </c>
      <c r="R21" t="e">
        <f>VLOOKUP(A21, '[1]Passing Stats Cleaning'!$A$3:$U$37, 21, FALSE)</f>
        <v>#N/A</v>
      </c>
      <c r="S21">
        <f>VLOOKUP(C21,'[1]Team Offense Cleaning'!$A$4:$AI$140, 10, FALSE)</f>
        <v>2.5</v>
      </c>
      <c r="T21">
        <f>VLOOKUP(C21,'[1]Team Offense Cleaning'!$A$4:$AI$140, 9, FALSE)</f>
        <v>21</v>
      </c>
      <c r="U21">
        <f>VLOOKUP(C21,'[1]Team Offense Cleaning'!$A$4:$AI$140, 13, FALSE)</f>
        <v>3.88</v>
      </c>
      <c r="V21">
        <f>VLOOKUP(C21,'[1]Team Offense Cleaning'!$A$4:$AI$140, 17, FALSE)</f>
        <v>1</v>
      </c>
      <c r="W21">
        <f>VLOOKUP(C21,'[1]Team Offense Cleaning'!$A$4:$AI$140, 15, FALSE)</f>
        <v>29.25</v>
      </c>
      <c r="X21">
        <f>VLOOKUP(C21,'[1]Team Offense Cleaning'!$A$4:$AI$140, 16, FALSE)</f>
        <v>113.5</v>
      </c>
      <c r="Y21">
        <f>VLOOKUP(C21,'[1]Team Offense Cleaning'!$A$4:$AI$140, 20, FALSE)</f>
        <v>63.3</v>
      </c>
      <c r="Z21">
        <f>VLOOKUP(C21,'[1]Team Offense Cleaning'!$A$4:$AI$140, 22, FALSE)</f>
        <v>6.1</v>
      </c>
      <c r="AA21">
        <f>VLOOKUP(C21,'[1]Team Offense Cleaning'!$A$4:$AI$140, 28, FALSE)</f>
        <v>1.25</v>
      </c>
      <c r="AB21">
        <f>VLOOKUP(C21,'[1]Team Offense Cleaning'!$A$4:$AI$140, 29, FALSE)</f>
        <v>1</v>
      </c>
      <c r="AC21">
        <f>VLOOKUP(C21,'[1]Team Offense Cleaning'!$A$4:$AI$140, 26, FALSE)</f>
        <v>24.5</v>
      </c>
      <c r="AD21">
        <f>VLOOKUP(C21,'[1]Team Offense Cleaning'!$A$4:$AI$140, 27, FALSE)</f>
        <v>150</v>
      </c>
      <c r="AE21">
        <f>VLOOKUP(C21,'[1]Team Offense Cleaning'!$A$4:$AI$140, 32, FALSE)</f>
        <v>4.9000000000000004</v>
      </c>
      <c r="AF21">
        <f>VLOOKUP(C21,'[1]Team Offense Cleaning'!$A$4:$AI$140, 33, FALSE)</f>
        <v>263.5</v>
      </c>
      <c r="AG21">
        <f>VLOOKUP(E21, '[1]Team Defense Cleaning'!$A$4:$AN$135, 10, FALSE)</f>
        <v>2.6666666666666665</v>
      </c>
      <c r="AH21">
        <f>VLOOKUP(E21, '[1]Team Defense Cleaning'!$A$4:$AN$135, 9, FALSE)</f>
        <v>19.7</v>
      </c>
      <c r="AI21">
        <f>VLOOKUP(E21, '[1]Team Defense Cleaning'!$A$4:$AN$135, 13, FALSE)</f>
        <v>3.18</v>
      </c>
      <c r="AJ21">
        <f>VLOOKUP(E21, '[1]Team Defense Cleaning'!$A$4:$AN$135, 17, FALSE)</f>
        <v>0.66666666666666663</v>
      </c>
      <c r="AK21">
        <f>VLOOKUP(E21, '[1]Team Defense Cleaning'!$A$4:$AN$135, 15, FALSE)</f>
        <v>33.67</v>
      </c>
      <c r="AL21">
        <f>VLOOKUP(E21, '[1]Team Defense Cleaning'!$A$4:$AN$135, 16, FALSE)</f>
        <v>107</v>
      </c>
      <c r="AM21">
        <f>VLOOKUP(E21, '[1]Team Defense Cleaning'!$A$4:$AN$135, 20, FALSE)</f>
        <v>67</v>
      </c>
      <c r="AN21">
        <f>VLOOKUP(E21, '[1]Team Defense Cleaning'!$A$4:$AN$135, 22, FALSE)</f>
        <v>8.4</v>
      </c>
      <c r="AO21">
        <f>VLOOKUP(E21, '[1]Team Defense Cleaning'!$A$4:$AN$135, 26, FALSE)</f>
        <v>29.3</v>
      </c>
      <c r="AP21">
        <f>VLOOKUP(E21, '[1]Team Defense Cleaning'!$A$4:$AN$135, 27, FALSE)</f>
        <v>246</v>
      </c>
      <c r="AQ21">
        <f>VLOOKUP(E21, '[1]Team Defense Cleaning'!$A$4:$AN$135, 28, FALSE)</f>
        <v>19.666666666666668</v>
      </c>
      <c r="AR21">
        <f>VLOOKUP(E21, '[1]Team Defense Cleaning'!$A$4:$AN$135, 29, FALSE)</f>
        <v>2</v>
      </c>
      <c r="AS21">
        <f>VLOOKUP(E21, '[1]Team Defense Cleaning'!$A$4:$AN$135, 30, FALSE)</f>
        <v>1</v>
      </c>
      <c r="AT21">
        <f>VLOOKUP(E21, '[1]Team Defense Cleaning'!$A$4:$AN$135, 32, FALSE)</f>
        <v>5.6</v>
      </c>
      <c r="AU21">
        <f>VLOOKUP(E21, '[1]Team Defense Cleaning'!$A$4:$AP$135, 33, FALSE)</f>
        <v>353</v>
      </c>
      <c r="AV21">
        <f>VLOOKUP(E21, '[1]Team Defense Cleaning'!$A$4:$AP$135, 36, FALSE)</f>
        <v>42.5</v>
      </c>
      <c r="AW21">
        <f>VLOOKUP(E21, '[1]Team Defense Cleaning'!$A$4:$AP$135, 38, FALSE)</f>
        <v>2.67</v>
      </c>
      <c r="AX21">
        <f>VLOOKUP(E21, '[1]Team Defense Cleaning'!$A$4:$AP$135, 42, FALSE)</f>
        <v>3.33</v>
      </c>
      <c r="AY21" s="4" t="e">
        <f t="shared" si="0"/>
        <v>#N/A</v>
      </c>
      <c r="AZ21" t="e">
        <f xml:space="preserve"> IF(Table5[[#This Row],[Predicted Yards]] &gt;Table5[[#This Row],[Spread]], "O", "U")</f>
        <v>#N/A</v>
      </c>
    </row>
    <row r="22" spans="1:52" x14ac:dyDescent="0.2">
      <c r="A22" t="s">
        <v>147</v>
      </c>
      <c r="B22" t="s">
        <v>1</v>
      </c>
      <c r="C22" t="s">
        <v>19</v>
      </c>
      <c r="D22">
        <v>0</v>
      </c>
      <c r="E22" t="s">
        <v>12</v>
      </c>
      <c r="F22">
        <v>279.5</v>
      </c>
      <c r="G22">
        <v>-3</v>
      </c>
      <c r="H22">
        <f>VLOOKUP($A22, '[1]Passing Stats Cleaning'!$A$3:$U$37, 7, FALSE)</f>
        <v>68</v>
      </c>
      <c r="I22">
        <f>VLOOKUP(A22, '[1]Passing Stats Cleaning'!$A$3:$U$37, 10, FALSE)</f>
        <v>10.7</v>
      </c>
      <c r="J22">
        <f>VLOOKUP(A22, '[1]Passing Stats Cleaning'!$A$3:$U$37, 12, FALSE)</f>
        <v>1.9</v>
      </c>
      <c r="K22">
        <f>VLOOKUP(A22, '[1]Passing Stats Cleaning'!$A$3:$U$37, 13, FALSE)</f>
        <v>9.6999999999999993</v>
      </c>
      <c r="L22">
        <f>VLOOKUP(A22, '[1]Passing Stats Cleaning'!$A$3:$U$37, 14, FALSE)</f>
        <v>10.97</v>
      </c>
      <c r="M22">
        <f>VLOOKUP(A22, '[1]Passing Stats Cleaning'!$A$3:$U$37, 15, FALSE)</f>
        <v>14.3</v>
      </c>
      <c r="N22">
        <f>VLOOKUP(A22, '[1]Passing Stats Cleaning'!$A$3:$U$37, 16, FALSE)</f>
        <v>333.3</v>
      </c>
      <c r="O22">
        <f>VLOOKUP(A22, '[1]Passing Stats Cleaning'!$A$3:$U$37, 18, FALSE)</f>
        <v>3.6666666666666665</v>
      </c>
      <c r="P22">
        <f>VLOOKUP(A22, '[1]Passing Stats Cleaning'!$A$3:$U$37, 19, FALSE)</f>
        <v>0.66666666666666663</v>
      </c>
      <c r="Q22">
        <f>VLOOKUP(A22, '[1]Passing Stats Cleaning'!$A$3:$U$37, 20, FALSE)</f>
        <v>34.333333333333336</v>
      </c>
      <c r="R22">
        <f>VLOOKUP(A22, '[1]Passing Stats Cleaning'!$A$3:$U$37, 21, FALSE)</f>
        <v>23.333333333333332</v>
      </c>
      <c r="S22">
        <f>VLOOKUP(C22,'[1]Team Offense Cleaning'!$A$4:$AI$140, 10, FALSE)</f>
        <v>5.666666666666667</v>
      </c>
      <c r="T22">
        <f>VLOOKUP(C22,'[1]Team Offense Cleaning'!$A$4:$AI$140, 9, FALSE)</f>
        <v>41.7</v>
      </c>
      <c r="U22">
        <f>VLOOKUP(C22,'[1]Team Offense Cleaning'!$A$4:$AI$140, 13, FALSE)</f>
        <v>5.24</v>
      </c>
      <c r="V22">
        <f>VLOOKUP(C22,'[1]Team Offense Cleaning'!$A$4:$AI$140, 17, FALSE)</f>
        <v>1.3333333333333333</v>
      </c>
      <c r="W22">
        <f>VLOOKUP(C22,'[1]Team Offense Cleaning'!$A$4:$AI$140, 15, FALSE)</f>
        <v>33.33</v>
      </c>
      <c r="X22">
        <f>VLOOKUP(C22,'[1]Team Offense Cleaning'!$A$4:$AI$140, 16, FALSE)</f>
        <v>174.67</v>
      </c>
      <c r="Y22">
        <f>VLOOKUP(C22,'[1]Team Offense Cleaning'!$A$4:$AI$140, 20, FALSE)</f>
        <v>67.900000000000006</v>
      </c>
      <c r="Z22">
        <f>VLOOKUP(C22,'[1]Team Offense Cleaning'!$A$4:$AI$140, 22, FALSE)</f>
        <v>9.4</v>
      </c>
      <c r="AA22">
        <f>VLOOKUP(C22,'[1]Team Offense Cleaning'!$A$4:$AI$140, 28, FALSE)</f>
        <v>3.6666666666666665</v>
      </c>
      <c r="AB22">
        <f>VLOOKUP(C22,'[1]Team Offense Cleaning'!$A$4:$AI$140, 29, FALSE)</f>
        <v>1</v>
      </c>
      <c r="AC22">
        <f>VLOOKUP(C22,'[1]Team Offense Cleaning'!$A$4:$AI$140, 26, FALSE)</f>
        <v>36.299999999999997</v>
      </c>
      <c r="AD22">
        <f>VLOOKUP(C22,'[1]Team Offense Cleaning'!$A$4:$AI$140, 27, FALSE)</f>
        <v>341.3</v>
      </c>
      <c r="AE22">
        <f>VLOOKUP(C22,'[1]Team Offense Cleaning'!$A$4:$AI$140, 32, FALSE)</f>
        <v>7.41</v>
      </c>
      <c r="AF22">
        <f>VLOOKUP(C22,'[1]Team Offense Cleaning'!$A$4:$AI$140, 33, FALSE)</f>
        <v>516</v>
      </c>
      <c r="AG22">
        <f>VLOOKUP(E22, '[1]Team Defense Cleaning'!$A$4:$AN$135, 10, FALSE)</f>
        <v>2.5</v>
      </c>
      <c r="AH22">
        <f>VLOOKUP(E22, '[1]Team Defense Cleaning'!$A$4:$AN$135, 9, FALSE)</f>
        <v>22.8</v>
      </c>
      <c r="AI22">
        <f>VLOOKUP(E22, '[1]Team Defense Cleaning'!$A$4:$AN$135, 13, FALSE)</f>
        <v>3.74</v>
      </c>
      <c r="AJ22">
        <f>VLOOKUP(E22, '[1]Team Defense Cleaning'!$A$4:$AN$135, 17, FALSE)</f>
        <v>1.25</v>
      </c>
      <c r="AK22">
        <f>VLOOKUP(E22, '[1]Team Defense Cleaning'!$A$4:$AN$135, 15, FALSE)</f>
        <v>36.5</v>
      </c>
      <c r="AL22">
        <f>VLOOKUP(E22, '[1]Team Defense Cleaning'!$A$4:$AN$135, 16, FALSE)</f>
        <v>136.5</v>
      </c>
      <c r="AM22">
        <f>VLOOKUP(E22, '[1]Team Defense Cleaning'!$A$4:$AN$135, 20, FALSE)</f>
        <v>68.3</v>
      </c>
      <c r="AN22">
        <f>VLOOKUP(E22, '[1]Team Defense Cleaning'!$A$4:$AN$135, 22, FALSE)</f>
        <v>6.6</v>
      </c>
      <c r="AO22">
        <f>VLOOKUP(E22, '[1]Team Defense Cleaning'!$A$4:$AN$135, 26, FALSE)</f>
        <v>31.5</v>
      </c>
      <c r="AP22">
        <f>VLOOKUP(E22, '[1]Team Defense Cleaning'!$A$4:$AN$135, 27, FALSE)</f>
        <v>208</v>
      </c>
      <c r="AQ22">
        <f>VLOOKUP(E22, '[1]Team Defense Cleaning'!$A$4:$AN$135, 28, FALSE)</f>
        <v>21.5</v>
      </c>
      <c r="AR22">
        <f>VLOOKUP(E22, '[1]Team Defense Cleaning'!$A$4:$AN$135, 29, FALSE)</f>
        <v>0.75</v>
      </c>
      <c r="AS22">
        <f>VLOOKUP(E22, '[1]Team Defense Cleaning'!$A$4:$AN$135, 30, FALSE)</f>
        <v>1</v>
      </c>
      <c r="AT22">
        <f>VLOOKUP(E22, '[1]Team Defense Cleaning'!$A$4:$AN$135, 32, FALSE)</f>
        <v>5.07</v>
      </c>
      <c r="AU22">
        <f>VLOOKUP(E22, '[1]Team Defense Cleaning'!$A$4:$AP$135, 33, FALSE)</f>
        <v>344.5</v>
      </c>
      <c r="AV22">
        <f>VLOOKUP(E22, '[1]Team Defense Cleaning'!$A$4:$AP$135, 36, FALSE)</f>
        <v>44.44</v>
      </c>
      <c r="AW22">
        <f>VLOOKUP(E22, '[1]Team Defense Cleaning'!$A$4:$AP$135, 38, FALSE)</f>
        <v>1</v>
      </c>
      <c r="AX22">
        <f>VLOOKUP(E22, '[1]Team Defense Cleaning'!$A$4:$AP$135, 42, FALSE)</f>
        <v>3.75</v>
      </c>
      <c r="AY22" s="4">
        <f t="shared" si="0"/>
        <v>168.68847875643041</v>
      </c>
      <c r="AZ22" t="str">
        <f xml:space="preserve"> IF(Table5[[#This Row],[Predicted Yards]] &gt;Table5[[#This Row],[Spread]], "O", "U")</f>
        <v>O</v>
      </c>
    </row>
    <row r="23" spans="1:52" x14ac:dyDescent="0.2">
      <c r="B23" t="s">
        <v>1</v>
      </c>
      <c r="H23" t="e">
        <f>VLOOKUP($A23, '[1]Passing Stats Cleaning'!$A$3:$U$37, 7, FALSE)</f>
        <v>#N/A</v>
      </c>
      <c r="I23" t="e">
        <f>VLOOKUP(A23, '[1]Passing Stats Cleaning'!$A$3:$U$37, 10, FALSE)</f>
        <v>#N/A</v>
      </c>
      <c r="J23" t="e">
        <f>VLOOKUP(A23, '[1]Passing Stats Cleaning'!$A$3:$U$37, 12, FALSE)</f>
        <v>#N/A</v>
      </c>
      <c r="K23" t="e">
        <f>VLOOKUP(A23, '[1]Passing Stats Cleaning'!$A$3:$U$37, 13, FALSE)</f>
        <v>#N/A</v>
      </c>
      <c r="L23" t="e">
        <f>VLOOKUP(A23, '[1]Passing Stats Cleaning'!$A$3:$U$37, 14, FALSE)</f>
        <v>#N/A</v>
      </c>
      <c r="M23" t="e">
        <f>VLOOKUP(A23, '[1]Passing Stats Cleaning'!$A$3:$U$37, 15, FALSE)</f>
        <v>#N/A</v>
      </c>
      <c r="N23" t="e">
        <f>VLOOKUP(A23, '[1]Passing Stats Cleaning'!$A$3:$U$37, 16, FALSE)</f>
        <v>#N/A</v>
      </c>
      <c r="O23" t="e">
        <f>VLOOKUP(A23, '[1]Passing Stats Cleaning'!$A$3:$U$37, 18, FALSE)</f>
        <v>#N/A</v>
      </c>
      <c r="P23" t="e">
        <f>VLOOKUP(A23, '[1]Passing Stats Cleaning'!$A$3:$U$37, 19, FALSE)</f>
        <v>#N/A</v>
      </c>
      <c r="Q23" t="e">
        <f>VLOOKUP(A23, '[1]Passing Stats Cleaning'!$A$3:$U$37, 20, FALSE)</f>
        <v>#N/A</v>
      </c>
      <c r="R23" t="e">
        <f>VLOOKUP(A23, '[1]Passing Stats Cleaning'!$A$3:$U$37, 21, FALSE)</f>
        <v>#N/A</v>
      </c>
      <c r="S23" t="e">
        <f>VLOOKUP(C23,'[1]Team Offense Cleaning'!$A$4:$AI$140, 10, FALSE)</f>
        <v>#N/A</v>
      </c>
      <c r="T23" t="e">
        <f>VLOOKUP(C23,'[1]Team Offense Cleaning'!$A$4:$AI$140, 9, FALSE)</f>
        <v>#N/A</v>
      </c>
      <c r="U23" t="e">
        <f>VLOOKUP(C23,'[1]Team Offense Cleaning'!$A$4:$AI$140, 13, FALSE)</f>
        <v>#N/A</v>
      </c>
      <c r="V23" t="e">
        <f>VLOOKUP(C23,'[1]Team Offense Cleaning'!$A$4:$AI$140, 17, FALSE)</f>
        <v>#N/A</v>
      </c>
      <c r="W23" t="e">
        <f>VLOOKUP(C23,'[1]Team Offense Cleaning'!$A$4:$AI$140, 15, FALSE)</f>
        <v>#N/A</v>
      </c>
      <c r="X23" t="e">
        <f>VLOOKUP(C23,'[1]Team Offense Cleaning'!$A$4:$AI$140, 16, FALSE)</f>
        <v>#N/A</v>
      </c>
      <c r="Y23" t="e">
        <f>VLOOKUP(C23,'[1]Team Offense Cleaning'!$A$4:$AI$140, 20, FALSE)</f>
        <v>#N/A</v>
      </c>
      <c r="Z23" t="e">
        <f>VLOOKUP(C23,'[1]Team Offense Cleaning'!$A$4:$AI$140, 22, FALSE)</f>
        <v>#N/A</v>
      </c>
      <c r="AA23" t="e">
        <f>VLOOKUP(C23,'[1]Team Offense Cleaning'!$A$4:$AI$140, 28, FALSE)</f>
        <v>#N/A</v>
      </c>
      <c r="AB23" t="e">
        <f>VLOOKUP(C23,'[1]Team Offense Cleaning'!$A$4:$AI$140, 29, FALSE)</f>
        <v>#N/A</v>
      </c>
      <c r="AC23" t="e">
        <f>VLOOKUP(C23,'[1]Team Offense Cleaning'!$A$4:$AI$140, 26, FALSE)</f>
        <v>#N/A</v>
      </c>
      <c r="AD23" t="e">
        <f>VLOOKUP(C23,'[1]Team Offense Cleaning'!$A$4:$AI$140, 27, FALSE)</f>
        <v>#N/A</v>
      </c>
      <c r="AE23" t="e">
        <f>VLOOKUP(C23,'[1]Team Offense Cleaning'!$A$4:$AI$140, 32, FALSE)</f>
        <v>#N/A</v>
      </c>
      <c r="AF23" t="e">
        <f>VLOOKUP(C23,'[1]Team Offense Cleaning'!$A$4:$AI$140, 33, FALSE)</f>
        <v>#N/A</v>
      </c>
      <c r="AG23" t="e">
        <f>VLOOKUP(E23, '[1]Team Defense Cleaning'!$A$4:$AN$135, 10, FALSE)</f>
        <v>#N/A</v>
      </c>
      <c r="AH23" t="e">
        <f>VLOOKUP(E23, '[1]Team Defense Cleaning'!$A$4:$AN$135, 9, FALSE)</f>
        <v>#N/A</v>
      </c>
      <c r="AI23" t="e">
        <f>VLOOKUP(E23, '[1]Team Defense Cleaning'!$A$4:$AN$135, 13, FALSE)</f>
        <v>#N/A</v>
      </c>
      <c r="AJ23" t="e">
        <f>VLOOKUP(E23, '[1]Team Defense Cleaning'!$A$4:$AN$135, 17, FALSE)</f>
        <v>#N/A</v>
      </c>
      <c r="AK23" t="e">
        <f>VLOOKUP(E23, '[1]Team Defense Cleaning'!$A$4:$AN$135, 15, FALSE)</f>
        <v>#N/A</v>
      </c>
      <c r="AL23" t="e">
        <f>VLOOKUP(E23, '[1]Team Defense Cleaning'!$A$4:$AN$135, 16, FALSE)</f>
        <v>#N/A</v>
      </c>
      <c r="AM23" t="e">
        <f>VLOOKUP(E23, '[1]Team Defense Cleaning'!$A$4:$AN$135, 20, FALSE)</f>
        <v>#N/A</v>
      </c>
      <c r="AN23" t="e">
        <f>VLOOKUP(E23, '[1]Team Defense Cleaning'!$A$4:$AN$135, 22, FALSE)</f>
        <v>#N/A</v>
      </c>
      <c r="AO23" t="e">
        <f>VLOOKUP(E23, '[1]Team Defense Cleaning'!$A$4:$AN$135, 26, FALSE)</f>
        <v>#N/A</v>
      </c>
      <c r="AP23" t="e">
        <f>VLOOKUP(E23, '[1]Team Defense Cleaning'!$A$4:$AN$135, 27, FALSE)</f>
        <v>#N/A</v>
      </c>
      <c r="AQ23" t="e">
        <f>VLOOKUP(E23, '[1]Team Defense Cleaning'!$A$4:$AN$135, 28, FALSE)</f>
        <v>#N/A</v>
      </c>
      <c r="AR23" t="e">
        <f>VLOOKUP(E23, '[1]Team Defense Cleaning'!$A$4:$AN$135, 29, FALSE)</f>
        <v>#N/A</v>
      </c>
      <c r="AS23" t="e">
        <f>VLOOKUP(E23, '[1]Team Defense Cleaning'!$A$4:$AN$135, 30, FALSE)</f>
        <v>#N/A</v>
      </c>
      <c r="AT23" t="e">
        <f>VLOOKUP(E23, '[1]Team Defense Cleaning'!$A$4:$AN$135, 32, FALSE)</f>
        <v>#N/A</v>
      </c>
      <c r="AU23" t="e">
        <f>VLOOKUP(E23, '[1]Team Defense Cleaning'!$A$4:$AP$135, 33, FALSE)</f>
        <v>#N/A</v>
      </c>
      <c r="AV23" t="e">
        <f>VLOOKUP(E23, '[1]Team Defense Cleaning'!$A$4:$AP$135, 36, FALSE)</f>
        <v>#N/A</v>
      </c>
      <c r="AW23" t="e">
        <f>VLOOKUP(E23, '[1]Team Defense Cleaning'!$A$4:$AP$135, 38, FALSE)</f>
        <v>#N/A</v>
      </c>
      <c r="AX23" t="e">
        <f>VLOOKUP(E23, '[1]Team Defense Cleaning'!$A$4:$AP$135, 42, FALSE)</f>
        <v>#N/A</v>
      </c>
      <c r="AY23" s="4" t="e">
        <f t="shared" si="0"/>
        <v>#N/A</v>
      </c>
      <c r="AZ23" t="e">
        <f xml:space="preserve"> IF(Table5[[#This Row],[Predicted Yards]] &gt;Table5[[#This Row],[Spread]], "O", "U")</f>
        <v>#N/A</v>
      </c>
    </row>
    <row r="24" spans="1:52" x14ac:dyDescent="0.2">
      <c r="B24" t="s">
        <v>1</v>
      </c>
      <c r="H24" t="e">
        <f>VLOOKUP($A24, '[1]Passing Stats Cleaning'!$A$3:$U$37, 7, FALSE)</f>
        <v>#N/A</v>
      </c>
      <c r="I24" t="e">
        <f>VLOOKUP(A24, '[1]Passing Stats Cleaning'!$A$3:$U$37, 10, FALSE)</f>
        <v>#N/A</v>
      </c>
      <c r="J24" t="e">
        <f>VLOOKUP(A24, '[1]Passing Stats Cleaning'!$A$3:$U$37, 12, FALSE)</f>
        <v>#N/A</v>
      </c>
      <c r="K24" t="e">
        <f>VLOOKUP(A24, '[1]Passing Stats Cleaning'!$A$3:$U$37, 13, FALSE)</f>
        <v>#N/A</v>
      </c>
      <c r="L24" t="e">
        <f>VLOOKUP(A24, '[1]Passing Stats Cleaning'!$A$3:$U$37, 14, FALSE)</f>
        <v>#N/A</v>
      </c>
      <c r="M24" t="e">
        <f>VLOOKUP(A24, '[1]Passing Stats Cleaning'!$A$3:$U$37, 15, FALSE)</f>
        <v>#N/A</v>
      </c>
      <c r="N24" t="e">
        <f>VLOOKUP(A24, '[1]Passing Stats Cleaning'!$A$3:$U$37, 16, FALSE)</f>
        <v>#N/A</v>
      </c>
      <c r="O24" t="e">
        <f>VLOOKUP(A24, '[1]Passing Stats Cleaning'!$A$3:$U$37, 18, FALSE)</f>
        <v>#N/A</v>
      </c>
      <c r="P24" t="e">
        <f>VLOOKUP(A24, '[1]Passing Stats Cleaning'!$A$3:$U$37, 19, FALSE)</f>
        <v>#N/A</v>
      </c>
      <c r="Q24" t="e">
        <f>VLOOKUP(A24, '[1]Passing Stats Cleaning'!$A$3:$U$37, 20, FALSE)</f>
        <v>#N/A</v>
      </c>
      <c r="R24" t="e">
        <f>VLOOKUP(A24, '[1]Passing Stats Cleaning'!$A$3:$U$37, 21, FALSE)</f>
        <v>#N/A</v>
      </c>
      <c r="S24" t="e">
        <f>VLOOKUP(C24,'[1]Team Offense Cleaning'!$A$4:$AI$140, 10, FALSE)</f>
        <v>#N/A</v>
      </c>
      <c r="T24" t="e">
        <f>VLOOKUP(C24,'[1]Team Offense Cleaning'!$A$4:$AI$140, 9, FALSE)</f>
        <v>#N/A</v>
      </c>
      <c r="U24" t="e">
        <f>VLOOKUP(C24,'[1]Team Offense Cleaning'!$A$4:$AI$140, 13, FALSE)</f>
        <v>#N/A</v>
      </c>
      <c r="V24" t="e">
        <f>VLOOKUP(C24,'[1]Team Offense Cleaning'!$A$4:$AI$140, 17, FALSE)</f>
        <v>#N/A</v>
      </c>
      <c r="W24" t="e">
        <f>VLOOKUP(C24,'[1]Team Offense Cleaning'!$A$4:$AI$140, 15, FALSE)</f>
        <v>#N/A</v>
      </c>
      <c r="X24" t="e">
        <f>VLOOKUP(C24,'[1]Team Offense Cleaning'!$A$4:$AI$140, 16, FALSE)</f>
        <v>#N/A</v>
      </c>
      <c r="Y24" t="e">
        <f>VLOOKUP(C24,'[1]Team Offense Cleaning'!$A$4:$AI$140, 20, FALSE)</f>
        <v>#N/A</v>
      </c>
      <c r="Z24" t="e">
        <f>VLOOKUP(C24,'[1]Team Offense Cleaning'!$A$4:$AI$140, 22, FALSE)</f>
        <v>#N/A</v>
      </c>
      <c r="AA24" t="e">
        <f>VLOOKUP(C24,'[1]Team Offense Cleaning'!$A$4:$AI$140, 28, FALSE)</f>
        <v>#N/A</v>
      </c>
      <c r="AB24" t="e">
        <f>VLOOKUP(C24,'[1]Team Offense Cleaning'!$A$4:$AI$140, 29, FALSE)</f>
        <v>#N/A</v>
      </c>
      <c r="AC24" t="e">
        <f>VLOOKUP(C24,'[1]Team Offense Cleaning'!$A$4:$AI$140, 26, FALSE)</f>
        <v>#N/A</v>
      </c>
      <c r="AD24" t="e">
        <f>VLOOKUP(C24,'[1]Team Offense Cleaning'!$A$4:$AI$140, 27, FALSE)</f>
        <v>#N/A</v>
      </c>
      <c r="AE24" t="e">
        <f>VLOOKUP(C24,'[1]Team Offense Cleaning'!$A$4:$AI$140, 32, FALSE)</f>
        <v>#N/A</v>
      </c>
      <c r="AF24" t="e">
        <f>VLOOKUP(C24,'[1]Team Offense Cleaning'!$A$4:$AI$140, 33, FALSE)</f>
        <v>#N/A</v>
      </c>
      <c r="AG24" t="e">
        <f>VLOOKUP(E24, '[1]Team Defense Cleaning'!$A$4:$AN$135, 10, FALSE)</f>
        <v>#N/A</v>
      </c>
      <c r="AH24" t="e">
        <f>VLOOKUP(E24, '[1]Team Defense Cleaning'!$A$4:$AN$135, 9, FALSE)</f>
        <v>#N/A</v>
      </c>
      <c r="AI24" t="e">
        <f>VLOOKUP(E24, '[1]Team Defense Cleaning'!$A$4:$AN$135, 13, FALSE)</f>
        <v>#N/A</v>
      </c>
      <c r="AJ24" t="e">
        <f>VLOOKUP(E24, '[1]Team Defense Cleaning'!$A$4:$AN$135, 17, FALSE)</f>
        <v>#N/A</v>
      </c>
      <c r="AK24" t="e">
        <f>VLOOKUP(E24, '[1]Team Defense Cleaning'!$A$4:$AN$135, 15, FALSE)</f>
        <v>#N/A</v>
      </c>
      <c r="AL24" t="e">
        <f>VLOOKUP(E24, '[1]Team Defense Cleaning'!$A$4:$AN$135, 16, FALSE)</f>
        <v>#N/A</v>
      </c>
      <c r="AM24" t="e">
        <f>VLOOKUP(E24, '[1]Team Defense Cleaning'!$A$4:$AN$135, 20, FALSE)</f>
        <v>#N/A</v>
      </c>
      <c r="AN24" t="e">
        <f>VLOOKUP(E24, '[1]Team Defense Cleaning'!$A$4:$AN$135, 22, FALSE)</f>
        <v>#N/A</v>
      </c>
      <c r="AO24" t="e">
        <f>VLOOKUP(E24, '[1]Team Defense Cleaning'!$A$4:$AN$135, 26, FALSE)</f>
        <v>#N/A</v>
      </c>
      <c r="AP24" t="e">
        <f>VLOOKUP(E24, '[1]Team Defense Cleaning'!$A$4:$AN$135, 27, FALSE)</f>
        <v>#N/A</v>
      </c>
      <c r="AQ24" t="e">
        <f>VLOOKUP(E24, '[1]Team Defense Cleaning'!$A$4:$AN$135, 28, FALSE)</f>
        <v>#N/A</v>
      </c>
      <c r="AR24" t="e">
        <f>VLOOKUP(E24, '[1]Team Defense Cleaning'!$A$4:$AN$135, 29, FALSE)</f>
        <v>#N/A</v>
      </c>
      <c r="AS24" t="e">
        <f>VLOOKUP(E24, '[1]Team Defense Cleaning'!$A$4:$AN$135, 30, FALSE)</f>
        <v>#N/A</v>
      </c>
      <c r="AT24" t="e">
        <f>VLOOKUP(E24, '[1]Team Defense Cleaning'!$A$4:$AN$135, 32, FALSE)</f>
        <v>#N/A</v>
      </c>
      <c r="AU24" t="e">
        <f>VLOOKUP(E24, '[1]Team Defense Cleaning'!$A$4:$AP$135, 33, FALSE)</f>
        <v>#N/A</v>
      </c>
      <c r="AV24" t="e">
        <f>VLOOKUP(E24, '[1]Team Defense Cleaning'!$A$4:$AP$135, 36, FALSE)</f>
        <v>#N/A</v>
      </c>
      <c r="AW24" t="e">
        <f>VLOOKUP(E24, '[1]Team Defense Cleaning'!$A$4:$AP$135, 38, FALSE)</f>
        <v>#N/A</v>
      </c>
      <c r="AX24" t="e">
        <f>VLOOKUP(E24, '[1]Team Defense Cleaning'!$A$4:$AP$135, 42, FALSE)</f>
        <v>#N/A</v>
      </c>
      <c r="AY24" s="4" t="e">
        <f t="shared" si="0"/>
        <v>#N/A</v>
      </c>
      <c r="AZ24" t="e">
        <f xml:space="preserve"> IF(Table5[[#This Row],[Predicted Yards]] &gt;Table5[[#This Row],[Spread]], "O", "U")</f>
        <v>#N/A</v>
      </c>
    </row>
    <row r="25" spans="1:52" x14ac:dyDescent="0.2">
      <c r="B25" t="s">
        <v>1</v>
      </c>
      <c r="H25" t="e">
        <f>VLOOKUP($A25, '[1]Passing Stats Cleaning'!$A$3:$U$37, 7, FALSE)</f>
        <v>#N/A</v>
      </c>
      <c r="I25" t="e">
        <f>VLOOKUP(A25, '[1]Passing Stats Cleaning'!$A$3:$U$37, 10, FALSE)</f>
        <v>#N/A</v>
      </c>
      <c r="J25" t="e">
        <f>VLOOKUP(A25, '[1]Passing Stats Cleaning'!$A$3:$U$37, 12, FALSE)</f>
        <v>#N/A</v>
      </c>
      <c r="K25" t="e">
        <f>VLOOKUP(A25, '[1]Passing Stats Cleaning'!$A$3:$U$37, 13, FALSE)</f>
        <v>#N/A</v>
      </c>
      <c r="L25" t="e">
        <f>VLOOKUP(A25, '[1]Passing Stats Cleaning'!$A$3:$U$37, 14, FALSE)</f>
        <v>#N/A</v>
      </c>
      <c r="M25" t="e">
        <f>VLOOKUP(A25, '[1]Passing Stats Cleaning'!$A$3:$U$37, 15, FALSE)</f>
        <v>#N/A</v>
      </c>
      <c r="N25" t="e">
        <f>VLOOKUP(A25, '[1]Passing Stats Cleaning'!$A$3:$U$37, 16, FALSE)</f>
        <v>#N/A</v>
      </c>
      <c r="O25" t="e">
        <f>VLOOKUP(A25, '[1]Passing Stats Cleaning'!$A$3:$U$37, 18, FALSE)</f>
        <v>#N/A</v>
      </c>
      <c r="P25" t="e">
        <f>VLOOKUP(A25, '[1]Passing Stats Cleaning'!$A$3:$U$37, 19, FALSE)</f>
        <v>#N/A</v>
      </c>
      <c r="Q25" t="e">
        <f>VLOOKUP(A25, '[1]Passing Stats Cleaning'!$A$3:$U$37, 20, FALSE)</f>
        <v>#N/A</v>
      </c>
      <c r="R25" t="e">
        <f>VLOOKUP(A25, '[1]Passing Stats Cleaning'!$A$3:$U$37, 21, FALSE)</f>
        <v>#N/A</v>
      </c>
      <c r="S25" t="e">
        <f>VLOOKUP(C25,'[1]Team Offense Cleaning'!$A$4:$AI$140, 10, FALSE)</f>
        <v>#N/A</v>
      </c>
      <c r="T25" t="e">
        <f>VLOOKUP(C25,'[1]Team Offense Cleaning'!$A$4:$AI$140, 9, FALSE)</f>
        <v>#N/A</v>
      </c>
      <c r="U25" t="e">
        <f>VLOOKUP(C25,'[1]Team Offense Cleaning'!$A$4:$AI$140, 13, FALSE)</f>
        <v>#N/A</v>
      </c>
      <c r="V25" t="e">
        <f>VLOOKUP(C25,'[1]Team Offense Cleaning'!$A$4:$AI$140, 17, FALSE)</f>
        <v>#N/A</v>
      </c>
      <c r="W25" t="e">
        <f>VLOOKUP(C25,'[1]Team Offense Cleaning'!$A$4:$AI$140, 15, FALSE)</f>
        <v>#N/A</v>
      </c>
      <c r="X25" t="e">
        <f>VLOOKUP(C25,'[1]Team Offense Cleaning'!$A$4:$AI$140, 16, FALSE)</f>
        <v>#N/A</v>
      </c>
      <c r="Y25" t="e">
        <f>VLOOKUP(C25,'[1]Team Offense Cleaning'!$A$4:$AI$140, 20, FALSE)</f>
        <v>#N/A</v>
      </c>
      <c r="Z25" t="e">
        <f>VLOOKUP(C25,'[1]Team Offense Cleaning'!$A$4:$AI$140, 22, FALSE)</f>
        <v>#N/A</v>
      </c>
      <c r="AA25" t="e">
        <f>VLOOKUP(C25,'[1]Team Offense Cleaning'!$A$4:$AI$140, 28, FALSE)</f>
        <v>#N/A</v>
      </c>
      <c r="AB25" t="e">
        <f>VLOOKUP(C25,'[1]Team Offense Cleaning'!$A$4:$AI$140, 29, FALSE)</f>
        <v>#N/A</v>
      </c>
      <c r="AC25" t="e">
        <f>VLOOKUP(C25,'[1]Team Offense Cleaning'!$A$4:$AI$140, 26, FALSE)</f>
        <v>#N/A</v>
      </c>
      <c r="AD25" t="e">
        <f>VLOOKUP(C25,'[1]Team Offense Cleaning'!$A$4:$AI$140, 27, FALSE)</f>
        <v>#N/A</v>
      </c>
      <c r="AE25" t="e">
        <f>VLOOKUP(C25,'[1]Team Offense Cleaning'!$A$4:$AI$140, 32, FALSE)</f>
        <v>#N/A</v>
      </c>
      <c r="AF25" t="e">
        <f>VLOOKUP(C25,'[1]Team Offense Cleaning'!$A$4:$AI$140, 33, FALSE)</f>
        <v>#N/A</v>
      </c>
      <c r="AG25" t="e">
        <f>VLOOKUP(E25, '[1]Team Defense Cleaning'!$A$4:$AN$135, 10, FALSE)</f>
        <v>#N/A</v>
      </c>
      <c r="AH25" t="e">
        <f>VLOOKUP(E25, '[1]Team Defense Cleaning'!$A$4:$AN$135, 9, FALSE)</f>
        <v>#N/A</v>
      </c>
      <c r="AI25" t="e">
        <f>VLOOKUP(E25, '[1]Team Defense Cleaning'!$A$4:$AN$135, 13, FALSE)</f>
        <v>#N/A</v>
      </c>
      <c r="AJ25" t="e">
        <f>VLOOKUP(E25, '[1]Team Defense Cleaning'!$A$4:$AN$135, 17, FALSE)</f>
        <v>#N/A</v>
      </c>
      <c r="AK25" t="e">
        <f>VLOOKUP(E25, '[1]Team Defense Cleaning'!$A$4:$AN$135, 15, FALSE)</f>
        <v>#N/A</v>
      </c>
      <c r="AL25" t="e">
        <f>VLOOKUP(E25, '[1]Team Defense Cleaning'!$A$4:$AN$135, 16, FALSE)</f>
        <v>#N/A</v>
      </c>
      <c r="AM25" t="e">
        <f>VLOOKUP(E25, '[1]Team Defense Cleaning'!$A$4:$AN$135, 20, FALSE)</f>
        <v>#N/A</v>
      </c>
      <c r="AN25" t="e">
        <f>VLOOKUP(E25, '[1]Team Defense Cleaning'!$A$4:$AN$135, 22, FALSE)</f>
        <v>#N/A</v>
      </c>
      <c r="AO25" t="e">
        <f>VLOOKUP(E25, '[1]Team Defense Cleaning'!$A$4:$AN$135, 26, FALSE)</f>
        <v>#N/A</v>
      </c>
      <c r="AP25" t="e">
        <f>VLOOKUP(E25, '[1]Team Defense Cleaning'!$A$4:$AN$135, 27, FALSE)</f>
        <v>#N/A</v>
      </c>
      <c r="AQ25" t="e">
        <f>VLOOKUP(E25, '[1]Team Defense Cleaning'!$A$4:$AN$135, 28, FALSE)</f>
        <v>#N/A</v>
      </c>
      <c r="AR25" t="e">
        <f>VLOOKUP(E25, '[1]Team Defense Cleaning'!$A$4:$AN$135, 29, FALSE)</f>
        <v>#N/A</v>
      </c>
      <c r="AS25" t="e">
        <f>VLOOKUP(E25, '[1]Team Defense Cleaning'!$A$4:$AN$135, 30, FALSE)</f>
        <v>#N/A</v>
      </c>
      <c r="AT25" t="e">
        <f>VLOOKUP(E25, '[1]Team Defense Cleaning'!$A$4:$AN$135, 32, FALSE)</f>
        <v>#N/A</v>
      </c>
      <c r="AU25" t="e">
        <f>VLOOKUP(E25, '[1]Team Defense Cleaning'!$A$4:$AP$135, 33, FALSE)</f>
        <v>#N/A</v>
      </c>
      <c r="AV25" t="e">
        <f>VLOOKUP(E25, '[1]Team Defense Cleaning'!$A$4:$AP$135, 36, FALSE)</f>
        <v>#N/A</v>
      </c>
      <c r="AW25" t="e">
        <f>VLOOKUP(E25, '[1]Team Defense Cleaning'!$A$4:$AP$135, 38, FALSE)</f>
        <v>#N/A</v>
      </c>
      <c r="AX25" t="e">
        <f>VLOOKUP(E25, '[1]Team Defense Cleaning'!$A$4:$AP$135, 42, FALSE)</f>
        <v>#N/A</v>
      </c>
      <c r="AY25" s="4" t="e">
        <f t="shared" si="0"/>
        <v>#N/A</v>
      </c>
      <c r="AZ25" t="e">
        <f xml:space="preserve"> IF(Table5[[#This Row],[Predicted Yards]] &gt;Table5[[#This Row],[Spread]], "O", "U")</f>
        <v>#N/A</v>
      </c>
    </row>
    <row r="26" spans="1:52" x14ac:dyDescent="0.2">
      <c r="B26" t="s">
        <v>1</v>
      </c>
      <c r="H26" t="e">
        <f>VLOOKUP($A26, '[1]Passing Stats Cleaning'!$A$3:$U$37, 7, FALSE)</f>
        <v>#N/A</v>
      </c>
      <c r="I26" t="e">
        <f>VLOOKUP(A26, '[1]Passing Stats Cleaning'!$A$3:$U$37, 10, FALSE)</f>
        <v>#N/A</v>
      </c>
      <c r="J26" t="e">
        <f>VLOOKUP(A26, '[1]Passing Stats Cleaning'!$A$3:$U$37, 12, FALSE)</f>
        <v>#N/A</v>
      </c>
      <c r="K26" t="e">
        <f>VLOOKUP(A26, '[1]Passing Stats Cleaning'!$A$3:$U$37, 13, FALSE)</f>
        <v>#N/A</v>
      </c>
      <c r="L26" t="e">
        <f>VLOOKUP(A26, '[1]Passing Stats Cleaning'!$A$3:$U$37, 14, FALSE)</f>
        <v>#N/A</v>
      </c>
      <c r="M26" t="e">
        <f>VLOOKUP(A26, '[1]Passing Stats Cleaning'!$A$3:$U$37, 15, FALSE)</f>
        <v>#N/A</v>
      </c>
      <c r="N26" t="e">
        <f>VLOOKUP(A26, '[1]Passing Stats Cleaning'!$A$3:$U$37, 16, FALSE)</f>
        <v>#N/A</v>
      </c>
      <c r="O26" t="e">
        <f>VLOOKUP(A26, '[1]Passing Stats Cleaning'!$A$3:$U$37, 18, FALSE)</f>
        <v>#N/A</v>
      </c>
      <c r="P26" t="e">
        <f>VLOOKUP(A26, '[1]Passing Stats Cleaning'!$A$3:$U$37, 19, FALSE)</f>
        <v>#N/A</v>
      </c>
      <c r="Q26" t="e">
        <f>VLOOKUP(A26, '[1]Passing Stats Cleaning'!$A$3:$U$37, 20, FALSE)</f>
        <v>#N/A</v>
      </c>
      <c r="R26" t="e">
        <f>VLOOKUP(A26, '[1]Passing Stats Cleaning'!$A$3:$U$37, 21, FALSE)</f>
        <v>#N/A</v>
      </c>
      <c r="S26" t="e">
        <f>VLOOKUP(C26,'[1]Team Offense Cleaning'!$A$4:$AI$140, 10, FALSE)</f>
        <v>#N/A</v>
      </c>
      <c r="T26" t="e">
        <f>VLOOKUP(C26,'[1]Team Offense Cleaning'!$A$4:$AI$140, 9, FALSE)</f>
        <v>#N/A</v>
      </c>
      <c r="U26" t="e">
        <f>VLOOKUP(C26,'[1]Team Offense Cleaning'!$A$4:$AI$140, 13, FALSE)</f>
        <v>#N/A</v>
      </c>
      <c r="V26" t="e">
        <f>VLOOKUP(C26,'[1]Team Offense Cleaning'!$A$4:$AI$140, 17, FALSE)</f>
        <v>#N/A</v>
      </c>
      <c r="W26" t="e">
        <f>VLOOKUP(C26,'[1]Team Offense Cleaning'!$A$4:$AI$140, 15, FALSE)</f>
        <v>#N/A</v>
      </c>
      <c r="X26" t="e">
        <f>VLOOKUP(C26,'[1]Team Offense Cleaning'!$A$4:$AI$140, 16, FALSE)</f>
        <v>#N/A</v>
      </c>
      <c r="Y26" t="e">
        <f>VLOOKUP(C26,'[1]Team Offense Cleaning'!$A$4:$AI$140, 20, FALSE)</f>
        <v>#N/A</v>
      </c>
      <c r="Z26" t="e">
        <f>VLOOKUP(C26,'[1]Team Offense Cleaning'!$A$4:$AI$140, 22, FALSE)</f>
        <v>#N/A</v>
      </c>
      <c r="AA26" t="e">
        <f>VLOOKUP(C26,'[1]Team Offense Cleaning'!$A$4:$AI$140, 28, FALSE)</f>
        <v>#N/A</v>
      </c>
      <c r="AB26" t="e">
        <f>VLOOKUP(C26,'[1]Team Offense Cleaning'!$A$4:$AI$140, 29, FALSE)</f>
        <v>#N/A</v>
      </c>
      <c r="AC26" t="e">
        <f>VLOOKUP(C26,'[1]Team Offense Cleaning'!$A$4:$AI$140, 26, FALSE)</f>
        <v>#N/A</v>
      </c>
      <c r="AD26" t="e">
        <f>VLOOKUP(C26,'[1]Team Offense Cleaning'!$A$4:$AI$140, 27, FALSE)</f>
        <v>#N/A</v>
      </c>
      <c r="AE26" t="e">
        <f>VLOOKUP(C26,'[1]Team Offense Cleaning'!$A$4:$AI$140, 32, FALSE)</f>
        <v>#N/A</v>
      </c>
      <c r="AF26" t="e">
        <f>VLOOKUP(C26,'[1]Team Offense Cleaning'!$A$4:$AI$140, 33, FALSE)</f>
        <v>#N/A</v>
      </c>
      <c r="AG26" t="e">
        <f>VLOOKUP(E26, '[1]Team Defense Cleaning'!$A$4:$AN$135, 10, FALSE)</f>
        <v>#N/A</v>
      </c>
      <c r="AH26" t="e">
        <f>VLOOKUP(E26, '[1]Team Defense Cleaning'!$A$4:$AN$135, 9, FALSE)</f>
        <v>#N/A</v>
      </c>
      <c r="AI26" t="e">
        <f>VLOOKUP(E26, '[1]Team Defense Cleaning'!$A$4:$AN$135, 13, FALSE)</f>
        <v>#N/A</v>
      </c>
      <c r="AJ26" t="e">
        <f>VLOOKUP(E26, '[1]Team Defense Cleaning'!$A$4:$AN$135, 17, FALSE)</f>
        <v>#N/A</v>
      </c>
      <c r="AK26" t="e">
        <f>VLOOKUP(E26, '[1]Team Defense Cleaning'!$A$4:$AN$135, 15, FALSE)</f>
        <v>#N/A</v>
      </c>
      <c r="AL26" t="e">
        <f>VLOOKUP(E26, '[1]Team Defense Cleaning'!$A$4:$AN$135, 16, FALSE)</f>
        <v>#N/A</v>
      </c>
      <c r="AM26" t="e">
        <f>VLOOKUP(E26, '[1]Team Defense Cleaning'!$A$4:$AN$135, 20, FALSE)</f>
        <v>#N/A</v>
      </c>
      <c r="AN26" t="e">
        <f>VLOOKUP(E26, '[1]Team Defense Cleaning'!$A$4:$AN$135, 22, FALSE)</f>
        <v>#N/A</v>
      </c>
      <c r="AO26" t="e">
        <f>VLOOKUP(E26, '[1]Team Defense Cleaning'!$A$4:$AN$135, 26, FALSE)</f>
        <v>#N/A</v>
      </c>
      <c r="AP26" t="e">
        <f>VLOOKUP(E26, '[1]Team Defense Cleaning'!$A$4:$AN$135, 27, FALSE)</f>
        <v>#N/A</v>
      </c>
      <c r="AQ26" t="e">
        <f>VLOOKUP(E26, '[1]Team Defense Cleaning'!$A$4:$AN$135, 28, FALSE)</f>
        <v>#N/A</v>
      </c>
      <c r="AR26" t="e">
        <f>VLOOKUP(E26, '[1]Team Defense Cleaning'!$A$4:$AN$135, 29, FALSE)</f>
        <v>#N/A</v>
      </c>
      <c r="AS26" t="e">
        <f>VLOOKUP(E26, '[1]Team Defense Cleaning'!$A$4:$AN$135, 30, FALSE)</f>
        <v>#N/A</v>
      </c>
      <c r="AT26" t="e">
        <f>VLOOKUP(E26, '[1]Team Defense Cleaning'!$A$4:$AN$135, 32, FALSE)</f>
        <v>#N/A</v>
      </c>
      <c r="AU26" t="e">
        <f>VLOOKUP(E26, '[1]Team Defense Cleaning'!$A$4:$AP$135, 33, FALSE)</f>
        <v>#N/A</v>
      </c>
      <c r="AV26" t="e">
        <f>VLOOKUP(E26, '[1]Team Defense Cleaning'!$A$4:$AP$135, 36, FALSE)</f>
        <v>#N/A</v>
      </c>
      <c r="AW26" t="e">
        <f>VLOOKUP(E26, '[1]Team Defense Cleaning'!$A$4:$AP$135, 38, FALSE)</f>
        <v>#N/A</v>
      </c>
      <c r="AX26" t="e">
        <f>VLOOKUP(E26, '[1]Team Defense Cleaning'!$A$4:$AP$135, 42, FALSE)</f>
        <v>#N/A</v>
      </c>
      <c r="AY26" s="4" t="e">
        <f t="shared" si="0"/>
        <v>#N/A</v>
      </c>
      <c r="AZ26" t="e">
        <f xml:space="preserve"> IF(Table5[[#This Row],[Predicted Yards]] &gt;Table5[[#This Row],[Spread]], "O", "U")</f>
        <v>#N/A</v>
      </c>
    </row>
    <row r="27" spans="1:52" x14ac:dyDescent="0.2">
      <c r="B27" t="s">
        <v>1</v>
      </c>
      <c r="H27" t="e">
        <f>VLOOKUP($A27, '[1]Passing Stats Cleaning'!$A$3:$U$37, 7, FALSE)</f>
        <v>#N/A</v>
      </c>
      <c r="I27" t="e">
        <f>VLOOKUP(A27, '[1]Passing Stats Cleaning'!$A$3:$U$37, 10, FALSE)</f>
        <v>#N/A</v>
      </c>
      <c r="J27" t="e">
        <f>VLOOKUP(A27, '[1]Passing Stats Cleaning'!$A$3:$U$37, 12, FALSE)</f>
        <v>#N/A</v>
      </c>
      <c r="K27" t="e">
        <f>VLOOKUP(A27, '[1]Passing Stats Cleaning'!$A$3:$U$37, 13, FALSE)</f>
        <v>#N/A</v>
      </c>
      <c r="L27" t="e">
        <f>VLOOKUP(A27, '[1]Passing Stats Cleaning'!$A$3:$U$37, 14, FALSE)</f>
        <v>#N/A</v>
      </c>
      <c r="M27" t="e">
        <f>VLOOKUP(A27, '[1]Passing Stats Cleaning'!$A$3:$U$37, 15, FALSE)</f>
        <v>#N/A</v>
      </c>
      <c r="N27" t="e">
        <f>VLOOKUP(A27, '[1]Passing Stats Cleaning'!$A$3:$U$37, 16, FALSE)</f>
        <v>#N/A</v>
      </c>
      <c r="O27" t="e">
        <f>VLOOKUP(A27, '[1]Passing Stats Cleaning'!$A$3:$U$37, 18, FALSE)</f>
        <v>#N/A</v>
      </c>
      <c r="P27" t="e">
        <f>VLOOKUP(A27, '[1]Passing Stats Cleaning'!$A$3:$U$37, 19, FALSE)</f>
        <v>#N/A</v>
      </c>
      <c r="Q27" t="e">
        <f>VLOOKUP(A27, '[1]Passing Stats Cleaning'!$A$3:$U$37, 20, FALSE)</f>
        <v>#N/A</v>
      </c>
      <c r="R27" t="e">
        <f>VLOOKUP(A27, '[1]Passing Stats Cleaning'!$A$3:$U$37, 21, FALSE)</f>
        <v>#N/A</v>
      </c>
      <c r="S27" t="e">
        <f>VLOOKUP(C27,'[1]Team Offense Cleaning'!$A$4:$AI$140, 10, FALSE)</f>
        <v>#N/A</v>
      </c>
      <c r="T27" t="e">
        <f>VLOOKUP(C27,'[1]Team Offense Cleaning'!$A$4:$AI$140, 9, FALSE)</f>
        <v>#N/A</v>
      </c>
      <c r="U27" t="e">
        <f>VLOOKUP(C27,'[1]Team Offense Cleaning'!$A$4:$AI$140, 13, FALSE)</f>
        <v>#N/A</v>
      </c>
      <c r="V27" t="e">
        <f>VLOOKUP(C27,'[1]Team Offense Cleaning'!$A$4:$AI$140, 17, FALSE)</f>
        <v>#N/A</v>
      </c>
      <c r="W27" t="e">
        <f>VLOOKUP(C27,'[1]Team Offense Cleaning'!$A$4:$AI$140, 15, FALSE)</f>
        <v>#N/A</v>
      </c>
      <c r="X27" t="e">
        <f>VLOOKUP(C27,'[1]Team Offense Cleaning'!$A$4:$AI$140, 16, FALSE)</f>
        <v>#N/A</v>
      </c>
      <c r="Y27" t="e">
        <f>VLOOKUP(C27,'[1]Team Offense Cleaning'!$A$4:$AI$140, 20, FALSE)</f>
        <v>#N/A</v>
      </c>
      <c r="Z27" t="e">
        <f>VLOOKUP(C27,'[1]Team Offense Cleaning'!$A$4:$AI$140, 22, FALSE)</f>
        <v>#N/A</v>
      </c>
      <c r="AA27" t="e">
        <f>VLOOKUP(C27,'[1]Team Offense Cleaning'!$A$4:$AI$140, 28, FALSE)</f>
        <v>#N/A</v>
      </c>
      <c r="AB27" t="e">
        <f>VLOOKUP(C27,'[1]Team Offense Cleaning'!$A$4:$AI$140, 29, FALSE)</f>
        <v>#N/A</v>
      </c>
      <c r="AC27" t="e">
        <f>VLOOKUP(C27,'[1]Team Offense Cleaning'!$A$4:$AI$140, 26, FALSE)</f>
        <v>#N/A</v>
      </c>
      <c r="AD27" t="e">
        <f>VLOOKUP(C27,'[1]Team Offense Cleaning'!$A$4:$AI$140, 27, FALSE)</f>
        <v>#N/A</v>
      </c>
      <c r="AE27" t="e">
        <f>VLOOKUP(C27,'[1]Team Offense Cleaning'!$A$4:$AI$140, 32, FALSE)</f>
        <v>#N/A</v>
      </c>
      <c r="AF27" t="e">
        <f>VLOOKUP(C27,'[1]Team Offense Cleaning'!$A$4:$AI$140, 33, FALSE)</f>
        <v>#N/A</v>
      </c>
      <c r="AG27" t="e">
        <f>VLOOKUP(E27, '[1]Team Defense Cleaning'!$A$4:$AN$135, 10, FALSE)</f>
        <v>#N/A</v>
      </c>
      <c r="AH27" t="e">
        <f>VLOOKUP(E27, '[1]Team Defense Cleaning'!$A$4:$AN$135, 9, FALSE)</f>
        <v>#N/A</v>
      </c>
      <c r="AI27" t="e">
        <f>VLOOKUP(E27, '[1]Team Defense Cleaning'!$A$4:$AN$135, 13, FALSE)</f>
        <v>#N/A</v>
      </c>
      <c r="AJ27" t="e">
        <f>VLOOKUP(E27, '[1]Team Defense Cleaning'!$A$4:$AN$135, 17, FALSE)</f>
        <v>#N/A</v>
      </c>
      <c r="AK27" t="e">
        <f>VLOOKUP(E27, '[1]Team Defense Cleaning'!$A$4:$AN$135, 15, FALSE)</f>
        <v>#N/A</v>
      </c>
      <c r="AL27" t="e">
        <f>VLOOKUP(E27, '[1]Team Defense Cleaning'!$A$4:$AN$135, 16, FALSE)</f>
        <v>#N/A</v>
      </c>
      <c r="AM27" t="e">
        <f>VLOOKUP(E27, '[1]Team Defense Cleaning'!$A$4:$AN$135, 20, FALSE)</f>
        <v>#N/A</v>
      </c>
      <c r="AN27" t="e">
        <f>VLOOKUP(E27, '[1]Team Defense Cleaning'!$A$4:$AN$135, 22, FALSE)</f>
        <v>#N/A</v>
      </c>
      <c r="AO27" t="e">
        <f>VLOOKUP(E27, '[1]Team Defense Cleaning'!$A$4:$AN$135, 26, FALSE)</f>
        <v>#N/A</v>
      </c>
      <c r="AP27" t="e">
        <f>VLOOKUP(E27, '[1]Team Defense Cleaning'!$A$4:$AN$135, 27, FALSE)</f>
        <v>#N/A</v>
      </c>
      <c r="AQ27" t="e">
        <f>VLOOKUP(E27, '[1]Team Defense Cleaning'!$A$4:$AN$135, 28, FALSE)</f>
        <v>#N/A</v>
      </c>
      <c r="AR27" t="e">
        <f>VLOOKUP(E27, '[1]Team Defense Cleaning'!$A$4:$AN$135, 29, FALSE)</f>
        <v>#N/A</v>
      </c>
      <c r="AS27" t="e">
        <f>VLOOKUP(E27, '[1]Team Defense Cleaning'!$A$4:$AN$135, 30, FALSE)</f>
        <v>#N/A</v>
      </c>
      <c r="AT27" t="e">
        <f>VLOOKUP(E27, '[1]Team Defense Cleaning'!$A$4:$AN$135, 32, FALSE)</f>
        <v>#N/A</v>
      </c>
      <c r="AU27" t="e">
        <f>VLOOKUP(E27, '[1]Team Defense Cleaning'!$A$4:$AP$135, 33, FALSE)</f>
        <v>#N/A</v>
      </c>
      <c r="AV27" t="e">
        <f>VLOOKUP(E27, '[1]Team Defense Cleaning'!$A$4:$AP$135, 36, FALSE)</f>
        <v>#N/A</v>
      </c>
      <c r="AW27" t="e">
        <f>VLOOKUP(E27, '[1]Team Defense Cleaning'!$A$4:$AP$135, 38, FALSE)</f>
        <v>#N/A</v>
      </c>
      <c r="AX27" t="e">
        <f>VLOOKUP(E27, '[1]Team Defense Cleaning'!$A$4:$AP$135, 42, FALSE)</f>
        <v>#N/A</v>
      </c>
      <c r="AY27" s="4" t="e">
        <f t="shared" si="0"/>
        <v>#N/A</v>
      </c>
      <c r="AZ27" t="e">
        <f xml:space="preserve"> IF(Table5[[#This Row],[Predicted Yards]] &gt;Table5[[#This Row],[Spread]], "O", "U")</f>
        <v>#N/A</v>
      </c>
    </row>
    <row r="28" spans="1:52" x14ac:dyDescent="0.2">
      <c r="B28" t="s">
        <v>1</v>
      </c>
      <c r="H28" t="e">
        <f>VLOOKUP($A28, '[1]Passing Stats Cleaning'!$A$3:$U$37, 7, FALSE)</f>
        <v>#N/A</v>
      </c>
      <c r="I28" t="e">
        <f>VLOOKUP(A28, '[1]Passing Stats Cleaning'!$A$3:$U$37, 10, FALSE)</f>
        <v>#N/A</v>
      </c>
      <c r="J28" t="e">
        <f>VLOOKUP(A28, '[1]Passing Stats Cleaning'!$A$3:$U$37, 12, FALSE)</f>
        <v>#N/A</v>
      </c>
      <c r="K28" t="e">
        <f>VLOOKUP(A28, '[1]Passing Stats Cleaning'!$A$3:$U$37, 13, FALSE)</f>
        <v>#N/A</v>
      </c>
      <c r="L28" t="e">
        <f>VLOOKUP(A28, '[1]Passing Stats Cleaning'!$A$3:$U$37, 14, FALSE)</f>
        <v>#N/A</v>
      </c>
      <c r="M28" t="e">
        <f>VLOOKUP(A28, '[1]Passing Stats Cleaning'!$A$3:$U$37, 15, FALSE)</f>
        <v>#N/A</v>
      </c>
      <c r="N28" t="e">
        <f>VLOOKUP(A28, '[1]Passing Stats Cleaning'!$A$3:$U$37, 16, FALSE)</f>
        <v>#N/A</v>
      </c>
      <c r="O28" t="e">
        <f>VLOOKUP(A28, '[1]Passing Stats Cleaning'!$A$3:$U$37, 18, FALSE)</f>
        <v>#N/A</v>
      </c>
      <c r="P28" t="e">
        <f>VLOOKUP(A28, '[1]Passing Stats Cleaning'!$A$3:$U$37, 19, FALSE)</f>
        <v>#N/A</v>
      </c>
      <c r="Q28" t="e">
        <f>VLOOKUP(A28, '[1]Passing Stats Cleaning'!$A$3:$U$37, 20, FALSE)</f>
        <v>#N/A</v>
      </c>
      <c r="R28" t="e">
        <f>VLOOKUP(A28, '[1]Passing Stats Cleaning'!$A$3:$U$37, 21, FALSE)</f>
        <v>#N/A</v>
      </c>
      <c r="S28" t="e">
        <f>VLOOKUP(C28,'[1]Team Offense Cleaning'!$A$4:$AI$140, 10, FALSE)</f>
        <v>#N/A</v>
      </c>
      <c r="T28" t="e">
        <f>VLOOKUP(C28,'[1]Team Offense Cleaning'!$A$4:$AI$140, 9, FALSE)</f>
        <v>#N/A</v>
      </c>
      <c r="U28" t="e">
        <f>VLOOKUP(C28,'[1]Team Offense Cleaning'!$A$4:$AI$140, 13, FALSE)</f>
        <v>#N/A</v>
      </c>
      <c r="V28" t="e">
        <f>VLOOKUP(C28,'[1]Team Offense Cleaning'!$A$4:$AI$140, 17, FALSE)</f>
        <v>#N/A</v>
      </c>
      <c r="W28" t="e">
        <f>VLOOKUP(C28,'[1]Team Offense Cleaning'!$A$4:$AI$140, 15, FALSE)</f>
        <v>#N/A</v>
      </c>
      <c r="X28" t="e">
        <f>VLOOKUP(C28,'[1]Team Offense Cleaning'!$A$4:$AI$140, 16, FALSE)</f>
        <v>#N/A</v>
      </c>
      <c r="Y28" t="e">
        <f>VLOOKUP(C28,'[1]Team Offense Cleaning'!$A$4:$AI$140, 20, FALSE)</f>
        <v>#N/A</v>
      </c>
      <c r="Z28" t="e">
        <f>VLOOKUP(C28,'[1]Team Offense Cleaning'!$A$4:$AI$140, 22, FALSE)</f>
        <v>#N/A</v>
      </c>
      <c r="AA28" t="e">
        <f>VLOOKUP(C28,'[1]Team Offense Cleaning'!$A$4:$AI$140, 28, FALSE)</f>
        <v>#N/A</v>
      </c>
      <c r="AB28" t="e">
        <f>VLOOKUP(C28,'[1]Team Offense Cleaning'!$A$4:$AI$140, 29, FALSE)</f>
        <v>#N/A</v>
      </c>
      <c r="AC28" t="e">
        <f>VLOOKUP(C28,'[1]Team Offense Cleaning'!$A$4:$AI$140, 26, FALSE)</f>
        <v>#N/A</v>
      </c>
      <c r="AD28" t="e">
        <f>VLOOKUP(C28,'[1]Team Offense Cleaning'!$A$4:$AI$140, 27, FALSE)</f>
        <v>#N/A</v>
      </c>
      <c r="AE28" t="e">
        <f>VLOOKUP(C28,'[1]Team Offense Cleaning'!$A$4:$AI$140, 32, FALSE)</f>
        <v>#N/A</v>
      </c>
      <c r="AF28" t="e">
        <f>VLOOKUP(C28,'[1]Team Offense Cleaning'!$A$4:$AI$140, 33, FALSE)</f>
        <v>#N/A</v>
      </c>
      <c r="AG28" t="e">
        <f>VLOOKUP(E28, '[1]Team Defense Cleaning'!$A$4:$AN$135, 10, FALSE)</f>
        <v>#N/A</v>
      </c>
      <c r="AH28" t="e">
        <f>VLOOKUP(E28, '[1]Team Defense Cleaning'!$A$4:$AN$135, 9, FALSE)</f>
        <v>#N/A</v>
      </c>
      <c r="AI28" t="e">
        <f>VLOOKUP(E28, '[1]Team Defense Cleaning'!$A$4:$AN$135, 13, FALSE)</f>
        <v>#N/A</v>
      </c>
      <c r="AJ28" t="e">
        <f>VLOOKUP(E28, '[1]Team Defense Cleaning'!$A$4:$AN$135, 17, FALSE)</f>
        <v>#N/A</v>
      </c>
      <c r="AK28" t="e">
        <f>VLOOKUP(E28, '[1]Team Defense Cleaning'!$A$4:$AN$135, 15, FALSE)</f>
        <v>#N/A</v>
      </c>
      <c r="AL28" t="e">
        <f>VLOOKUP(E28, '[1]Team Defense Cleaning'!$A$4:$AN$135, 16, FALSE)</f>
        <v>#N/A</v>
      </c>
      <c r="AM28" t="e">
        <f>VLOOKUP(E28, '[1]Team Defense Cleaning'!$A$4:$AN$135, 20, FALSE)</f>
        <v>#N/A</v>
      </c>
      <c r="AN28" t="e">
        <f>VLOOKUP(E28, '[1]Team Defense Cleaning'!$A$4:$AN$135, 22, FALSE)</f>
        <v>#N/A</v>
      </c>
      <c r="AO28" t="e">
        <f>VLOOKUP(E28, '[1]Team Defense Cleaning'!$A$4:$AN$135, 26, FALSE)</f>
        <v>#N/A</v>
      </c>
      <c r="AP28" t="e">
        <f>VLOOKUP(E28, '[1]Team Defense Cleaning'!$A$4:$AN$135, 27, FALSE)</f>
        <v>#N/A</v>
      </c>
      <c r="AQ28" t="e">
        <f>VLOOKUP(E28, '[1]Team Defense Cleaning'!$A$4:$AN$135, 28, FALSE)</f>
        <v>#N/A</v>
      </c>
      <c r="AR28" t="e">
        <f>VLOOKUP(E28, '[1]Team Defense Cleaning'!$A$4:$AN$135, 29, FALSE)</f>
        <v>#N/A</v>
      </c>
      <c r="AS28" t="e">
        <f>VLOOKUP(E28, '[1]Team Defense Cleaning'!$A$4:$AN$135, 30, FALSE)</f>
        <v>#N/A</v>
      </c>
      <c r="AT28" t="e">
        <f>VLOOKUP(E28, '[1]Team Defense Cleaning'!$A$4:$AN$135, 32, FALSE)</f>
        <v>#N/A</v>
      </c>
      <c r="AU28" t="e">
        <f>VLOOKUP(E28, '[1]Team Defense Cleaning'!$A$4:$AP$135, 33, FALSE)</f>
        <v>#N/A</v>
      </c>
      <c r="AV28" t="e">
        <f>VLOOKUP(E28, '[1]Team Defense Cleaning'!$A$4:$AP$135, 36, FALSE)</f>
        <v>#N/A</v>
      </c>
      <c r="AW28" t="e">
        <f>VLOOKUP(E28, '[1]Team Defense Cleaning'!$A$4:$AP$135, 38, FALSE)</f>
        <v>#N/A</v>
      </c>
      <c r="AX28" t="e">
        <f>VLOOKUP(E28, '[1]Team Defense Cleaning'!$A$4:$AP$135, 42, FALSE)</f>
        <v>#N/A</v>
      </c>
      <c r="AY28" s="4" t="e">
        <f t="shared" si="0"/>
        <v>#N/A</v>
      </c>
      <c r="AZ28" t="e">
        <f xml:space="preserve"> IF(Table5[[#This Row],[Predicted Yards]] &gt;Table5[[#This Row],[Spread]], "O", "U")</f>
        <v>#N/A</v>
      </c>
    </row>
    <row r="29" spans="1:52" x14ac:dyDescent="0.2">
      <c r="B29" t="s">
        <v>1</v>
      </c>
      <c r="H29" t="e">
        <f>VLOOKUP($A29, '[1]Passing Stats Cleaning'!$A$3:$U$37, 7, FALSE)</f>
        <v>#N/A</v>
      </c>
      <c r="I29" t="e">
        <f>VLOOKUP(A29, '[1]Passing Stats Cleaning'!$A$3:$U$37, 10, FALSE)</f>
        <v>#N/A</v>
      </c>
      <c r="J29" t="e">
        <f>VLOOKUP(A29, '[1]Passing Stats Cleaning'!$A$3:$U$37, 12, FALSE)</f>
        <v>#N/A</v>
      </c>
      <c r="K29" t="e">
        <f>VLOOKUP(A29, '[1]Passing Stats Cleaning'!$A$3:$U$37, 13, FALSE)</f>
        <v>#N/A</v>
      </c>
      <c r="L29" t="e">
        <f>VLOOKUP(A29, '[1]Passing Stats Cleaning'!$A$3:$U$37, 14, FALSE)</f>
        <v>#N/A</v>
      </c>
      <c r="M29" t="e">
        <f>VLOOKUP(A29, '[1]Passing Stats Cleaning'!$A$3:$U$37, 15, FALSE)</f>
        <v>#N/A</v>
      </c>
      <c r="N29" t="e">
        <f>VLOOKUP(A29, '[1]Passing Stats Cleaning'!$A$3:$U$37, 16, FALSE)</f>
        <v>#N/A</v>
      </c>
      <c r="O29" t="e">
        <f>VLOOKUP(A29, '[1]Passing Stats Cleaning'!$A$3:$U$37, 18, FALSE)</f>
        <v>#N/A</v>
      </c>
      <c r="P29" t="e">
        <f>VLOOKUP(A29, '[1]Passing Stats Cleaning'!$A$3:$U$37, 19, FALSE)</f>
        <v>#N/A</v>
      </c>
      <c r="Q29" t="e">
        <f>VLOOKUP(A29, '[1]Passing Stats Cleaning'!$A$3:$U$37, 20, FALSE)</f>
        <v>#N/A</v>
      </c>
      <c r="R29" t="e">
        <f>VLOOKUP(A29, '[1]Passing Stats Cleaning'!$A$3:$U$37, 21, FALSE)</f>
        <v>#N/A</v>
      </c>
      <c r="S29" t="e">
        <f>VLOOKUP(C29,'[1]Team Offense Cleaning'!$A$4:$AI$140, 10, FALSE)</f>
        <v>#N/A</v>
      </c>
      <c r="T29" t="e">
        <f>VLOOKUP(C29,'[1]Team Offense Cleaning'!$A$4:$AI$140, 9, FALSE)</f>
        <v>#N/A</v>
      </c>
      <c r="U29" t="e">
        <f>VLOOKUP(C29,'[1]Team Offense Cleaning'!$A$4:$AI$140, 13, FALSE)</f>
        <v>#N/A</v>
      </c>
      <c r="V29" t="e">
        <f>VLOOKUP(C29,'[1]Team Offense Cleaning'!$A$4:$AI$140, 17, FALSE)</f>
        <v>#N/A</v>
      </c>
      <c r="W29" t="e">
        <f>VLOOKUP(C29,'[1]Team Offense Cleaning'!$A$4:$AI$140, 15, FALSE)</f>
        <v>#N/A</v>
      </c>
      <c r="X29" t="e">
        <f>VLOOKUP(C29,'[1]Team Offense Cleaning'!$A$4:$AI$140, 16, FALSE)</f>
        <v>#N/A</v>
      </c>
      <c r="Y29" t="e">
        <f>VLOOKUP(C29,'[1]Team Offense Cleaning'!$A$4:$AI$140, 20, FALSE)</f>
        <v>#N/A</v>
      </c>
      <c r="Z29" t="e">
        <f>VLOOKUP(C29,'[1]Team Offense Cleaning'!$A$4:$AI$140, 22, FALSE)</f>
        <v>#N/A</v>
      </c>
      <c r="AA29" t="e">
        <f>VLOOKUP(C29,'[1]Team Offense Cleaning'!$A$4:$AI$140, 28, FALSE)</f>
        <v>#N/A</v>
      </c>
      <c r="AB29" t="e">
        <f>VLOOKUP(C29,'[1]Team Offense Cleaning'!$A$4:$AI$140, 29, FALSE)</f>
        <v>#N/A</v>
      </c>
      <c r="AC29" t="e">
        <f>VLOOKUP(C29,'[1]Team Offense Cleaning'!$A$4:$AI$140, 26, FALSE)</f>
        <v>#N/A</v>
      </c>
      <c r="AD29" t="e">
        <f>VLOOKUP(C29,'[1]Team Offense Cleaning'!$A$4:$AI$140, 27, FALSE)</f>
        <v>#N/A</v>
      </c>
      <c r="AE29" t="e">
        <f>VLOOKUP(C29,'[1]Team Offense Cleaning'!$A$4:$AI$140, 32, FALSE)</f>
        <v>#N/A</v>
      </c>
      <c r="AF29" t="e">
        <f>VLOOKUP(C29,'[1]Team Offense Cleaning'!$A$4:$AI$140, 33, FALSE)</f>
        <v>#N/A</v>
      </c>
      <c r="AG29" t="e">
        <f>VLOOKUP(E29, '[1]Team Defense Cleaning'!$A$4:$AN$135, 10, FALSE)</f>
        <v>#N/A</v>
      </c>
      <c r="AH29" t="e">
        <f>VLOOKUP(E29, '[1]Team Defense Cleaning'!$A$4:$AN$135, 9, FALSE)</f>
        <v>#N/A</v>
      </c>
      <c r="AI29" t="e">
        <f>VLOOKUP(E29, '[1]Team Defense Cleaning'!$A$4:$AN$135, 13, FALSE)</f>
        <v>#N/A</v>
      </c>
      <c r="AJ29" t="e">
        <f>VLOOKUP(E29, '[1]Team Defense Cleaning'!$A$4:$AN$135, 17, FALSE)</f>
        <v>#N/A</v>
      </c>
      <c r="AK29" t="e">
        <f>VLOOKUP(E29, '[1]Team Defense Cleaning'!$A$4:$AN$135, 15, FALSE)</f>
        <v>#N/A</v>
      </c>
      <c r="AL29" t="e">
        <f>VLOOKUP(E29, '[1]Team Defense Cleaning'!$A$4:$AN$135, 16, FALSE)</f>
        <v>#N/A</v>
      </c>
      <c r="AM29" t="e">
        <f>VLOOKUP(E29, '[1]Team Defense Cleaning'!$A$4:$AN$135, 20, FALSE)</f>
        <v>#N/A</v>
      </c>
      <c r="AN29" t="e">
        <f>VLOOKUP(E29, '[1]Team Defense Cleaning'!$A$4:$AN$135, 22, FALSE)</f>
        <v>#N/A</v>
      </c>
      <c r="AO29" t="e">
        <f>VLOOKUP(E29, '[1]Team Defense Cleaning'!$A$4:$AN$135, 26, FALSE)</f>
        <v>#N/A</v>
      </c>
      <c r="AP29" t="e">
        <f>VLOOKUP(E29, '[1]Team Defense Cleaning'!$A$4:$AN$135, 27, FALSE)</f>
        <v>#N/A</v>
      </c>
      <c r="AQ29" t="e">
        <f>VLOOKUP(E29, '[1]Team Defense Cleaning'!$A$4:$AN$135, 28, FALSE)</f>
        <v>#N/A</v>
      </c>
      <c r="AR29" t="e">
        <f>VLOOKUP(E29, '[1]Team Defense Cleaning'!$A$4:$AN$135, 29, FALSE)</f>
        <v>#N/A</v>
      </c>
      <c r="AS29" t="e">
        <f>VLOOKUP(E29, '[1]Team Defense Cleaning'!$A$4:$AN$135, 30, FALSE)</f>
        <v>#N/A</v>
      </c>
      <c r="AT29" t="e">
        <f>VLOOKUP(E29, '[1]Team Defense Cleaning'!$A$4:$AN$135, 32, FALSE)</f>
        <v>#N/A</v>
      </c>
      <c r="AU29" t="e">
        <f>VLOOKUP(E29, '[1]Team Defense Cleaning'!$A$4:$AP$135, 33, FALSE)</f>
        <v>#N/A</v>
      </c>
      <c r="AV29" t="e">
        <f>VLOOKUP(E29, '[1]Team Defense Cleaning'!$A$4:$AP$135, 36, FALSE)</f>
        <v>#N/A</v>
      </c>
      <c r="AW29" t="e">
        <f>VLOOKUP(E29, '[1]Team Defense Cleaning'!$A$4:$AP$135, 38, FALSE)</f>
        <v>#N/A</v>
      </c>
      <c r="AX29" t="e">
        <f>VLOOKUP(E29, '[1]Team Defense Cleaning'!$A$4:$AP$135, 42, FALSE)</f>
        <v>#N/A</v>
      </c>
      <c r="AY29" s="4" t="e">
        <f t="shared" si="0"/>
        <v>#N/A</v>
      </c>
      <c r="AZ29" t="e">
        <f xml:space="preserve"> IF(Table5[[#This Row],[Predicted Yards]] &gt;Table5[[#This Row],[Spread]], "O", "U")</f>
        <v>#N/A</v>
      </c>
    </row>
    <row r="30" spans="1:52" x14ac:dyDescent="0.2">
      <c r="B30" t="s">
        <v>1</v>
      </c>
      <c r="H30" t="e">
        <f>VLOOKUP($A30, '[1]Passing Stats Cleaning'!$A$3:$U$37, 7, FALSE)</f>
        <v>#N/A</v>
      </c>
      <c r="I30" t="e">
        <f>VLOOKUP(A30, '[1]Passing Stats Cleaning'!$A$3:$U$37, 10, FALSE)</f>
        <v>#N/A</v>
      </c>
      <c r="J30" t="e">
        <f>VLOOKUP(A30, '[1]Passing Stats Cleaning'!$A$3:$U$37, 12, FALSE)</f>
        <v>#N/A</v>
      </c>
      <c r="K30" t="e">
        <f>VLOOKUP(A30, '[1]Passing Stats Cleaning'!$A$3:$U$37, 13, FALSE)</f>
        <v>#N/A</v>
      </c>
      <c r="L30" t="e">
        <f>VLOOKUP(A30, '[1]Passing Stats Cleaning'!$A$3:$U$37, 14, FALSE)</f>
        <v>#N/A</v>
      </c>
      <c r="M30" t="e">
        <f>VLOOKUP(A30, '[1]Passing Stats Cleaning'!$A$3:$U$37, 15, FALSE)</f>
        <v>#N/A</v>
      </c>
      <c r="N30" t="e">
        <f>VLOOKUP(A30, '[1]Passing Stats Cleaning'!$A$3:$U$37, 16, FALSE)</f>
        <v>#N/A</v>
      </c>
      <c r="O30" t="e">
        <f>VLOOKUP(A30, '[1]Passing Stats Cleaning'!$A$3:$U$37, 18, FALSE)</f>
        <v>#N/A</v>
      </c>
      <c r="P30" t="e">
        <f>VLOOKUP(A30, '[1]Passing Stats Cleaning'!$A$3:$U$37, 19, FALSE)</f>
        <v>#N/A</v>
      </c>
      <c r="Q30" t="e">
        <f>VLOOKUP(A30, '[1]Passing Stats Cleaning'!$A$3:$U$37, 20, FALSE)</f>
        <v>#N/A</v>
      </c>
      <c r="R30" t="e">
        <f>VLOOKUP(A30, '[1]Passing Stats Cleaning'!$A$3:$U$37, 21, FALSE)</f>
        <v>#N/A</v>
      </c>
      <c r="S30" t="e">
        <f>VLOOKUP(C30,'[1]Team Offense Cleaning'!$A$4:$AI$140, 10, FALSE)</f>
        <v>#N/A</v>
      </c>
      <c r="T30" t="e">
        <f>VLOOKUP(C30,'[1]Team Offense Cleaning'!$A$4:$AI$140, 9, FALSE)</f>
        <v>#N/A</v>
      </c>
      <c r="U30" t="e">
        <f>VLOOKUP(C30,'[1]Team Offense Cleaning'!$A$4:$AI$140, 13, FALSE)</f>
        <v>#N/A</v>
      </c>
      <c r="V30" t="e">
        <f>VLOOKUP(C30,'[1]Team Offense Cleaning'!$A$4:$AI$140, 17, FALSE)</f>
        <v>#N/A</v>
      </c>
      <c r="W30" t="e">
        <f>VLOOKUP(C30,'[1]Team Offense Cleaning'!$A$4:$AI$140, 15, FALSE)</f>
        <v>#N/A</v>
      </c>
      <c r="X30" t="e">
        <f>VLOOKUP(C30,'[1]Team Offense Cleaning'!$A$4:$AI$140, 16, FALSE)</f>
        <v>#N/A</v>
      </c>
      <c r="Y30" t="e">
        <f>VLOOKUP(C30,'[1]Team Offense Cleaning'!$A$4:$AI$140, 20, FALSE)</f>
        <v>#N/A</v>
      </c>
      <c r="Z30" t="e">
        <f>VLOOKUP(C30,'[1]Team Offense Cleaning'!$A$4:$AI$140, 22, FALSE)</f>
        <v>#N/A</v>
      </c>
      <c r="AA30" t="e">
        <f>VLOOKUP(C30,'[1]Team Offense Cleaning'!$A$4:$AI$140, 28, FALSE)</f>
        <v>#N/A</v>
      </c>
      <c r="AB30" t="e">
        <f>VLOOKUP(C30,'[1]Team Offense Cleaning'!$A$4:$AI$140, 29, FALSE)</f>
        <v>#N/A</v>
      </c>
      <c r="AC30" t="e">
        <f>VLOOKUP(C30,'[1]Team Offense Cleaning'!$A$4:$AI$140, 26, FALSE)</f>
        <v>#N/A</v>
      </c>
      <c r="AD30" t="e">
        <f>VLOOKUP(C30,'[1]Team Offense Cleaning'!$A$4:$AI$140, 27, FALSE)</f>
        <v>#N/A</v>
      </c>
      <c r="AE30" t="e">
        <f>VLOOKUP(C30,'[1]Team Offense Cleaning'!$A$4:$AI$140, 32, FALSE)</f>
        <v>#N/A</v>
      </c>
      <c r="AF30" t="e">
        <f>VLOOKUP(C30,'[1]Team Offense Cleaning'!$A$4:$AI$140, 33, FALSE)</f>
        <v>#N/A</v>
      </c>
      <c r="AG30" t="e">
        <f>VLOOKUP(E30, '[1]Team Defense Cleaning'!$A$4:$AN$135, 10, FALSE)</f>
        <v>#N/A</v>
      </c>
      <c r="AH30" t="e">
        <f>VLOOKUP(E30, '[1]Team Defense Cleaning'!$A$4:$AN$135, 9, FALSE)</f>
        <v>#N/A</v>
      </c>
      <c r="AI30" t="e">
        <f>VLOOKUP(E30, '[1]Team Defense Cleaning'!$A$4:$AN$135, 13, FALSE)</f>
        <v>#N/A</v>
      </c>
      <c r="AJ30" t="e">
        <f>VLOOKUP(E30, '[1]Team Defense Cleaning'!$A$4:$AN$135, 17, FALSE)</f>
        <v>#N/A</v>
      </c>
      <c r="AK30" t="e">
        <f>VLOOKUP(E30, '[1]Team Defense Cleaning'!$A$4:$AN$135, 15, FALSE)</f>
        <v>#N/A</v>
      </c>
      <c r="AL30" t="e">
        <f>VLOOKUP(E30, '[1]Team Defense Cleaning'!$A$4:$AN$135, 16, FALSE)</f>
        <v>#N/A</v>
      </c>
      <c r="AM30" t="e">
        <f>VLOOKUP(E30, '[1]Team Defense Cleaning'!$A$4:$AN$135, 20, FALSE)</f>
        <v>#N/A</v>
      </c>
      <c r="AN30" t="e">
        <f>VLOOKUP(E30, '[1]Team Defense Cleaning'!$A$4:$AN$135, 22, FALSE)</f>
        <v>#N/A</v>
      </c>
      <c r="AO30" t="e">
        <f>VLOOKUP(E30, '[1]Team Defense Cleaning'!$A$4:$AN$135, 26, FALSE)</f>
        <v>#N/A</v>
      </c>
      <c r="AP30" t="e">
        <f>VLOOKUP(E30, '[1]Team Defense Cleaning'!$A$4:$AN$135, 27, FALSE)</f>
        <v>#N/A</v>
      </c>
      <c r="AQ30" t="e">
        <f>VLOOKUP(E30, '[1]Team Defense Cleaning'!$A$4:$AN$135, 28, FALSE)</f>
        <v>#N/A</v>
      </c>
      <c r="AR30" t="e">
        <f>VLOOKUP(E30, '[1]Team Defense Cleaning'!$A$4:$AN$135, 29, FALSE)</f>
        <v>#N/A</v>
      </c>
      <c r="AS30" t="e">
        <f>VLOOKUP(E30, '[1]Team Defense Cleaning'!$A$4:$AN$135, 30, FALSE)</f>
        <v>#N/A</v>
      </c>
      <c r="AT30" t="e">
        <f>VLOOKUP(E30, '[1]Team Defense Cleaning'!$A$4:$AN$135, 32, FALSE)</f>
        <v>#N/A</v>
      </c>
      <c r="AU30" t="e">
        <f>VLOOKUP(E30, '[1]Team Defense Cleaning'!$A$4:$AP$135, 33, FALSE)</f>
        <v>#N/A</v>
      </c>
      <c r="AV30" t="e">
        <f>VLOOKUP(E30, '[1]Team Defense Cleaning'!$A$4:$AP$135, 36, FALSE)</f>
        <v>#N/A</v>
      </c>
      <c r="AW30" t="e">
        <f>VLOOKUP(E30, '[1]Team Defense Cleaning'!$A$4:$AP$135, 38, FALSE)</f>
        <v>#N/A</v>
      </c>
      <c r="AX30" t="e">
        <f>VLOOKUP(E30, '[1]Team Defense Cleaning'!$A$4:$AP$135, 42, FALSE)</f>
        <v>#N/A</v>
      </c>
      <c r="AY30" s="4" t="e">
        <f t="shared" si="0"/>
        <v>#N/A</v>
      </c>
      <c r="AZ30" t="e">
        <f xml:space="preserve"> IF(Table5[[#This Row],[Predicted Yards]] &gt;Table5[[#This Row],[Spread]], "O", "U")</f>
        <v>#N/A</v>
      </c>
    </row>
    <row r="31" spans="1:52" x14ac:dyDescent="0.2">
      <c r="B31" t="s">
        <v>1</v>
      </c>
      <c r="H31" t="e">
        <f>VLOOKUP($A31, '[1]Passing Stats Cleaning'!$A$3:$U$37, 7, FALSE)</f>
        <v>#N/A</v>
      </c>
      <c r="I31" t="e">
        <f>VLOOKUP(A31, '[1]Passing Stats Cleaning'!$A$3:$U$37, 10, FALSE)</f>
        <v>#N/A</v>
      </c>
      <c r="J31" t="e">
        <f>VLOOKUP(A31, '[1]Passing Stats Cleaning'!$A$3:$U$37, 12, FALSE)</f>
        <v>#N/A</v>
      </c>
      <c r="K31" t="e">
        <f>VLOOKUP(A31, '[1]Passing Stats Cleaning'!$A$3:$U$37, 13, FALSE)</f>
        <v>#N/A</v>
      </c>
      <c r="L31" t="e">
        <f>VLOOKUP(A31, '[1]Passing Stats Cleaning'!$A$3:$U$37, 14, FALSE)</f>
        <v>#N/A</v>
      </c>
      <c r="M31" t="e">
        <f>VLOOKUP(A31, '[1]Passing Stats Cleaning'!$A$3:$U$37, 15, FALSE)</f>
        <v>#N/A</v>
      </c>
      <c r="N31" t="e">
        <f>VLOOKUP(A31, '[1]Passing Stats Cleaning'!$A$3:$U$37, 16, FALSE)</f>
        <v>#N/A</v>
      </c>
      <c r="O31" t="e">
        <f>VLOOKUP(A31, '[1]Passing Stats Cleaning'!$A$3:$U$37, 18, FALSE)</f>
        <v>#N/A</v>
      </c>
      <c r="P31" t="e">
        <f>VLOOKUP(A31, '[1]Passing Stats Cleaning'!$A$3:$U$37, 19, FALSE)</f>
        <v>#N/A</v>
      </c>
      <c r="Q31" t="e">
        <f>VLOOKUP(A31, '[1]Passing Stats Cleaning'!$A$3:$U$37, 20, FALSE)</f>
        <v>#N/A</v>
      </c>
      <c r="R31" t="e">
        <f>VLOOKUP(A31, '[1]Passing Stats Cleaning'!$A$3:$U$37, 21, FALSE)</f>
        <v>#N/A</v>
      </c>
      <c r="S31" t="e">
        <f>VLOOKUP(C31,'[1]Team Offense Cleaning'!$A$4:$AI$140, 10, FALSE)</f>
        <v>#N/A</v>
      </c>
      <c r="T31" t="e">
        <f>VLOOKUP(C31,'[1]Team Offense Cleaning'!$A$4:$AI$140, 9, FALSE)</f>
        <v>#N/A</v>
      </c>
      <c r="U31" t="e">
        <f>VLOOKUP(C31,'[1]Team Offense Cleaning'!$A$4:$AI$140, 13, FALSE)</f>
        <v>#N/A</v>
      </c>
      <c r="V31" t="e">
        <f>VLOOKUP(C31,'[1]Team Offense Cleaning'!$A$4:$AI$140, 17, FALSE)</f>
        <v>#N/A</v>
      </c>
      <c r="W31" t="e">
        <f>VLOOKUP(C31,'[1]Team Offense Cleaning'!$A$4:$AI$140, 15, FALSE)</f>
        <v>#N/A</v>
      </c>
      <c r="X31" t="e">
        <f>VLOOKUP(C31,'[1]Team Offense Cleaning'!$A$4:$AI$140, 16, FALSE)</f>
        <v>#N/A</v>
      </c>
      <c r="Y31" t="e">
        <f>VLOOKUP(C31,'[1]Team Offense Cleaning'!$A$4:$AI$140, 20, FALSE)</f>
        <v>#N/A</v>
      </c>
      <c r="Z31" t="e">
        <f>VLOOKUP(C31,'[1]Team Offense Cleaning'!$A$4:$AI$140, 22, FALSE)</f>
        <v>#N/A</v>
      </c>
      <c r="AA31" t="e">
        <f>VLOOKUP(C31,'[1]Team Offense Cleaning'!$A$4:$AI$140, 28, FALSE)</f>
        <v>#N/A</v>
      </c>
      <c r="AB31" t="e">
        <f>VLOOKUP(C31,'[1]Team Offense Cleaning'!$A$4:$AI$140, 29, FALSE)</f>
        <v>#N/A</v>
      </c>
      <c r="AC31" t="e">
        <f>VLOOKUP(C31,'[1]Team Offense Cleaning'!$A$4:$AI$140, 26, FALSE)</f>
        <v>#N/A</v>
      </c>
      <c r="AD31" t="e">
        <f>VLOOKUP(C31,'[1]Team Offense Cleaning'!$A$4:$AI$140, 27, FALSE)</f>
        <v>#N/A</v>
      </c>
      <c r="AE31" t="e">
        <f>VLOOKUP(C31,'[1]Team Offense Cleaning'!$A$4:$AI$140, 32, FALSE)</f>
        <v>#N/A</v>
      </c>
      <c r="AF31" t="e">
        <f>VLOOKUP(C31,'[1]Team Offense Cleaning'!$A$4:$AI$140, 33, FALSE)</f>
        <v>#N/A</v>
      </c>
      <c r="AG31" t="e">
        <f>VLOOKUP(E31, '[1]Team Defense Cleaning'!$A$4:$AN$135, 10, FALSE)</f>
        <v>#N/A</v>
      </c>
      <c r="AH31" t="e">
        <f>VLOOKUP(E31, '[1]Team Defense Cleaning'!$A$4:$AN$135, 9, FALSE)</f>
        <v>#N/A</v>
      </c>
      <c r="AI31" t="e">
        <f>VLOOKUP(E31, '[1]Team Defense Cleaning'!$A$4:$AN$135, 13, FALSE)</f>
        <v>#N/A</v>
      </c>
      <c r="AJ31" t="e">
        <f>VLOOKUP(E31, '[1]Team Defense Cleaning'!$A$4:$AN$135, 17, FALSE)</f>
        <v>#N/A</v>
      </c>
      <c r="AK31" t="e">
        <f>VLOOKUP(E31, '[1]Team Defense Cleaning'!$A$4:$AN$135, 15, FALSE)</f>
        <v>#N/A</v>
      </c>
      <c r="AL31" t="e">
        <f>VLOOKUP(E31, '[1]Team Defense Cleaning'!$A$4:$AN$135, 16, FALSE)</f>
        <v>#N/A</v>
      </c>
      <c r="AM31" t="e">
        <f>VLOOKUP(E31, '[1]Team Defense Cleaning'!$A$4:$AN$135, 20, FALSE)</f>
        <v>#N/A</v>
      </c>
      <c r="AN31" t="e">
        <f>VLOOKUP(E31, '[1]Team Defense Cleaning'!$A$4:$AN$135, 22, FALSE)</f>
        <v>#N/A</v>
      </c>
      <c r="AO31" t="e">
        <f>VLOOKUP(E31, '[1]Team Defense Cleaning'!$A$4:$AN$135, 26, FALSE)</f>
        <v>#N/A</v>
      </c>
      <c r="AP31" t="e">
        <f>VLOOKUP(E31, '[1]Team Defense Cleaning'!$A$4:$AN$135, 27, FALSE)</f>
        <v>#N/A</v>
      </c>
      <c r="AQ31" t="e">
        <f>VLOOKUP(E31, '[1]Team Defense Cleaning'!$A$4:$AN$135, 28, FALSE)</f>
        <v>#N/A</v>
      </c>
      <c r="AR31" t="e">
        <f>VLOOKUP(E31, '[1]Team Defense Cleaning'!$A$4:$AN$135, 29, FALSE)</f>
        <v>#N/A</v>
      </c>
      <c r="AS31" t="e">
        <f>VLOOKUP(E31, '[1]Team Defense Cleaning'!$A$4:$AN$135, 30, FALSE)</f>
        <v>#N/A</v>
      </c>
      <c r="AT31" t="e">
        <f>VLOOKUP(E31, '[1]Team Defense Cleaning'!$A$4:$AN$135, 32, FALSE)</f>
        <v>#N/A</v>
      </c>
      <c r="AU31" t="e">
        <f>VLOOKUP(E31, '[1]Team Defense Cleaning'!$A$4:$AP$135, 33, FALSE)</f>
        <v>#N/A</v>
      </c>
      <c r="AV31" t="e">
        <f>VLOOKUP(E31, '[1]Team Defense Cleaning'!$A$4:$AP$135, 36, FALSE)</f>
        <v>#N/A</v>
      </c>
      <c r="AW31" t="e">
        <f>VLOOKUP(E31, '[1]Team Defense Cleaning'!$A$4:$AP$135, 38, FALSE)</f>
        <v>#N/A</v>
      </c>
      <c r="AX31" t="e">
        <f>VLOOKUP(E31, '[1]Team Defense Cleaning'!$A$4:$AP$135, 42, FALSE)</f>
        <v>#N/A</v>
      </c>
      <c r="AY31" s="4" t="e">
        <f t="shared" si="0"/>
        <v>#N/A</v>
      </c>
      <c r="AZ31" t="e">
        <f xml:space="preserve"> IF(Table5[[#This Row],[Predicted Yards]] &gt;Table5[[#This Row],[Spread]], "O", "U")</f>
        <v>#N/A</v>
      </c>
    </row>
    <row r="32" spans="1:52" x14ac:dyDescent="0.2">
      <c r="B32" t="s">
        <v>1</v>
      </c>
      <c r="H32" t="e">
        <f>VLOOKUP($A32, '[1]Passing Stats Cleaning'!$A$3:$U$37, 7, FALSE)</f>
        <v>#N/A</v>
      </c>
      <c r="I32" t="e">
        <f>VLOOKUP(A32, '[1]Passing Stats Cleaning'!$A$3:$U$37, 10, FALSE)</f>
        <v>#N/A</v>
      </c>
      <c r="J32" t="e">
        <f>VLOOKUP(A32, '[1]Passing Stats Cleaning'!$A$3:$U$37, 12, FALSE)</f>
        <v>#N/A</v>
      </c>
      <c r="K32" t="e">
        <f>VLOOKUP(A32, '[1]Passing Stats Cleaning'!$A$3:$U$37, 13, FALSE)</f>
        <v>#N/A</v>
      </c>
      <c r="L32" t="e">
        <f>VLOOKUP(A32, '[1]Passing Stats Cleaning'!$A$3:$U$37, 14, FALSE)</f>
        <v>#N/A</v>
      </c>
      <c r="M32" t="e">
        <f>VLOOKUP(A32, '[1]Passing Stats Cleaning'!$A$3:$U$37, 15, FALSE)</f>
        <v>#N/A</v>
      </c>
      <c r="N32" t="e">
        <f>VLOOKUP(A32, '[1]Passing Stats Cleaning'!$A$3:$U$37, 16, FALSE)</f>
        <v>#N/A</v>
      </c>
      <c r="O32" t="e">
        <f>VLOOKUP(A32, '[1]Passing Stats Cleaning'!$A$3:$U$37, 18, FALSE)</f>
        <v>#N/A</v>
      </c>
      <c r="P32" t="e">
        <f>VLOOKUP(A32, '[1]Passing Stats Cleaning'!$A$3:$U$37, 19, FALSE)</f>
        <v>#N/A</v>
      </c>
      <c r="Q32" t="e">
        <f>VLOOKUP(A32, '[1]Passing Stats Cleaning'!$A$3:$U$37, 20, FALSE)</f>
        <v>#N/A</v>
      </c>
      <c r="R32" t="e">
        <f>VLOOKUP(A32, '[1]Passing Stats Cleaning'!$A$3:$U$37, 21, FALSE)</f>
        <v>#N/A</v>
      </c>
      <c r="S32" t="e">
        <f>VLOOKUP(C32,'[1]Team Offense Cleaning'!$A$4:$AI$140, 10, FALSE)</f>
        <v>#N/A</v>
      </c>
      <c r="T32" t="e">
        <f>VLOOKUP(C32,'[1]Team Offense Cleaning'!$A$4:$AI$140, 9, FALSE)</f>
        <v>#N/A</v>
      </c>
      <c r="U32" t="e">
        <f>VLOOKUP(C32,'[1]Team Offense Cleaning'!$A$4:$AI$140, 13, FALSE)</f>
        <v>#N/A</v>
      </c>
      <c r="V32" t="e">
        <f>VLOOKUP(C32,'[1]Team Offense Cleaning'!$A$4:$AI$140, 17, FALSE)</f>
        <v>#N/A</v>
      </c>
      <c r="W32" t="e">
        <f>VLOOKUP(C32,'[1]Team Offense Cleaning'!$A$4:$AI$140, 15, FALSE)</f>
        <v>#N/A</v>
      </c>
      <c r="X32" t="e">
        <f>VLOOKUP(C32,'[1]Team Offense Cleaning'!$A$4:$AI$140, 16, FALSE)</f>
        <v>#N/A</v>
      </c>
      <c r="Y32" t="e">
        <f>VLOOKUP(C32,'[1]Team Offense Cleaning'!$A$4:$AI$140, 20, FALSE)</f>
        <v>#N/A</v>
      </c>
      <c r="Z32" t="e">
        <f>VLOOKUP(C32,'[1]Team Offense Cleaning'!$A$4:$AI$140, 22, FALSE)</f>
        <v>#N/A</v>
      </c>
      <c r="AA32" t="e">
        <f>VLOOKUP(C32,'[1]Team Offense Cleaning'!$A$4:$AI$140, 28, FALSE)</f>
        <v>#N/A</v>
      </c>
      <c r="AB32" t="e">
        <f>VLOOKUP(C32,'[1]Team Offense Cleaning'!$A$4:$AI$140, 29, FALSE)</f>
        <v>#N/A</v>
      </c>
      <c r="AC32" t="e">
        <f>VLOOKUP(C32,'[1]Team Offense Cleaning'!$A$4:$AI$140, 26, FALSE)</f>
        <v>#N/A</v>
      </c>
      <c r="AD32" t="e">
        <f>VLOOKUP(C32,'[1]Team Offense Cleaning'!$A$4:$AI$140, 27, FALSE)</f>
        <v>#N/A</v>
      </c>
      <c r="AE32" t="e">
        <f>VLOOKUP(C32,'[1]Team Offense Cleaning'!$A$4:$AI$140, 32, FALSE)</f>
        <v>#N/A</v>
      </c>
      <c r="AF32" t="e">
        <f>VLOOKUP(C32,'[1]Team Offense Cleaning'!$A$4:$AI$140, 33, FALSE)</f>
        <v>#N/A</v>
      </c>
      <c r="AG32" t="e">
        <f>VLOOKUP(E32, '[1]Team Defense Cleaning'!$A$4:$AN$135, 10, FALSE)</f>
        <v>#N/A</v>
      </c>
      <c r="AH32" t="e">
        <f>VLOOKUP(E32, '[1]Team Defense Cleaning'!$A$4:$AN$135, 9, FALSE)</f>
        <v>#N/A</v>
      </c>
      <c r="AI32" t="e">
        <f>VLOOKUP(E32, '[1]Team Defense Cleaning'!$A$4:$AN$135, 13, FALSE)</f>
        <v>#N/A</v>
      </c>
      <c r="AJ32" t="e">
        <f>VLOOKUP(E32, '[1]Team Defense Cleaning'!$A$4:$AN$135, 17, FALSE)</f>
        <v>#N/A</v>
      </c>
      <c r="AK32" t="e">
        <f>VLOOKUP(E32, '[1]Team Defense Cleaning'!$A$4:$AN$135, 15, FALSE)</f>
        <v>#N/A</v>
      </c>
      <c r="AL32" t="e">
        <f>VLOOKUP(E32, '[1]Team Defense Cleaning'!$A$4:$AN$135, 16, FALSE)</f>
        <v>#N/A</v>
      </c>
      <c r="AM32" t="e">
        <f>VLOOKUP(E32, '[1]Team Defense Cleaning'!$A$4:$AN$135, 20, FALSE)</f>
        <v>#N/A</v>
      </c>
      <c r="AN32" t="e">
        <f>VLOOKUP(E32, '[1]Team Defense Cleaning'!$A$4:$AN$135, 22, FALSE)</f>
        <v>#N/A</v>
      </c>
      <c r="AO32" t="e">
        <f>VLOOKUP(E32, '[1]Team Defense Cleaning'!$A$4:$AN$135, 26, FALSE)</f>
        <v>#N/A</v>
      </c>
      <c r="AP32" t="e">
        <f>VLOOKUP(E32, '[1]Team Defense Cleaning'!$A$4:$AN$135, 27, FALSE)</f>
        <v>#N/A</v>
      </c>
      <c r="AQ32" t="e">
        <f>VLOOKUP(E32, '[1]Team Defense Cleaning'!$A$4:$AN$135, 28, FALSE)</f>
        <v>#N/A</v>
      </c>
      <c r="AR32" t="e">
        <f>VLOOKUP(E32, '[1]Team Defense Cleaning'!$A$4:$AN$135, 29, FALSE)</f>
        <v>#N/A</v>
      </c>
      <c r="AS32" t="e">
        <f>VLOOKUP(E32, '[1]Team Defense Cleaning'!$A$4:$AN$135, 30, FALSE)</f>
        <v>#N/A</v>
      </c>
      <c r="AT32" t="e">
        <f>VLOOKUP(E32, '[1]Team Defense Cleaning'!$A$4:$AN$135, 32, FALSE)</f>
        <v>#N/A</v>
      </c>
      <c r="AU32" t="e">
        <f>VLOOKUP(E32, '[1]Team Defense Cleaning'!$A$4:$AP$135, 33, FALSE)</f>
        <v>#N/A</v>
      </c>
      <c r="AV32" t="e">
        <f>VLOOKUP(E32, '[1]Team Defense Cleaning'!$A$4:$AP$135, 36, FALSE)</f>
        <v>#N/A</v>
      </c>
      <c r="AW32" t="e">
        <f>VLOOKUP(E32, '[1]Team Defense Cleaning'!$A$4:$AP$135, 38, FALSE)</f>
        <v>#N/A</v>
      </c>
      <c r="AX32" t="e">
        <f>VLOOKUP(E32, '[1]Team Defense Cleaning'!$A$4:$AP$135, 42, FALSE)</f>
        <v>#N/A</v>
      </c>
      <c r="AY32" s="4" t="e">
        <f t="shared" si="0"/>
        <v>#N/A</v>
      </c>
      <c r="AZ32" t="e">
        <f xml:space="preserve"> IF(Table5[[#This Row],[Predicted Yards]] &gt;Table5[[#This Row],[Spread]], "O", "U")</f>
        <v>#N/A</v>
      </c>
    </row>
    <row r="33" spans="2:52" x14ac:dyDescent="0.2">
      <c r="B33" t="s">
        <v>1</v>
      </c>
      <c r="H33" t="e">
        <f>VLOOKUP($A33, '[1]Passing Stats Cleaning'!$A$3:$U$37, 7, FALSE)</f>
        <v>#N/A</v>
      </c>
      <c r="I33" t="e">
        <f>VLOOKUP(A33, '[1]Passing Stats Cleaning'!$A$3:$U$37, 10, FALSE)</f>
        <v>#N/A</v>
      </c>
      <c r="J33" t="e">
        <f>VLOOKUP(A33, '[1]Passing Stats Cleaning'!$A$3:$U$37, 12, FALSE)</f>
        <v>#N/A</v>
      </c>
      <c r="K33" t="e">
        <f>VLOOKUP(A33, '[1]Passing Stats Cleaning'!$A$3:$U$37, 13, FALSE)</f>
        <v>#N/A</v>
      </c>
      <c r="L33" t="e">
        <f>VLOOKUP(A33, '[1]Passing Stats Cleaning'!$A$3:$U$37, 14, FALSE)</f>
        <v>#N/A</v>
      </c>
      <c r="M33" t="e">
        <f>VLOOKUP(A33, '[1]Passing Stats Cleaning'!$A$3:$U$37, 15, FALSE)</f>
        <v>#N/A</v>
      </c>
      <c r="N33" t="e">
        <f>VLOOKUP(A33, '[1]Passing Stats Cleaning'!$A$3:$U$37, 16, FALSE)</f>
        <v>#N/A</v>
      </c>
      <c r="O33" t="e">
        <f>VLOOKUP(A33, '[1]Passing Stats Cleaning'!$A$3:$U$37, 18, FALSE)</f>
        <v>#N/A</v>
      </c>
      <c r="P33" t="e">
        <f>VLOOKUP(A33, '[1]Passing Stats Cleaning'!$A$3:$U$37, 19, FALSE)</f>
        <v>#N/A</v>
      </c>
      <c r="Q33" t="e">
        <f>VLOOKUP(A33, '[1]Passing Stats Cleaning'!$A$3:$U$37, 20, FALSE)</f>
        <v>#N/A</v>
      </c>
      <c r="R33" t="e">
        <f>VLOOKUP(A33, '[1]Passing Stats Cleaning'!$A$3:$U$37, 21, FALSE)</f>
        <v>#N/A</v>
      </c>
      <c r="S33" t="e">
        <f>VLOOKUP(C33,'[1]Team Offense Cleaning'!$A$4:$AI$140, 10, FALSE)</f>
        <v>#N/A</v>
      </c>
      <c r="T33" t="e">
        <f>VLOOKUP(C33,'[1]Team Offense Cleaning'!$A$4:$AI$140, 9, FALSE)</f>
        <v>#N/A</v>
      </c>
      <c r="U33" t="e">
        <f>VLOOKUP(C33,'[1]Team Offense Cleaning'!$A$4:$AI$140, 13, FALSE)</f>
        <v>#N/A</v>
      </c>
      <c r="V33" t="e">
        <f>VLOOKUP(C33,'[1]Team Offense Cleaning'!$A$4:$AI$140, 17, FALSE)</f>
        <v>#N/A</v>
      </c>
      <c r="W33" t="e">
        <f>VLOOKUP(C33,'[1]Team Offense Cleaning'!$A$4:$AI$140, 15, FALSE)</f>
        <v>#N/A</v>
      </c>
      <c r="X33" t="e">
        <f>VLOOKUP(C33,'[1]Team Offense Cleaning'!$A$4:$AI$140, 16, FALSE)</f>
        <v>#N/A</v>
      </c>
      <c r="Y33" t="e">
        <f>VLOOKUP(C33,'[1]Team Offense Cleaning'!$A$4:$AI$140, 20, FALSE)</f>
        <v>#N/A</v>
      </c>
      <c r="Z33" t="e">
        <f>VLOOKUP(C33,'[1]Team Offense Cleaning'!$A$4:$AI$140, 22, FALSE)</f>
        <v>#N/A</v>
      </c>
      <c r="AA33" t="e">
        <f>VLOOKUP(C33,'[1]Team Offense Cleaning'!$A$4:$AI$140, 28, FALSE)</f>
        <v>#N/A</v>
      </c>
      <c r="AB33" t="e">
        <f>VLOOKUP(C33,'[1]Team Offense Cleaning'!$A$4:$AI$140, 29, FALSE)</f>
        <v>#N/A</v>
      </c>
      <c r="AC33" t="e">
        <f>VLOOKUP(C33,'[1]Team Offense Cleaning'!$A$4:$AI$140, 26, FALSE)</f>
        <v>#N/A</v>
      </c>
      <c r="AD33" t="e">
        <f>VLOOKUP(C33,'[1]Team Offense Cleaning'!$A$4:$AI$140, 27, FALSE)</f>
        <v>#N/A</v>
      </c>
      <c r="AE33" t="e">
        <f>VLOOKUP(C33,'[1]Team Offense Cleaning'!$A$4:$AI$140, 32, FALSE)</f>
        <v>#N/A</v>
      </c>
      <c r="AF33" t="e">
        <f>VLOOKUP(C33,'[1]Team Offense Cleaning'!$A$4:$AI$140, 33, FALSE)</f>
        <v>#N/A</v>
      </c>
      <c r="AG33" t="e">
        <f>VLOOKUP(E33, '[1]Team Defense Cleaning'!$A$4:$AN$135, 10, FALSE)</f>
        <v>#N/A</v>
      </c>
      <c r="AH33" t="e">
        <f>VLOOKUP(E33, '[1]Team Defense Cleaning'!$A$4:$AN$135, 9, FALSE)</f>
        <v>#N/A</v>
      </c>
      <c r="AI33" t="e">
        <f>VLOOKUP(E33, '[1]Team Defense Cleaning'!$A$4:$AN$135, 13, FALSE)</f>
        <v>#N/A</v>
      </c>
      <c r="AJ33" t="e">
        <f>VLOOKUP(E33, '[1]Team Defense Cleaning'!$A$4:$AN$135, 17, FALSE)</f>
        <v>#N/A</v>
      </c>
      <c r="AK33" t="e">
        <f>VLOOKUP(E33, '[1]Team Defense Cleaning'!$A$4:$AN$135, 15, FALSE)</f>
        <v>#N/A</v>
      </c>
      <c r="AL33" t="e">
        <f>VLOOKUP(E33, '[1]Team Defense Cleaning'!$A$4:$AN$135, 16, FALSE)</f>
        <v>#N/A</v>
      </c>
      <c r="AM33" t="e">
        <f>VLOOKUP(E33, '[1]Team Defense Cleaning'!$A$4:$AN$135, 20, FALSE)</f>
        <v>#N/A</v>
      </c>
      <c r="AN33" t="e">
        <f>VLOOKUP(E33, '[1]Team Defense Cleaning'!$A$4:$AN$135, 22, FALSE)</f>
        <v>#N/A</v>
      </c>
      <c r="AO33" t="e">
        <f>VLOOKUP(E33, '[1]Team Defense Cleaning'!$A$4:$AN$135, 26, FALSE)</f>
        <v>#N/A</v>
      </c>
      <c r="AP33" t="e">
        <f>VLOOKUP(E33, '[1]Team Defense Cleaning'!$A$4:$AN$135, 27, FALSE)</f>
        <v>#N/A</v>
      </c>
      <c r="AQ33" t="e">
        <f>VLOOKUP(E33, '[1]Team Defense Cleaning'!$A$4:$AN$135, 28, FALSE)</f>
        <v>#N/A</v>
      </c>
      <c r="AR33" t="e">
        <f>VLOOKUP(E33, '[1]Team Defense Cleaning'!$A$4:$AN$135, 29, FALSE)</f>
        <v>#N/A</v>
      </c>
      <c r="AS33" t="e">
        <f>VLOOKUP(E33, '[1]Team Defense Cleaning'!$A$4:$AN$135, 30, FALSE)</f>
        <v>#N/A</v>
      </c>
      <c r="AT33" t="e">
        <f>VLOOKUP(E33, '[1]Team Defense Cleaning'!$A$4:$AN$135, 32, FALSE)</f>
        <v>#N/A</v>
      </c>
      <c r="AU33" t="e">
        <f>VLOOKUP(E33, '[1]Team Defense Cleaning'!$A$4:$AP$135, 33, FALSE)</f>
        <v>#N/A</v>
      </c>
      <c r="AV33" t="e">
        <f>VLOOKUP(E33, '[1]Team Defense Cleaning'!$A$4:$AP$135, 36, FALSE)</f>
        <v>#N/A</v>
      </c>
      <c r="AW33" t="e">
        <f>VLOOKUP(E33, '[1]Team Defense Cleaning'!$A$4:$AP$135, 38, FALSE)</f>
        <v>#N/A</v>
      </c>
      <c r="AX33" t="e">
        <f>VLOOKUP(E33, '[1]Team Defense Cleaning'!$A$4:$AP$135, 42, FALSE)</f>
        <v>#N/A</v>
      </c>
      <c r="AY33" s="4" t="e">
        <f t="shared" si="0"/>
        <v>#N/A</v>
      </c>
      <c r="AZ33" t="e">
        <f xml:space="preserve"> IF(Table5[[#This Row],[Predicted Yards]] &gt;Table5[[#This Row],[Spread]], "O", "U")</f>
        <v>#N/A</v>
      </c>
    </row>
    <row r="34" spans="2:52" x14ac:dyDescent="0.2">
      <c r="B34" t="s">
        <v>1</v>
      </c>
      <c r="H34" t="e">
        <f>VLOOKUP($A34, '[1]Passing Stats Cleaning'!$A$3:$U$37, 7, FALSE)</f>
        <v>#N/A</v>
      </c>
      <c r="I34" t="e">
        <f>VLOOKUP(A34, '[1]Passing Stats Cleaning'!$A$3:$U$37, 10, FALSE)</f>
        <v>#N/A</v>
      </c>
      <c r="J34" t="e">
        <f>VLOOKUP(A34, '[1]Passing Stats Cleaning'!$A$3:$U$37, 12, FALSE)</f>
        <v>#N/A</v>
      </c>
      <c r="K34" t="e">
        <f>VLOOKUP(A34, '[1]Passing Stats Cleaning'!$A$3:$U$37, 13, FALSE)</f>
        <v>#N/A</v>
      </c>
      <c r="L34" t="e">
        <f>VLOOKUP(A34, '[1]Passing Stats Cleaning'!$A$3:$U$37, 14, FALSE)</f>
        <v>#N/A</v>
      </c>
      <c r="M34" t="e">
        <f>VLOOKUP(A34, '[1]Passing Stats Cleaning'!$A$3:$U$37, 15, FALSE)</f>
        <v>#N/A</v>
      </c>
      <c r="N34" t="e">
        <f>VLOOKUP(A34, '[1]Passing Stats Cleaning'!$A$3:$U$37, 16, FALSE)</f>
        <v>#N/A</v>
      </c>
      <c r="O34" t="e">
        <f>VLOOKUP(A34, '[1]Passing Stats Cleaning'!$A$3:$U$37, 18, FALSE)</f>
        <v>#N/A</v>
      </c>
      <c r="P34" t="e">
        <f>VLOOKUP(A34, '[1]Passing Stats Cleaning'!$A$3:$U$37, 19, FALSE)</f>
        <v>#N/A</v>
      </c>
      <c r="Q34" t="e">
        <f>VLOOKUP(A34, '[1]Passing Stats Cleaning'!$A$3:$U$37, 20, FALSE)</f>
        <v>#N/A</v>
      </c>
      <c r="R34" t="e">
        <f>VLOOKUP(A34, '[1]Passing Stats Cleaning'!$A$3:$U$37, 21, FALSE)</f>
        <v>#N/A</v>
      </c>
      <c r="S34" t="e">
        <f>VLOOKUP(C34,'[1]Team Offense Cleaning'!$A$4:$AI$140, 10, FALSE)</f>
        <v>#N/A</v>
      </c>
      <c r="T34" t="e">
        <f>VLOOKUP(C34,'[1]Team Offense Cleaning'!$A$4:$AI$140, 9, FALSE)</f>
        <v>#N/A</v>
      </c>
      <c r="U34" t="e">
        <f>VLOOKUP(C34,'[1]Team Offense Cleaning'!$A$4:$AI$140, 13, FALSE)</f>
        <v>#N/A</v>
      </c>
      <c r="V34" t="e">
        <f>VLOOKUP(C34,'[1]Team Offense Cleaning'!$A$4:$AI$140, 17, FALSE)</f>
        <v>#N/A</v>
      </c>
      <c r="W34" t="e">
        <f>VLOOKUP(C34,'[1]Team Offense Cleaning'!$A$4:$AI$140, 15, FALSE)</f>
        <v>#N/A</v>
      </c>
      <c r="X34" t="e">
        <f>VLOOKUP(C34,'[1]Team Offense Cleaning'!$A$4:$AI$140, 16, FALSE)</f>
        <v>#N/A</v>
      </c>
      <c r="Y34" t="e">
        <f>VLOOKUP(C34,'[1]Team Offense Cleaning'!$A$4:$AI$140, 20, FALSE)</f>
        <v>#N/A</v>
      </c>
      <c r="Z34" t="e">
        <f>VLOOKUP(C34,'[1]Team Offense Cleaning'!$A$4:$AI$140, 22, FALSE)</f>
        <v>#N/A</v>
      </c>
      <c r="AA34" t="e">
        <f>VLOOKUP(C34,'[1]Team Offense Cleaning'!$A$4:$AI$140, 28, FALSE)</f>
        <v>#N/A</v>
      </c>
      <c r="AB34" t="e">
        <f>VLOOKUP(C34,'[1]Team Offense Cleaning'!$A$4:$AI$140, 29, FALSE)</f>
        <v>#N/A</v>
      </c>
      <c r="AC34" t="e">
        <f>VLOOKUP(C34,'[1]Team Offense Cleaning'!$A$4:$AI$140, 26, FALSE)</f>
        <v>#N/A</v>
      </c>
      <c r="AD34" t="e">
        <f>VLOOKUP(C34,'[1]Team Offense Cleaning'!$A$4:$AI$140, 27, FALSE)</f>
        <v>#N/A</v>
      </c>
      <c r="AE34" t="e">
        <f>VLOOKUP(C34,'[1]Team Offense Cleaning'!$A$4:$AI$140, 32, FALSE)</f>
        <v>#N/A</v>
      </c>
      <c r="AF34" t="e">
        <f>VLOOKUP(C34,'[1]Team Offense Cleaning'!$A$4:$AI$140, 33, FALSE)</f>
        <v>#N/A</v>
      </c>
      <c r="AG34" t="e">
        <f>VLOOKUP(E34, '[1]Team Defense Cleaning'!$A$4:$AN$135, 10, FALSE)</f>
        <v>#N/A</v>
      </c>
      <c r="AH34" t="e">
        <f>VLOOKUP(E34, '[1]Team Defense Cleaning'!$A$4:$AN$135, 9, FALSE)</f>
        <v>#N/A</v>
      </c>
      <c r="AI34" t="e">
        <f>VLOOKUP(E34, '[1]Team Defense Cleaning'!$A$4:$AN$135, 13, FALSE)</f>
        <v>#N/A</v>
      </c>
      <c r="AJ34" t="e">
        <f>VLOOKUP(E34, '[1]Team Defense Cleaning'!$A$4:$AN$135, 17, FALSE)</f>
        <v>#N/A</v>
      </c>
      <c r="AK34" t="e">
        <f>VLOOKUP(E34, '[1]Team Defense Cleaning'!$A$4:$AN$135, 15, FALSE)</f>
        <v>#N/A</v>
      </c>
      <c r="AL34" t="e">
        <f>VLOOKUP(E34, '[1]Team Defense Cleaning'!$A$4:$AN$135, 16, FALSE)</f>
        <v>#N/A</v>
      </c>
      <c r="AM34" t="e">
        <f>VLOOKUP(E34, '[1]Team Defense Cleaning'!$A$4:$AN$135, 20, FALSE)</f>
        <v>#N/A</v>
      </c>
      <c r="AN34" t="e">
        <f>VLOOKUP(E34, '[1]Team Defense Cleaning'!$A$4:$AN$135, 22, FALSE)</f>
        <v>#N/A</v>
      </c>
      <c r="AO34" t="e">
        <f>VLOOKUP(E34, '[1]Team Defense Cleaning'!$A$4:$AN$135, 26, FALSE)</f>
        <v>#N/A</v>
      </c>
      <c r="AP34" t="e">
        <f>VLOOKUP(E34, '[1]Team Defense Cleaning'!$A$4:$AN$135, 27, FALSE)</f>
        <v>#N/A</v>
      </c>
      <c r="AQ34" t="e">
        <f>VLOOKUP(E34, '[1]Team Defense Cleaning'!$A$4:$AN$135, 28, FALSE)</f>
        <v>#N/A</v>
      </c>
      <c r="AR34" t="e">
        <f>VLOOKUP(E34, '[1]Team Defense Cleaning'!$A$4:$AN$135, 29, FALSE)</f>
        <v>#N/A</v>
      </c>
      <c r="AS34" t="e">
        <f>VLOOKUP(E34, '[1]Team Defense Cleaning'!$A$4:$AN$135, 30, FALSE)</f>
        <v>#N/A</v>
      </c>
      <c r="AT34" t="e">
        <f>VLOOKUP(E34, '[1]Team Defense Cleaning'!$A$4:$AN$135, 32, FALSE)</f>
        <v>#N/A</v>
      </c>
      <c r="AU34" t="e">
        <f>VLOOKUP(E34, '[1]Team Defense Cleaning'!$A$4:$AP$135, 33, FALSE)</f>
        <v>#N/A</v>
      </c>
      <c r="AV34" t="e">
        <f>VLOOKUP(E34, '[1]Team Defense Cleaning'!$A$4:$AP$135, 36, FALSE)</f>
        <v>#N/A</v>
      </c>
      <c r="AW34" t="e">
        <f>VLOOKUP(E34, '[1]Team Defense Cleaning'!$A$4:$AP$135, 38, FALSE)</f>
        <v>#N/A</v>
      </c>
      <c r="AX34" t="e">
        <f>VLOOKUP(E34, '[1]Team Defense Cleaning'!$A$4:$AP$135, 42, FALSE)</f>
        <v>#N/A</v>
      </c>
      <c r="AY34" s="4" t="e">
        <f t="shared" si="0"/>
        <v>#N/A</v>
      </c>
      <c r="AZ34" t="e">
        <f xml:space="preserve"> IF(Table5[[#This Row],[Predicted Yards]] &gt;Table5[[#This Row],[Spread]], "O", "U")</f>
        <v>#N/A</v>
      </c>
    </row>
    <row r="35" spans="2:52" x14ac:dyDescent="0.2">
      <c r="B35" t="s">
        <v>1</v>
      </c>
      <c r="H35" t="e">
        <f>VLOOKUP($A35, '[1]Passing Stats Cleaning'!$A$3:$U$37, 7, FALSE)</f>
        <v>#N/A</v>
      </c>
      <c r="I35" t="e">
        <f>VLOOKUP(A35, '[1]Passing Stats Cleaning'!$A$3:$U$37, 10, FALSE)</f>
        <v>#N/A</v>
      </c>
      <c r="J35" t="e">
        <f>VLOOKUP(A35, '[1]Passing Stats Cleaning'!$A$3:$U$37, 12, FALSE)</f>
        <v>#N/A</v>
      </c>
      <c r="K35" t="e">
        <f>VLOOKUP(A35, '[1]Passing Stats Cleaning'!$A$3:$U$37, 13, FALSE)</f>
        <v>#N/A</v>
      </c>
      <c r="L35" t="e">
        <f>VLOOKUP(A35, '[1]Passing Stats Cleaning'!$A$3:$U$37, 14, FALSE)</f>
        <v>#N/A</v>
      </c>
      <c r="M35" t="e">
        <f>VLOOKUP(A35, '[1]Passing Stats Cleaning'!$A$3:$U$37, 15, FALSE)</f>
        <v>#N/A</v>
      </c>
      <c r="N35" t="e">
        <f>VLOOKUP(A35, '[1]Passing Stats Cleaning'!$A$3:$U$37, 16, FALSE)</f>
        <v>#N/A</v>
      </c>
      <c r="O35" t="e">
        <f>VLOOKUP(A35, '[1]Passing Stats Cleaning'!$A$3:$U$37, 18, FALSE)</f>
        <v>#N/A</v>
      </c>
      <c r="P35" t="e">
        <f>VLOOKUP(A35, '[1]Passing Stats Cleaning'!$A$3:$U$37, 19, FALSE)</f>
        <v>#N/A</v>
      </c>
      <c r="Q35" t="e">
        <f>VLOOKUP(A35, '[1]Passing Stats Cleaning'!$A$3:$U$37, 20, FALSE)</f>
        <v>#N/A</v>
      </c>
      <c r="R35" t="e">
        <f>VLOOKUP(A35, '[1]Passing Stats Cleaning'!$A$3:$U$37, 21, FALSE)</f>
        <v>#N/A</v>
      </c>
      <c r="S35" t="e">
        <f>VLOOKUP(C35,'[1]Team Offense Cleaning'!$A$4:$AI$140, 10, FALSE)</f>
        <v>#N/A</v>
      </c>
      <c r="T35" t="e">
        <f>VLOOKUP(C35,'[1]Team Offense Cleaning'!$A$4:$AI$140, 9, FALSE)</f>
        <v>#N/A</v>
      </c>
      <c r="U35" t="e">
        <f>VLOOKUP(C35,'[1]Team Offense Cleaning'!$A$4:$AI$140, 13, FALSE)</f>
        <v>#N/A</v>
      </c>
      <c r="V35" t="e">
        <f>VLOOKUP(C35,'[1]Team Offense Cleaning'!$A$4:$AI$140, 17, FALSE)</f>
        <v>#N/A</v>
      </c>
      <c r="W35" t="e">
        <f>VLOOKUP(C35,'[1]Team Offense Cleaning'!$A$4:$AI$140, 15, FALSE)</f>
        <v>#N/A</v>
      </c>
      <c r="X35" t="e">
        <f>VLOOKUP(C35,'[1]Team Offense Cleaning'!$A$4:$AI$140, 16, FALSE)</f>
        <v>#N/A</v>
      </c>
      <c r="Y35" t="e">
        <f>VLOOKUP(C35,'[1]Team Offense Cleaning'!$A$4:$AI$140, 20, FALSE)</f>
        <v>#N/A</v>
      </c>
      <c r="Z35" t="e">
        <f>VLOOKUP(C35,'[1]Team Offense Cleaning'!$A$4:$AI$140, 22, FALSE)</f>
        <v>#N/A</v>
      </c>
      <c r="AA35" t="e">
        <f>VLOOKUP(C35,'[1]Team Offense Cleaning'!$A$4:$AI$140, 28, FALSE)</f>
        <v>#N/A</v>
      </c>
      <c r="AB35" t="e">
        <f>VLOOKUP(C35,'[1]Team Offense Cleaning'!$A$4:$AI$140, 29, FALSE)</f>
        <v>#N/A</v>
      </c>
      <c r="AC35" t="e">
        <f>VLOOKUP(C35,'[1]Team Offense Cleaning'!$A$4:$AI$140, 26, FALSE)</f>
        <v>#N/A</v>
      </c>
      <c r="AD35" t="e">
        <f>VLOOKUP(C35,'[1]Team Offense Cleaning'!$A$4:$AI$140, 27, FALSE)</f>
        <v>#N/A</v>
      </c>
      <c r="AE35" t="e">
        <f>VLOOKUP(C35,'[1]Team Offense Cleaning'!$A$4:$AI$140, 32, FALSE)</f>
        <v>#N/A</v>
      </c>
      <c r="AF35" t="e">
        <f>VLOOKUP(C35,'[1]Team Offense Cleaning'!$A$4:$AI$140, 33, FALSE)</f>
        <v>#N/A</v>
      </c>
      <c r="AG35" t="e">
        <f>VLOOKUP(E35, '[1]Team Defense Cleaning'!$A$4:$AN$135, 10, FALSE)</f>
        <v>#N/A</v>
      </c>
      <c r="AH35" t="e">
        <f>VLOOKUP(E35, '[1]Team Defense Cleaning'!$A$4:$AN$135, 9, FALSE)</f>
        <v>#N/A</v>
      </c>
      <c r="AI35" t="e">
        <f>VLOOKUP(E35, '[1]Team Defense Cleaning'!$A$4:$AN$135, 13, FALSE)</f>
        <v>#N/A</v>
      </c>
      <c r="AJ35" t="e">
        <f>VLOOKUP(E35, '[1]Team Defense Cleaning'!$A$4:$AN$135, 17, FALSE)</f>
        <v>#N/A</v>
      </c>
      <c r="AK35" t="e">
        <f>VLOOKUP(E35, '[1]Team Defense Cleaning'!$A$4:$AN$135, 15, FALSE)</f>
        <v>#N/A</v>
      </c>
      <c r="AL35" t="e">
        <f>VLOOKUP(E35, '[1]Team Defense Cleaning'!$A$4:$AN$135, 16, FALSE)</f>
        <v>#N/A</v>
      </c>
      <c r="AM35" t="e">
        <f>VLOOKUP(E35, '[1]Team Defense Cleaning'!$A$4:$AN$135, 20, FALSE)</f>
        <v>#N/A</v>
      </c>
      <c r="AN35" t="e">
        <f>VLOOKUP(E35, '[1]Team Defense Cleaning'!$A$4:$AN$135, 22, FALSE)</f>
        <v>#N/A</v>
      </c>
      <c r="AO35" t="e">
        <f>VLOOKUP(E35, '[1]Team Defense Cleaning'!$A$4:$AN$135, 26, FALSE)</f>
        <v>#N/A</v>
      </c>
      <c r="AP35" t="e">
        <f>VLOOKUP(E35, '[1]Team Defense Cleaning'!$A$4:$AN$135, 27, FALSE)</f>
        <v>#N/A</v>
      </c>
      <c r="AQ35" t="e">
        <f>VLOOKUP(E35, '[1]Team Defense Cleaning'!$A$4:$AN$135, 28, FALSE)</f>
        <v>#N/A</v>
      </c>
      <c r="AR35" t="e">
        <f>VLOOKUP(E35, '[1]Team Defense Cleaning'!$A$4:$AN$135, 29, FALSE)</f>
        <v>#N/A</v>
      </c>
      <c r="AS35" t="e">
        <f>VLOOKUP(E35, '[1]Team Defense Cleaning'!$A$4:$AN$135, 30, FALSE)</f>
        <v>#N/A</v>
      </c>
      <c r="AT35" t="e">
        <f>VLOOKUP(E35, '[1]Team Defense Cleaning'!$A$4:$AN$135, 32, FALSE)</f>
        <v>#N/A</v>
      </c>
      <c r="AU35" t="e">
        <f>VLOOKUP(E35, '[1]Team Defense Cleaning'!$A$4:$AP$135, 33, FALSE)</f>
        <v>#N/A</v>
      </c>
      <c r="AV35" t="e">
        <f>VLOOKUP(E35, '[1]Team Defense Cleaning'!$A$4:$AP$135, 36, FALSE)</f>
        <v>#N/A</v>
      </c>
      <c r="AW35" t="e">
        <f>VLOOKUP(E35, '[1]Team Defense Cleaning'!$A$4:$AP$135, 38, FALSE)</f>
        <v>#N/A</v>
      </c>
      <c r="AX35" t="e">
        <f>VLOOKUP(E35, '[1]Team Defense Cleaning'!$A$4:$AP$135, 42, FALSE)</f>
        <v>#N/A</v>
      </c>
      <c r="AY35" s="4" t="e">
        <f t="shared" si="0"/>
        <v>#N/A</v>
      </c>
      <c r="AZ35" t="e">
        <f xml:space="preserve"> IF(Table5[[#This Row],[Predicted Yards]] &gt;Table5[[#This Row],[Spread]], "O", "U")</f>
        <v>#N/A</v>
      </c>
    </row>
    <row r="36" spans="2:52" x14ac:dyDescent="0.2">
      <c r="B36" t="s">
        <v>1</v>
      </c>
      <c r="H36" t="e">
        <f>VLOOKUP($A36, '[1]Passing Stats Cleaning'!$A$3:$U$37, 7, FALSE)</f>
        <v>#N/A</v>
      </c>
      <c r="I36" t="e">
        <f>VLOOKUP(A36, '[1]Passing Stats Cleaning'!$A$3:$U$37, 10, FALSE)</f>
        <v>#N/A</v>
      </c>
      <c r="J36" t="e">
        <f>VLOOKUP(A36, '[1]Passing Stats Cleaning'!$A$3:$U$37, 12, FALSE)</f>
        <v>#N/A</v>
      </c>
      <c r="K36" t="e">
        <f>VLOOKUP(A36, '[1]Passing Stats Cleaning'!$A$3:$U$37, 13, FALSE)</f>
        <v>#N/A</v>
      </c>
      <c r="L36" t="e">
        <f>VLOOKUP(A36, '[1]Passing Stats Cleaning'!$A$3:$U$37, 14, FALSE)</f>
        <v>#N/A</v>
      </c>
      <c r="M36" t="e">
        <f>VLOOKUP(A36, '[1]Passing Stats Cleaning'!$A$3:$U$37, 15, FALSE)</f>
        <v>#N/A</v>
      </c>
      <c r="N36" t="e">
        <f>VLOOKUP(A36, '[1]Passing Stats Cleaning'!$A$3:$U$37, 16, FALSE)</f>
        <v>#N/A</v>
      </c>
      <c r="O36" t="e">
        <f>VLOOKUP(A36, '[1]Passing Stats Cleaning'!$A$3:$U$37, 18, FALSE)</f>
        <v>#N/A</v>
      </c>
      <c r="P36" t="e">
        <f>VLOOKUP(A36, '[1]Passing Stats Cleaning'!$A$3:$U$37, 19, FALSE)</f>
        <v>#N/A</v>
      </c>
      <c r="Q36" t="e">
        <f>VLOOKUP(A36, '[1]Passing Stats Cleaning'!$A$3:$U$37, 20, FALSE)</f>
        <v>#N/A</v>
      </c>
      <c r="R36" t="e">
        <f>VLOOKUP(A36, '[1]Passing Stats Cleaning'!$A$3:$U$37, 21, FALSE)</f>
        <v>#N/A</v>
      </c>
      <c r="S36" t="e">
        <f>VLOOKUP(C36,'[1]Team Offense Cleaning'!$A$4:$AI$140, 10, FALSE)</f>
        <v>#N/A</v>
      </c>
      <c r="T36" t="e">
        <f>VLOOKUP(C36,'[1]Team Offense Cleaning'!$A$4:$AI$140, 9, FALSE)</f>
        <v>#N/A</v>
      </c>
      <c r="U36" t="e">
        <f>VLOOKUP(C36,'[1]Team Offense Cleaning'!$A$4:$AI$140, 13, FALSE)</f>
        <v>#N/A</v>
      </c>
      <c r="V36" t="e">
        <f>VLOOKUP(C36,'[1]Team Offense Cleaning'!$A$4:$AI$140, 17, FALSE)</f>
        <v>#N/A</v>
      </c>
      <c r="W36" t="e">
        <f>VLOOKUP(C36,'[1]Team Offense Cleaning'!$A$4:$AI$140, 15, FALSE)</f>
        <v>#N/A</v>
      </c>
      <c r="X36" t="e">
        <f>VLOOKUP(C36,'[1]Team Offense Cleaning'!$A$4:$AI$140, 16, FALSE)</f>
        <v>#N/A</v>
      </c>
      <c r="Y36" t="e">
        <f>VLOOKUP(C36,'[1]Team Offense Cleaning'!$A$4:$AI$140, 20, FALSE)</f>
        <v>#N/A</v>
      </c>
      <c r="Z36" t="e">
        <f>VLOOKUP(C36,'[1]Team Offense Cleaning'!$A$4:$AI$140, 22, FALSE)</f>
        <v>#N/A</v>
      </c>
      <c r="AA36" t="e">
        <f>VLOOKUP(C36,'[1]Team Offense Cleaning'!$A$4:$AI$140, 28, FALSE)</f>
        <v>#N/A</v>
      </c>
      <c r="AB36" t="e">
        <f>VLOOKUP(C36,'[1]Team Offense Cleaning'!$A$4:$AI$140, 29, FALSE)</f>
        <v>#N/A</v>
      </c>
      <c r="AC36" t="e">
        <f>VLOOKUP(C36,'[1]Team Offense Cleaning'!$A$4:$AI$140, 26, FALSE)</f>
        <v>#N/A</v>
      </c>
      <c r="AD36" t="e">
        <f>VLOOKUP(C36,'[1]Team Offense Cleaning'!$A$4:$AI$140, 27, FALSE)</f>
        <v>#N/A</v>
      </c>
      <c r="AE36" t="e">
        <f>VLOOKUP(C36,'[1]Team Offense Cleaning'!$A$4:$AI$140, 32, FALSE)</f>
        <v>#N/A</v>
      </c>
      <c r="AF36" t="e">
        <f>VLOOKUP(C36,'[1]Team Offense Cleaning'!$A$4:$AI$140, 33, FALSE)</f>
        <v>#N/A</v>
      </c>
      <c r="AG36" t="e">
        <f>VLOOKUP(E36, '[1]Team Defense Cleaning'!$A$4:$AN$135, 10, FALSE)</f>
        <v>#N/A</v>
      </c>
      <c r="AH36" t="e">
        <f>VLOOKUP(E36, '[1]Team Defense Cleaning'!$A$4:$AN$135, 9, FALSE)</f>
        <v>#N/A</v>
      </c>
      <c r="AI36" t="e">
        <f>VLOOKUP(E36, '[1]Team Defense Cleaning'!$A$4:$AN$135, 13, FALSE)</f>
        <v>#N/A</v>
      </c>
      <c r="AJ36" t="e">
        <f>VLOOKUP(E36, '[1]Team Defense Cleaning'!$A$4:$AN$135, 17, FALSE)</f>
        <v>#N/A</v>
      </c>
      <c r="AK36" t="e">
        <f>VLOOKUP(E36, '[1]Team Defense Cleaning'!$A$4:$AN$135, 15, FALSE)</f>
        <v>#N/A</v>
      </c>
      <c r="AL36" t="e">
        <f>VLOOKUP(E36, '[1]Team Defense Cleaning'!$A$4:$AN$135, 16, FALSE)</f>
        <v>#N/A</v>
      </c>
      <c r="AM36" t="e">
        <f>VLOOKUP(E36, '[1]Team Defense Cleaning'!$A$4:$AN$135, 20, FALSE)</f>
        <v>#N/A</v>
      </c>
      <c r="AN36" t="e">
        <f>VLOOKUP(E36, '[1]Team Defense Cleaning'!$A$4:$AN$135, 22, FALSE)</f>
        <v>#N/A</v>
      </c>
      <c r="AO36" t="e">
        <f>VLOOKUP(E36, '[1]Team Defense Cleaning'!$A$4:$AN$135, 26, FALSE)</f>
        <v>#N/A</v>
      </c>
      <c r="AP36" t="e">
        <f>VLOOKUP(E36, '[1]Team Defense Cleaning'!$A$4:$AN$135, 27, FALSE)</f>
        <v>#N/A</v>
      </c>
      <c r="AQ36" t="e">
        <f>VLOOKUP(E36, '[1]Team Defense Cleaning'!$A$4:$AN$135, 28, FALSE)</f>
        <v>#N/A</v>
      </c>
      <c r="AR36" t="e">
        <f>VLOOKUP(E36, '[1]Team Defense Cleaning'!$A$4:$AN$135, 29, FALSE)</f>
        <v>#N/A</v>
      </c>
      <c r="AS36" t="e">
        <f>VLOOKUP(E36, '[1]Team Defense Cleaning'!$A$4:$AN$135, 30, FALSE)</f>
        <v>#N/A</v>
      </c>
      <c r="AT36" t="e">
        <f>VLOOKUP(E36, '[1]Team Defense Cleaning'!$A$4:$AN$135, 32, FALSE)</f>
        <v>#N/A</v>
      </c>
      <c r="AU36" t="e">
        <f>VLOOKUP(E36, '[1]Team Defense Cleaning'!$A$4:$AP$135, 33, FALSE)</f>
        <v>#N/A</v>
      </c>
      <c r="AV36" t="e">
        <f>VLOOKUP(E36, '[1]Team Defense Cleaning'!$A$4:$AP$135, 36, FALSE)</f>
        <v>#N/A</v>
      </c>
      <c r="AW36" t="e">
        <f>VLOOKUP(E36, '[1]Team Defense Cleaning'!$A$4:$AP$135, 38, FALSE)</f>
        <v>#N/A</v>
      </c>
      <c r="AX36" t="e">
        <f>VLOOKUP(E36, '[1]Team Defense Cleaning'!$A$4:$AP$135, 42, FALSE)</f>
        <v>#N/A</v>
      </c>
      <c r="AY36" s="4" t="e">
        <f t="shared" si="0"/>
        <v>#N/A</v>
      </c>
      <c r="AZ36" t="e">
        <f xml:space="preserve"> IF(Table5[[#This Row],[Predicted Yards]] &gt;Table5[[#This Row],[Spread]], "O", "U")</f>
        <v>#N/A</v>
      </c>
    </row>
    <row r="37" spans="2:52" x14ac:dyDescent="0.2">
      <c r="B37" t="s">
        <v>1</v>
      </c>
      <c r="H37" t="e">
        <f>VLOOKUP($A37, '[1]Passing Stats Cleaning'!$A$3:$U$37, 7, FALSE)</f>
        <v>#N/A</v>
      </c>
      <c r="I37" t="e">
        <f>VLOOKUP(A37, '[1]Passing Stats Cleaning'!$A$3:$U$37, 10, FALSE)</f>
        <v>#N/A</v>
      </c>
      <c r="J37" t="e">
        <f>VLOOKUP(A37, '[1]Passing Stats Cleaning'!$A$3:$U$37, 12, FALSE)</f>
        <v>#N/A</v>
      </c>
      <c r="K37" t="e">
        <f>VLOOKUP(A37, '[1]Passing Stats Cleaning'!$A$3:$U$37, 13, FALSE)</f>
        <v>#N/A</v>
      </c>
      <c r="L37" t="e">
        <f>VLOOKUP(A37, '[1]Passing Stats Cleaning'!$A$3:$U$37, 14, FALSE)</f>
        <v>#N/A</v>
      </c>
      <c r="M37" t="e">
        <f>VLOOKUP(A37, '[1]Passing Stats Cleaning'!$A$3:$U$37, 15, FALSE)</f>
        <v>#N/A</v>
      </c>
      <c r="N37" t="e">
        <f>VLOOKUP(A37, '[1]Passing Stats Cleaning'!$A$3:$U$37, 16, FALSE)</f>
        <v>#N/A</v>
      </c>
      <c r="O37" t="e">
        <f>VLOOKUP(A37, '[1]Passing Stats Cleaning'!$A$3:$U$37, 18, FALSE)</f>
        <v>#N/A</v>
      </c>
      <c r="P37" t="e">
        <f>VLOOKUP(A37, '[1]Passing Stats Cleaning'!$A$3:$U$37, 19, FALSE)</f>
        <v>#N/A</v>
      </c>
      <c r="Q37" t="e">
        <f>VLOOKUP(A37, '[1]Passing Stats Cleaning'!$A$3:$U$37, 20, FALSE)</f>
        <v>#N/A</v>
      </c>
      <c r="R37" t="e">
        <f>VLOOKUP(A37, '[1]Passing Stats Cleaning'!$A$3:$U$37, 21, FALSE)</f>
        <v>#N/A</v>
      </c>
      <c r="S37" t="e">
        <f>VLOOKUP(C37,'[1]Team Offense Cleaning'!$A$4:$AI$140, 10, FALSE)</f>
        <v>#N/A</v>
      </c>
      <c r="T37" t="e">
        <f>VLOOKUP(C37,'[1]Team Offense Cleaning'!$A$4:$AI$140, 9, FALSE)</f>
        <v>#N/A</v>
      </c>
      <c r="U37" t="e">
        <f>VLOOKUP(C37,'[1]Team Offense Cleaning'!$A$4:$AI$140, 13, FALSE)</f>
        <v>#N/A</v>
      </c>
      <c r="V37" t="e">
        <f>VLOOKUP(C37,'[1]Team Offense Cleaning'!$A$4:$AI$140, 17, FALSE)</f>
        <v>#N/A</v>
      </c>
      <c r="W37" t="e">
        <f>VLOOKUP(C37,'[1]Team Offense Cleaning'!$A$4:$AI$140, 15, FALSE)</f>
        <v>#N/A</v>
      </c>
      <c r="X37" t="e">
        <f>VLOOKUP(C37,'[1]Team Offense Cleaning'!$A$4:$AI$140, 16, FALSE)</f>
        <v>#N/A</v>
      </c>
      <c r="Y37" t="e">
        <f>VLOOKUP(C37,'[1]Team Offense Cleaning'!$A$4:$AI$140, 20, FALSE)</f>
        <v>#N/A</v>
      </c>
      <c r="Z37" t="e">
        <f>VLOOKUP(C37,'[1]Team Offense Cleaning'!$A$4:$AI$140, 22, FALSE)</f>
        <v>#N/A</v>
      </c>
      <c r="AA37" t="e">
        <f>VLOOKUP(C37,'[1]Team Offense Cleaning'!$A$4:$AI$140, 28, FALSE)</f>
        <v>#N/A</v>
      </c>
      <c r="AB37" t="e">
        <f>VLOOKUP(C37,'[1]Team Offense Cleaning'!$A$4:$AI$140, 29, FALSE)</f>
        <v>#N/A</v>
      </c>
      <c r="AC37" t="e">
        <f>VLOOKUP(C37,'[1]Team Offense Cleaning'!$A$4:$AI$140, 26, FALSE)</f>
        <v>#N/A</v>
      </c>
      <c r="AD37" t="e">
        <f>VLOOKUP(C37,'[1]Team Offense Cleaning'!$A$4:$AI$140, 27, FALSE)</f>
        <v>#N/A</v>
      </c>
      <c r="AE37" t="e">
        <f>VLOOKUP(C37,'[1]Team Offense Cleaning'!$A$4:$AI$140, 32, FALSE)</f>
        <v>#N/A</v>
      </c>
      <c r="AF37" t="e">
        <f>VLOOKUP(C37,'[1]Team Offense Cleaning'!$A$4:$AI$140, 33, FALSE)</f>
        <v>#N/A</v>
      </c>
      <c r="AG37" t="e">
        <f>VLOOKUP(E37, '[1]Team Defense Cleaning'!$A$4:$AN$135, 10, FALSE)</f>
        <v>#N/A</v>
      </c>
      <c r="AH37" t="e">
        <f>VLOOKUP(E37, '[1]Team Defense Cleaning'!$A$4:$AN$135, 9, FALSE)</f>
        <v>#N/A</v>
      </c>
      <c r="AI37" t="e">
        <f>VLOOKUP(E37, '[1]Team Defense Cleaning'!$A$4:$AN$135, 13, FALSE)</f>
        <v>#N/A</v>
      </c>
      <c r="AJ37" t="e">
        <f>VLOOKUP(E37, '[1]Team Defense Cleaning'!$A$4:$AN$135, 17, FALSE)</f>
        <v>#N/A</v>
      </c>
      <c r="AK37" t="e">
        <f>VLOOKUP(E37, '[1]Team Defense Cleaning'!$A$4:$AN$135, 15, FALSE)</f>
        <v>#N/A</v>
      </c>
      <c r="AL37" t="e">
        <f>VLOOKUP(E37, '[1]Team Defense Cleaning'!$A$4:$AN$135, 16, FALSE)</f>
        <v>#N/A</v>
      </c>
      <c r="AM37" t="e">
        <f>VLOOKUP(E37, '[1]Team Defense Cleaning'!$A$4:$AN$135, 20, FALSE)</f>
        <v>#N/A</v>
      </c>
      <c r="AN37" t="e">
        <f>VLOOKUP(E37, '[1]Team Defense Cleaning'!$A$4:$AN$135, 22, FALSE)</f>
        <v>#N/A</v>
      </c>
      <c r="AO37" t="e">
        <f>VLOOKUP(E37, '[1]Team Defense Cleaning'!$A$4:$AN$135, 26, FALSE)</f>
        <v>#N/A</v>
      </c>
      <c r="AP37" t="e">
        <f>VLOOKUP(E37, '[1]Team Defense Cleaning'!$A$4:$AN$135, 27, FALSE)</f>
        <v>#N/A</v>
      </c>
      <c r="AQ37" t="e">
        <f>VLOOKUP(E37, '[1]Team Defense Cleaning'!$A$4:$AN$135, 28, FALSE)</f>
        <v>#N/A</v>
      </c>
      <c r="AR37" t="e">
        <f>VLOOKUP(E37, '[1]Team Defense Cleaning'!$A$4:$AN$135, 29, FALSE)</f>
        <v>#N/A</v>
      </c>
      <c r="AS37" t="e">
        <f>VLOOKUP(E37, '[1]Team Defense Cleaning'!$A$4:$AN$135, 30, FALSE)</f>
        <v>#N/A</v>
      </c>
      <c r="AT37" t="e">
        <f>VLOOKUP(E37, '[1]Team Defense Cleaning'!$A$4:$AN$135, 32, FALSE)</f>
        <v>#N/A</v>
      </c>
      <c r="AU37" t="e">
        <f>VLOOKUP(E37, '[1]Team Defense Cleaning'!$A$4:$AP$135, 33, FALSE)</f>
        <v>#N/A</v>
      </c>
      <c r="AV37" t="e">
        <f>VLOOKUP(E37, '[1]Team Defense Cleaning'!$A$4:$AP$135, 36, FALSE)</f>
        <v>#N/A</v>
      </c>
      <c r="AW37" t="e">
        <f>VLOOKUP(E37, '[1]Team Defense Cleaning'!$A$4:$AP$135, 38, FALSE)</f>
        <v>#N/A</v>
      </c>
      <c r="AX37" t="e">
        <f>VLOOKUP(E37, '[1]Team Defense Cleaning'!$A$4:$AP$135, 42, FALSE)</f>
        <v>#N/A</v>
      </c>
      <c r="AY37" s="4" t="e">
        <f t="shared" si="0"/>
        <v>#N/A</v>
      </c>
      <c r="AZ37" t="e">
        <f xml:space="preserve"> IF(Table5[[#This Row],[Predicted Yards]] &gt;Table5[[#This Row],[Spread]], "O", "U")</f>
        <v>#N/A</v>
      </c>
    </row>
    <row r="38" spans="2:52" x14ac:dyDescent="0.2">
      <c r="B38" t="s">
        <v>1</v>
      </c>
      <c r="H38" t="e">
        <f>VLOOKUP($A38, '[1]Passing Stats Cleaning'!$A$3:$U$37, 7, FALSE)</f>
        <v>#N/A</v>
      </c>
      <c r="I38" t="e">
        <f>VLOOKUP(A38, '[1]Passing Stats Cleaning'!$A$3:$U$37, 10, FALSE)</f>
        <v>#N/A</v>
      </c>
      <c r="J38" t="e">
        <f>VLOOKUP(A38, '[1]Passing Stats Cleaning'!$A$3:$U$37, 12, FALSE)</f>
        <v>#N/A</v>
      </c>
      <c r="K38" t="e">
        <f>VLOOKUP(A38, '[1]Passing Stats Cleaning'!$A$3:$U$37, 13, FALSE)</f>
        <v>#N/A</v>
      </c>
      <c r="L38" t="e">
        <f>VLOOKUP(A38, '[1]Passing Stats Cleaning'!$A$3:$U$37, 14, FALSE)</f>
        <v>#N/A</v>
      </c>
      <c r="M38" t="e">
        <f>VLOOKUP(A38, '[1]Passing Stats Cleaning'!$A$3:$U$37, 15, FALSE)</f>
        <v>#N/A</v>
      </c>
      <c r="N38" t="e">
        <f>VLOOKUP(A38, '[1]Passing Stats Cleaning'!$A$3:$U$37, 16, FALSE)</f>
        <v>#N/A</v>
      </c>
      <c r="O38" t="e">
        <f>VLOOKUP(A38, '[1]Passing Stats Cleaning'!$A$3:$U$37, 18, FALSE)</f>
        <v>#N/A</v>
      </c>
      <c r="P38" t="e">
        <f>VLOOKUP(A38, '[1]Passing Stats Cleaning'!$A$3:$U$37, 19, FALSE)</f>
        <v>#N/A</v>
      </c>
      <c r="Q38" t="e">
        <f>VLOOKUP(A38, '[1]Passing Stats Cleaning'!$A$3:$U$37, 20, FALSE)</f>
        <v>#N/A</v>
      </c>
      <c r="R38" t="e">
        <f>VLOOKUP(A38, '[1]Passing Stats Cleaning'!$A$3:$U$37, 21, FALSE)</f>
        <v>#N/A</v>
      </c>
      <c r="S38" t="e">
        <f>VLOOKUP(C38,'[1]Team Offense Cleaning'!$A$4:$AI$140, 10, FALSE)</f>
        <v>#N/A</v>
      </c>
      <c r="T38" t="e">
        <f>VLOOKUP(C38,'[1]Team Offense Cleaning'!$A$4:$AI$140, 9, FALSE)</f>
        <v>#N/A</v>
      </c>
      <c r="U38" t="e">
        <f>VLOOKUP(C38,'[1]Team Offense Cleaning'!$A$4:$AI$140, 13, FALSE)</f>
        <v>#N/A</v>
      </c>
      <c r="V38" t="e">
        <f>VLOOKUP(C38,'[1]Team Offense Cleaning'!$A$4:$AI$140, 17, FALSE)</f>
        <v>#N/A</v>
      </c>
      <c r="W38" t="e">
        <f>VLOOKUP(C38,'[1]Team Offense Cleaning'!$A$4:$AI$140, 15, FALSE)</f>
        <v>#N/A</v>
      </c>
      <c r="X38" t="e">
        <f>VLOOKUP(C38,'[1]Team Offense Cleaning'!$A$4:$AI$140, 16, FALSE)</f>
        <v>#N/A</v>
      </c>
      <c r="Y38" t="e">
        <f>VLOOKUP(C38,'[1]Team Offense Cleaning'!$A$4:$AI$140, 20, FALSE)</f>
        <v>#N/A</v>
      </c>
      <c r="Z38" t="e">
        <f>VLOOKUP(C38,'[1]Team Offense Cleaning'!$A$4:$AI$140, 22, FALSE)</f>
        <v>#N/A</v>
      </c>
      <c r="AA38" t="e">
        <f>VLOOKUP(C38,'[1]Team Offense Cleaning'!$A$4:$AI$140, 28, FALSE)</f>
        <v>#N/A</v>
      </c>
      <c r="AB38" t="e">
        <f>VLOOKUP(C38,'[1]Team Offense Cleaning'!$A$4:$AI$140, 29, FALSE)</f>
        <v>#N/A</v>
      </c>
      <c r="AC38" t="e">
        <f>VLOOKUP(C38,'[1]Team Offense Cleaning'!$A$4:$AI$140, 26, FALSE)</f>
        <v>#N/A</v>
      </c>
      <c r="AD38" t="e">
        <f>VLOOKUP(C38,'[1]Team Offense Cleaning'!$A$4:$AI$140, 27, FALSE)</f>
        <v>#N/A</v>
      </c>
      <c r="AE38" t="e">
        <f>VLOOKUP(C38,'[1]Team Offense Cleaning'!$A$4:$AI$140, 32, FALSE)</f>
        <v>#N/A</v>
      </c>
      <c r="AF38" t="e">
        <f>VLOOKUP(C38,'[1]Team Offense Cleaning'!$A$4:$AI$140, 33, FALSE)</f>
        <v>#N/A</v>
      </c>
      <c r="AG38" t="e">
        <f>VLOOKUP(E38, '[1]Team Defense Cleaning'!$A$4:$AN$135, 10, FALSE)</f>
        <v>#N/A</v>
      </c>
      <c r="AH38" t="e">
        <f>VLOOKUP(E38, '[1]Team Defense Cleaning'!$A$4:$AN$135, 9, FALSE)</f>
        <v>#N/A</v>
      </c>
      <c r="AI38" t="e">
        <f>VLOOKUP(E38, '[1]Team Defense Cleaning'!$A$4:$AN$135, 13, FALSE)</f>
        <v>#N/A</v>
      </c>
      <c r="AJ38" t="e">
        <f>VLOOKUP(E38, '[1]Team Defense Cleaning'!$A$4:$AN$135, 17, FALSE)</f>
        <v>#N/A</v>
      </c>
      <c r="AK38" t="e">
        <f>VLOOKUP(E38, '[1]Team Defense Cleaning'!$A$4:$AN$135, 15, FALSE)</f>
        <v>#N/A</v>
      </c>
      <c r="AL38" t="e">
        <f>VLOOKUP(E38, '[1]Team Defense Cleaning'!$A$4:$AN$135, 16, FALSE)</f>
        <v>#N/A</v>
      </c>
      <c r="AM38" t="e">
        <f>VLOOKUP(E38, '[1]Team Defense Cleaning'!$A$4:$AN$135, 20, FALSE)</f>
        <v>#N/A</v>
      </c>
      <c r="AN38" t="e">
        <f>VLOOKUP(E38, '[1]Team Defense Cleaning'!$A$4:$AN$135, 22, FALSE)</f>
        <v>#N/A</v>
      </c>
      <c r="AO38" t="e">
        <f>VLOOKUP(E38, '[1]Team Defense Cleaning'!$A$4:$AN$135, 26, FALSE)</f>
        <v>#N/A</v>
      </c>
      <c r="AP38" t="e">
        <f>VLOOKUP(E38, '[1]Team Defense Cleaning'!$A$4:$AN$135, 27, FALSE)</f>
        <v>#N/A</v>
      </c>
      <c r="AQ38" t="e">
        <f>VLOOKUP(E38, '[1]Team Defense Cleaning'!$A$4:$AN$135, 28, FALSE)</f>
        <v>#N/A</v>
      </c>
      <c r="AR38" t="e">
        <f>VLOOKUP(E38, '[1]Team Defense Cleaning'!$A$4:$AN$135, 29, FALSE)</f>
        <v>#N/A</v>
      </c>
      <c r="AS38" t="e">
        <f>VLOOKUP(E38, '[1]Team Defense Cleaning'!$A$4:$AN$135, 30, FALSE)</f>
        <v>#N/A</v>
      </c>
      <c r="AT38" t="e">
        <f>VLOOKUP(E38, '[1]Team Defense Cleaning'!$A$4:$AN$135, 32, FALSE)</f>
        <v>#N/A</v>
      </c>
      <c r="AU38" t="e">
        <f>VLOOKUP(E38, '[1]Team Defense Cleaning'!$A$4:$AP$135, 33, FALSE)</f>
        <v>#N/A</v>
      </c>
      <c r="AV38" t="e">
        <f>VLOOKUP(E38, '[1]Team Defense Cleaning'!$A$4:$AP$135, 36, FALSE)</f>
        <v>#N/A</v>
      </c>
      <c r="AW38" t="e">
        <f>VLOOKUP(E38, '[1]Team Defense Cleaning'!$A$4:$AP$135, 38, FALSE)</f>
        <v>#N/A</v>
      </c>
      <c r="AX38" t="e">
        <f>VLOOKUP(E38, '[1]Team Defense Cleaning'!$A$4:$AP$135, 42, FALSE)</f>
        <v>#N/A</v>
      </c>
      <c r="AY38" s="4" t="e">
        <f t="shared" si="0"/>
        <v>#N/A</v>
      </c>
      <c r="AZ38" t="e">
        <f xml:space="preserve"> IF(Table5[[#This Row],[Predicted Yards]] &gt;Table5[[#This Row],[Spread]], "O", "U")</f>
        <v>#N/A</v>
      </c>
    </row>
    <row r="39" spans="2:52" x14ac:dyDescent="0.2">
      <c r="B39" t="s">
        <v>1</v>
      </c>
      <c r="H39" t="e">
        <f>VLOOKUP($A39, '[1]Passing Stats Cleaning'!$A$3:$U$37, 7, FALSE)</f>
        <v>#N/A</v>
      </c>
      <c r="I39" t="e">
        <f>VLOOKUP(A39, '[1]Passing Stats Cleaning'!$A$3:$U$37, 10, FALSE)</f>
        <v>#N/A</v>
      </c>
      <c r="J39" t="e">
        <f>VLOOKUP(A39, '[1]Passing Stats Cleaning'!$A$3:$U$37, 12, FALSE)</f>
        <v>#N/A</v>
      </c>
      <c r="K39" t="e">
        <f>VLOOKUP(A39, '[1]Passing Stats Cleaning'!$A$3:$U$37, 13, FALSE)</f>
        <v>#N/A</v>
      </c>
      <c r="L39" t="e">
        <f>VLOOKUP(A39, '[1]Passing Stats Cleaning'!$A$3:$U$37, 14, FALSE)</f>
        <v>#N/A</v>
      </c>
      <c r="M39" t="e">
        <f>VLOOKUP(A39, '[1]Passing Stats Cleaning'!$A$3:$U$37, 15, FALSE)</f>
        <v>#N/A</v>
      </c>
      <c r="N39" t="e">
        <f>VLOOKUP(A39, '[1]Passing Stats Cleaning'!$A$3:$U$37, 16, FALSE)</f>
        <v>#N/A</v>
      </c>
      <c r="O39" t="e">
        <f>VLOOKUP(A39, '[1]Passing Stats Cleaning'!$A$3:$U$37, 18, FALSE)</f>
        <v>#N/A</v>
      </c>
      <c r="P39" t="e">
        <f>VLOOKUP(A39, '[1]Passing Stats Cleaning'!$A$3:$U$37, 19, FALSE)</f>
        <v>#N/A</v>
      </c>
      <c r="Q39" t="e">
        <f>VLOOKUP(A39, '[1]Passing Stats Cleaning'!$A$3:$U$37, 20, FALSE)</f>
        <v>#N/A</v>
      </c>
      <c r="R39" t="e">
        <f>VLOOKUP(A39, '[1]Passing Stats Cleaning'!$A$3:$U$37, 21, FALSE)</f>
        <v>#N/A</v>
      </c>
      <c r="S39" t="e">
        <f>VLOOKUP(C39,'[1]Team Offense Cleaning'!$A$4:$AI$140, 10, FALSE)</f>
        <v>#N/A</v>
      </c>
      <c r="T39" t="e">
        <f>VLOOKUP(C39,'[1]Team Offense Cleaning'!$A$4:$AI$140, 9, FALSE)</f>
        <v>#N/A</v>
      </c>
      <c r="U39" t="e">
        <f>VLOOKUP(C39,'[1]Team Offense Cleaning'!$A$4:$AI$140, 13, FALSE)</f>
        <v>#N/A</v>
      </c>
      <c r="V39" t="e">
        <f>VLOOKUP(C39,'[1]Team Offense Cleaning'!$A$4:$AI$140, 17, FALSE)</f>
        <v>#N/A</v>
      </c>
      <c r="W39" t="e">
        <f>VLOOKUP(C39,'[1]Team Offense Cleaning'!$A$4:$AI$140, 15, FALSE)</f>
        <v>#N/A</v>
      </c>
      <c r="X39" t="e">
        <f>VLOOKUP(C39,'[1]Team Offense Cleaning'!$A$4:$AI$140, 16, FALSE)</f>
        <v>#N/A</v>
      </c>
      <c r="Y39" t="e">
        <f>VLOOKUP(C39,'[1]Team Offense Cleaning'!$A$4:$AI$140, 20, FALSE)</f>
        <v>#N/A</v>
      </c>
      <c r="Z39" t="e">
        <f>VLOOKUP(C39,'[1]Team Offense Cleaning'!$A$4:$AI$140, 22, FALSE)</f>
        <v>#N/A</v>
      </c>
      <c r="AA39" t="e">
        <f>VLOOKUP(C39,'[1]Team Offense Cleaning'!$A$4:$AI$140, 28, FALSE)</f>
        <v>#N/A</v>
      </c>
      <c r="AB39" t="e">
        <f>VLOOKUP(C39,'[1]Team Offense Cleaning'!$A$4:$AI$140, 29, FALSE)</f>
        <v>#N/A</v>
      </c>
      <c r="AC39" t="e">
        <f>VLOOKUP(C39,'[1]Team Offense Cleaning'!$A$4:$AI$140, 26, FALSE)</f>
        <v>#N/A</v>
      </c>
      <c r="AD39" t="e">
        <f>VLOOKUP(C39,'[1]Team Offense Cleaning'!$A$4:$AI$140, 27, FALSE)</f>
        <v>#N/A</v>
      </c>
      <c r="AE39" t="e">
        <f>VLOOKUP(C39,'[1]Team Offense Cleaning'!$A$4:$AI$140, 32, FALSE)</f>
        <v>#N/A</v>
      </c>
      <c r="AF39" t="e">
        <f>VLOOKUP(C39,'[1]Team Offense Cleaning'!$A$4:$AI$140, 33, FALSE)</f>
        <v>#N/A</v>
      </c>
      <c r="AG39" t="e">
        <f>VLOOKUP(E39, '[1]Team Defense Cleaning'!$A$4:$AN$135, 10, FALSE)</f>
        <v>#N/A</v>
      </c>
      <c r="AH39" t="e">
        <f>VLOOKUP(E39, '[1]Team Defense Cleaning'!$A$4:$AN$135, 9, FALSE)</f>
        <v>#N/A</v>
      </c>
      <c r="AI39" t="e">
        <f>VLOOKUP(E39, '[1]Team Defense Cleaning'!$A$4:$AN$135, 13, FALSE)</f>
        <v>#N/A</v>
      </c>
      <c r="AJ39" t="e">
        <f>VLOOKUP(E39, '[1]Team Defense Cleaning'!$A$4:$AN$135, 17, FALSE)</f>
        <v>#N/A</v>
      </c>
      <c r="AK39" t="e">
        <f>VLOOKUP(E39, '[1]Team Defense Cleaning'!$A$4:$AN$135, 15, FALSE)</f>
        <v>#N/A</v>
      </c>
      <c r="AL39" t="e">
        <f>VLOOKUP(E39, '[1]Team Defense Cleaning'!$A$4:$AN$135, 16, FALSE)</f>
        <v>#N/A</v>
      </c>
      <c r="AM39" t="e">
        <f>VLOOKUP(E39, '[1]Team Defense Cleaning'!$A$4:$AN$135, 20, FALSE)</f>
        <v>#N/A</v>
      </c>
      <c r="AN39" t="e">
        <f>VLOOKUP(E39, '[1]Team Defense Cleaning'!$A$4:$AN$135, 22, FALSE)</f>
        <v>#N/A</v>
      </c>
      <c r="AO39" t="e">
        <f>VLOOKUP(E39, '[1]Team Defense Cleaning'!$A$4:$AN$135, 26, FALSE)</f>
        <v>#N/A</v>
      </c>
      <c r="AP39" t="e">
        <f>VLOOKUP(E39, '[1]Team Defense Cleaning'!$A$4:$AN$135, 27, FALSE)</f>
        <v>#N/A</v>
      </c>
      <c r="AQ39" t="e">
        <f>VLOOKUP(E39, '[1]Team Defense Cleaning'!$A$4:$AN$135, 28, FALSE)</f>
        <v>#N/A</v>
      </c>
      <c r="AR39" t="e">
        <f>VLOOKUP(E39, '[1]Team Defense Cleaning'!$A$4:$AN$135, 29, FALSE)</f>
        <v>#N/A</v>
      </c>
      <c r="AS39" t="e">
        <f>VLOOKUP(E39, '[1]Team Defense Cleaning'!$A$4:$AN$135, 30, FALSE)</f>
        <v>#N/A</v>
      </c>
      <c r="AT39" t="e">
        <f>VLOOKUP(E39, '[1]Team Defense Cleaning'!$A$4:$AN$135, 32, FALSE)</f>
        <v>#N/A</v>
      </c>
      <c r="AU39" t="e">
        <f>VLOOKUP(E39, '[1]Team Defense Cleaning'!$A$4:$AP$135, 33, FALSE)</f>
        <v>#N/A</v>
      </c>
      <c r="AV39" t="e">
        <f>VLOOKUP(E39, '[1]Team Defense Cleaning'!$A$4:$AP$135, 36, FALSE)</f>
        <v>#N/A</v>
      </c>
      <c r="AW39" t="e">
        <f>VLOOKUP(E39, '[1]Team Defense Cleaning'!$A$4:$AP$135, 38, FALSE)</f>
        <v>#N/A</v>
      </c>
      <c r="AX39" t="e">
        <f>VLOOKUP(E39, '[1]Team Defense Cleaning'!$A$4:$AP$135, 42, FALSE)</f>
        <v>#N/A</v>
      </c>
      <c r="AY39" s="4" t="e">
        <f t="shared" si="0"/>
        <v>#N/A</v>
      </c>
      <c r="AZ39" t="e">
        <f xml:space="preserve"> IF(Table5[[#This Row],[Predicted Yards]] &gt;Table5[[#This Row],[Spread]], "O", "U")</f>
        <v>#N/A</v>
      </c>
    </row>
    <row r="40" spans="2:52" x14ac:dyDescent="0.2">
      <c r="B40" t="s">
        <v>1</v>
      </c>
      <c r="H40" t="e">
        <f>VLOOKUP($A40, '[1]Passing Stats Cleaning'!$A$3:$U$37, 7, FALSE)</f>
        <v>#N/A</v>
      </c>
      <c r="I40" t="e">
        <f>VLOOKUP(A40, '[1]Passing Stats Cleaning'!$A$3:$U$37, 10, FALSE)</f>
        <v>#N/A</v>
      </c>
      <c r="J40" t="e">
        <f>VLOOKUP(A40, '[1]Passing Stats Cleaning'!$A$3:$U$37, 12, FALSE)</f>
        <v>#N/A</v>
      </c>
      <c r="K40" t="e">
        <f>VLOOKUP(A40, '[1]Passing Stats Cleaning'!$A$3:$U$37, 13, FALSE)</f>
        <v>#N/A</v>
      </c>
      <c r="L40" t="e">
        <f>VLOOKUP(A40, '[1]Passing Stats Cleaning'!$A$3:$U$37, 14, FALSE)</f>
        <v>#N/A</v>
      </c>
      <c r="M40" t="e">
        <f>VLOOKUP(A40, '[1]Passing Stats Cleaning'!$A$3:$U$37, 15, FALSE)</f>
        <v>#N/A</v>
      </c>
      <c r="N40" t="e">
        <f>VLOOKUP(A40, '[1]Passing Stats Cleaning'!$A$3:$U$37, 16, FALSE)</f>
        <v>#N/A</v>
      </c>
      <c r="O40" t="e">
        <f>VLOOKUP(A40, '[1]Passing Stats Cleaning'!$A$3:$U$37, 18, FALSE)</f>
        <v>#N/A</v>
      </c>
      <c r="P40" t="e">
        <f>VLOOKUP(A40, '[1]Passing Stats Cleaning'!$A$3:$U$37, 19, FALSE)</f>
        <v>#N/A</v>
      </c>
      <c r="Q40" t="e">
        <f>VLOOKUP(A40, '[1]Passing Stats Cleaning'!$A$3:$U$37, 20, FALSE)</f>
        <v>#N/A</v>
      </c>
      <c r="R40" t="e">
        <f>VLOOKUP(A40, '[1]Passing Stats Cleaning'!$A$3:$U$37, 21, FALSE)</f>
        <v>#N/A</v>
      </c>
      <c r="S40" t="e">
        <f>VLOOKUP(C40,'[1]Team Offense Cleaning'!$A$4:$AI$140, 10, FALSE)</f>
        <v>#N/A</v>
      </c>
      <c r="T40" t="e">
        <f>VLOOKUP(C40,'[1]Team Offense Cleaning'!$A$4:$AI$140, 9, FALSE)</f>
        <v>#N/A</v>
      </c>
      <c r="U40" t="e">
        <f>VLOOKUP(C40,'[1]Team Offense Cleaning'!$A$4:$AI$140, 13, FALSE)</f>
        <v>#N/A</v>
      </c>
      <c r="V40" t="e">
        <f>VLOOKUP(C40,'[1]Team Offense Cleaning'!$A$4:$AI$140, 17, FALSE)</f>
        <v>#N/A</v>
      </c>
      <c r="W40" t="e">
        <f>VLOOKUP(C40,'[1]Team Offense Cleaning'!$A$4:$AI$140, 15, FALSE)</f>
        <v>#N/A</v>
      </c>
      <c r="X40" t="e">
        <f>VLOOKUP(C40,'[1]Team Offense Cleaning'!$A$4:$AI$140, 16, FALSE)</f>
        <v>#N/A</v>
      </c>
      <c r="Y40" t="e">
        <f>VLOOKUP(C40,'[1]Team Offense Cleaning'!$A$4:$AI$140, 20, FALSE)</f>
        <v>#N/A</v>
      </c>
      <c r="Z40" t="e">
        <f>VLOOKUP(C40,'[1]Team Offense Cleaning'!$A$4:$AI$140, 22, FALSE)</f>
        <v>#N/A</v>
      </c>
      <c r="AA40" t="e">
        <f>VLOOKUP(C40,'[1]Team Offense Cleaning'!$A$4:$AI$140, 28, FALSE)</f>
        <v>#N/A</v>
      </c>
      <c r="AB40" t="e">
        <f>VLOOKUP(C40,'[1]Team Offense Cleaning'!$A$4:$AI$140, 29, FALSE)</f>
        <v>#N/A</v>
      </c>
      <c r="AC40" t="e">
        <f>VLOOKUP(C40,'[1]Team Offense Cleaning'!$A$4:$AI$140, 26, FALSE)</f>
        <v>#N/A</v>
      </c>
      <c r="AD40" t="e">
        <f>VLOOKUP(C40,'[1]Team Offense Cleaning'!$A$4:$AI$140, 27, FALSE)</f>
        <v>#N/A</v>
      </c>
      <c r="AE40" t="e">
        <f>VLOOKUP(C40,'[1]Team Offense Cleaning'!$A$4:$AI$140, 32, FALSE)</f>
        <v>#N/A</v>
      </c>
      <c r="AF40" t="e">
        <f>VLOOKUP(C40,'[1]Team Offense Cleaning'!$A$4:$AI$140, 33, FALSE)</f>
        <v>#N/A</v>
      </c>
      <c r="AG40" t="e">
        <f>VLOOKUP(E40, '[1]Team Defense Cleaning'!$A$4:$AN$135, 10, FALSE)</f>
        <v>#N/A</v>
      </c>
      <c r="AH40" t="e">
        <f>VLOOKUP(E40, '[1]Team Defense Cleaning'!$A$4:$AN$135, 9, FALSE)</f>
        <v>#N/A</v>
      </c>
      <c r="AI40" t="e">
        <f>VLOOKUP(E40, '[1]Team Defense Cleaning'!$A$4:$AN$135, 13, FALSE)</f>
        <v>#N/A</v>
      </c>
      <c r="AJ40" t="e">
        <f>VLOOKUP(E40, '[1]Team Defense Cleaning'!$A$4:$AN$135, 17, FALSE)</f>
        <v>#N/A</v>
      </c>
      <c r="AK40" t="e">
        <f>VLOOKUP(E40, '[1]Team Defense Cleaning'!$A$4:$AN$135, 15, FALSE)</f>
        <v>#N/A</v>
      </c>
      <c r="AL40" t="e">
        <f>VLOOKUP(E40, '[1]Team Defense Cleaning'!$A$4:$AN$135, 16, FALSE)</f>
        <v>#N/A</v>
      </c>
      <c r="AM40" t="e">
        <f>VLOOKUP(E40, '[1]Team Defense Cleaning'!$A$4:$AN$135, 20, FALSE)</f>
        <v>#N/A</v>
      </c>
      <c r="AN40" t="e">
        <f>VLOOKUP(E40, '[1]Team Defense Cleaning'!$A$4:$AN$135, 22, FALSE)</f>
        <v>#N/A</v>
      </c>
      <c r="AO40" t="e">
        <f>VLOOKUP(E40, '[1]Team Defense Cleaning'!$A$4:$AN$135, 26, FALSE)</f>
        <v>#N/A</v>
      </c>
      <c r="AP40" t="e">
        <f>VLOOKUP(E40, '[1]Team Defense Cleaning'!$A$4:$AN$135, 27, FALSE)</f>
        <v>#N/A</v>
      </c>
      <c r="AQ40" t="e">
        <f>VLOOKUP(E40, '[1]Team Defense Cleaning'!$A$4:$AN$135, 28, FALSE)</f>
        <v>#N/A</v>
      </c>
      <c r="AR40" t="e">
        <f>VLOOKUP(E40, '[1]Team Defense Cleaning'!$A$4:$AN$135, 29, FALSE)</f>
        <v>#N/A</v>
      </c>
      <c r="AS40" t="e">
        <f>VLOOKUP(E40, '[1]Team Defense Cleaning'!$A$4:$AN$135, 30, FALSE)</f>
        <v>#N/A</v>
      </c>
      <c r="AT40" t="e">
        <f>VLOOKUP(E40, '[1]Team Defense Cleaning'!$A$4:$AN$135, 32, FALSE)</f>
        <v>#N/A</v>
      </c>
      <c r="AU40" t="e">
        <f>VLOOKUP(E40, '[1]Team Defense Cleaning'!$A$4:$AP$135, 33, FALSE)</f>
        <v>#N/A</v>
      </c>
      <c r="AV40" t="e">
        <f>VLOOKUP(E40, '[1]Team Defense Cleaning'!$A$4:$AP$135, 36, FALSE)</f>
        <v>#N/A</v>
      </c>
      <c r="AW40" t="e">
        <f>VLOOKUP(E40, '[1]Team Defense Cleaning'!$A$4:$AP$135, 38, FALSE)</f>
        <v>#N/A</v>
      </c>
      <c r="AX40" t="e">
        <f>VLOOKUP(E40, '[1]Team Defense Cleaning'!$A$4:$AP$135, 42, FALSE)</f>
        <v>#N/A</v>
      </c>
      <c r="AY40" s="4" t="e">
        <f t="shared" si="0"/>
        <v>#N/A</v>
      </c>
      <c r="AZ40" t="e">
        <f xml:space="preserve"> IF(Table5[[#This Row],[Predicted Yards]] &gt;Table5[[#This Row],[Spread]], "O", "U")</f>
        <v>#N/A</v>
      </c>
    </row>
    <row r="41" spans="2:52" x14ac:dyDescent="0.2">
      <c r="B41" t="s">
        <v>1</v>
      </c>
      <c r="H41" t="e">
        <f>VLOOKUP($A41, '[1]Passing Stats Cleaning'!$A$3:$U$37, 7, FALSE)</f>
        <v>#N/A</v>
      </c>
      <c r="I41" t="e">
        <f>VLOOKUP(A41, '[1]Passing Stats Cleaning'!$A$3:$U$37, 10, FALSE)</f>
        <v>#N/A</v>
      </c>
      <c r="J41" t="e">
        <f>VLOOKUP(A41, '[1]Passing Stats Cleaning'!$A$3:$U$37, 12, FALSE)</f>
        <v>#N/A</v>
      </c>
      <c r="K41" t="e">
        <f>VLOOKUP(A41, '[1]Passing Stats Cleaning'!$A$3:$U$37, 13, FALSE)</f>
        <v>#N/A</v>
      </c>
      <c r="L41" t="e">
        <f>VLOOKUP(A41, '[1]Passing Stats Cleaning'!$A$3:$U$37, 14, FALSE)</f>
        <v>#N/A</v>
      </c>
      <c r="M41" t="e">
        <f>VLOOKUP(A41, '[1]Passing Stats Cleaning'!$A$3:$U$37, 15, FALSE)</f>
        <v>#N/A</v>
      </c>
      <c r="N41" t="e">
        <f>VLOOKUP(A41, '[1]Passing Stats Cleaning'!$A$3:$U$37, 16, FALSE)</f>
        <v>#N/A</v>
      </c>
      <c r="O41" t="e">
        <f>VLOOKUP(A41, '[1]Passing Stats Cleaning'!$A$3:$U$37, 18, FALSE)</f>
        <v>#N/A</v>
      </c>
      <c r="P41" t="e">
        <f>VLOOKUP(A41, '[1]Passing Stats Cleaning'!$A$3:$U$37, 19, FALSE)</f>
        <v>#N/A</v>
      </c>
      <c r="Q41" t="e">
        <f>VLOOKUP(A41, '[1]Passing Stats Cleaning'!$A$3:$U$37, 20, FALSE)</f>
        <v>#N/A</v>
      </c>
      <c r="R41" t="e">
        <f>VLOOKUP(A41, '[1]Passing Stats Cleaning'!$A$3:$U$37, 21, FALSE)</f>
        <v>#N/A</v>
      </c>
      <c r="S41" t="e">
        <f>VLOOKUP(C41,'[1]Team Offense Cleaning'!$A$4:$AI$140, 10, FALSE)</f>
        <v>#N/A</v>
      </c>
      <c r="T41" t="e">
        <f>VLOOKUP(C41,'[1]Team Offense Cleaning'!$A$4:$AI$140, 9, FALSE)</f>
        <v>#N/A</v>
      </c>
      <c r="U41" t="e">
        <f>VLOOKUP(C41,'[1]Team Offense Cleaning'!$A$4:$AI$140, 13, FALSE)</f>
        <v>#N/A</v>
      </c>
      <c r="V41" t="e">
        <f>VLOOKUP(C41,'[1]Team Offense Cleaning'!$A$4:$AI$140, 17, FALSE)</f>
        <v>#N/A</v>
      </c>
      <c r="W41" t="e">
        <f>VLOOKUP(C41,'[1]Team Offense Cleaning'!$A$4:$AI$140, 15, FALSE)</f>
        <v>#N/A</v>
      </c>
      <c r="X41" t="e">
        <f>VLOOKUP(C41,'[1]Team Offense Cleaning'!$A$4:$AI$140, 16, FALSE)</f>
        <v>#N/A</v>
      </c>
      <c r="Y41" t="e">
        <f>VLOOKUP(C41,'[1]Team Offense Cleaning'!$A$4:$AI$140, 20, FALSE)</f>
        <v>#N/A</v>
      </c>
      <c r="Z41" t="e">
        <f>VLOOKUP(C41,'[1]Team Offense Cleaning'!$A$4:$AI$140, 22, FALSE)</f>
        <v>#N/A</v>
      </c>
      <c r="AA41" t="e">
        <f>VLOOKUP(C41,'[1]Team Offense Cleaning'!$A$4:$AI$140, 28, FALSE)</f>
        <v>#N/A</v>
      </c>
      <c r="AB41" t="e">
        <f>VLOOKUP(C41,'[1]Team Offense Cleaning'!$A$4:$AI$140, 29, FALSE)</f>
        <v>#N/A</v>
      </c>
      <c r="AC41" t="e">
        <f>VLOOKUP(C41,'[1]Team Offense Cleaning'!$A$4:$AI$140, 26, FALSE)</f>
        <v>#N/A</v>
      </c>
      <c r="AD41" t="e">
        <f>VLOOKUP(C41,'[1]Team Offense Cleaning'!$A$4:$AI$140, 27, FALSE)</f>
        <v>#N/A</v>
      </c>
      <c r="AE41" t="e">
        <f>VLOOKUP(C41,'[1]Team Offense Cleaning'!$A$4:$AI$140, 32, FALSE)</f>
        <v>#N/A</v>
      </c>
      <c r="AF41" t="e">
        <f>VLOOKUP(C41,'[1]Team Offense Cleaning'!$A$4:$AI$140, 33, FALSE)</f>
        <v>#N/A</v>
      </c>
      <c r="AG41" t="e">
        <f>VLOOKUP(E41, '[1]Team Defense Cleaning'!$A$4:$AN$135, 10, FALSE)</f>
        <v>#N/A</v>
      </c>
      <c r="AH41" t="e">
        <f>VLOOKUP(E41, '[1]Team Defense Cleaning'!$A$4:$AN$135, 9, FALSE)</f>
        <v>#N/A</v>
      </c>
      <c r="AI41" t="e">
        <f>VLOOKUP(E41, '[1]Team Defense Cleaning'!$A$4:$AN$135, 13, FALSE)</f>
        <v>#N/A</v>
      </c>
      <c r="AJ41" t="e">
        <f>VLOOKUP(E41, '[1]Team Defense Cleaning'!$A$4:$AN$135, 17, FALSE)</f>
        <v>#N/A</v>
      </c>
      <c r="AK41" t="e">
        <f>VLOOKUP(E41, '[1]Team Defense Cleaning'!$A$4:$AN$135, 15, FALSE)</f>
        <v>#N/A</v>
      </c>
      <c r="AL41" t="e">
        <f>VLOOKUP(E41, '[1]Team Defense Cleaning'!$A$4:$AN$135, 16, FALSE)</f>
        <v>#N/A</v>
      </c>
      <c r="AM41" t="e">
        <f>VLOOKUP(E41, '[1]Team Defense Cleaning'!$A$4:$AN$135, 20, FALSE)</f>
        <v>#N/A</v>
      </c>
      <c r="AN41" t="e">
        <f>VLOOKUP(E41, '[1]Team Defense Cleaning'!$A$4:$AN$135, 22, FALSE)</f>
        <v>#N/A</v>
      </c>
      <c r="AO41" t="e">
        <f>VLOOKUP(E41, '[1]Team Defense Cleaning'!$A$4:$AN$135, 26, FALSE)</f>
        <v>#N/A</v>
      </c>
      <c r="AP41" t="e">
        <f>VLOOKUP(E41, '[1]Team Defense Cleaning'!$A$4:$AN$135, 27, FALSE)</f>
        <v>#N/A</v>
      </c>
      <c r="AQ41" t="e">
        <f>VLOOKUP(E41, '[1]Team Defense Cleaning'!$A$4:$AN$135, 28, FALSE)</f>
        <v>#N/A</v>
      </c>
      <c r="AR41" t="e">
        <f>VLOOKUP(E41, '[1]Team Defense Cleaning'!$A$4:$AN$135, 29, FALSE)</f>
        <v>#N/A</v>
      </c>
      <c r="AS41" t="e">
        <f>VLOOKUP(E41, '[1]Team Defense Cleaning'!$A$4:$AN$135, 30, FALSE)</f>
        <v>#N/A</v>
      </c>
      <c r="AT41" t="e">
        <f>VLOOKUP(E41, '[1]Team Defense Cleaning'!$A$4:$AN$135, 32, FALSE)</f>
        <v>#N/A</v>
      </c>
      <c r="AU41" t="e">
        <f>VLOOKUP(E41, '[1]Team Defense Cleaning'!$A$4:$AP$135, 33, FALSE)</f>
        <v>#N/A</v>
      </c>
      <c r="AV41" t="e">
        <f>VLOOKUP(E41, '[1]Team Defense Cleaning'!$A$4:$AP$135, 36, FALSE)</f>
        <v>#N/A</v>
      </c>
      <c r="AW41" t="e">
        <f>VLOOKUP(E41, '[1]Team Defense Cleaning'!$A$4:$AP$135, 38, FALSE)</f>
        <v>#N/A</v>
      </c>
      <c r="AX41" t="e">
        <f>VLOOKUP(E41, '[1]Team Defense Cleaning'!$A$4:$AP$135, 42, FALSE)</f>
        <v>#N/A</v>
      </c>
      <c r="AY41" s="4" t="e">
        <f t="shared" si="0"/>
        <v>#N/A</v>
      </c>
      <c r="AZ41" t="e">
        <f xml:space="preserve"> IF(Table5[[#This Row],[Predicted Yards]] &gt;Table5[[#This Row],[Spread]], "O", "U")</f>
        <v>#N/A</v>
      </c>
    </row>
    <row r="42" spans="2:52" x14ac:dyDescent="0.2">
      <c r="B42" t="s">
        <v>1</v>
      </c>
      <c r="H42" t="e">
        <f>VLOOKUP($A42, '[1]Passing Stats Cleaning'!$A$3:$U$37, 7, FALSE)</f>
        <v>#N/A</v>
      </c>
      <c r="I42" t="e">
        <f>VLOOKUP(A42, '[1]Passing Stats Cleaning'!$A$3:$U$37, 10, FALSE)</f>
        <v>#N/A</v>
      </c>
      <c r="J42" t="e">
        <f>VLOOKUP(A42, '[1]Passing Stats Cleaning'!$A$3:$U$37, 12, FALSE)</f>
        <v>#N/A</v>
      </c>
      <c r="K42" t="e">
        <f>VLOOKUP(A42, '[1]Passing Stats Cleaning'!$A$3:$U$37, 13, FALSE)</f>
        <v>#N/A</v>
      </c>
      <c r="L42" t="e">
        <f>VLOOKUP(A42, '[1]Passing Stats Cleaning'!$A$3:$U$37, 14, FALSE)</f>
        <v>#N/A</v>
      </c>
      <c r="M42" t="e">
        <f>VLOOKUP(A42, '[1]Passing Stats Cleaning'!$A$3:$U$37, 15, FALSE)</f>
        <v>#N/A</v>
      </c>
      <c r="N42" t="e">
        <f>VLOOKUP(A42, '[1]Passing Stats Cleaning'!$A$3:$U$37, 16, FALSE)</f>
        <v>#N/A</v>
      </c>
      <c r="O42" t="e">
        <f>VLOOKUP(A42, '[1]Passing Stats Cleaning'!$A$3:$U$37, 18, FALSE)</f>
        <v>#N/A</v>
      </c>
      <c r="P42" t="e">
        <f>VLOOKUP(A42, '[1]Passing Stats Cleaning'!$A$3:$U$37, 19, FALSE)</f>
        <v>#N/A</v>
      </c>
      <c r="Q42" t="e">
        <f>VLOOKUP(A42, '[1]Passing Stats Cleaning'!$A$3:$U$37, 20, FALSE)</f>
        <v>#N/A</v>
      </c>
      <c r="R42" t="e">
        <f>VLOOKUP(A42, '[1]Passing Stats Cleaning'!$A$3:$U$37, 21, FALSE)</f>
        <v>#N/A</v>
      </c>
      <c r="S42" t="e">
        <f>VLOOKUP(C42,'[1]Team Offense Cleaning'!$A$4:$AI$140, 10, FALSE)</f>
        <v>#N/A</v>
      </c>
      <c r="T42" t="e">
        <f>VLOOKUP(C42,'[1]Team Offense Cleaning'!$A$4:$AI$140, 9, FALSE)</f>
        <v>#N/A</v>
      </c>
      <c r="U42" t="e">
        <f>VLOOKUP(C42,'[1]Team Offense Cleaning'!$A$4:$AI$140, 13, FALSE)</f>
        <v>#N/A</v>
      </c>
      <c r="V42" t="e">
        <f>VLOOKUP(C42,'[1]Team Offense Cleaning'!$A$4:$AI$140, 17, FALSE)</f>
        <v>#N/A</v>
      </c>
      <c r="W42" t="e">
        <f>VLOOKUP(C42,'[1]Team Offense Cleaning'!$A$4:$AI$140, 15, FALSE)</f>
        <v>#N/A</v>
      </c>
      <c r="X42" t="e">
        <f>VLOOKUP(C42,'[1]Team Offense Cleaning'!$A$4:$AI$140, 16, FALSE)</f>
        <v>#N/A</v>
      </c>
      <c r="Y42" t="e">
        <f>VLOOKUP(C42,'[1]Team Offense Cleaning'!$A$4:$AI$140, 20, FALSE)</f>
        <v>#N/A</v>
      </c>
      <c r="Z42" t="e">
        <f>VLOOKUP(C42,'[1]Team Offense Cleaning'!$A$4:$AI$140, 22, FALSE)</f>
        <v>#N/A</v>
      </c>
      <c r="AA42" t="e">
        <f>VLOOKUP(C42,'[1]Team Offense Cleaning'!$A$4:$AI$140, 28, FALSE)</f>
        <v>#N/A</v>
      </c>
      <c r="AB42" t="e">
        <f>VLOOKUP(C42,'[1]Team Offense Cleaning'!$A$4:$AI$140, 29, FALSE)</f>
        <v>#N/A</v>
      </c>
      <c r="AC42" t="e">
        <f>VLOOKUP(C42,'[1]Team Offense Cleaning'!$A$4:$AI$140, 26, FALSE)</f>
        <v>#N/A</v>
      </c>
      <c r="AD42" t="e">
        <f>VLOOKUP(C42,'[1]Team Offense Cleaning'!$A$4:$AI$140, 27, FALSE)</f>
        <v>#N/A</v>
      </c>
      <c r="AE42" t="e">
        <f>VLOOKUP(C42,'[1]Team Offense Cleaning'!$A$4:$AI$140, 32, FALSE)</f>
        <v>#N/A</v>
      </c>
      <c r="AF42" t="e">
        <f>VLOOKUP(C42,'[1]Team Offense Cleaning'!$A$4:$AI$140, 33, FALSE)</f>
        <v>#N/A</v>
      </c>
      <c r="AG42" t="e">
        <f>VLOOKUP(E42, '[1]Team Defense Cleaning'!$A$4:$AN$135, 10, FALSE)</f>
        <v>#N/A</v>
      </c>
      <c r="AH42" t="e">
        <f>VLOOKUP(E42, '[1]Team Defense Cleaning'!$A$4:$AN$135, 9, FALSE)</f>
        <v>#N/A</v>
      </c>
      <c r="AI42" t="e">
        <f>VLOOKUP(E42, '[1]Team Defense Cleaning'!$A$4:$AN$135, 13, FALSE)</f>
        <v>#N/A</v>
      </c>
      <c r="AJ42" t="e">
        <f>VLOOKUP(E42, '[1]Team Defense Cleaning'!$A$4:$AN$135, 17, FALSE)</f>
        <v>#N/A</v>
      </c>
      <c r="AK42" t="e">
        <f>VLOOKUP(E42, '[1]Team Defense Cleaning'!$A$4:$AN$135, 15, FALSE)</f>
        <v>#N/A</v>
      </c>
      <c r="AL42" t="e">
        <f>VLOOKUP(E42, '[1]Team Defense Cleaning'!$A$4:$AN$135, 16, FALSE)</f>
        <v>#N/A</v>
      </c>
      <c r="AM42" t="e">
        <f>VLOOKUP(E42, '[1]Team Defense Cleaning'!$A$4:$AN$135, 20, FALSE)</f>
        <v>#N/A</v>
      </c>
      <c r="AN42" t="e">
        <f>VLOOKUP(E42, '[1]Team Defense Cleaning'!$A$4:$AN$135, 22, FALSE)</f>
        <v>#N/A</v>
      </c>
      <c r="AO42" t="e">
        <f>VLOOKUP(E42, '[1]Team Defense Cleaning'!$A$4:$AN$135, 26, FALSE)</f>
        <v>#N/A</v>
      </c>
      <c r="AP42" t="e">
        <f>VLOOKUP(E42, '[1]Team Defense Cleaning'!$A$4:$AN$135, 27, FALSE)</f>
        <v>#N/A</v>
      </c>
      <c r="AQ42" t="e">
        <f>VLOOKUP(E42, '[1]Team Defense Cleaning'!$A$4:$AN$135, 28, FALSE)</f>
        <v>#N/A</v>
      </c>
      <c r="AR42" t="e">
        <f>VLOOKUP(E42, '[1]Team Defense Cleaning'!$A$4:$AN$135, 29, FALSE)</f>
        <v>#N/A</v>
      </c>
      <c r="AS42" t="e">
        <f>VLOOKUP(E42, '[1]Team Defense Cleaning'!$A$4:$AN$135, 30, FALSE)</f>
        <v>#N/A</v>
      </c>
      <c r="AT42" t="e">
        <f>VLOOKUP(E42, '[1]Team Defense Cleaning'!$A$4:$AN$135, 32, FALSE)</f>
        <v>#N/A</v>
      </c>
      <c r="AU42" t="e">
        <f>VLOOKUP(E42, '[1]Team Defense Cleaning'!$A$4:$AP$135, 33, FALSE)</f>
        <v>#N/A</v>
      </c>
      <c r="AV42" t="e">
        <f>VLOOKUP(E42, '[1]Team Defense Cleaning'!$A$4:$AP$135, 36, FALSE)</f>
        <v>#N/A</v>
      </c>
      <c r="AW42" t="e">
        <f>VLOOKUP(E42, '[1]Team Defense Cleaning'!$A$4:$AP$135, 38, FALSE)</f>
        <v>#N/A</v>
      </c>
      <c r="AX42" t="e">
        <f>VLOOKUP(E42, '[1]Team Defense Cleaning'!$A$4:$AP$135, 42, FALSE)</f>
        <v>#N/A</v>
      </c>
      <c r="AY42" s="4" t="e">
        <f t="shared" si="0"/>
        <v>#N/A</v>
      </c>
      <c r="AZ42" t="e">
        <f xml:space="preserve"> IF(Table5[[#This Row],[Predicted Yards]] &gt;Table5[[#This Row],[Spread]], "O", "U")</f>
        <v>#N/A</v>
      </c>
    </row>
    <row r="43" spans="2:52" x14ac:dyDescent="0.2">
      <c r="B43" t="s">
        <v>1</v>
      </c>
      <c r="H43" t="e">
        <f>VLOOKUP($A43, '[1]Passing Stats Cleaning'!$A$3:$U$37, 7, FALSE)</f>
        <v>#N/A</v>
      </c>
      <c r="I43" t="e">
        <f>VLOOKUP(A43, '[1]Passing Stats Cleaning'!$A$3:$U$37, 10, FALSE)</f>
        <v>#N/A</v>
      </c>
      <c r="J43" t="e">
        <f>VLOOKUP(A43, '[1]Passing Stats Cleaning'!$A$3:$U$37, 12, FALSE)</f>
        <v>#N/A</v>
      </c>
      <c r="K43" t="e">
        <f>VLOOKUP(A43, '[1]Passing Stats Cleaning'!$A$3:$U$37, 13, FALSE)</f>
        <v>#N/A</v>
      </c>
      <c r="L43" t="e">
        <f>VLOOKUP(A43, '[1]Passing Stats Cleaning'!$A$3:$U$37, 14, FALSE)</f>
        <v>#N/A</v>
      </c>
      <c r="M43" t="e">
        <f>VLOOKUP(A43, '[1]Passing Stats Cleaning'!$A$3:$U$37, 15, FALSE)</f>
        <v>#N/A</v>
      </c>
      <c r="N43" t="e">
        <f>VLOOKUP(A43, '[1]Passing Stats Cleaning'!$A$3:$U$37, 16, FALSE)</f>
        <v>#N/A</v>
      </c>
      <c r="O43" t="e">
        <f>VLOOKUP(A43, '[1]Passing Stats Cleaning'!$A$3:$U$37, 18, FALSE)</f>
        <v>#N/A</v>
      </c>
      <c r="P43" t="e">
        <f>VLOOKUP(A43, '[1]Passing Stats Cleaning'!$A$3:$U$37, 19, FALSE)</f>
        <v>#N/A</v>
      </c>
      <c r="Q43" t="e">
        <f>VLOOKUP(A43, '[1]Passing Stats Cleaning'!$A$3:$U$37, 20, FALSE)</f>
        <v>#N/A</v>
      </c>
      <c r="R43" t="e">
        <f>VLOOKUP(A43, '[1]Passing Stats Cleaning'!$A$3:$U$37, 21, FALSE)</f>
        <v>#N/A</v>
      </c>
      <c r="S43" t="e">
        <f>VLOOKUP(C43,'[1]Team Offense Cleaning'!$A$4:$AI$140, 10, FALSE)</f>
        <v>#N/A</v>
      </c>
      <c r="T43" t="e">
        <f>VLOOKUP(C43,'[1]Team Offense Cleaning'!$A$4:$AI$140, 9, FALSE)</f>
        <v>#N/A</v>
      </c>
      <c r="U43" t="e">
        <f>VLOOKUP(C43,'[1]Team Offense Cleaning'!$A$4:$AI$140, 13, FALSE)</f>
        <v>#N/A</v>
      </c>
      <c r="V43" t="e">
        <f>VLOOKUP(C43,'[1]Team Offense Cleaning'!$A$4:$AI$140, 17, FALSE)</f>
        <v>#N/A</v>
      </c>
      <c r="W43" t="e">
        <f>VLOOKUP(C43,'[1]Team Offense Cleaning'!$A$4:$AI$140, 15, FALSE)</f>
        <v>#N/A</v>
      </c>
      <c r="X43" t="e">
        <f>VLOOKUP(C43,'[1]Team Offense Cleaning'!$A$4:$AI$140, 16, FALSE)</f>
        <v>#N/A</v>
      </c>
      <c r="Y43" t="e">
        <f>VLOOKUP(C43,'[1]Team Offense Cleaning'!$A$4:$AI$140, 20, FALSE)</f>
        <v>#N/A</v>
      </c>
      <c r="Z43" t="e">
        <f>VLOOKUP(C43,'[1]Team Offense Cleaning'!$A$4:$AI$140, 22, FALSE)</f>
        <v>#N/A</v>
      </c>
      <c r="AA43" t="e">
        <f>VLOOKUP(C43,'[1]Team Offense Cleaning'!$A$4:$AI$140, 28, FALSE)</f>
        <v>#N/A</v>
      </c>
      <c r="AB43" t="e">
        <f>VLOOKUP(C43,'[1]Team Offense Cleaning'!$A$4:$AI$140, 29, FALSE)</f>
        <v>#N/A</v>
      </c>
      <c r="AC43" t="e">
        <f>VLOOKUP(C43,'[1]Team Offense Cleaning'!$A$4:$AI$140, 26, FALSE)</f>
        <v>#N/A</v>
      </c>
      <c r="AD43" t="e">
        <f>VLOOKUP(C43,'[1]Team Offense Cleaning'!$A$4:$AI$140, 27, FALSE)</f>
        <v>#N/A</v>
      </c>
      <c r="AE43" t="e">
        <f>VLOOKUP(C43,'[1]Team Offense Cleaning'!$A$4:$AI$140, 32, FALSE)</f>
        <v>#N/A</v>
      </c>
      <c r="AF43" t="e">
        <f>VLOOKUP(C43,'[1]Team Offense Cleaning'!$A$4:$AI$140, 33, FALSE)</f>
        <v>#N/A</v>
      </c>
      <c r="AG43" t="e">
        <f>VLOOKUP(E43, '[1]Team Defense Cleaning'!$A$4:$AN$135, 10, FALSE)</f>
        <v>#N/A</v>
      </c>
      <c r="AH43" t="e">
        <f>VLOOKUP(E43, '[1]Team Defense Cleaning'!$A$4:$AN$135, 9, FALSE)</f>
        <v>#N/A</v>
      </c>
      <c r="AI43" t="e">
        <f>VLOOKUP(E43, '[1]Team Defense Cleaning'!$A$4:$AN$135, 13, FALSE)</f>
        <v>#N/A</v>
      </c>
      <c r="AJ43" t="e">
        <f>VLOOKUP(E43, '[1]Team Defense Cleaning'!$A$4:$AN$135, 17, FALSE)</f>
        <v>#N/A</v>
      </c>
      <c r="AK43" t="e">
        <f>VLOOKUP(E43, '[1]Team Defense Cleaning'!$A$4:$AN$135, 15, FALSE)</f>
        <v>#N/A</v>
      </c>
      <c r="AL43" t="e">
        <f>VLOOKUP(E43, '[1]Team Defense Cleaning'!$A$4:$AN$135, 16, FALSE)</f>
        <v>#N/A</v>
      </c>
      <c r="AM43" t="e">
        <f>VLOOKUP(E43, '[1]Team Defense Cleaning'!$A$4:$AN$135, 20, FALSE)</f>
        <v>#N/A</v>
      </c>
      <c r="AN43" t="e">
        <f>VLOOKUP(E43, '[1]Team Defense Cleaning'!$A$4:$AN$135, 22, FALSE)</f>
        <v>#N/A</v>
      </c>
      <c r="AO43" t="e">
        <f>VLOOKUP(E43, '[1]Team Defense Cleaning'!$A$4:$AN$135, 26, FALSE)</f>
        <v>#N/A</v>
      </c>
      <c r="AP43" t="e">
        <f>VLOOKUP(E43, '[1]Team Defense Cleaning'!$A$4:$AN$135, 27, FALSE)</f>
        <v>#N/A</v>
      </c>
      <c r="AQ43" t="e">
        <f>VLOOKUP(E43, '[1]Team Defense Cleaning'!$A$4:$AN$135, 28, FALSE)</f>
        <v>#N/A</v>
      </c>
      <c r="AR43" t="e">
        <f>VLOOKUP(E43, '[1]Team Defense Cleaning'!$A$4:$AN$135, 29, FALSE)</f>
        <v>#N/A</v>
      </c>
      <c r="AS43" t="e">
        <f>VLOOKUP(E43, '[1]Team Defense Cleaning'!$A$4:$AN$135, 30, FALSE)</f>
        <v>#N/A</v>
      </c>
      <c r="AT43" t="e">
        <f>VLOOKUP(E43, '[1]Team Defense Cleaning'!$A$4:$AN$135, 32, FALSE)</f>
        <v>#N/A</v>
      </c>
      <c r="AU43" t="e">
        <f>VLOOKUP(E43, '[1]Team Defense Cleaning'!$A$4:$AP$135, 33, FALSE)</f>
        <v>#N/A</v>
      </c>
      <c r="AV43" t="e">
        <f>VLOOKUP(E43, '[1]Team Defense Cleaning'!$A$4:$AP$135, 36, FALSE)</f>
        <v>#N/A</v>
      </c>
      <c r="AW43" t="e">
        <f>VLOOKUP(E43, '[1]Team Defense Cleaning'!$A$4:$AP$135, 38, FALSE)</f>
        <v>#N/A</v>
      </c>
      <c r="AX43" t="e">
        <f>VLOOKUP(E43, '[1]Team Defense Cleaning'!$A$4:$AP$135, 42, FALSE)</f>
        <v>#N/A</v>
      </c>
      <c r="AY43" s="4" t="e">
        <f t="shared" si="0"/>
        <v>#N/A</v>
      </c>
      <c r="AZ43" t="e">
        <f xml:space="preserve"> IF(Table5[[#This Row],[Predicted Yards]] &gt;Table5[[#This Row],[Spread]], "O", "U")</f>
        <v>#N/A</v>
      </c>
    </row>
    <row r="44" spans="2:52" x14ac:dyDescent="0.2">
      <c r="B44" t="s">
        <v>1</v>
      </c>
      <c r="H44" t="e">
        <f>VLOOKUP($A44, '[1]Passing Stats Cleaning'!$A$3:$U$37, 7, FALSE)</f>
        <v>#N/A</v>
      </c>
      <c r="I44" t="e">
        <f>VLOOKUP(A44, '[1]Passing Stats Cleaning'!$A$3:$U$37, 10, FALSE)</f>
        <v>#N/A</v>
      </c>
      <c r="J44" t="e">
        <f>VLOOKUP(A44, '[1]Passing Stats Cleaning'!$A$3:$U$37, 12, FALSE)</f>
        <v>#N/A</v>
      </c>
      <c r="K44" t="e">
        <f>VLOOKUP(A44, '[1]Passing Stats Cleaning'!$A$3:$U$37, 13, FALSE)</f>
        <v>#N/A</v>
      </c>
      <c r="L44" t="e">
        <f>VLOOKUP(A44, '[1]Passing Stats Cleaning'!$A$3:$U$37, 14, FALSE)</f>
        <v>#N/A</v>
      </c>
      <c r="M44" t="e">
        <f>VLOOKUP(A44, '[1]Passing Stats Cleaning'!$A$3:$U$37, 15, FALSE)</f>
        <v>#N/A</v>
      </c>
      <c r="N44" t="e">
        <f>VLOOKUP(A44, '[1]Passing Stats Cleaning'!$A$3:$U$37, 16, FALSE)</f>
        <v>#N/A</v>
      </c>
      <c r="O44" t="e">
        <f>VLOOKUP(A44, '[1]Passing Stats Cleaning'!$A$3:$U$37, 18, FALSE)</f>
        <v>#N/A</v>
      </c>
      <c r="P44" t="e">
        <f>VLOOKUP(A44, '[1]Passing Stats Cleaning'!$A$3:$U$37, 19, FALSE)</f>
        <v>#N/A</v>
      </c>
      <c r="Q44" t="e">
        <f>VLOOKUP(A44, '[1]Passing Stats Cleaning'!$A$3:$U$37, 20, FALSE)</f>
        <v>#N/A</v>
      </c>
      <c r="R44" t="e">
        <f>VLOOKUP(A44, '[1]Passing Stats Cleaning'!$A$3:$U$37, 21, FALSE)</f>
        <v>#N/A</v>
      </c>
      <c r="S44" t="e">
        <f>VLOOKUP(C44,'[1]Team Offense Cleaning'!$A$4:$AI$140, 10, FALSE)</f>
        <v>#N/A</v>
      </c>
      <c r="T44" t="e">
        <f>VLOOKUP(C44,'[1]Team Offense Cleaning'!$A$4:$AI$140, 9, FALSE)</f>
        <v>#N/A</v>
      </c>
      <c r="U44" t="e">
        <f>VLOOKUP(C44,'[1]Team Offense Cleaning'!$A$4:$AI$140, 13, FALSE)</f>
        <v>#N/A</v>
      </c>
      <c r="V44" t="e">
        <f>VLOOKUP(C44,'[1]Team Offense Cleaning'!$A$4:$AI$140, 17, FALSE)</f>
        <v>#N/A</v>
      </c>
      <c r="W44" t="e">
        <f>VLOOKUP(C44,'[1]Team Offense Cleaning'!$A$4:$AI$140, 15, FALSE)</f>
        <v>#N/A</v>
      </c>
      <c r="X44" t="e">
        <f>VLOOKUP(C44,'[1]Team Offense Cleaning'!$A$4:$AI$140, 16, FALSE)</f>
        <v>#N/A</v>
      </c>
      <c r="Y44" t="e">
        <f>VLOOKUP(C44,'[1]Team Offense Cleaning'!$A$4:$AI$140, 20, FALSE)</f>
        <v>#N/A</v>
      </c>
      <c r="Z44" t="e">
        <f>VLOOKUP(C44,'[1]Team Offense Cleaning'!$A$4:$AI$140, 22, FALSE)</f>
        <v>#N/A</v>
      </c>
      <c r="AA44" t="e">
        <f>VLOOKUP(C44,'[1]Team Offense Cleaning'!$A$4:$AI$140, 28, FALSE)</f>
        <v>#N/A</v>
      </c>
      <c r="AB44" t="e">
        <f>VLOOKUP(C44,'[1]Team Offense Cleaning'!$A$4:$AI$140, 29, FALSE)</f>
        <v>#N/A</v>
      </c>
      <c r="AC44" t="e">
        <f>VLOOKUP(C44,'[1]Team Offense Cleaning'!$A$4:$AI$140, 26, FALSE)</f>
        <v>#N/A</v>
      </c>
      <c r="AD44" t="e">
        <f>VLOOKUP(C44,'[1]Team Offense Cleaning'!$A$4:$AI$140, 27, FALSE)</f>
        <v>#N/A</v>
      </c>
      <c r="AE44" t="e">
        <f>VLOOKUP(C44,'[1]Team Offense Cleaning'!$A$4:$AI$140, 32, FALSE)</f>
        <v>#N/A</v>
      </c>
      <c r="AF44" t="e">
        <f>VLOOKUP(C44,'[1]Team Offense Cleaning'!$A$4:$AI$140, 33, FALSE)</f>
        <v>#N/A</v>
      </c>
      <c r="AG44" t="e">
        <f>VLOOKUP(E44, '[1]Team Defense Cleaning'!$A$4:$AN$135, 10, FALSE)</f>
        <v>#N/A</v>
      </c>
      <c r="AH44" t="e">
        <f>VLOOKUP(E44, '[1]Team Defense Cleaning'!$A$4:$AN$135, 9, FALSE)</f>
        <v>#N/A</v>
      </c>
      <c r="AI44" t="e">
        <f>VLOOKUP(E44, '[1]Team Defense Cleaning'!$A$4:$AN$135, 13, FALSE)</f>
        <v>#N/A</v>
      </c>
      <c r="AJ44" t="e">
        <f>VLOOKUP(E44, '[1]Team Defense Cleaning'!$A$4:$AN$135, 17, FALSE)</f>
        <v>#N/A</v>
      </c>
      <c r="AK44" t="e">
        <f>VLOOKUP(E44, '[1]Team Defense Cleaning'!$A$4:$AN$135, 15, FALSE)</f>
        <v>#N/A</v>
      </c>
      <c r="AL44" t="e">
        <f>VLOOKUP(E44, '[1]Team Defense Cleaning'!$A$4:$AN$135, 16, FALSE)</f>
        <v>#N/A</v>
      </c>
      <c r="AM44" t="e">
        <f>VLOOKUP(E44, '[1]Team Defense Cleaning'!$A$4:$AN$135, 20, FALSE)</f>
        <v>#N/A</v>
      </c>
      <c r="AN44" t="e">
        <f>VLOOKUP(E44, '[1]Team Defense Cleaning'!$A$4:$AN$135, 22, FALSE)</f>
        <v>#N/A</v>
      </c>
      <c r="AO44" t="e">
        <f>VLOOKUP(E44, '[1]Team Defense Cleaning'!$A$4:$AN$135, 26, FALSE)</f>
        <v>#N/A</v>
      </c>
      <c r="AP44" t="e">
        <f>VLOOKUP(E44, '[1]Team Defense Cleaning'!$A$4:$AN$135, 27, FALSE)</f>
        <v>#N/A</v>
      </c>
      <c r="AQ44" t="e">
        <f>VLOOKUP(E44, '[1]Team Defense Cleaning'!$A$4:$AN$135, 28, FALSE)</f>
        <v>#N/A</v>
      </c>
      <c r="AR44" t="e">
        <f>VLOOKUP(E44, '[1]Team Defense Cleaning'!$A$4:$AN$135, 29, FALSE)</f>
        <v>#N/A</v>
      </c>
      <c r="AS44" t="e">
        <f>VLOOKUP(E44, '[1]Team Defense Cleaning'!$A$4:$AN$135, 30, FALSE)</f>
        <v>#N/A</v>
      </c>
      <c r="AT44" t="e">
        <f>VLOOKUP(E44, '[1]Team Defense Cleaning'!$A$4:$AN$135, 32, FALSE)</f>
        <v>#N/A</v>
      </c>
      <c r="AU44" t="e">
        <f>VLOOKUP(E44, '[1]Team Defense Cleaning'!$A$4:$AP$135, 33, FALSE)</f>
        <v>#N/A</v>
      </c>
      <c r="AV44" t="e">
        <f>VLOOKUP(E44, '[1]Team Defense Cleaning'!$A$4:$AP$135, 36, FALSE)</f>
        <v>#N/A</v>
      </c>
      <c r="AW44" t="e">
        <f>VLOOKUP(E44, '[1]Team Defense Cleaning'!$A$4:$AP$135, 38, FALSE)</f>
        <v>#N/A</v>
      </c>
      <c r="AX44" t="e">
        <f>VLOOKUP(E44, '[1]Team Defense Cleaning'!$A$4:$AP$135, 42, FALSE)</f>
        <v>#N/A</v>
      </c>
      <c r="AY44" s="4" t="e">
        <f t="shared" si="0"/>
        <v>#N/A</v>
      </c>
      <c r="AZ44" t="e">
        <f xml:space="preserve"> IF(Table5[[#This Row],[Predicted Yards]] &gt;Table5[[#This Row],[Spread]], "O", "U")</f>
        <v>#N/A</v>
      </c>
    </row>
    <row r="45" spans="2:52" x14ac:dyDescent="0.2">
      <c r="B45" t="s">
        <v>1</v>
      </c>
      <c r="H45" t="e">
        <f>VLOOKUP($A45, '[1]Passing Stats Cleaning'!$A$3:$U$37, 7, FALSE)</f>
        <v>#N/A</v>
      </c>
      <c r="I45" t="e">
        <f>VLOOKUP(A45, '[1]Passing Stats Cleaning'!$A$3:$U$37, 10, FALSE)</f>
        <v>#N/A</v>
      </c>
      <c r="J45" t="e">
        <f>VLOOKUP(A45, '[1]Passing Stats Cleaning'!$A$3:$U$37, 12, FALSE)</f>
        <v>#N/A</v>
      </c>
      <c r="K45" t="e">
        <f>VLOOKUP(A45, '[1]Passing Stats Cleaning'!$A$3:$U$37, 13, FALSE)</f>
        <v>#N/A</v>
      </c>
      <c r="L45" t="e">
        <f>VLOOKUP(A45, '[1]Passing Stats Cleaning'!$A$3:$U$37, 14, FALSE)</f>
        <v>#N/A</v>
      </c>
      <c r="M45" t="e">
        <f>VLOOKUP(A45, '[1]Passing Stats Cleaning'!$A$3:$U$37, 15, FALSE)</f>
        <v>#N/A</v>
      </c>
      <c r="N45" t="e">
        <f>VLOOKUP(A45, '[1]Passing Stats Cleaning'!$A$3:$U$37, 16, FALSE)</f>
        <v>#N/A</v>
      </c>
      <c r="O45" t="e">
        <f>VLOOKUP(A45, '[1]Passing Stats Cleaning'!$A$3:$U$37, 18, FALSE)</f>
        <v>#N/A</v>
      </c>
      <c r="P45" t="e">
        <f>VLOOKUP(A45, '[1]Passing Stats Cleaning'!$A$3:$U$37, 19, FALSE)</f>
        <v>#N/A</v>
      </c>
      <c r="Q45" t="e">
        <f>VLOOKUP(A45, '[1]Passing Stats Cleaning'!$A$3:$U$37, 20, FALSE)</f>
        <v>#N/A</v>
      </c>
      <c r="R45" t="e">
        <f>VLOOKUP(A45, '[1]Passing Stats Cleaning'!$A$3:$U$37, 21, FALSE)</f>
        <v>#N/A</v>
      </c>
      <c r="S45" t="e">
        <f>VLOOKUP(C45,'[1]Team Offense Cleaning'!$A$4:$AI$140, 10, FALSE)</f>
        <v>#N/A</v>
      </c>
      <c r="T45" t="e">
        <f>VLOOKUP(C45,'[1]Team Offense Cleaning'!$A$4:$AI$140, 9, FALSE)</f>
        <v>#N/A</v>
      </c>
      <c r="U45" t="e">
        <f>VLOOKUP(C45,'[1]Team Offense Cleaning'!$A$4:$AI$140, 13, FALSE)</f>
        <v>#N/A</v>
      </c>
      <c r="V45" t="e">
        <f>VLOOKUP(C45,'[1]Team Offense Cleaning'!$A$4:$AI$140, 17, FALSE)</f>
        <v>#N/A</v>
      </c>
      <c r="W45" t="e">
        <f>VLOOKUP(C45,'[1]Team Offense Cleaning'!$A$4:$AI$140, 15, FALSE)</f>
        <v>#N/A</v>
      </c>
      <c r="X45" t="e">
        <f>VLOOKUP(C45,'[1]Team Offense Cleaning'!$A$4:$AI$140, 16, FALSE)</f>
        <v>#N/A</v>
      </c>
      <c r="Y45" t="e">
        <f>VLOOKUP(C45,'[1]Team Offense Cleaning'!$A$4:$AI$140, 20, FALSE)</f>
        <v>#N/A</v>
      </c>
      <c r="Z45" t="e">
        <f>VLOOKUP(C45,'[1]Team Offense Cleaning'!$A$4:$AI$140, 22, FALSE)</f>
        <v>#N/A</v>
      </c>
      <c r="AA45" t="e">
        <f>VLOOKUP(C45,'[1]Team Offense Cleaning'!$A$4:$AI$140, 28, FALSE)</f>
        <v>#N/A</v>
      </c>
      <c r="AB45" t="e">
        <f>VLOOKUP(C45,'[1]Team Offense Cleaning'!$A$4:$AI$140, 29, FALSE)</f>
        <v>#N/A</v>
      </c>
      <c r="AC45" t="e">
        <f>VLOOKUP(C45,'[1]Team Offense Cleaning'!$A$4:$AI$140, 26, FALSE)</f>
        <v>#N/A</v>
      </c>
      <c r="AD45" t="e">
        <f>VLOOKUP(C45,'[1]Team Offense Cleaning'!$A$4:$AI$140, 27, FALSE)</f>
        <v>#N/A</v>
      </c>
      <c r="AE45" t="e">
        <f>VLOOKUP(C45,'[1]Team Offense Cleaning'!$A$4:$AI$140, 32, FALSE)</f>
        <v>#N/A</v>
      </c>
      <c r="AF45" t="e">
        <f>VLOOKUP(C45,'[1]Team Offense Cleaning'!$A$4:$AI$140, 33, FALSE)</f>
        <v>#N/A</v>
      </c>
      <c r="AG45" t="e">
        <f>VLOOKUP(E45, '[1]Team Defense Cleaning'!$A$4:$AN$135, 10, FALSE)</f>
        <v>#N/A</v>
      </c>
      <c r="AH45" t="e">
        <f>VLOOKUP(E45, '[1]Team Defense Cleaning'!$A$4:$AN$135, 9, FALSE)</f>
        <v>#N/A</v>
      </c>
      <c r="AI45" t="e">
        <f>VLOOKUP(E45, '[1]Team Defense Cleaning'!$A$4:$AN$135, 13, FALSE)</f>
        <v>#N/A</v>
      </c>
      <c r="AJ45" t="e">
        <f>VLOOKUP(E45, '[1]Team Defense Cleaning'!$A$4:$AN$135, 17, FALSE)</f>
        <v>#N/A</v>
      </c>
      <c r="AK45" t="e">
        <f>VLOOKUP(E45, '[1]Team Defense Cleaning'!$A$4:$AN$135, 15, FALSE)</f>
        <v>#N/A</v>
      </c>
      <c r="AL45" t="e">
        <f>VLOOKUP(E45, '[1]Team Defense Cleaning'!$A$4:$AN$135, 16, FALSE)</f>
        <v>#N/A</v>
      </c>
      <c r="AM45" t="e">
        <f>VLOOKUP(E45, '[1]Team Defense Cleaning'!$A$4:$AN$135, 20, FALSE)</f>
        <v>#N/A</v>
      </c>
      <c r="AN45" t="e">
        <f>VLOOKUP(E45, '[1]Team Defense Cleaning'!$A$4:$AN$135, 22, FALSE)</f>
        <v>#N/A</v>
      </c>
      <c r="AO45" t="e">
        <f>VLOOKUP(E45, '[1]Team Defense Cleaning'!$A$4:$AN$135, 26, FALSE)</f>
        <v>#N/A</v>
      </c>
      <c r="AP45" t="e">
        <f>VLOOKUP(E45, '[1]Team Defense Cleaning'!$A$4:$AN$135, 27, FALSE)</f>
        <v>#N/A</v>
      </c>
      <c r="AQ45" t="e">
        <f>VLOOKUP(E45, '[1]Team Defense Cleaning'!$A$4:$AN$135, 28, FALSE)</f>
        <v>#N/A</v>
      </c>
      <c r="AR45" t="e">
        <f>VLOOKUP(E45, '[1]Team Defense Cleaning'!$A$4:$AN$135, 29, FALSE)</f>
        <v>#N/A</v>
      </c>
      <c r="AS45" t="e">
        <f>VLOOKUP(E45, '[1]Team Defense Cleaning'!$A$4:$AN$135, 30, FALSE)</f>
        <v>#N/A</v>
      </c>
      <c r="AT45" t="e">
        <f>VLOOKUP(E45, '[1]Team Defense Cleaning'!$A$4:$AN$135, 32, FALSE)</f>
        <v>#N/A</v>
      </c>
      <c r="AU45" t="e">
        <f>VLOOKUP(E45, '[1]Team Defense Cleaning'!$A$4:$AP$135, 33, FALSE)</f>
        <v>#N/A</v>
      </c>
      <c r="AV45" t="e">
        <f>VLOOKUP(E45, '[1]Team Defense Cleaning'!$A$4:$AP$135, 36, FALSE)</f>
        <v>#N/A</v>
      </c>
      <c r="AW45" t="e">
        <f>VLOOKUP(E45, '[1]Team Defense Cleaning'!$A$4:$AP$135, 38, FALSE)</f>
        <v>#N/A</v>
      </c>
      <c r="AX45" t="e">
        <f>VLOOKUP(E45, '[1]Team Defense Cleaning'!$A$4:$AP$135, 42, FALSE)</f>
        <v>#N/A</v>
      </c>
      <c r="AY45" s="4" t="e">
        <f t="shared" si="0"/>
        <v>#N/A</v>
      </c>
      <c r="AZ45" t="e">
        <f xml:space="preserve"> IF(Table5[[#This Row],[Predicted Yards]] &gt;Table5[[#This Row],[Spread]], "O", "U")</f>
        <v>#N/A</v>
      </c>
    </row>
    <row r="46" spans="2:52" x14ac:dyDescent="0.2">
      <c r="B46" t="s">
        <v>1</v>
      </c>
      <c r="H46" t="e">
        <f>VLOOKUP($A46, '[1]Passing Stats Cleaning'!$A$3:$U$37, 7, FALSE)</f>
        <v>#N/A</v>
      </c>
      <c r="I46" t="e">
        <f>VLOOKUP(A46, '[1]Passing Stats Cleaning'!$A$3:$U$37, 10, FALSE)</f>
        <v>#N/A</v>
      </c>
      <c r="J46" t="e">
        <f>VLOOKUP(A46, '[1]Passing Stats Cleaning'!$A$3:$U$37, 12, FALSE)</f>
        <v>#N/A</v>
      </c>
      <c r="K46" t="e">
        <f>VLOOKUP(A46, '[1]Passing Stats Cleaning'!$A$3:$U$37, 13, FALSE)</f>
        <v>#N/A</v>
      </c>
      <c r="L46" t="e">
        <f>VLOOKUP(A46, '[1]Passing Stats Cleaning'!$A$3:$U$37, 14, FALSE)</f>
        <v>#N/A</v>
      </c>
      <c r="M46" t="e">
        <f>VLOOKUP(A46, '[1]Passing Stats Cleaning'!$A$3:$U$37, 15, FALSE)</f>
        <v>#N/A</v>
      </c>
      <c r="N46" t="e">
        <f>VLOOKUP(A46, '[1]Passing Stats Cleaning'!$A$3:$U$37, 16, FALSE)</f>
        <v>#N/A</v>
      </c>
      <c r="O46" t="e">
        <f>VLOOKUP(A46, '[1]Passing Stats Cleaning'!$A$3:$U$37, 18, FALSE)</f>
        <v>#N/A</v>
      </c>
      <c r="P46" t="e">
        <f>VLOOKUP(A46, '[1]Passing Stats Cleaning'!$A$3:$U$37, 19, FALSE)</f>
        <v>#N/A</v>
      </c>
      <c r="Q46" t="e">
        <f>VLOOKUP(A46, '[1]Passing Stats Cleaning'!$A$3:$U$37, 20, FALSE)</f>
        <v>#N/A</v>
      </c>
      <c r="R46" t="e">
        <f>VLOOKUP(A46, '[1]Passing Stats Cleaning'!$A$3:$U$37, 21, FALSE)</f>
        <v>#N/A</v>
      </c>
      <c r="S46" t="e">
        <f>VLOOKUP(C46,'[1]Team Offense Cleaning'!$A$4:$AI$140, 10, FALSE)</f>
        <v>#N/A</v>
      </c>
      <c r="T46" t="e">
        <f>VLOOKUP(C46,'[1]Team Offense Cleaning'!$A$4:$AI$140, 9, FALSE)</f>
        <v>#N/A</v>
      </c>
      <c r="U46" t="e">
        <f>VLOOKUP(C46,'[1]Team Offense Cleaning'!$A$4:$AI$140, 13, FALSE)</f>
        <v>#N/A</v>
      </c>
      <c r="V46" t="e">
        <f>VLOOKUP(C46,'[1]Team Offense Cleaning'!$A$4:$AI$140, 17, FALSE)</f>
        <v>#N/A</v>
      </c>
      <c r="W46" t="e">
        <f>VLOOKUP(C46,'[1]Team Offense Cleaning'!$A$4:$AI$140, 15, FALSE)</f>
        <v>#N/A</v>
      </c>
      <c r="X46" t="e">
        <f>VLOOKUP(C46,'[1]Team Offense Cleaning'!$A$4:$AI$140, 16, FALSE)</f>
        <v>#N/A</v>
      </c>
      <c r="Y46" t="e">
        <f>VLOOKUP(C46,'[1]Team Offense Cleaning'!$A$4:$AI$140, 20, FALSE)</f>
        <v>#N/A</v>
      </c>
      <c r="Z46" t="e">
        <f>VLOOKUP(C46,'[1]Team Offense Cleaning'!$A$4:$AI$140, 22, FALSE)</f>
        <v>#N/A</v>
      </c>
      <c r="AA46" t="e">
        <f>VLOOKUP(C46,'[1]Team Offense Cleaning'!$A$4:$AI$140, 28, FALSE)</f>
        <v>#N/A</v>
      </c>
      <c r="AB46" t="e">
        <f>VLOOKUP(C46,'[1]Team Offense Cleaning'!$A$4:$AI$140, 29, FALSE)</f>
        <v>#N/A</v>
      </c>
      <c r="AC46" t="e">
        <f>VLOOKUP(C46,'[1]Team Offense Cleaning'!$A$4:$AI$140, 26, FALSE)</f>
        <v>#N/A</v>
      </c>
      <c r="AD46" t="e">
        <f>VLOOKUP(C46,'[1]Team Offense Cleaning'!$A$4:$AI$140, 27, FALSE)</f>
        <v>#N/A</v>
      </c>
      <c r="AE46" t="e">
        <f>VLOOKUP(C46,'[1]Team Offense Cleaning'!$A$4:$AI$140, 32, FALSE)</f>
        <v>#N/A</v>
      </c>
      <c r="AF46" t="e">
        <f>VLOOKUP(C46,'[1]Team Offense Cleaning'!$A$4:$AI$140, 33, FALSE)</f>
        <v>#N/A</v>
      </c>
      <c r="AG46" t="e">
        <f>VLOOKUP(E46, '[1]Team Defense Cleaning'!$A$4:$AN$135, 10, FALSE)</f>
        <v>#N/A</v>
      </c>
      <c r="AH46" t="e">
        <f>VLOOKUP(E46, '[1]Team Defense Cleaning'!$A$4:$AN$135, 9, FALSE)</f>
        <v>#N/A</v>
      </c>
      <c r="AI46" t="e">
        <f>VLOOKUP(E46, '[1]Team Defense Cleaning'!$A$4:$AN$135, 13, FALSE)</f>
        <v>#N/A</v>
      </c>
      <c r="AJ46" t="e">
        <f>VLOOKUP(E46, '[1]Team Defense Cleaning'!$A$4:$AN$135, 17, FALSE)</f>
        <v>#N/A</v>
      </c>
      <c r="AK46" t="e">
        <f>VLOOKUP(E46, '[1]Team Defense Cleaning'!$A$4:$AN$135, 15, FALSE)</f>
        <v>#N/A</v>
      </c>
      <c r="AL46" t="e">
        <f>VLOOKUP(E46, '[1]Team Defense Cleaning'!$A$4:$AN$135, 16, FALSE)</f>
        <v>#N/A</v>
      </c>
      <c r="AM46" t="e">
        <f>VLOOKUP(E46, '[1]Team Defense Cleaning'!$A$4:$AN$135, 20, FALSE)</f>
        <v>#N/A</v>
      </c>
      <c r="AN46" t="e">
        <f>VLOOKUP(E46, '[1]Team Defense Cleaning'!$A$4:$AN$135, 22, FALSE)</f>
        <v>#N/A</v>
      </c>
      <c r="AO46" t="e">
        <f>VLOOKUP(E46, '[1]Team Defense Cleaning'!$A$4:$AN$135, 26, FALSE)</f>
        <v>#N/A</v>
      </c>
      <c r="AP46" t="e">
        <f>VLOOKUP(E46, '[1]Team Defense Cleaning'!$A$4:$AN$135, 27, FALSE)</f>
        <v>#N/A</v>
      </c>
      <c r="AQ46" t="e">
        <f>VLOOKUP(E46, '[1]Team Defense Cleaning'!$A$4:$AN$135, 28, FALSE)</f>
        <v>#N/A</v>
      </c>
      <c r="AR46" t="e">
        <f>VLOOKUP(E46, '[1]Team Defense Cleaning'!$A$4:$AN$135, 29, FALSE)</f>
        <v>#N/A</v>
      </c>
      <c r="AS46" t="e">
        <f>VLOOKUP(E46, '[1]Team Defense Cleaning'!$A$4:$AN$135, 30, FALSE)</f>
        <v>#N/A</v>
      </c>
      <c r="AT46" t="e">
        <f>VLOOKUP(E46, '[1]Team Defense Cleaning'!$A$4:$AN$135, 32, FALSE)</f>
        <v>#N/A</v>
      </c>
      <c r="AU46" t="e">
        <f>VLOOKUP(E46, '[1]Team Defense Cleaning'!$A$4:$AP$135, 33, FALSE)</f>
        <v>#N/A</v>
      </c>
      <c r="AV46" t="e">
        <f>VLOOKUP(E46, '[1]Team Defense Cleaning'!$A$4:$AP$135, 36, FALSE)</f>
        <v>#N/A</v>
      </c>
      <c r="AW46" t="e">
        <f>VLOOKUP(E46, '[1]Team Defense Cleaning'!$A$4:$AP$135, 38, FALSE)</f>
        <v>#N/A</v>
      </c>
      <c r="AX46" t="e">
        <f>VLOOKUP(E46, '[1]Team Defense Cleaning'!$A$4:$AP$135, 42, FALSE)</f>
        <v>#N/A</v>
      </c>
      <c r="AY46" s="4" t="e">
        <f t="shared" si="0"/>
        <v>#N/A</v>
      </c>
      <c r="AZ46" t="e">
        <f xml:space="preserve"> IF(Table5[[#This Row],[Predicted Yards]] &gt;Table5[[#This Row],[Spread]], "O", "U")</f>
        <v>#N/A</v>
      </c>
    </row>
    <row r="47" spans="2:52" x14ac:dyDescent="0.2">
      <c r="B47" t="s">
        <v>1</v>
      </c>
      <c r="H47" t="e">
        <f>VLOOKUP($A47, '[1]Passing Stats Cleaning'!$A$3:$U$37, 7, FALSE)</f>
        <v>#N/A</v>
      </c>
      <c r="I47" t="e">
        <f>VLOOKUP(A47, '[1]Passing Stats Cleaning'!$A$3:$U$37, 10, FALSE)</f>
        <v>#N/A</v>
      </c>
      <c r="J47" t="e">
        <f>VLOOKUP(A47, '[1]Passing Stats Cleaning'!$A$3:$U$37, 12, FALSE)</f>
        <v>#N/A</v>
      </c>
      <c r="K47" t="e">
        <f>VLOOKUP(A47, '[1]Passing Stats Cleaning'!$A$3:$U$37, 13, FALSE)</f>
        <v>#N/A</v>
      </c>
      <c r="L47" t="e">
        <f>VLOOKUP(A47, '[1]Passing Stats Cleaning'!$A$3:$U$37, 14, FALSE)</f>
        <v>#N/A</v>
      </c>
      <c r="M47" t="e">
        <f>VLOOKUP(A47, '[1]Passing Stats Cleaning'!$A$3:$U$37, 15, FALSE)</f>
        <v>#N/A</v>
      </c>
      <c r="N47" t="e">
        <f>VLOOKUP(A47, '[1]Passing Stats Cleaning'!$A$3:$U$37, 16, FALSE)</f>
        <v>#N/A</v>
      </c>
      <c r="O47" t="e">
        <f>VLOOKUP(A47, '[1]Passing Stats Cleaning'!$A$3:$U$37, 18, FALSE)</f>
        <v>#N/A</v>
      </c>
      <c r="P47" t="e">
        <f>VLOOKUP(A47, '[1]Passing Stats Cleaning'!$A$3:$U$37, 19, FALSE)</f>
        <v>#N/A</v>
      </c>
      <c r="Q47" t="e">
        <f>VLOOKUP(A47, '[1]Passing Stats Cleaning'!$A$3:$U$37, 20, FALSE)</f>
        <v>#N/A</v>
      </c>
      <c r="R47" t="e">
        <f>VLOOKUP(A47, '[1]Passing Stats Cleaning'!$A$3:$U$37, 21, FALSE)</f>
        <v>#N/A</v>
      </c>
      <c r="S47" t="e">
        <f>VLOOKUP(C47,'[1]Team Offense Cleaning'!$A$4:$AI$140, 10, FALSE)</f>
        <v>#N/A</v>
      </c>
      <c r="T47" t="e">
        <f>VLOOKUP(C47,'[1]Team Offense Cleaning'!$A$4:$AI$140, 9, FALSE)</f>
        <v>#N/A</v>
      </c>
      <c r="U47" t="e">
        <f>VLOOKUP(C47,'[1]Team Offense Cleaning'!$A$4:$AI$140, 13, FALSE)</f>
        <v>#N/A</v>
      </c>
      <c r="V47" t="e">
        <f>VLOOKUP(C47,'[1]Team Offense Cleaning'!$A$4:$AI$140, 17, FALSE)</f>
        <v>#N/A</v>
      </c>
      <c r="W47" t="e">
        <f>VLOOKUP(C47,'[1]Team Offense Cleaning'!$A$4:$AI$140, 15, FALSE)</f>
        <v>#N/A</v>
      </c>
      <c r="X47" t="e">
        <f>VLOOKUP(C47,'[1]Team Offense Cleaning'!$A$4:$AI$140, 16, FALSE)</f>
        <v>#N/A</v>
      </c>
      <c r="Y47" t="e">
        <f>VLOOKUP(C47,'[1]Team Offense Cleaning'!$A$4:$AI$140, 20, FALSE)</f>
        <v>#N/A</v>
      </c>
      <c r="Z47" t="e">
        <f>VLOOKUP(C47,'[1]Team Offense Cleaning'!$A$4:$AI$140, 22, FALSE)</f>
        <v>#N/A</v>
      </c>
      <c r="AA47" t="e">
        <f>VLOOKUP(C47,'[1]Team Offense Cleaning'!$A$4:$AI$140, 28, FALSE)</f>
        <v>#N/A</v>
      </c>
      <c r="AB47" t="e">
        <f>VLOOKUP(C47,'[1]Team Offense Cleaning'!$A$4:$AI$140, 29, FALSE)</f>
        <v>#N/A</v>
      </c>
      <c r="AC47" t="e">
        <f>VLOOKUP(C47,'[1]Team Offense Cleaning'!$A$4:$AI$140, 26, FALSE)</f>
        <v>#N/A</v>
      </c>
      <c r="AD47" t="e">
        <f>VLOOKUP(C47,'[1]Team Offense Cleaning'!$A$4:$AI$140, 27, FALSE)</f>
        <v>#N/A</v>
      </c>
      <c r="AE47" t="e">
        <f>VLOOKUP(C47,'[1]Team Offense Cleaning'!$A$4:$AI$140, 32, FALSE)</f>
        <v>#N/A</v>
      </c>
      <c r="AF47" t="e">
        <f>VLOOKUP(C47,'[1]Team Offense Cleaning'!$A$4:$AI$140, 33, FALSE)</f>
        <v>#N/A</v>
      </c>
      <c r="AG47" t="e">
        <f>VLOOKUP(E47, '[1]Team Defense Cleaning'!$A$4:$AN$135, 10, FALSE)</f>
        <v>#N/A</v>
      </c>
      <c r="AH47" t="e">
        <f>VLOOKUP(E47, '[1]Team Defense Cleaning'!$A$4:$AN$135, 9, FALSE)</f>
        <v>#N/A</v>
      </c>
      <c r="AI47" t="e">
        <f>VLOOKUP(E47, '[1]Team Defense Cleaning'!$A$4:$AN$135, 13, FALSE)</f>
        <v>#N/A</v>
      </c>
      <c r="AJ47" t="e">
        <f>VLOOKUP(E47, '[1]Team Defense Cleaning'!$A$4:$AN$135, 17, FALSE)</f>
        <v>#N/A</v>
      </c>
      <c r="AK47" t="e">
        <f>VLOOKUP(E47, '[1]Team Defense Cleaning'!$A$4:$AN$135, 15, FALSE)</f>
        <v>#N/A</v>
      </c>
      <c r="AL47" t="e">
        <f>VLOOKUP(E47, '[1]Team Defense Cleaning'!$A$4:$AN$135, 16, FALSE)</f>
        <v>#N/A</v>
      </c>
      <c r="AM47" t="e">
        <f>VLOOKUP(E47, '[1]Team Defense Cleaning'!$A$4:$AN$135, 20, FALSE)</f>
        <v>#N/A</v>
      </c>
      <c r="AN47" t="e">
        <f>VLOOKUP(E47, '[1]Team Defense Cleaning'!$A$4:$AN$135, 22, FALSE)</f>
        <v>#N/A</v>
      </c>
      <c r="AO47" t="e">
        <f>VLOOKUP(E47, '[1]Team Defense Cleaning'!$A$4:$AN$135, 26, FALSE)</f>
        <v>#N/A</v>
      </c>
      <c r="AP47" t="e">
        <f>VLOOKUP(E47, '[1]Team Defense Cleaning'!$A$4:$AN$135, 27, FALSE)</f>
        <v>#N/A</v>
      </c>
      <c r="AQ47" t="e">
        <f>VLOOKUP(E47, '[1]Team Defense Cleaning'!$A$4:$AN$135, 28, FALSE)</f>
        <v>#N/A</v>
      </c>
      <c r="AR47" t="e">
        <f>VLOOKUP(E47, '[1]Team Defense Cleaning'!$A$4:$AN$135, 29, FALSE)</f>
        <v>#N/A</v>
      </c>
      <c r="AS47" t="e">
        <f>VLOOKUP(E47, '[1]Team Defense Cleaning'!$A$4:$AN$135, 30, FALSE)</f>
        <v>#N/A</v>
      </c>
      <c r="AT47" t="e">
        <f>VLOOKUP(E47, '[1]Team Defense Cleaning'!$A$4:$AN$135, 32, FALSE)</f>
        <v>#N/A</v>
      </c>
      <c r="AU47" t="e">
        <f>VLOOKUP(E47, '[1]Team Defense Cleaning'!$A$4:$AP$135, 33, FALSE)</f>
        <v>#N/A</v>
      </c>
      <c r="AV47" t="e">
        <f>VLOOKUP(E47, '[1]Team Defense Cleaning'!$A$4:$AP$135, 36, FALSE)</f>
        <v>#N/A</v>
      </c>
      <c r="AW47" t="e">
        <f>VLOOKUP(E47, '[1]Team Defense Cleaning'!$A$4:$AP$135, 38, FALSE)</f>
        <v>#N/A</v>
      </c>
      <c r="AX47" t="e">
        <f>VLOOKUP(E47, '[1]Team Defense Cleaning'!$A$4:$AP$135, 42, FALSE)</f>
        <v>#N/A</v>
      </c>
      <c r="AY47" s="4" t="e">
        <f t="shared" si="0"/>
        <v>#N/A</v>
      </c>
      <c r="AZ47" t="e">
        <f xml:space="preserve"> IF(Table5[[#This Row],[Predicted Yards]] &gt;Table5[[#This Row],[Spread]], "O", "U")</f>
        <v>#N/A</v>
      </c>
    </row>
    <row r="48" spans="2:52" x14ac:dyDescent="0.2">
      <c r="B48" t="s">
        <v>1</v>
      </c>
      <c r="H48" t="e">
        <f>VLOOKUP($A48, '[1]Passing Stats Cleaning'!$A$3:$U$37, 7, FALSE)</f>
        <v>#N/A</v>
      </c>
      <c r="I48" t="e">
        <f>VLOOKUP(A48, '[1]Passing Stats Cleaning'!$A$3:$U$37, 10, FALSE)</f>
        <v>#N/A</v>
      </c>
      <c r="J48" t="e">
        <f>VLOOKUP(A48, '[1]Passing Stats Cleaning'!$A$3:$U$37, 12, FALSE)</f>
        <v>#N/A</v>
      </c>
      <c r="K48" t="e">
        <f>VLOOKUP(A48, '[1]Passing Stats Cleaning'!$A$3:$U$37, 13, FALSE)</f>
        <v>#N/A</v>
      </c>
      <c r="L48" t="e">
        <f>VLOOKUP(A48, '[1]Passing Stats Cleaning'!$A$3:$U$37, 14, FALSE)</f>
        <v>#N/A</v>
      </c>
      <c r="M48" t="e">
        <f>VLOOKUP(A48, '[1]Passing Stats Cleaning'!$A$3:$U$37, 15, FALSE)</f>
        <v>#N/A</v>
      </c>
      <c r="N48" t="e">
        <f>VLOOKUP(A48, '[1]Passing Stats Cleaning'!$A$3:$U$37, 16, FALSE)</f>
        <v>#N/A</v>
      </c>
      <c r="O48" t="e">
        <f>VLOOKUP(A48, '[1]Passing Stats Cleaning'!$A$3:$U$37, 18, FALSE)</f>
        <v>#N/A</v>
      </c>
      <c r="P48" t="e">
        <f>VLOOKUP(A48, '[1]Passing Stats Cleaning'!$A$3:$U$37, 19, FALSE)</f>
        <v>#N/A</v>
      </c>
      <c r="Q48" t="e">
        <f>VLOOKUP(A48, '[1]Passing Stats Cleaning'!$A$3:$U$37, 20, FALSE)</f>
        <v>#N/A</v>
      </c>
      <c r="R48" t="e">
        <f>VLOOKUP(A48, '[1]Passing Stats Cleaning'!$A$3:$U$37, 21, FALSE)</f>
        <v>#N/A</v>
      </c>
      <c r="S48" t="e">
        <f>VLOOKUP(C48,'[1]Team Offense Cleaning'!$A$4:$AI$140, 10, FALSE)</f>
        <v>#N/A</v>
      </c>
      <c r="T48" t="e">
        <f>VLOOKUP(C48,'[1]Team Offense Cleaning'!$A$4:$AI$140, 9, FALSE)</f>
        <v>#N/A</v>
      </c>
      <c r="U48" t="e">
        <f>VLOOKUP(C48,'[1]Team Offense Cleaning'!$A$4:$AI$140, 13, FALSE)</f>
        <v>#N/A</v>
      </c>
      <c r="V48" t="e">
        <f>VLOOKUP(C48,'[1]Team Offense Cleaning'!$A$4:$AI$140, 17, FALSE)</f>
        <v>#N/A</v>
      </c>
      <c r="W48" t="e">
        <f>VLOOKUP(C48,'[1]Team Offense Cleaning'!$A$4:$AI$140, 15, FALSE)</f>
        <v>#N/A</v>
      </c>
      <c r="X48" t="e">
        <f>VLOOKUP(C48,'[1]Team Offense Cleaning'!$A$4:$AI$140, 16, FALSE)</f>
        <v>#N/A</v>
      </c>
      <c r="Y48" t="e">
        <f>VLOOKUP(C48,'[1]Team Offense Cleaning'!$A$4:$AI$140, 20, FALSE)</f>
        <v>#N/A</v>
      </c>
      <c r="Z48" t="e">
        <f>VLOOKUP(C48,'[1]Team Offense Cleaning'!$A$4:$AI$140, 22, FALSE)</f>
        <v>#N/A</v>
      </c>
      <c r="AA48" t="e">
        <f>VLOOKUP(C48,'[1]Team Offense Cleaning'!$A$4:$AI$140, 28, FALSE)</f>
        <v>#N/A</v>
      </c>
      <c r="AB48" t="e">
        <f>VLOOKUP(C48,'[1]Team Offense Cleaning'!$A$4:$AI$140, 29, FALSE)</f>
        <v>#N/A</v>
      </c>
      <c r="AC48" t="e">
        <f>VLOOKUP(C48,'[1]Team Offense Cleaning'!$A$4:$AI$140, 26, FALSE)</f>
        <v>#N/A</v>
      </c>
      <c r="AD48" t="e">
        <f>VLOOKUP(C48,'[1]Team Offense Cleaning'!$A$4:$AI$140, 27, FALSE)</f>
        <v>#N/A</v>
      </c>
      <c r="AE48" t="e">
        <f>VLOOKUP(C48,'[1]Team Offense Cleaning'!$A$4:$AI$140, 32, FALSE)</f>
        <v>#N/A</v>
      </c>
      <c r="AF48" t="e">
        <f>VLOOKUP(C48,'[1]Team Offense Cleaning'!$A$4:$AI$140, 33, FALSE)</f>
        <v>#N/A</v>
      </c>
      <c r="AG48" t="e">
        <f>VLOOKUP(E48, '[1]Team Defense Cleaning'!$A$4:$AN$135, 10, FALSE)</f>
        <v>#N/A</v>
      </c>
      <c r="AH48" t="e">
        <f>VLOOKUP(E48, '[1]Team Defense Cleaning'!$A$4:$AN$135, 9, FALSE)</f>
        <v>#N/A</v>
      </c>
      <c r="AI48" t="e">
        <f>VLOOKUP(E48, '[1]Team Defense Cleaning'!$A$4:$AN$135, 13, FALSE)</f>
        <v>#N/A</v>
      </c>
      <c r="AJ48" t="e">
        <f>VLOOKUP(E48, '[1]Team Defense Cleaning'!$A$4:$AN$135, 17, FALSE)</f>
        <v>#N/A</v>
      </c>
      <c r="AK48" t="e">
        <f>VLOOKUP(E48, '[1]Team Defense Cleaning'!$A$4:$AN$135, 15, FALSE)</f>
        <v>#N/A</v>
      </c>
      <c r="AL48" t="e">
        <f>VLOOKUP(E48, '[1]Team Defense Cleaning'!$A$4:$AN$135, 16, FALSE)</f>
        <v>#N/A</v>
      </c>
      <c r="AM48" t="e">
        <f>VLOOKUP(E48, '[1]Team Defense Cleaning'!$A$4:$AN$135, 20, FALSE)</f>
        <v>#N/A</v>
      </c>
      <c r="AN48" t="e">
        <f>VLOOKUP(E48, '[1]Team Defense Cleaning'!$A$4:$AN$135, 22, FALSE)</f>
        <v>#N/A</v>
      </c>
      <c r="AO48" t="e">
        <f>VLOOKUP(E48, '[1]Team Defense Cleaning'!$A$4:$AN$135, 26, FALSE)</f>
        <v>#N/A</v>
      </c>
      <c r="AP48" t="e">
        <f>VLOOKUP(E48, '[1]Team Defense Cleaning'!$A$4:$AN$135, 27, FALSE)</f>
        <v>#N/A</v>
      </c>
      <c r="AQ48" t="e">
        <f>VLOOKUP(E48, '[1]Team Defense Cleaning'!$A$4:$AN$135, 28, FALSE)</f>
        <v>#N/A</v>
      </c>
      <c r="AR48" t="e">
        <f>VLOOKUP(E48, '[1]Team Defense Cleaning'!$A$4:$AN$135, 29, FALSE)</f>
        <v>#N/A</v>
      </c>
      <c r="AS48" t="e">
        <f>VLOOKUP(E48, '[1]Team Defense Cleaning'!$A$4:$AN$135, 30, FALSE)</f>
        <v>#N/A</v>
      </c>
      <c r="AT48" t="e">
        <f>VLOOKUP(E48, '[1]Team Defense Cleaning'!$A$4:$AN$135, 32, FALSE)</f>
        <v>#N/A</v>
      </c>
      <c r="AU48" t="e">
        <f>VLOOKUP(E48, '[1]Team Defense Cleaning'!$A$4:$AP$135, 33, FALSE)</f>
        <v>#N/A</v>
      </c>
      <c r="AV48" t="e">
        <f>VLOOKUP(E48, '[1]Team Defense Cleaning'!$A$4:$AP$135, 36, FALSE)</f>
        <v>#N/A</v>
      </c>
      <c r="AW48" t="e">
        <f>VLOOKUP(E48, '[1]Team Defense Cleaning'!$A$4:$AP$135, 38, FALSE)</f>
        <v>#N/A</v>
      </c>
      <c r="AX48" t="e">
        <f>VLOOKUP(E48, '[1]Team Defense Cleaning'!$A$4:$AP$135, 42, FALSE)</f>
        <v>#N/A</v>
      </c>
      <c r="AY48" s="4" t="e">
        <f t="shared" si="0"/>
        <v>#N/A</v>
      </c>
      <c r="AZ48" t="e">
        <f xml:space="preserve"> IF(Table5[[#This Row],[Predicted Yards]] &gt;Table5[[#This Row],[Spread]], "O", "U")</f>
        <v>#N/A</v>
      </c>
    </row>
    <row r="49" spans="2:52" x14ac:dyDescent="0.2">
      <c r="B49" t="s">
        <v>1</v>
      </c>
      <c r="H49" t="e">
        <f>VLOOKUP($A49, '[1]Passing Stats Cleaning'!$A$3:$U$37, 7, FALSE)</f>
        <v>#N/A</v>
      </c>
      <c r="I49" t="e">
        <f>VLOOKUP(A49, '[1]Passing Stats Cleaning'!$A$3:$U$37, 10, FALSE)</f>
        <v>#N/A</v>
      </c>
      <c r="J49" t="e">
        <f>VLOOKUP(A49, '[1]Passing Stats Cleaning'!$A$3:$U$37, 12, FALSE)</f>
        <v>#N/A</v>
      </c>
      <c r="K49" t="e">
        <f>VLOOKUP(A49, '[1]Passing Stats Cleaning'!$A$3:$U$37, 13, FALSE)</f>
        <v>#N/A</v>
      </c>
      <c r="L49" t="e">
        <f>VLOOKUP(A49, '[1]Passing Stats Cleaning'!$A$3:$U$37, 14, FALSE)</f>
        <v>#N/A</v>
      </c>
      <c r="M49" t="e">
        <f>VLOOKUP(A49, '[1]Passing Stats Cleaning'!$A$3:$U$37, 15, FALSE)</f>
        <v>#N/A</v>
      </c>
      <c r="N49" t="e">
        <f>VLOOKUP(A49, '[1]Passing Stats Cleaning'!$A$3:$U$37, 16, FALSE)</f>
        <v>#N/A</v>
      </c>
      <c r="O49" t="e">
        <f>VLOOKUP(A49, '[1]Passing Stats Cleaning'!$A$3:$U$37, 18, FALSE)</f>
        <v>#N/A</v>
      </c>
      <c r="P49" t="e">
        <f>VLOOKUP(A49, '[1]Passing Stats Cleaning'!$A$3:$U$37, 19, FALSE)</f>
        <v>#N/A</v>
      </c>
      <c r="Q49" t="e">
        <f>VLOOKUP(A49, '[1]Passing Stats Cleaning'!$A$3:$U$37, 20, FALSE)</f>
        <v>#N/A</v>
      </c>
      <c r="R49" t="e">
        <f>VLOOKUP(A49, '[1]Passing Stats Cleaning'!$A$3:$U$37, 21, FALSE)</f>
        <v>#N/A</v>
      </c>
      <c r="S49" t="e">
        <f>VLOOKUP(C49,'[1]Team Offense Cleaning'!$A$4:$AI$140, 10, FALSE)</f>
        <v>#N/A</v>
      </c>
      <c r="T49" t="e">
        <f>VLOOKUP(C49,'[1]Team Offense Cleaning'!$A$4:$AI$140, 9, FALSE)</f>
        <v>#N/A</v>
      </c>
      <c r="U49" t="e">
        <f>VLOOKUP(C49,'[1]Team Offense Cleaning'!$A$4:$AI$140, 13, FALSE)</f>
        <v>#N/A</v>
      </c>
      <c r="V49" t="e">
        <f>VLOOKUP(C49,'[1]Team Offense Cleaning'!$A$4:$AI$140, 17, FALSE)</f>
        <v>#N/A</v>
      </c>
      <c r="W49" t="e">
        <f>VLOOKUP(C49,'[1]Team Offense Cleaning'!$A$4:$AI$140, 15, FALSE)</f>
        <v>#N/A</v>
      </c>
      <c r="X49" t="e">
        <f>VLOOKUP(C49,'[1]Team Offense Cleaning'!$A$4:$AI$140, 16, FALSE)</f>
        <v>#N/A</v>
      </c>
      <c r="Y49" t="e">
        <f>VLOOKUP(C49,'[1]Team Offense Cleaning'!$A$4:$AI$140, 20, FALSE)</f>
        <v>#N/A</v>
      </c>
      <c r="Z49" t="e">
        <f>VLOOKUP(C49,'[1]Team Offense Cleaning'!$A$4:$AI$140, 22, FALSE)</f>
        <v>#N/A</v>
      </c>
      <c r="AA49" t="e">
        <f>VLOOKUP(C49,'[1]Team Offense Cleaning'!$A$4:$AI$140, 28, FALSE)</f>
        <v>#N/A</v>
      </c>
      <c r="AB49" t="e">
        <f>VLOOKUP(C49,'[1]Team Offense Cleaning'!$A$4:$AI$140, 29, FALSE)</f>
        <v>#N/A</v>
      </c>
      <c r="AC49" t="e">
        <f>VLOOKUP(C49,'[1]Team Offense Cleaning'!$A$4:$AI$140, 26, FALSE)</f>
        <v>#N/A</v>
      </c>
      <c r="AD49" t="e">
        <f>VLOOKUP(C49,'[1]Team Offense Cleaning'!$A$4:$AI$140, 27, FALSE)</f>
        <v>#N/A</v>
      </c>
      <c r="AE49" t="e">
        <f>VLOOKUP(C49,'[1]Team Offense Cleaning'!$A$4:$AI$140, 32, FALSE)</f>
        <v>#N/A</v>
      </c>
      <c r="AF49" t="e">
        <f>VLOOKUP(C49,'[1]Team Offense Cleaning'!$A$4:$AI$140, 33, FALSE)</f>
        <v>#N/A</v>
      </c>
      <c r="AG49" t="e">
        <f>VLOOKUP(E49, '[1]Team Defense Cleaning'!$A$4:$AN$135, 10, FALSE)</f>
        <v>#N/A</v>
      </c>
      <c r="AH49" t="e">
        <f>VLOOKUP(E49, '[1]Team Defense Cleaning'!$A$4:$AN$135, 9, FALSE)</f>
        <v>#N/A</v>
      </c>
      <c r="AI49" t="e">
        <f>VLOOKUP(E49, '[1]Team Defense Cleaning'!$A$4:$AN$135, 13, FALSE)</f>
        <v>#N/A</v>
      </c>
      <c r="AJ49" t="e">
        <f>VLOOKUP(E49, '[1]Team Defense Cleaning'!$A$4:$AN$135, 17, FALSE)</f>
        <v>#N/A</v>
      </c>
      <c r="AK49" t="e">
        <f>VLOOKUP(E49, '[1]Team Defense Cleaning'!$A$4:$AN$135, 15, FALSE)</f>
        <v>#N/A</v>
      </c>
      <c r="AL49" t="e">
        <f>VLOOKUP(E49, '[1]Team Defense Cleaning'!$A$4:$AN$135, 16, FALSE)</f>
        <v>#N/A</v>
      </c>
      <c r="AM49" t="e">
        <f>VLOOKUP(E49, '[1]Team Defense Cleaning'!$A$4:$AN$135, 20, FALSE)</f>
        <v>#N/A</v>
      </c>
      <c r="AN49" t="e">
        <f>VLOOKUP(E49, '[1]Team Defense Cleaning'!$A$4:$AN$135, 22, FALSE)</f>
        <v>#N/A</v>
      </c>
      <c r="AO49" t="e">
        <f>VLOOKUP(E49, '[1]Team Defense Cleaning'!$A$4:$AN$135, 26, FALSE)</f>
        <v>#N/A</v>
      </c>
      <c r="AP49" t="e">
        <f>VLOOKUP(E49, '[1]Team Defense Cleaning'!$A$4:$AN$135, 27, FALSE)</f>
        <v>#N/A</v>
      </c>
      <c r="AQ49" t="e">
        <f>VLOOKUP(E49, '[1]Team Defense Cleaning'!$A$4:$AN$135, 28, FALSE)</f>
        <v>#N/A</v>
      </c>
      <c r="AR49" t="e">
        <f>VLOOKUP(E49, '[1]Team Defense Cleaning'!$A$4:$AN$135, 29, FALSE)</f>
        <v>#N/A</v>
      </c>
      <c r="AS49" t="e">
        <f>VLOOKUP(E49, '[1]Team Defense Cleaning'!$A$4:$AN$135, 30, FALSE)</f>
        <v>#N/A</v>
      </c>
      <c r="AT49" t="e">
        <f>VLOOKUP(E49, '[1]Team Defense Cleaning'!$A$4:$AN$135, 32, FALSE)</f>
        <v>#N/A</v>
      </c>
      <c r="AU49" t="e">
        <f>VLOOKUP(E49, '[1]Team Defense Cleaning'!$A$4:$AP$135, 33, FALSE)</f>
        <v>#N/A</v>
      </c>
      <c r="AV49" t="e">
        <f>VLOOKUP(E49, '[1]Team Defense Cleaning'!$A$4:$AP$135, 36, FALSE)</f>
        <v>#N/A</v>
      </c>
      <c r="AW49" t="e">
        <f>VLOOKUP(E49, '[1]Team Defense Cleaning'!$A$4:$AP$135, 38, FALSE)</f>
        <v>#N/A</v>
      </c>
      <c r="AX49" t="e">
        <f>VLOOKUP(E49, '[1]Team Defense Cleaning'!$A$4:$AP$135, 42, FALSE)</f>
        <v>#N/A</v>
      </c>
      <c r="AY49" s="4" t="e">
        <f t="shared" si="0"/>
        <v>#N/A</v>
      </c>
      <c r="AZ49" t="e">
        <f xml:space="preserve"> IF(Table5[[#This Row],[Predicted Yards]] &gt;Table5[[#This Row],[Spread]], "O", "U")</f>
        <v>#N/A</v>
      </c>
    </row>
    <row r="50" spans="2:52" x14ac:dyDescent="0.2">
      <c r="B50" t="s">
        <v>1</v>
      </c>
      <c r="H50" t="e">
        <f>VLOOKUP($A50, '[1]Passing Stats Cleaning'!$A$3:$U$37, 7, FALSE)</f>
        <v>#N/A</v>
      </c>
      <c r="I50" t="e">
        <f>VLOOKUP(A50, '[1]Passing Stats Cleaning'!$A$3:$U$37, 10, FALSE)</f>
        <v>#N/A</v>
      </c>
      <c r="J50" t="e">
        <f>VLOOKUP(A50, '[1]Passing Stats Cleaning'!$A$3:$U$37, 12, FALSE)</f>
        <v>#N/A</v>
      </c>
      <c r="K50" t="e">
        <f>VLOOKUP(A50, '[1]Passing Stats Cleaning'!$A$3:$U$37, 13, FALSE)</f>
        <v>#N/A</v>
      </c>
      <c r="L50" t="e">
        <f>VLOOKUP(A50, '[1]Passing Stats Cleaning'!$A$3:$U$37, 14, FALSE)</f>
        <v>#N/A</v>
      </c>
      <c r="M50" t="e">
        <f>VLOOKUP(A50, '[1]Passing Stats Cleaning'!$A$3:$U$37, 15, FALSE)</f>
        <v>#N/A</v>
      </c>
      <c r="N50" t="e">
        <f>VLOOKUP(A50, '[1]Passing Stats Cleaning'!$A$3:$U$37, 16, FALSE)</f>
        <v>#N/A</v>
      </c>
      <c r="O50" t="e">
        <f>VLOOKUP(A50, '[1]Passing Stats Cleaning'!$A$3:$U$37, 18, FALSE)</f>
        <v>#N/A</v>
      </c>
      <c r="P50" t="e">
        <f>VLOOKUP(A50, '[1]Passing Stats Cleaning'!$A$3:$U$37, 19, FALSE)</f>
        <v>#N/A</v>
      </c>
      <c r="Q50" t="e">
        <f>VLOOKUP(A50, '[1]Passing Stats Cleaning'!$A$3:$U$37, 20, FALSE)</f>
        <v>#N/A</v>
      </c>
      <c r="R50" t="e">
        <f>VLOOKUP(A50, '[1]Passing Stats Cleaning'!$A$3:$U$37, 21, FALSE)</f>
        <v>#N/A</v>
      </c>
      <c r="S50" t="e">
        <f>VLOOKUP(C50,'[1]Team Offense Cleaning'!$A$4:$AI$140, 10, FALSE)</f>
        <v>#N/A</v>
      </c>
      <c r="T50" t="e">
        <f>VLOOKUP(C50,'[1]Team Offense Cleaning'!$A$4:$AI$140, 9, FALSE)</f>
        <v>#N/A</v>
      </c>
      <c r="U50" t="e">
        <f>VLOOKUP(C50,'[1]Team Offense Cleaning'!$A$4:$AI$140, 13, FALSE)</f>
        <v>#N/A</v>
      </c>
      <c r="V50" t="e">
        <f>VLOOKUP(C50,'[1]Team Offense Cleaning'!$A$4:$AI$140, 17, FALSE)</f>
        <v>#N/A</v>
      </c>
      <c r="W50" t="e">
        <f>VLOOKUP(C50,'[1]Team Offense Cleaning'!$A$4:$AI$140, 15, FALSE)</f>
        <v>#N/A</v>
      </c>
      <c r="X50" t="e">
        <f>VLOOKUP(C50,'[1]Team Offense Cleaning'!$A$4:$AI$140, 16, FALSE)</f>
        <v>#N/A</v>
      </c>
      <c r="Y50" t="e">
        <f>VLOOKUP(C50,'[1]Team Offense Cleaning'!$A$4:$AI$140, 20, FALSE)</f>
        <v>#N/A</v>
      </c>
      <c r="Z50" t="e">
        <f>VLOOKUP(C50,'[1]Team Offense Cleaning'!$A$4:$AI$140, 22, FALSE)</f>
        <v>#N/A</v>
      </c>
      <c r="AA50" t="e">
        <f>VLOOKUP(C50,'[1]Team Offense Cleaning'!$A$4:$AI$140, 28, FALSE)</f>
        <v>#N/A</v>
      </c>
      <c r="AB50" t="e">
        <f>VLOOKUP(C50,'[1]Team Offense Cleaning'!$A$4:$AI$140, 29, FALSE)</f>
        <v>#N/A</v>
      </c>
      <c r="AC50" t="e">
        <f>VLOOKUP(C50,'[1]Team Offense Cleaning'!$A$4:$AI$140, 26, FALSE)</f>
        <v>#N/A</v>
      </c>
      <c r="AD50" t="e">
        <f>VLOOKUP(C50,'[1]Team Offense Cleaning'!$A$4:$AI$140, 27, FALSE)</f>
        <v>#N/A</v>
      </c>
      <c r="AE50" t="e">
        <f>VLOOKUP(C50,'[1]Team Offense Cleaning'!$A$4:$AI$140, 32, FALSE)</f>
        <v>#N/A</v>
      </c>
      <c r="AF50" t="e">
        <f>VLOOKUP(C50,'[1]Team Offense Cleaning'!$A$4:$AI$140, 33, FALSE)</f>
        <v>#N/A</v>
      </c>
      <c r="AG50" t="e">
        <f>VLOOKUP(E50, '[1]Team Defense Cleaning'!$A$4:$AN$135, 10, FALSE)</f>
        <v>#N/A</v>
      </c>
      <c r="AH50" t="e">
        <f>VLOOKUP(E50, '[1]Team Defense Cleaning'!$A$4:$AN$135, 9, FALSE)</f>
        <v>#N/A</v>
      </c>
      <c r="AI50" t="e">
        <f>VLOOKUP(E50, '[1]Team Defense Cleaning'!$A$4:$AN$135, 13, FALSE)</f>
        <v>#N/A</v>
      </c>
      <c r="AJ50" t="e">
        <f>VLOOKUP(E50, '[1]Team Defense Cleaning'!$A$4:$AN$135, 17, FALSE)</f>
        <v>#N/A</v>
      </c>
      <c r="AK50" t="e">
        <f>VLOOKUP(E50, '[1]Team Defense Cleaning'!$A$4:$AN$135, 15, FALSE)</f>
        <v>#N/A</v>
      </c>
      <c r="AL50" t="e">
        <f>VLOOKUP(E50, '[1]Team Defense Cleaning'!$A$4:$AN$135, 16, FALSE)</f>
        <v>#N/A</v>
      </c>
      <c r="AM50" t="e">
        <f>VLOOKUP(E50, '[1]Team Defense Cleaning'!$A$4:$AN$135, 20, FALSE)</f>
        <v>#N/A</v>
      </c>
      <c r="AN50" t="e">
        <f>VLOOKUP(E50, '[1]Team Defense Cleaning'!$A$4:$AN$135, 22, FALSE)</f>
        <v>#N/A</v>
      </c>
      <c r="AO50" t="e">
        <f>VLOOKUP(E50, '[1]Team Defense Cleaning'!$A$4:$AN$135, 26, FALSE)</f>
        <v>#N/A</v>
      </c>
      <c r="AP50" t="e">
        <f>VLOOKUP(E50, '[1]Team Defense Cleaning'!$A$4:$AN$135, 27, FALSE)</f>
        <v>#N/A</v>
      </c>
      <c r="AQ50" t="e">
        <f>VLOOKUP(E50, '[1]Team Defense Cleaning'!$A$4:$AN$135, 28, FALSE)</f>
        <v>#N/A</v>
      </c>
      <c r="AR50" t="e">
        <f>VLOOKUP(E50, '[1]Team Defense Cleaning'!$A$4:$AN$135, 29, FALSE)</f>
        <v>#N/A</v>
      </c>
      <c r="AS50" t="e">
        <f>VLOOKUP(E50, '[1]Team Defense Cleaning'!$A$4:$AN$135, 30, FALSE)</f>
        <v>#N/A</v>
      </c>
      <c r="AT50" t="e">
        <f>VLOOKUP(E50, '[1]Team Defense Cleaning'!$A$4:$AN$135, 32, FALSE)</f>
        <v>#N/A</v>
      </c>
      <c r="AU50" t="e">
        <f>VLOOKUP(E50, '[1]Team Defense Cleaning'!$A$4:$AP$135, 33, FALSE)</f>
        <v>#N/A</v>
      </c>
      <c r="AV50" t="e">
        <f>VLOOKUP(E50, '[1]Team Defense Cleaning'!$A$4:$AP$135, 36, FALSE)</f>
        <v>#N/A</v>
      </c>
      <c r="AW50" t="e">
        <f>VLOOKUP(E50, '[1]Team Defense Cleaning'!$A$4:$AP$135, 38, FALSE)</f>
        <v>#N/A</v>
      </c>
      <c r="AX50" t="e">
        <f>VLOOKUP(E50, '[1]Team Defense Cleaning'!$A$4:$AP$135, 42, FALSE)</f>
        <v>#N/A</v>
      </c>
      <c r="AY50" s="4" t="e">
        <f t="shared" si="0"/>
        <v>#N/A</v>
      </c>
      <c r="AZ50" t="e">
        <f xml:space="preserve"> IF(Table5[[#This Row],[Predicted Yards]] &gt;Table5[[#This Row],[Spread]], "O", "U")</f>
        <v>#N/A</v>
      </c>
    </row>
    <row r="51" spans="2:52" x14ac:dyDescent="0.2">
      <c r="B51" t="s">
        <v>1</v>
      </c>
      <c r="H51" t="e">
        <f>VLOOKUP($A51, '[1]Passing Stats Cleaning'!$A$3:$U$37, 7, FALSE)</f>
        <v>#N/A</v>
      </c>
      <c r="I51" t="e">
        <f>VLOOKUP(A51, '[1]Passing Stats Cleaning'!$A$3:$U$37, 10, FALSE)</f>
        <v>#N/A</v>
      </c>
      <c r="J51" t="e">
        <f>VLOOKUP(A51, '[1]Passing Stats Cleaning'!$A$3:$U$37, 12, FALSE)</f>
        <v>#N/A</v>
      </c>
      <c r="K51" t="e">
        <f>VLOOKUP(A51, '[1]Passing Stats Cleaning'!$A$3:$U$37, 13, FALSE)</f>
        <v>#N/A</v>
      </c>
      <c r="L51" t="e">
        <f>VLOOKUP(A51, '[1]Passing Stats Cleaning'!$A$3:$U$37, 14, FALSE)</f>
        <v>#N/A</v>
      </c>
      <c r="M51" t="e">
        <f>VLOOKUP(A51, '[1]Passing Stats Cleaning'!$A$3:$U$37, 15, FALSE)</f>
        <v>#N/A</v>
      </c>
      <c r="N51" t="e">
        <f>VLOOKUP(A51, '[1]Passing Stats Cleaning'!$A$3:$U$37, 16, FALSE)</f>
        <v>#N/A</v>
      </c>
      <c r="O51" t="e">
        <f>VLOOKUP(A51, '[1]Passing Stats Cleaning'!$A$3:$U$37, 18, FALSE)</f>
        <v>#N/A</v>
      </c>
      <c r="P51" t="e">
        <f>VLOOKUP(A51, '[1]Passing Stats Cleaning'!$A$3:$U$37, 19, FALSE)</f>
        <v>#N/A</v>
      </c>
      <c r="Q51" t="e">
        <f>VLOOKUP(A51, '[1]Passing Stats Cleaning'!$A$3:$U$37, 20, FALSE)</f>
        <v>#N/A</v>
      </c>
      <c r="R51" t="e">
        <f>VLOOKUP(A51, '[1]Passing Stats Cleaning'!$A$3:$U$37, 21, FALSE)</f>
        <v>#N/A</v>
      </c>
      <c r="S51" t="e">
        <f>VLOOKUP(C51,'[1]Team Offense Cleaning'!$A$4:$AI$140, 10, FALSE)</f>
        <v>#N/A</v>
      </c>
      <c r="T51" t="e">
        <f>VLOOKUP(C51,'[1]Team Offense Cleaning'!$A$4:$AI$140, 9, FALSE)</f>
        <v>#N/A</v>
      </c>
      <c r="U51" t="e">
        <f>VLOOKUP(C51,'[1]Team Offense Cleaning'!$A$4:$AI$140, 13, FALSE)</f>
        <v>#N/A</v>
      </c>
      <c r="V51" t="e">
        <f>VLOOKUP(C51,'[1]Team Offense Cleaning'!$A$4:$AI$140, 17, FALSE)</f>
        <v>#N/A</v>
      </c>
      <c r="W51" t="e">
        <f>VLOOKUP(C51,'[1]Team Offense Cleaning'!$A$4:$AI$140, 15, FALSE)</f>
        <v>#N/A</v>
      </c>
      <c r="X51" t="e">
        <f>VLOOKUP(C51,'[1]Team Offense Cleaning'!$A$4:$AI$140, 16, FALSE)</f>
        <v>#N/A</v>
      </c>
      <c r="Y51" t="e">
        <f>VLOOKUP(C51,'[1]Team Offense Cleaning'!$A$4:$AI$140, 20, FALSE)</f>
        <v>#N/A</v>
      </c>
      <c r="Z51" t="e">
        <f>VLOOKUP(C51,'[1]Team Offense Cleaning'!$A$4:$AI$140, 22, FALSE)</f>
        <v>#N/A</v>
      </c>
      <c r="AA51" t="e">
        <f>VLOOKUP(C51,'[1]Team Offense Cleaning'!$A$4:$AI$140, 28, FALSE)</f>
        <v>#N/A</v>
      </c>
      <c r="AB51" t="e">
        <f>VLOOKUP(C51,'[1]Team Offense Cleaning'!$A$4:$AI$140, 29, FALSE)</f>
        <v>#N/A</v>
      </c>
      <c r="AC51" t="e">
        <f>VLOOKUP(C51,'[1]Team Offense Cleaning'!$A$4:$AI$140, 26, FALSE)</f>
        <v>#N/A</v>
      </c>
      <c r="AD51" t="e">
        <f>VLOOKUP(C51,'[1]Team Offense Cleaning'!$A$4:$AI$140, 27, FALSE)</f>
        <v>#N/A</v>
      </c>
      <c r="AE51" t="e">
        <f>VLOOKUP(C51,'[1]Team Offense Cleaning'!$A$4:$AI$140, 32, FALSE)</f>
        <v>#N/A</v>
      </c>
      <c r="AF51" t="e">
        <f>VLOOKUP(C51,'[1]Team Offense Cleaning'!$A$4:$AI$140, 33, FALSE)</f>
        <v>#N/A</v>
      </c>
      <c r="AG51" t="e">
        <f>VLOOKUP(E51, '[1]Team Defense Cleaning'!$A$4:$AN$135, 10, FALSE)</f>
        <v>#N/A</v>
      </c>
      <c r="AH51" t="e">
        <f>VLOOKUP(E51, '[1]Team Defense Cleaning'!$A$4:$AN$135, 9, FALSE)</f>
        <v>#N/A</v>
      </c>
      <c r="AI51" t="e">
        <f>VLOOKUP(E51, '[1]Team Defense Cleaning'!$A$4:$AN$135, 13, FALSE)</f>
        <v>#N/A</v>
      </c>
      <c r="AJ51" t="e">
        <f>VLOOKUP(E51, '[1]Team Defense Cleaning'!$A$4:$AN$135, 17, FALSE)</f>
        <v>#N/A</v>
      </c>
      <c r="AK51" t="e">
        <f>VLOOKUP(E51, '[1]Team Defense Cleaning'!$A$4:$AN$135, 15, FALSE)</f>
        <v>#N/A</v>
      </c>
      <c r="AL51" t="e">
        <f>VLOOKUP(E51, '[1]Team Defense Cleaning'!$A$4:$AN$135, 16, FALSE)</f>
        <v>#N/A</v>
      </c>
      <c r="AM51" t="e">
        <f>VLOOKUP(E51, '[1]Team Defense Cleaning'!$A$4:$AN$135, 20, FALSE)</f>
        <v>#N/A</v>
      </c>
      <c r="AN51" t="e">
        <f>VLOOKUP(E51, '[1]Team Defense Cleaning'!$A$4:$AN$135, 22, FALSE)</f>
        <v>#N/A</v>
      </c>
      <c r="AO51" t="e">
        <f>VLOOKUP(E51, '[1]Team Defense Cleaning'!$A$4:$AN$135, 26, FALSE)</f>
        <v>#N/A</v>
      </c>
      <c r="AP51" t="e">
        <f>VLOOKUP(E51, '[1]Team Defense Cleaning'!$A$4:$AN$135, 27, FALSE)</f>
        <v>#N/A</v>
      </c>
      <c r="AQ51" t="e">
        <f>VLOOKUP(E51, '[1]Team Defense Cleaning'!$A$4:$AN$135, 28, FALSE)</f>
        <v>#N/A</v>
      </c>
      <c r="AR51" t="e">
        <f>VLOOKUP(E51, '[1]Team Defense Cleaning'!$A$4:$AN$135, 29, FALSE)</f>
        <v>#N/A</v>
      </c>
      <c r="AS51" t="e">
        <f>VLOOKUP(E51, '[1]Team Defense Cleaning'!$A$4:$AN$135, 30, FALSE)</f>
        <v>#N/A</v>
      </c>
      <c r="AT51" t="e">
        <f>VLOOKUP(E51, '[1]Team Defense Cleaning'!$A$4:$AN$135, 32, FALSE)</f>
        <v>#N/A</v>
      </c>
      <c r="AU51" t="e">
        <f>VLOOKUP(E51, '[1]Team Defense Cleaning'!$A$4:$AP$135, 33, FALSE)</f>
        <v>#N/A</v>
      </c>
      <c r="AV51" t="e">
        <f>VLOOKUP(E51, '[1]Team Defense Cleaning'!$A$4:$AP$135, 36, FALSE)</f>
        <v>#N/A</v>
      </c>
      <c r="AW51" t="e">
        <f>VLOOKUP(E51, '[1]Team Defense Cleaning'!$A$4:$AP$135, 38, FALSE)</f>
        <v>#N/A</v>
      </c>
      <c r="AX51" t="e">
        <f>VLOOKUP(E51, '[1]Team Defense Cleaning'!$A$4:$AP$135, 42, FALSE)</f>
        <v>#N/A</v>
      </c>
      <c r="AY51" s="4" t="e">
        <f t="shared" si="0"/>
        <v>#N/A</v>
      </c>
      <c r="AZ51" t="e">
        <f xml:space="preserve"> IF(Table5[[#This Row],[Predicted Yards]] &gt;Table5[[#This Row],[Spread]], "O", "U")</f>
        <v>#N/A</v>
      </c>
    </row>
    <row r="52" spans="2:52" x14ac:dyDescent="0.2">
      <c r="B52" t="s">
        <v>1</v>
      </c>
      <c r="H52" t="e">
        <f>VLOOKUP($A52, '[1]Passing Stats Cleaning'!$A$3:$U$37, 7, FALSE)</f>
        <v>#N/A</v>
      </c>
      <c r="I52" t="e">
        <f>VLOOKUP(A52, '[1]Passing Stats Cleaning'!$A$3:$U$37, 10, FALSE)</f>
        <v>#N/A</v>
      </c>
      <c r="J52" t="e">
        <f>VLOOKUP(A52, '[1]Passing Stats Cleaning'!$A$3:$U$37, 12, FALSE)</f>
        <v>#N/A</v>
      </c>
      <c r="K52" t="e">
        <f>VLOOKUP(A52, '[1]Passing Stats Cleaning'!$A$3:$U$37, 13, FALSE)</f>
        <v>#N/A</v>
      </c>
      <c r="L52" t="e">
        <f>VLOOKUP(A52, '[1]Passing Stats Cleaning'!$A$3:$U$37, 14, FALSE)</f>
        <v>#N/A</v>
      </c>
      <c r="M52" t="e">
        <f>VLOOKUP(A52, '[1]Passing Stats Cleaning'!$A$3:$U$37, 15, FALSE)</f>
        <v>#N/A</v>
      </c>
      <c r="N52" t="e">
        <f>VLOOKUP(A52, '[1]Passing Stats Cleaning'!$A$3:$U$37, 16, FALSE)</f>
        <v>#N/A</v>
      </c>
      <c r="O52" t="e">
        <f>VLOOKUP(A52, '[1]Passing Stats Cleaning'!$A$3:$U$37, 18, FALSE)</f>
        <v>#N/A</v>
      </c>
      <c r="P52" t="e">
        <f>VLOOKUP(A52, '[1]Passing Stats Cleaning'!$A$3:$U$37, 19, FALSE)</f>
        <v>#N/A</v>
      </c>
      <c r="Q52" t="e">
        <f>VLOOKUP(A52, '[1]Passing Stats Cleaning'!$A$3:$U$37, 20, FALSE)</f>
        <v>#N/A</v>
      </c>
      <c r="R52" t="e">
        <f>VLOOKUP(A52, '[1]Passing Stats Cleaning'!$A$3:$U$37, 21, FALSE)</f>
        <v>#N/A</v>
      </c>
      <c r="S52" t="e">
        <f>VLOOKUP(C52,'[1]Team Offense Cleaning'!$A$4:$AI$140, 10, FALSE)</f>
        <v>#N/A</v>
      </c>
      <c r="T52" t="e">
        <f>VLOOKUP(C52,'[1]Team Offense Cleaning'!$A$4:$AI$140, 9, FALSE)</f>
        <v>#N/A</v>
      </c>
      <c r="U52" t="e">
        <f>VLOOKUP(C52,'[1]Team Offense Cleaning'!$A$4:$AI$140, 13, FALSE)</f>
        <v>#N/A</v>
      </c>
      <c r="V52" t="e">
        <f>VLOOKUP(C52,'[1]Team Offense Cleaning'!$A$4:$AI$140, 17, FALSE)</f>
        <v>#N/A</v>
      </c>
      <c r="W52" t="e">
        <f>VLOOKUP(C52,'[1]Team Offense Cleaning'!$A$4:$AI$140, 15, FALSE)</f>
        <v>#N/A</v>
      </c>
      <c r="X52" t="e">
        <f>VLOOKUP(C52,'[1]Team Offense Cleaning'!$A$4:$AI$140, 16, FALSE)</f>
        <v>#N/A</v>
      </c>
      <c r="Y52" t="e">
        <f>VLOOKUP(C52,'[1]Team Offense Cleaning'!$A$4:$AI$140, 20, FALSE)</f>
        <v>#N/A</v>
      </c>
      <c r="Z52" t="e">
        <f>VLOOKUP(C52,'[1]Team Offense Cleaning'!$A$4:$AI$140, 22, FALSE)</f>
        <v>#N/A</v>
      </c>
      <c r="AA52" t="e">
        <f>VLOOKUP(C52,'[1]Team Offense Cleaning'!$A$4:$AI$140, 28, FALSE)</f>
        <v>#N/A</v>
      </c>
      <c r="AB52" t="e">
        <f>VLOOKUP(C52,'[1]Team Offense Cleaning'!$A$4:$AI$140, 29, FALSE)</f>
        <v>#N/A</v>
      </c>
      <c r="AC52" t="e">
        <f>VLOOKUP(C52,'[1]Team Offense Cleaning'!$A$4:$AI$140, 26, FALSE)</f>
        <v>#N/A</v>
      </c>
      <c r="AD52" t="e">
        <f>VLOOKUP(C52,'[1]Team Offense Cleaning'!$A$4:$AI$140, 27, FALSE)</f>
        <v>#N/A</v>
      </c>
      <c r="AE52" t="e">
        <f>VLOOKUP(C52,'[1]Team Offense Cleaning'!$A$4:$AI$140, 32, FALSE)</f>
        <v>#N/A</v>
      </c>
      <c r="AF52" t="e">
        <f>VLOOKUP(C52,'[1]Team Offense Cleaning'!$A$4:$AI$140, 33, FALSE)</f>
        <v>#N/A</v>
      </c>
      <c r="AG52" t="e">
        <f>VLOOKUP(E52, '[1]Team Defense Cleaning'!$A$4:$AN$135, 10, FALSE)</f>
        <v>#N/A</v>
      </c>
      <c r="AH52" t="e">
        <f>VLOOKUP(E52, '[1]Team Defense Cleaning'!$A$4:$AN$135, 9, FALSE)</f>
        <v>#N/A</v>
      </c>
      <c r="AI52" t="e">
        <f>VLOOKUP(E52, '[1]Team Defense Cleaning'!$A$4:$AN$135, 13, FALSE)</f>
        <v>#N/A</v>
      </c>
      <c r="AJ52" t="e">
        <f>VLOOKUP(E52, '[1]Team Defense Cleaning'!$A$4:$AN$135, 17, FALSE)</f>
        <v>#N/A</v>
      </c>
      <c r="AK52" t="e">
        <f>VLOOKUP(E52, '[1]Team Defense Cleaning'!$A$4:$AN$135, 15, FALSE)</f>
        <v>#N/A</v>
      </c>
      <c r="AL52" t="e">
        <f>VLOOKUP(E52, '[1]Team Defense Cleaning'!$A$4:$AN$135, 16, FALSE)</f>
        <v>#N/A</v>
      </c>
      <c r="AM52" t="e">
        <f>VLOOKUP(E52, '[1]Team Defense Cleaning'!$A$4:$AN$135, 20, FALSE)</f>
        <v>#N/A</v>
      </c>
      <c r="AN52" t="e">
        <f>VLOOKUP(E52, '[1]Team Defense Cleaning'!$A$4:$AN$135, 22, FALSE)</f>
        <v>#N/A</v>
      </c>
      <c r="AO52" t="e">
        <f>VLOOKUP(E52, '[1]Team Defense Cleaning'!$A$4:$AN$135, 26, FALSE)</f>
        <v>#N/A</v>
      </c>
      <c r="AP52" t="e">
        <f>VLOOKUP(E52, '[1]Team Defense Cleaning'!$A$4:$AN$135, 27, FALSE)</f>
        <v>#N/A</v>
      </c>
      <c r="AQ52" t="e">
        <f>VLOOKUP(E52, '[1]Team Defense Cleaning'!$A$4:$AN$135, 28, FALSE)</f>
        <v>#N/A</v>
      </c>
      <c r="AR52" t="e">
        <f>VLOOKUP(E52, '[1]Team Defense Cleaning'!$A$4:$AN$135, 29, FALSE)</f>
        <v>#N/A</v>
      </c>
      <c r="AS52" t="e">
        <f>VLOOKUP(E52, '[1]Team Defense Cleaning'!$A$4:$AN$135, 30, FALSE)</f>
        <v>#N/A</v>
      </c>
      <c r="AT52" t="e">
        <f>VLOOKUP(E52, '[1]Team Defense Cleaning'!$A$4:$AN$135, 32, FALSE)</f>
        <v>#N/A</v>
      </c>
      <c r="AU52" t="e">
        <f>VLOOKUP(E52, '[1]Team Defense Cleaning'!$A$4:$AP$135, 33, FALSE)</f>
        <v>#N/A</v>
      </c>
      <c r="AV52" t="e">
        <f>VLOOKUP(E52, '[1]Team Defense Cleaning'!$A$4:$AP$135, 36, FALSE)</f>
        <v>#N/A</v>
      </c>
      <c r="AW52" t="e">
        <f>VLOOKUP(E52, '[1]Team Defense Cleaning'!$A$4:$AP$135, 38, FALSE)</f>
        <v>#N/A</v>
      </c>
      <c r="AX52" t="e">
        <f>VLOOKUP(E52, '[1]Team Defense Cleaning'!$A$4:$AP$135, 42, FALSE)</f>
        <v>#N/A</v>
      </c>
      <c r="AY52" s="4" t="e">
        <f t="shared" si="0"/>
        <v>#N/A</v>
      </c>
      <c r="AZ52" t="e">
        <f xml:space="preserve"> IF(Table5[[#This Row],[Predicted Yards]] &gt;Table5[[#This Row],[Spread]], "O", "U")</f>
        <v>#N/A</v>
      </c>
    </row>
    <row r="53" spans="2:52" x14ac:dyDescent="0.2">
      <c r="B53" t="s">
        <v>1</v>
      </c>
      <c r="H53" t="e">
        <f>VLOOKUP($A53, '[1]Passing Stats Cleaning'!$A$3:$U$37, 7, FALSE)</f>
        <v>#N/A</v>
      </c>
      <c r="I53" t="e">
        <f>VLOOKUP(A53, '[1]Passing Stats Cleaning'!$A$3:$U$37, 10, FALSE)</f>
        <v>#N/A</v>
      </c>
      <c r="J53" t="e">
        <f>VLOOKUP(A53, '[1]Passing Stats Cleaning'!$A$3:$U$37, 12, FALSE)</f>
        <v>#N/A</v>
      </c>
      <c r="K53" t="e">
        <f>VLOOKUP(A53, '[1]Passing Stats Cleaning'!$A$3:$U$37, 13, FALSE)</f>
        <v>#N/A</v>
      </c>
      <c r="L53" t="e">
        <f>VLOOKUP(A53, '[1]Passing Stats Cleaning'!$A$3:$U$37, 14, FALSE)</f>
        <v>#N/A</v>
      </c>
      <c r="M53" t="e">
        <f>VLOOKUP(A53, '[1]Passing Stats Cleaning'!$A$3:$U$37, 15, FALSE)</f>
        <v>#N/A</v>
      </c>
      <c r="N53" t="e">
        <f>VLOOKUP(A53, '[1]Passing Stats Cleaning'!$A$3:$U$37, 16, FALSE)</f>
        <v>#N/A</v>
      </c>
      <c r="O53" t="e">
        <f>VLOOKUP(A53, '[1]Passing Stats Cleaning'!$A$3:$U$37, 18, FALSE)</f>
        <v>#N/A</v>
      </c>
      <c r="P53" t="e">
        <f>VLOOKUP(A53, '[1]Passing Stats Cleaning'!$A$3:$U$37, 19, FALSE)</f>
        <v>#N/A</v>
      </c>
      <c r="Q53" t="e">
        <f>VLOOKUP(A53, '[1]Passing Stats Cleaning'!$A$3:$U$37, 20, FALSE)</f>
        <v>#N/A</v>
      </c>
      <c r="R53" t="e">
        <f>VLOOKUP(A53, '[1]Passing Stats Cleaning'!$A$3:$U$37, 21, FALSE)</f>
        <v>#N/A</v>
      </c>
      <c r="S53" t="e">
        <f>VLOOKUP(C53,'[1]Team Offense Cleaning'!$A$4:$AI$140, 10, FALSE)</f>
        <v>#N/A</v>
      </c>
      <c r="T53" t="e">
        <f>VLOOKUP(C53,'[1]Team Offense Cleaning'!$A$4:$AI$140, 9, FALSE)</f>
        <v>#N/A</v>
      </c>
      <c r="U53" t="e">
        <f>VLOOKUP(C53,'[1]Team Offense Cleaning'!$A$4:$AI$140, 13, FALSE)</f>
        <v>#N/A</v>
      </c>
      <c r="V53" t="e">
        <f>VLOOKUP(C53,'[1]Team Offense Cleaning'!$A$4:$AI$140, 17, FALSE)</f>
        <v>#N/A</v>
      </c>
      <c r="W53" t="e">
        <f>VLOOKUP(C53,'[1]Team Offense Cleaning'!$A$4:$AI$140, 15, FALSE)</f>
        <v>#N/A</v>
      </c>
      <c r="X53" t="e">
        <f>VLOOKUP(C53,'[1]Team Offense Cleaning'!$A$4:$AI$140, 16, FALSE)</f>
        <v>#N/A</v>
      </c>
      <c r="Y53" t="e">
        <f>VLOOKUP(C53,'[1]Team Offense Cleaning'!$A$4:$AI$140, 20, FALSE)</f>
        <v>#N/A</v>
      </c>
      <c r="Z53" t="e">
        <f>VLOOKUP(C53,'[1]Team Offense Cleaning'!$A$4:$AI$140, 22, FALSE)</f>
        <v>#N/A</v>
      </c>
      <c r="AA53" t="e">
        <f>VLOOKUP(C53,'[1]Team Offense Cleaning'!$A$4:$AI$140, 28, FALSE)</f>
        <v>#N/A</v>
      </c>
      <c r="AB53" t="e">
        <f>VLOOKUP(C53,'[1]Team Offense Cleaning'!$A$4:$AI$140, 29, FALSE)</f>
        <v>#N/A</v>
      </c>
      <c r="AC53" t="e">
        <f>VLOOKUP(C53,'[1]Team Offense Cleaning'!$A$4:$AI$140, 26, FALSE)</f>
        <v>#N/A</v>
      </c>
      <c r="AD53" t="e">
        <f>VLOOKUP(C53,'[1]Team Offense Cleaning'!$A$4:$AI$140, 27, FALSE)</f>
        <v>#N/A</v>
      </c>
      <c r="AE53" t="e">
        <f>VLOOKUP(C53,'[1]Team Offense Cleaning'!$A$4:$AI$140, 32, FALSE)</f>
        <v>#N/A</v>
      </c>
      <c r="AF53" t="e">
        <f>VLOOKUP(C53,'[1]Team Offense Cleaning'!$A$4:$AI$140, 33, FALSE)</f>
        <v>#N/A</v>
      </c>
      <c r="AG53" t="e">
        <f>VLOOKUP(E53, '[1]Team Defense Cleaning'!$A$4:$AN$135, 10, FALSE)</f>
        <v>#N/A</v>
      </c>
      <c r="AH53" t="e">
        <f>VLOOKUP(E53, '[1]Team Defense Cleaning'!$A$4:$AN$135, 9, FALSE)</f>
        <v>#N/A</v>
      </c>
      <c r="AI53" t="e">
        <f>VLOOKUP(E53, '[1]Team Defense Cleaning'!$A$4:$AN$135, 13, FALSE)</f>
        <v>#N/A</v>
      </c>
      <c r="AJ53" t="e">
        <f>VLOOKUP(E53, '[1]Team Defense Cleaning'!$A$4:$AN$135, 17, FALSE)</f>
        <v>#N/A</v>
      </c>
      <c r="AK53" t="e">
        <f>VLOOKUP(E53, '[1]Team Defense Cleaning'!$A$4:$AN$135, 15, FALSE)</f>
        <v>#N/A</v>
      </c>
      <c r="AL53" t="e">
        <f>VLOOKUP(E53, '[1]Team Defense Cleaning'!$A$4:$AN$135, 16, FALSE)</f>
        <v>#N/A</v>
      </c>
      <c r="AM53" t="e">
        <f>VLOOKUP(E53, '[1]Team Defense Cleaning'!$A$4:$AN$135, 20, FALSE)</f>
        <v>#N/A</v>
      </c>
      <c r="AN53" t="e">
        <f>VLOOKUP(E53, '[1]Team Defense Cleaning'!$A$4:$AN$135, 22, FALSE)</f>
        <v>#N/A</v>
      </c>
      <c r="AO53" t="e">
        <f>VLOOKUP(E53, '[1]Team Defense Cleaning'!$A$4:$AN$135, 26, FALSE)</f>
        <v>#N/A</v>
      </c>
      <c r="AP53" t="e">
        <f>VLOOKUP(E53, '[1]Team Defense Cleaning'!$A$4:$AN$135, 27, FALSE)</f>
        <v>#N/A</v>
      </c>
      <c r="AQ53" t="e">
        <f>VLOOKUP(E53, '[1]Team Defense Cleaning'!$A$4:$AN$135, 28, FALSE)</f>
        <v>#N/A</v>
      </c>
      <c r="AR53" t="e">
        <f>VLOOKUP(E53, '[1]Team Defense Cleaning'!$A$4:$AN$135, 29, FALSE)</f>
        <v>#N/A</v>
      </c>
      <c r="AS53" t="e">
        <f>VLOOKUP(E53, '[1]Team Defense Cleaning'!$A$4:$AN$135, 30, FALSE)</f>
        <v>#N/A</v>
      </c>
      <c r="AT53" t="e">
        <f>VLOOKUP(E53, '[1]Team Defense Cleaning'!$A$4:$AN$135, 32, FALSE)</f>
        <v>#N/A</v>
      </c>
      <c r="AU53" t="e">
        <f>VLOOKUP(E53, '[1]Team Defense Cleaning'!$A$4:$AP$135, 33, FALSE)</f>
        <v>#N/A</v>
      </c>
      <c r="AV53" t="e">
        <f>VLOOKUP(E53, '[1]Team Defense Cleaning'!$A$4:$AP$135, 36, FALSE)</f>
        <v>#N/A</v>
      </c>
      <c r="AW53" t="e">
        <f>VLOOKUP(E53, '[1]Team Defense Cleaning'!$A$4:$AP$135, 38, FALSE)</f>
        <v>#N/A</v>
      </c>
      <c r="AX53" t="e">
        <f>VLOOKUP(E53, '[1]Team Defense Cleaning'!$A$4:$AP$135, 42, FALSE)</f>
        <v>#N/A</v>
      </c>
      <c r="AY53" s="4" t="e">
        <f t="shared" si="0"/>
        <v>#N/A</v>
      </c>
      <c r="AZ53" t="e">
        <f xml:space="preserve"> IF(Table5[[#This Row],[Predicted Yards]] &gt;Table5[[#This Row],[Spread]], "O", "U")</f>
        <v>#N/A</v>
      </c>
    </row>
    <row r="54" spans="2:52" x14ac:dyDescent="0.2">
      <c r="B54" t="s">
        <v>1</v>
      </c>
      <c r="H54" t="e">
        <f>VLOOKUP($A54, '[1]Passing Stats Cleaning'!$A$3:$U$37, 7, FALSE)</f>
        <v>#N/A</v>
      </c>
      <c r="I54" t="e">
        <f>VLOOKUP(A54, '[1]Passing Stats Cleaning'!$A$3:$U$37, 10, FALSE)</f>
        <v>#N/A</v>
      </c>
      <c r="J54" t="e">
        <f>VLOOKUP(A54, '[1]Passing Stats Cleaning'!$A$3:$U$37, 12, FALSE)</f>
        <v>#N/A</v>
      </c>
      <c r="K54" t="e">
        <f>VLOOKUP(A54, '[1]Passing Stats Cleaning'!$A$3:$U$37, 13, FALSE)</f>
        <v>#N/A</v>
      </c>
      <c r="L54" t="e">
        <f>VLOOKUP(A54, '[1]Passing Stats Cleaning'!$A$3:$U$37, 14, FALSE)</f>
        <v>#N/A</v>
      </c>
      <c r="M54" t="e">
        <f>VLOOKUP(A54, '[1]Passing Stats Cleaning'!$A$3:$U$37, 15, FALSE)</f>
        <v>#N/A</v>
      </c>
      <c r="N54" t="e">
        <f>VLOOKUP(A54, '[1]Passing Stats Cleaning'!$A$3:$U$37, 16, FALSE)</f>
        <v>#N/A</v>
      </c>
      <c r="O54" t="e">
        <f>VLOOKUP(A54, '[1]Passing Stats Cleaning'!$A$3:$U$37, 18, FALSE)</f>
        <v>#N/A</v>
      </c>
      <c r="P54" t="e">
        <f>VLOOKUP(A54, '[1]Passing Stats Cleaning'!$A$3:$U$37, 19, FALSE)</f>
        <v>#N/A</v>
      </c>
      <c r="Q54" t="e">
        <f>VLOOKUP(A54, '[1]Passing Stats Cleaning'!$A$3:$U$37, 20, FALSE)</f>
        <v>#N/A</v>
      </c>
      <c r="R54" t="e">
        <f>VLOOKUP(A54, '[1]Passing Stats Cleaning'!$A$3:$U$37, 21, FALSE)</f>
        <v>#N/A</v>
      </c>
      <c r="S54" t="e">
        <f>VLOOKUP(C54,'[1]Team Offense Cleaning'!$A$4:$AI$140, 10, FALSE)</f>
        <v>#N/A</v>
      </c>
      <c r="T54" t="e">
        <f>VLOOKUP(C54,'[1]Team Offense Cleaning'!$A$4:$AI$140, 9, FALSE)</f>
        <v>#N/A</v>
      </c>
      <c r="U54" t="e">
        <f>VLOOKUP(C54,'[1]Team Offense Cleaning'!$A$4:$AI$140, 13, FALSE)</f>
        <v>#N/A</v>
      </c>
      <c r="V54" t="e">
        <f>VLOOKUP(C54,'[1]Team Offense Cleaning'!$A$4:$AI$140, 17, FALSE)</f>
        <v>#N/A</v>
      </c>
      <c r="W54" t="e">
        <f>VLOOKUP(C54,'[1]Team Offense Cleaning'!$A$4:$AI$140, 15, FALSE)</f>
        <v>#N/A</v>
      </c>
      <c r="X54" t="e">
        <f>VLOOKUP(C54,'[1]Team Offense Cleaning'!$A$4:$AI$140, 16, FALSE)</f>
        <v>#N/A</v>
      </c>
      <c r="Y54" t="e">
        <f>VLOOKUP(C54,'[1]Team Offense Cleaning'!$A$4:$AI$140, 20, FALSE)</f>
        <v>#N/A</v>
      </c>
      <c r="Z54" t="e">
        <f>VLOOKUP(C54,'[1]Team Offense Cleaning'!$A$4:$AI$140, 22, FALSE)</f>
        <v>#N/A</v>
      </c>
      <c r="AA54" t="e">
        <f>VLOOKUP(C54,'[1]Team Offense Cleaning'!$A$4:$AI$140, 28, FALSE)</f>
        <v>#N/A</v>
      </c>
      <c r="AB54" t="e">
        <f>VLOOKUP(C54,'[1]Team Offense Cleaning'!$A$4:$AI$140, 29, FALSE)</f>
        <v>#N/A</v>
      </c>
      <c r="AC54" t="e">
        <f>VLOOKUP(C54,'[1]Team Offense Cleaning'!$A$4:$AI$140, 26, FALSE)</f>
        <v>#N/A</v>
      </c>
      <c r="AD54" t="e">
        <f>VLOOKUP(C54,'[1]Team Offense Cleaning'!$A$4:$AI$140, 27, FALSE)</f>
        <v>#N/A</v>
      </c>
      <c r="AE54" t="e">
        <f>VLOOKUP(C54,'[1]Team Offense Cleaning'!$A$4:$AI$140, 32, FALSE)</f>
        <v>#N/A</v>
      </c>
      <c r="AF54" t="e">
        <f>VLOOKUP(C54,'[1]Team Offense Cleaning'!$A$4:$AI$140, 33, FALSE)</f>
        <v>#N/A</v>
      </c>
      <c r="AG54" t="e">
        <f>VLOOKUP(E54, '[1]Team Defense Cleaning'!$A$4:$AN$135, 10, FALSE)</f>
        <v>#N/A</v>
      </c>
      <c r="AH54" t="e">
        <f>VLOOKUP(E54, '[1]Team Defense Cleaning'!$A$4:$AN$135, 9, FALSE)</f>
        <v>#N/A</v>
      </c>
      <c r="AI54" t="e">
        <f>VLOOKUP(E54, '[1]Team Defense Cleaning'!$A$4:$AN$135, 13, FALSE)</f>
        <v>#N/A</v>
      </c>
      <c r="AJ54" t="e">
        <f>VLOOKUP(E54, '[1]Team Defense Cleaning'!$A$4:$AN$135, 17, FALSE)</f>
        <v>#N/A</v>
      </c>
      <c r="AK54" t="e">
        <f>VLOOKUP(E54, '[1]Team Defense Cleaning'!$A$4:$AN$135, 15, FALSE)</f>
        <v>#N/A</v>
      </c>
      <c r="AL54" t="e">
        <f>VLOOKUP(E54, '[1]Team Defense Cleaning'!$A$4:$AN$135, 16, FALSE)</f>
        <v>#N/A</v>
      </c>
      <c r="AM54" t="e">
        <f>VLOOKUP(E54, '[1]Team Defense Cleaning'!$A$4:$AN$135, 20, FALSE)</f>
        <v>#N/A</v>
      </c>
      <c r="AN54" t="e">
        <f>VLOOKUP(E54, '[1]Team Defense Cleaning'!$A$4:$AN$135, 22, FALSE)</f>
        <v>#N/A</v>
      </c>
      <c r="AO54" t="e">
        <f>VLOOKUP(E54, '[1]Team Defense Cleaning'!$A$4:$AN$135, 26, FALSE)</f>
        <v>#N/A</v>
      </c>
      <c r="AP54" t="e">
        <f>VLOOKUP(E54, '[1]Team Defense Cleaning'!$A$4:$AN$135, 27, FALSE)</f>
        <v>#N/A</v>
      </c>
      <c r="AQ54" t="e">
        <f>VLOOKUP(E54, '[1]Team Defense Cleaning'!$A$4:$AN$135, 28, FALSE)</f>
        <v>#N/A</v>
      </c>
      <c r="AR54" t="e">
        <f>VLOOKUP(E54, '[1]Team Defense Cleaning'!$A$4:$AN$135, 29, FALSE)</f>
        <v>#N/A</v>
      </c>
      <c r="AS54" t="e">
        <f>VLOOKUP(E54, '[1]Team Defense Cleaning'!$A$4:$AN$135, 30, FALSE)</f>
        <v>#N/A</v>
      </c>
      <c r="AT54" t="e">
        <f>VLOOKUP(E54, '[1]Team Defense Cleaning'!$A$4:$AN$135, 32, FALSE)</f>
        <v>#N/A</v>
      </c>
      <c r="AU54" t="e">
        <f>VLOOKUP(E54, '[1]Team Defense Cleaning'!$A$4:$AP$135, 33, FALSE)</f>
        <v>#N/A</v>
      </c>
      <c r="AV54" t="e">
        <f>VLOOKUP(E54, '[1]Team Defense Cleaning'!$A$4:$AP$135, 36, FALSE)</f>
        <v>#N/A</v>
      </c>
      <c r="AW54" t="e">
        <f>VLOOKUP(E54, '[1]Team Defense Cleaning'!$A$4:$AP$135, 38, FALSE)</f>
        <v>#N/A</v>
      </c>
      <c r="AX54" t="e">
        <f>VLOOKUP(E54, '[1]Team Defense Cleaning'!$A$4:$AP$135, 42, FALSE)</f>
        <v>#N/A</v>
      </c>
      <c r="AY54" s="4" t="e">
        <f t="shared" si="0"/>
        <v>#N/A</v>
      </c>
      <c r="AZ54" t="e">
        <f xml:space="preserve"> IF(Table5[[#This Row],[Predicted Yards]] &gt;Table5[[#This Row],[Spread]], "O", "U")</f>
        <v>#N/A</v>
      </c>
    </row>
    <row r="55" spans="2:52" x14ac:dyDescent="0.2">
      <c r="B55" t="s">
        <v>1</v>
      </c>
      <c r="H55" t="e">
        <f>VLOOKUP($A55, '[1]Passing Stats Cleaning'!$A$3:$U$37, 7, FALSE)</f>
        <v>#N/A</v>
      </c>
      <c r="I55" t="e">
        <f>VLOOKUP(A55, '[1]Passing Stats Cleaning'!$A$3:$U$37, 10, FALSE)</f>
        <v>#N/A</v>
      </c>
      <c r="J55" t="e">
        <f>VLOOKUP(A55, '[1]Passing Stats Cleaning'!$A$3:$U$37, 12, FALSE)</f>
        <v>#N/A</v>
      </c>
      <c r="K55" t="e">
        <f>VLOOKUP(A55, '[1]Passing Stats Cleaning'!$A$3:$U$37, 13, FALSE)</f>
        <v>#N/A</v>
      </c>
      <c r="L55" t="e">
        <f>VLOOKUP(A55, '[1]Passing Stats Cleaning'!$A$3:$U$37, 14, FALSE)</f>
        <v>#N/A</v>
      </c>
      <c r="M55" t="e">
        <f>VLOOKUP(A55, '[1]Passing Stats Cleaning'!$A$3:$U$37, 15, FALSE)</f>
        <v>#N/A</v>
      </c>
      <c r="N55" t="e">
        <f>VLOOKUP(A55, '[1]Passing Stats Cleaning'!$A$3:$U$37, 16, FALSE)</f>
        <v>#N/A</v>
      </c>
      <c r="O55" t="e">
        <f>VLOOKUP(A55, '[1]Passing Stats Cleaning'!$A$3:$U$37, 18, FALSE)</f>
        <v>#N/A</v>
      </c>
      <c r="P55" t="e">
        <f>VLOOKUP(A55, '[1]Passing Stats Cleaning'!$A$3:$U$37, 19, FALSE)</f>
        <v>#N/A</v>
      </c>
      <c r="Q55" t="e">
        <f>VLOOKUP(A55, '[1]Passing Stats Cleaning'!$A$3:$U$37, 20, FALSE)</f>
        <v>#N/A</v>
      </c>
      <c r="R55" t="e">
        <f>VLOOKUP(A55, '[1]Passing Stats Cleaning'!$A$3:$U$37, 21, FALSE)</f>
        <v>#N/A</v>
      </c>
      <c r="S55" t="e">
        <f>VLOOKUP(C55,'[1]Team Offense Cleaning'!$A$4:$AI$140, 10, FALSE)</f>
        <v>#N/A</v>
      </c>
      <c r="T55" t="e">
        <f>VLOOKUP(C55,'[1]Team Offense Cleaning'!$A$4:$AI$140, 9, FALSE)</f>
        <v>#N/A</v>
      </c>
      <c r="U55" t="e">
        <f>VLOOKUP(C55,'[1]Team Offense Cleaning'!$A$4:$AI$140, 13, FALSE)</f>
        <v>#N/A</v>
      </c>
      <c r="V55" t="e">
        <f>VLOOKUP(C55,'[1]Team Offense Cleaning'!$A$4:$AI$140, 17, FALSE)</f>
        <v>#N/A</v>
      </c>
      <c r="W55" t="e">
        <f>VLOOKUP(C55,'[1]Team Offense Cleaning'!$A$4:$AI$140, 15, FALSE)</f>
        <v>#N/A</v>
      </c>
      <c r="X55" t="e">
        <f>VLOOKUP(C55,'[1]Team Offense Cleaning'!$A$4:$AI$140, 16, FALSE)</f>
        <v>#N/A</v>
      </c>
      <c r="Y55" t="e">
        <f>VLOOKUP(C55,'[1]Team Offense Cleaning'!$A$4:$AI$140, 20, FALSE)</f>
        <v>#N/A</v>
      </c>
      <c r="Z55" t="e">
        <f>VLOOKUP(C55,'[1]Team Offense Cleaning'!$A$4:$AI$140, 22, FALSE)</f>
        <v>#N/A</v>
      </c>
      <c r="AA55" t="e">
        <f>VLOOKUP(C55,'[1]Team Offense Cleaning'!$A$4:$AI$140, 28, FALSE)</f>
        <v>#N/A</v>
      </c>
      <c r="AB55" t="e">
        <f>VLOOKUP(C55,'[1]Team Offense Cleaning'!$A$4:$AI$140, 29, FALSE)</f>
        <v>#N/A</v>
      </c>
      <c r="AC55" t="e">
        <f>VLOOKUP(C55,'[1]Team Offense Cleaning'!$A$4:$AI$140, 26, FALSE)</f>
        <v>#N/A</v>
      </c>
      <c r="AD55" t="e">
        <f>VLOOKUP(C55,'[1]Team Offense Cleaning'!$A$4:$AI$140, 27, FALSE)</f>
        <v>#N/A</v>
      </c>
      <c r="AE55" t="e">
        <f>VLOOKUP(C55,'[1]Team Offense Cleaning'!$A$4:$AI$140, 32, FALSE)</f>
        <v>#N/A</v>
      </c>
      <c r="AF55" t="e">
        <f>VLOOKUP(C55,'[1]Team Offense Cleaning'!$A$4:$AI$140, 33, FALSE)</f>
        <v>#N/A</v>
      </c>
      <c r="AG55" t="e">
        <f>VLOOKUP(E55, '[1]Team Defense Cleaning'!$A$4:$AN$135, 10, FALSE)</f>
        <v>#N/A</v>
      </c>
      <c r="AH55" t="e">
        <f>VLOOKUP(E55, '[1]Team Defense Cleaning'!$A$4:$AN$135, 9, FALSE)</f>
        <v>#N/A</v>
      </c>
      <c r="AI55" t="e">
        <f>VLOOKUP(E55, '[1]Team Defense Cleaning'!$A$4:$AN$135, 13, FALSE)</f>
        <v>#N/A</v>
      </c>
      <c r="AJ55" t="e">
        <f>VLOOKUP(E55, '[1]Team Defense Cleaning'!$A$4:$AN$135, 17, FALSE)</f>
        <v>#N/A</v>
      </c>
      <c r="AK55" t="e">
        <f>VLOOKUP(E55, '[1]Team Defense Cleaning'!$A$4:$AN$135, 15, FALSE)</f>
        <v>#N/A</v>
      </c>
      <c r="AL55" t="e">
        <f>VLOOKUP(E55, '[1]Team Defense Cleaning'!$A$4:$AN$135, 16, FALSE)</f>
        <v>#N/A</v>
      </c>
      <c r="AM55" t="e">
        <f>VLOOKUP(E55, '[1]Team Defense Cleaning'!$A$4:$AN$135, 20, FALSE)</f>
        <v>#N/A</v>
      </c>
      <c r="AN55" t="e">
        <f>VLOOKUP(E55, '[1]Team Defense Cleaning'!$A$4:$AN$135, 22, FALSE)</f>
        <v>#N/A</v>
      </c>
      <c r="AO55" t="e">
        <f>VLOOKUP(E55, '[1]Team Defense Cleaning'!$A$4:$AN$135, 26, FALSE)</f>
        <v>#N/A</v>
      </c>
      <c r="AP55" t="e">
        <f>VLOOKUP(E55, '[1]Team Defense Cleaning'!$A$4:$AN$135, 27, FALSE)</f>
        <v>#N/A</v>
      </c>
      <c r="AQ55" t="e">
        <f>VLOOKUP(E55, '[1]Team Defense Cleaning'!$A$4:$AN$135, 28, FALSE)</f>
        <v>#N/A</v>
      </c>
      <c r="AR55" t="e">
        <f>VLOOKUP(E55, '[1]Team Defense Cleaning'!$A$4:$AN$135, 29, FALSE)</f>
        <v>#N/A</v>
      </c>
      <c r="AS55" t="e">
        <f>VLOOKUP(E55, '[1]Team Defense Cleaning'!$A$4:$AN$135, 30, FALSE)</f>
        <v>#N/A</v>
      </c>
      <c r="AT55" t="e">
        <f>VLOOKUP(E55, '[1]Team Defense Cleaning'!$A$4:$AN$135, 32, FALSE)</f>
        <v>#N/A</v>
      </c>
      <c r="AU55" t="e">
        <f>VLOOKUP(E55, '[1]Team Defense Cleaning'!$A$4:$AP$135, 33, FALSE)</f>
        <v>#N/A</v>
      </c>
      <c r="AV55" t="e">
        <f>VLOOKUP(E55, '[1]Team Defense Cleaning'!$A$4:$AP$135, 36, FALSE)</f>
        <v>#N/A</v>
      </c>
      <c r="AW55" t="e">
        <f>VLOOKUP(E55, '[1]Team Defense Cleaning'!$A$4:$AP$135, 38, FALSE)</f>
        <v>#N/A</v>
      </c>
      <c r="AX55" t="e">
        <f>VLOOKUP(E55, '[1]Team Defense Cleaning'!$A$4:$AP$135, 42, FALSE)</f>
        <v>#N/A</v>
      </c>
      <c r="AY55" s="4" t="e">
        <f t="shared" si="0"/>
        <v>#N/A</v>
      </c>
      <c r="AZ55" t="e">
        <f xml:space="preserve"> IF(Table5[[#This Row],[Predicted Yards]] &gt;Table5[[#This Row],[Spread]], "O", "U")</f>
        <v>#N/A</v>
      </c>
    </row>
    <row r="56" spans="2:52" x14ac:dyDescent="0.2">
      <c r="B56" t="s">
        <v>1</v>
      </c>
      <c r="H56" t="e">
        <f>VLOOKUP($A56, '[1]Passing Stats Cleaning'!$A$3:$U$37, 7, FALSE)</f>
        <v>#N/A</v>
      </c>
      <c r="I56" t="e">
        <f>VLOOKUP(A56, '[1]Passing Stats Cleaning'!$A$3:$U$37, 10, FALSE)</f>
        <v>#N/A</v>
      </c>
      <c r="J56" t="e">
        <f>VLOOKUP(A56, '[1]Passing Stats Cleaning'!$A$3:$U$37, 12, FALSE)</f>
        <v>#N/A</v>
      </c>
      <c r="K56" t="e">
        <f>VLOOKUP(A56, '[1]Passing Stats Cleaning'!$A$3:$U$37, 13, FALSE)</f>
        <v>#N/A</v>
      </c>
      <c r="L56" t="e">
        <f>VLOOKUP(A56, '[1]Passing Stats Cleaning'!$A$3:$U$37, 14, FALSE)</f>
        <v>#N/A</v>
      </c>
      <c r="M56" t="e">
        <f>VLOOKUP(A56, '[1]Passing Stats Cleaning'!$A$3:$U$37, 15, FALSE)</f>
        <v>#N/A</v>
      </c>
      <c r="N56" t="e">
        <f>VLOOKUP(A56, '[1]Passing Stats Cleaning'!$A$3:$U$37, 16, FALSE)</f>
        <v>#N/A</v>
      </c>
      <c r="O56" t="e">
        <f>VLOOKUP(A56, '[1]Passing Stats Cleaning'!$A$3:$U$37, 18, FALSE)</f>
        <v>#N/A</v>
      </c>
      <c r="P56" t="e">
        <f>VLOOKUP(A56, '[1]Passing Stats Cleaning'!$A$3:$U$37, 19, FALSE)</f>
        <v>#N/A</v>
      </c>
      <c r="Q56" t="e">
        <f>VLOOKUP(A56, '[1]Passing Stats Cleaning'!$A$3:$U$37, 20, FALSE)</f>
        <v>#N/A</v>
      </c>
      <c r="R56" t="e">
        <f>VLOOKUP(A56, '[1]Passing Stats Cleaning'!$A$3:$U$37, 21, FALSE)</f>
        <v>#N/A</v>
      </c>
      <c r="S56" t="e">
        <f>VLOOKUP(C56,'[1]Team Offense Cleaning'!$A$4:$AI$140, 10, FALSE)</f>
        <v>#N/A</v>
      </c>
      <c r="T56" t="e">
        <f>VLOOKUP(C56,'[1]Team Offense Cleaning'!$A$4:$AI$140, 9, FALSE)</f>
        <v>#N/A</v>
      </c>
      <c r="U56" t="e">
        <f>VLOOKUP(C56,'[1]Team Offense Cleaning'!$A$4:$AI$140, 13, FALSE)</f>
        <v>#N/A</v>
      </c>
      <c r="V56" t="e">
        <f>VLOOKUP(C56,'[1]Team Offense Cleaning'!$A$4:$AI$140, 17, FALSE)</f>
        <v>#N/A</v>
      </c>
      <c r="W56" t="e">
        <f>VLOOKUP(C56,'[1]Team Offense Cleaning'!$A$4:$AI$140, 15, FALSE)</f>
        <v>#N/A</v>
      </c>
      <c r="X56" t="e">
        <f>VLOOKUP(C56,'[1]Team Offense Cleaning'!$A$4:$AI$140, 16, FALSE)</f>
        <v>#N/A</v>
      </c>
      <c r="Y56" t="e">
        <f>VLOOKUP(C56,'[1]Team Offense Cleaning'!$A$4:$AI$140, 20, FALSE)</f>
        <v>#N/A</v>
      </c>
      <c r="Z56" t="e">
        <f>VLOOKUP(C56,'[1]Team Offense Cleaning'!$A$4:$AI$140, 22, FALSE)</f>
        <v>#N/A</v>
      </c>
      <c r="AA56" t="e">
        <f>VLOOKUP(C56,'[1]Team Offense Cleaning'!$A$4:$AI$140, 28, FALSE)</f>
        <v>#N/A</v>
      </c>
      <c r="AB56" t="e">
        <f>VLOOKUP(C56,'[1]Team Offense Cleaning'!$A$4:$AI$140, 29, FALSE)</f>
        <v>#N/A</v>
      </c>
      <c r="AC56" t="e">
        <f>VLOOKUP(C56,'[1]Team Offense Cleaning'!$A$4:$AI$140, 26, FALSE)</f>
        <v>#N/A</v>
      </c>
      <c r="AD56" t="e">
        <f>VLOOKUP(C56,'[1]Team Offense Cleaning'!$A$4:$AI$140, 27, FALSE)</f>
        <v>#N/A</v>
      </c>
      <c r="AE56" t="e">
        <f>VLOOKUP(C56,'[1]Team Offense Cleaning'!$A$4:$AI$140, 32, FALSE)</f>
        <v>#N/A</v>
      </c>
      <c r="AF56" t="e">
        <f>VLOOKUP(C56,'[1]Team Offense Cleaning'!$A$4:$AI$140, 33, FALSE)</f>
        <v>#N/A</v>
      </c>
      <c r="AG56" t="e">
        <f>VLOOKUP(E56, '[1]Team Defense Cleaning'!$A$4:$AN$135, 10, FALSE)</f>
        <v>#N/A</v>
      </c>
      <c r="AH56" t="e">
        <f>VLOOKUP(E56, '[1]Team Defense Cleaning'!$A$4:$AN$135, 9, FALSE)</f>
        <v>#N/A</v>
      </c>
      <c r="AI56" t="e">
        <f>VLOOKUP(E56, '[1]Team Defense Cleaning'!$A$4:$AN$135, 13, FALSE)</f>
        <v>#N/A</v>
      </c>
      <c r="AJ56" t="e">
        <f>VLOOKUP(E56, '[1]Team Defense Cleaning'!$A$4:$AN$135, 17, FALSE)</f>
        <v>#N/A</v>
      </c>
      <c r="AK56" t="e">
        <f>VLOOKUP(E56, '[1]Team Defense Cleaning'!$A$4:$AN$135, 15, FALSE)</f>
        <v>#N/A</v>
      </c>
      <c r="AL56" t="e">
        <f>VLOOKUP(E56, '[1]Team Defense Cleaning'!$A$4:$AN$135, 16, FALSE)</f>
        <v>#N/A</v>
      </c>
      <c r="AM56" t="e">
        <f>VLOOKUP(E56, '[1]Team Defense Cleaning'!$A$4:$AN$135, 20, FALSE)</f>
        <v>#N/A</v>
      </c>
      <c r="AN56" t="e">
        <f>VLOOKUP(E56, '[1]Team Defense Cleaning'!$A$4:$AN$135, 22, FALSE)</f>
        <v>#N/A</v>
      </c>
      <c r="AO56" t="e">
        <f>VLOOKUP(E56, '[1]Team Defense Cleaning'!$A$4:$AN$135, 26, FALSE)</f>
        <v>#N/A</v>
      </c>
      <c r="AP56" t="e">
        <f>VLOOKUP(E56, '[1]Team Defense Cleaning'!$A$4:$AN$135, 27, FALSE)</f>
        <v>#N/A</v>
      </c>
      <c r="AQ56" t="e">
        <f>VLOOKUP(E56, '[1]Team Defense Cleaning'!$A$4:$AN$135, 28, FALSE)</f>
        <v>#N/A</v>
      </c>
      <c r="AR56" t="e">
        <f>VLOOKUP(E56, '[1]Team Defense Cleaning'!$A$4:$AN$135, 29, FALSE)</f>
        <v>#N/A</v>
      </c>
      <c r="AS56" t="e">
        <f>VLOOKUP(E56, '[1]Team Defense Cleaning'!$A$4:$AN$135, 30, FALSE)</f>
        <v>#N/A</v>
      </c>
      <c r="AT56" t="e">
        <f>VLOOKUP(E56, '[1]Team Defense Cleaning'!$A$4:$AN$135, 32, FALSE)</f>
        <v>#N/A</v>
      </c>
      <c r="AU56" t="e">
        <f>VLOOKUP(E56, '[1]Team Defense Cleaning'!$A$4:$AP$135, 33, FALSE)</f>
        <v>#N/A</v>
      </c>
      <c r="AV56" t="e">
        <f>VLOOKUP(E56, '[1]Team Defense Cleaning'!$A$4:$AP$135, 36, FALSE)</f>
        <v>#N/A</v>
      </c>
      <c r="AW56" t="e">
        <f>VLOOKUP(E56, '[1]Team Defense Cleaning'!$A$4:$AP$135, 38, FALSE)</f>
        <v>#N/A</v>
      </c>
      <c r="AX56" t="e">
        <f>VLOOKUP(E56, '[1]Team Defense Cleaning'!$A$4:$AP$135, 42, FALSE)</f>
        <v>#N/A</v>
      </c>
      <c r="AY56" s="4" t="e">
        <f t="shared" si="0"/>
        <v>#N/A</v>
      </c>
      <c r="AZ56" t="e">
        <f xml:space="preserve"> IF(Table5[[#This Row],[Predicted Yards]] &gt;Table5[[#This Row],[Spread]], "O", "U")</f>
        <v>#N/A</v>
      </c>
    </row>
    <row r="57" spans="2:52" x14ac:dyDescent="0.2">
      <c r="B57" t="s">
        <v>1</v>
      </c>
      <c r="H57" t="e">
        <f>VLOOKUP($A57, '[1]Passing Stats Cleaning'!$A$3:$U$37, 7, FALSE)</f>
        <v>#N/A</v>
      </c>
      <c r="I57" t="e">
        <f>VLOOKUP(A57, '[1]Passing Stats Cleaning'!$A$3:$U$37, 10, FALSE)</f>
        <v>#N/A</v>
      </c>
      <c r="J57" t="e">
        <f>VLOOKUP(A57, '[1]Passing Stats Cleaning'!$A$3:$U$37, 12, FALSE)</f>
        <v>#N/A</v>
      </c>
      <c r="K57" t="e">
        <f>VLOOKUP(A57, '[1]Passing Stats Cleaning'!$A$3:$U$37, 13, FALSE)</f>
        <v>#N/A</v>
      </c>
      <c r="L57" t="e">
        <f>VLOOKUP(A57, '[1]Passing Stats Cleaning'!$A$3:$U$37, 14, FALSE)</f>
        <v>#N/A</v>
      </c>
      <c r="M57" t="e">
        <f>VLOOKUP(A57, '[1]Passing Stats Cleaning'!$A$3:$U$37, 15, FALSE)</f>
        <v>#N/A</v>
      </c>
      <c r="N57" t="e">
        <f>VLOOKUP(A57, '[1]Passing Stats Cleaning'!$A$3:$U$37, 16, FALSE)</f>
        <v>#N/A</v>
      </c>
      <c r="O57" t="e">
        <f>VLOOKUP(A57, '[1]Passing Stats Cleaning'!$A$3:$U$37, 18, FALSE)</f>
        <v>#N/A</v>
      </c>
      <c r="P57" t="e">
        <f>VLOOKUP(A57, '[1]Passing Stats Cleaning'!$A$3:$U$37, 19, FALSE)</f>
        <v>#N/A</v>
      </c>
      <c r="Q57" t="e">
        <f>VLOOKUP(A57, '[1]Passing Stats Cleaning'!$A$3:$U$37, 20, FALSE)</f>
        <v>#N/A</v>
      </c>
      <c r="R57" t="e">
        <f>VLOOKUP(A57, '[1]Passing Stats Cleaning'!$A$3:$U$37, 21, FALSE)</f>
        <v>#N/A</v>
      </c>
      <c r="S57" t="e">
        <f>VLOOKUP(C57,'[1]Team Offense Cleaning'!$A$4:$AI$140, 10, FALSE)</f>
        <v>#N/A</v>
      </c>
      <c r="T57" t="e">
        <f>VLOOKUP(C57,'[1]Team Offense Cleaning'!$A$4:$AI$140, 9, FALSE)</f>
        <v>#N/A</v>
      </c>
      <c r="U57" t="e">
        <f>VLOOKUP(C57,'[1]Team Offense Cleaning'!$A$4:$AI$140, 13, FALSE)</f>
        <v>#N/A</v>
      </c>
      <c r="V57" t="e">
        <f>VLOOKUP(C57,'[1]Team Offense Cleaning'!$A$4:$AI$140, 17, FALSE)</f>
        <v>#N/A</v>
      </c>
      <c r="W57" t="e">
        <f>VLOOKUP(C57,'[1]Team Offense Cleaning'!$A$4:$AI$140, 15, FALSE)</f>
        <v>#N/A</v>
      </c>
      <c r="X57" t="e">
        <f>VLOOKUP(C57,'[1]Team Offense Cleaning'!$A$4:$AI$140, 16, FALSE)</f>
        <v>#N/A</v>
      </c>
      <c r="Y57" t="e">
        <f>VLOOKUP(C57,'[1]Team Offense Cleaning'!$A$4:$AI$140, 20, FALSE)</f>
        <v>#N/A</v>
      </c>
      <c r="Z57" t="e">
        <f>VLOOKUP(C57,'[1]Team Offense Cleaning'!$A$4:$AI$140, 22, FALSE)</f>
        <v>#N/A</v>
      </c>
      <c r="AA57" t="e">
        <f>VLOOKUP(C57,'[1]Team Offense Cleaning'!$A$4:$AI$140, 28, FALSE)</f>
        <v>#N/A</v>
      </c>
      <c r="AB57" t="e">
        <f>VLOOKUP(C57,'[1]Team Offense Cleaning'!$A$4:$AI$140, 29, FALSE)</f>
        <v>#N/A</v>
      </c>
      <c r="AC57" t="e">
        <f>VLOOKUP(C57,'[1]Team Offense Cleaning'!$A$4:$AI$140, 26, FALSE)</f>
        <v>#N/A</v>
      </c>
      <c r="AD57" t="e">
        <f>VLOOKUP(C57,'[1]Team Offense Cleaning'!$A$4:$AI$140, 27, FALSE)</f>
        <v>#N/A</v>
      </c>
      <c r="AE57" t="e">
        <f>VLOOKUP(C57,'[1]Team Offense Cleaning'!$A$4:$AI$140, 32, FALSE)</f>
        <v>#N/A</v>
      </c>
      <c r="AF57" t="e">
        <f>VLOOKUP(C57,'[1]Team Offense Cleaning'!$A$4:$AI$140, 33, FALSE)</f>
        <v>#N/A</v>
      </c>
      <c r="AG57" t="e">
        <f>VLOOKUP(E57, '[1]Team Defense Cleaning'!$A$4:$AN$135, 10, FALSE)</f>
        <v>#N/A</v>
      </c>
      <c r="AH57" t="e">
        <f>VLOOKUP(E57, '[1]Team Defense Cleaning'!$A$4:$AN$135, 9, FALSE)</f>
        <v>#N/A</v>
      </c>
      <c r="AI57" t="e">
        <f>VLOOKUP(E57, '[1]Team Defense Cleaning'!$A$4:$AN$135, 13, FALSE)</f>
        <v>#N/A</v>
      </c>
      <c r="AJ57" t="e">
        <f>VLOOKUP(E57, '[1]Team Defense Cleaning'!$A$4:$AN$135, 17, FALSE)</f>
        <v>#N/A</v>
      </c>
      <c r="AK57" t="e">
        <f>VLOOKUP(E57, '[1]Team Defense Cleaning'!$A$4:$AN$135, 15, FALSE)</f>
        <v>#N/A</v>
      </c>
      <c r="AL57" t="e">
        <f>VLOOKUP(E57, '[1]Team Defense Cleaning'!$A$4:$AN$135, 16, FALSE)</f>
        <v>#N/A</v>
      </c>
      <c r="AM57" t="e">
        <f>VLOOKUP(E57, '[1]Team Defense Cleaning'!$A$4:$AN$135, 20, FALSE)</f>
        <v>#N/A</v>
      </c>
      <c r="AN57" t="e">
        <f>VLOOKUP(E57, '[1]Team Defense Cleaning'!$A$4:$AN$135, 22, FALSE)</f>
        <v>#N/A</v>
      </c>
      <c r="AO57" t="e">
        <f>VLOOKUP(E57, '[1]Team Defense Cleaning'!$A$4:$AN$135, 26, FALSE)</f>
        <v>#N/A</v>
      </c>
      <c r="AP57" t="e">
        <f>VLOOKUP(E57, '[1]Team Defense Cleaning'!$A$4:$AN$135, 27, FALSE)</f>
        <v>#N/A</v>
      </c>
      <c r="AQ57" t="e">
        <f>VLOOKUP(E57, '[1]Team Defense Cleaning'!$A$4:$AN$135, 28, FALSE)</f>
        <v>#N/A</v>
      </c>
      <c r="AR57" t="e">
        <f>VLOOKUP(E57, '[1]Team Defense Cleaning'!$A$4:$AN$135, 29, FALSE)</f>
        <v>#N/A</v>
      </c>
      <c r="AS57" t="e">
        <f>VLOOKUP(E57, '[1]Team Defense Cleaning'!$A$4:$AN$135, 30, FALSE)</f>
        <v>#N/A</v>
      </c>
      <c r="AT57" t="e">
        <f>VLOOKUP(E57, '[1]Team Defense Cleaning'!$A$4:$AN$135, 32, FALSE)</f>
        <v>#N/A</v>
      </c>
      <c r="AU57" t="e">
        <f>VLOOKUP(E57, '[1]Team Defense Cleaning'!$A$4:$AP$135, 33, FALSE)</f>
        <v>#N/A</v>
      </c>
      <c r="AV57" t="e">
        <f>VLOOKUP(E57, '[1]Team Defense Cleaning'!$A$4:$AP$135, 36, FALSE)</f>
        <v>#N/A</v>
      </c>
      <c r="AW57" t="e">
        <f>VLOOKUP(E57, '[1]Team Defense Cleaning'!$A$4:$AP$135, 38, FALSE)</f>
        <v>#N/A</v>
      </c>
      <c r="AX57" t="e">
        <f>VLOOKUP(E57, '[1]Team Defense Cleaning'!$A$4:$AP$135, 42, FALSE)</f>
        <v>#N/A</v>
      </c>
      <c r="AY57" s="4" t="e">
        <f t="shared" si="0"/>
        <v>#N/A</v>
      </c>
      <c r="AZ57" t="e">
        <f xml:space="preserve"> IF(Table5[[#This Row],[Predicted Yards]] &gt;Table5[[#This Row],[Spread]], "O", "U")</f>
        <v>#N/A</v>
      </c>
    </row>
    <row r="58" spans="2:52" x14ac:dyDescent="0.2">
      <c r="B58" t="s">
        <v>1</v>
      </c>
      <c r="H58" t="e">
        <f>VLOOKUP($A58, '[1]Passing Stats Cleaning'!$A$3:$U$37, 7, FALSE)</f>
        <v>#N/A</v>
      </c>
      <c r="I58" t="e">
        <f>VLOOKUP(A58, '[1]Passing Stats Cleaning'!$A$3:$U$37, 10, FALSE)</f>
        <v>#N/A</v>
      </c>
      <c r="J58" t="e">
        <f>VLOOKUP(A58, '[1]Passing Stats Cleaning'!$A$3:$U$37, 12, FALSE)</f>
        <v>#N/A</v>
      </c>
      <c r="K58" t="e">
        <f>VLOOKUP(A58, '[1]Passing Stats Cleaning'!$A$3:$U$37, 13, FALSE)</f>
        <v>#N/A</v>
      </c>
      <c r="L58" t="e">
        <f>VLOOKUP(A58, '[1]Passing Stats Cleaning'!$A$3:$U$37, 14, FALSE)</f>
        <v>#N/A</v>
      </c>
      <c r="M58" t="e">
        <f>VLOOKUP(A58, '[1]Passing Stats Cleaning'!$A$3:$U$37, 15, FALSE)</f>
        <v>#N/A</v>
      </c>
      <c r="N58" t="e">
        <f>VLOOKUP(A58, '[1]Passing Stats Cleaning'!$A$3:$U$37, 16, FALSE)</f>
        <v>#N/A</v>
      </c>
      <c r="O58" t="e">
        <f>VLOOKUP(A58, '[1]Passing Stats Cleaning'!$A$3:$U$37, 18, FALSE)</f>
        <v>#N/A</v>
      </c>
      <c r="P58" t="e">
        <f>VLOOKUP(A58, '[1]Passing Stats Cleaning'!$A$3:$U$37, 19, FALSE)</f>
        <v>#N/A</v>
      </c>
      <c r="Q58" t="e">
        <f>VLOOKUP(A58, '[1]Passing Stats Cleaning'!$A$3:$U$37, 20, FALSE)</f>
        <v>#N/A</v>
      </c>
      <c r="R58" t="e">
        <f>VLOOKUP(A58, '[1]Passing Stats Cleaning'!$A$3:$U$37, 21, FALSE)</f>
        <v>#N/A</v>
      </c>
      <c r="S58" t="e">
        <f>VLOOKUP(C58,'[1]Team Offense Cleaning'!$A$4:$AI$140, 10, FALSE)</f>
        <v>#N/A</v>
      </c>
      <c r="T58" t="e">
        <f>VLOOKUP(C58,'[1]Team Offense Cleaning'!$A$4:$AI$140, 9, FALSE)</f>
        <v>#N/A</v>
      </c>
      <c r="U58" t="e">
        <f>VLOOKUP(C58,'[1]Team Offense Cleaning'!$A$4:$AI$140, 13, FALSE)</f>
        <v>#N/A</v>
      </c>
      <c r="V58" t="e">
        <f>VLOOKUP(C58,'[1]Team Offense Cleaning'!$A$4:$AI$140, 17, FALSE)</f>
        <v>#N/A</v>
      </c>
      <c r="W58" t="e">
        <f>VLOOKUP(C58,'[1]Team Offense Cleaning'!$A$4:$AI$140, 15, FALSE)</f>
        <v>#N/A</v>
      </c>
      <c r="X58" t="e">
        <f>VLOOKUP(C58,'[1]Team Offense Cleaning'!$A$4:$AI$140, 16, FALSE)</f>
        <v>#N/A</v>
      </c>
      <c r="Y58" t="e">
        <f>VLOOKUP(C58,'[1]Team Offense Cleaning'!$A$4:$AI$140, 20, FALSE)</f>
        <v>#N/A</v>
      </c>
      <c r="Z58" t="e">
        <f>VLOOKUP(C58,'[1]Team Offense Cleaning'!$A$4:$AI$140, 22, FALSE)</f>
        <v>#N/A</v>
      </c>
      <c r="AA58" t="e">
        <f>VLOOKUP(C58,'[1]Team Offense Cleaning'!$A$4:$AI$140, 28, FALSE)</f>
        <v>#N/A</v>
      </c>
      <c r="AB58" t="e">
        <f>VLOOKUP(C58,'[1]Team Offense Cleaning'!$A$4:$AI$140, 29, FALSE)</f>
        <v>#N/A</v>
      </c>
      <c r="AC58" t="e">
        <f>VLOOKUP(C58,'[1]Team Offense Cleaning'!$A$4:$AI$140, 26, FALSE)</f>
        <v>#N/A</v>
      </c>
      <c r="AD58" t="e">
        <f>VLOOKUP(C58,'[1]Team Offense Cleaning'!$A$4:$AI$140, 27, FALSE)</f>
        <v>#N/A</v>
      </c>
      <c r="AE58" t="e">
        <f>VLOOKUP(C58,'[1]Team Offense Cleaning'!$A$4:$AI$140, 32, FALSE)</f>
        <v>#N/A</v>
      </c>
      <c r="AF58" t="e">
        <f>VLOOKUP(C58,'[1]Team Offense Cleaning'!$A$4:$AI$140, 33, FALSE)</f>
        <v>#N/A</v>
      </c>
      <c r="AG58" t="e">
        <f>VLOOKUP(E58, '[1]Team Defense Cleaning'!$A$4:$AN$135, 10, FALSE)</f>
        <v>#N/A</v>
      </c>
      <c r="AH58" t="e">
        <f>VLOOKUP(E58, '[1]Team Defense Cleaning'!$A$4:$AN$135, 9, FALSE)</f>
        <v>#N/A</v>
      </c>
      <c r="AI58" t="e">
        <f>VLOOKUP(E58, '[1]Team Defense Cleaning'!$A$4:$AN$135, 13, FALSE)</f>
        <v>#N/A</v>
      </c>
      <c r="AJ58" t="e">
        <f>VLOOKUP(E58, '[1]Team Defense Cleaning'!$A$4:$AN$135, 17, FALSE)</f>
        <v>#N/A</v>
      </c>
      <c r="AK58" t="e">
        <f>VLOOKUP(E58, '[1]Team Defense Cleaning'!$A$4:$AN$135, 15, FALSE)</f>
        <v>#N/A</v>
      </c>
      <c r="AL58" t="e">
        <f>VLOOKUP(E58, '[1]Team Defense Cleaning'!$A$4:$AN$135, 16, FALSE)</f>
        <v>#N/A</v>
      </c>
      <c r="AM58" t="e">
        <f>VLOOKUP(E58, '[1]Team Defense Cleaning'!$A$4:$AN$135, 20, FALSE)</f>
        <v>#N/A</v>
      </c>
      <c r="AN58" t="e">
        <f>VLOOKUP(E58, '[1]Team Defense Cleaning'!$A$4:$AN$135, 22, FALSE)</f>
        <v>#N/A</v>
      </c>
      <c r="AO58" t="e">
        <f>VLOOKUP(E58, '[1]Team Defense Cleaning'!$A$4:$AN$135, 26, FALSE)</f>
        <v>#N/A</v>
      </c>
      <c r="AP58" t="e">
        <f>VLOOKUP(E58, '[1]Team Defense Cleaning'!$A$4:$AN$135, 27, FALSE)</f>
        <v>#N/A</v>
      </c>
      <c r="AQ58" t="e">
        <f>VLOOKUP(E58, '[1]Team Defense Cleaning'!$A$4:$AN$135, 28, FALSE)</f>
        <v>#N/A</v>
      </c>
      <c r="AR58" t="e">
        <f>VLOOKUP(E58, '[1]Team Defense Cleaning'!$A$4:$AN$135, 29, FALSE)</f>
        <v>#N/A</v>
      </c>
      <c r="AS58" t="e">
        <f>VLOOKUP(E58, '[1]Team Defense Cleaning'!$A$4:$AN$135, 30, FALSE)</f>
        <v>#N/A</v>
      </c>
      <c r="AT58" t="e">
        <f>VLOOKUP(E58, '[1]Team Defense Cleaning'!$A$4:$AN$135, 32, FALSE)</f>
        <v>#N/A</v>
      </c>
      <c r="AU58" t="e">
        <f>VLOOKUP(E58, '[1]Team Defense Cleaning'!$A$4:$AP$135, 33, FALSE)</f>
        <v>#N/A</v>
      </c>
      <c r="AV58" t="e">
        <f>VLOOKUP(E58, '[1]Team Defense Cleaning'!$A$4:$AP$135, 36, FALSE)</f>
        <v>#N/A</v>
      </c>
      <c r="AW58" t="e">
        <f>VLOOKUP(E58, '[1]Team Defense Cleaning'!$A$4:$AP$135, 38, FALSE)</f>
        <v>#N/A</v>
      </c>
      <c r="AX58" t="e">
        <f>VLOOKUP(E58, '[1]Team Defense Cleaning'!$A$4:$AP$135, 42, FALSE)</f>
        <v>#N/A</v>
      </c>
      <c r="AY58" s="4" t="e">
        <f t="shared" si="0"/>
        <v>#N/A</v>
      </c>
      <c r="AZ58" t="e">
        <f xml:space="preserve"> IF(Table5[[#This Row],[Predicted Yards]] &gt;Table5[[#This Row],[Spread]], "O", "U")</f>
        <v>#N/A</v>
      </c>
    </row>
    <row r="59" spans="2:52" x14ac:dyDescent="0.2">
      <c r="B59" t="s">
        <v>1</v>
      </c>
      <c r="H59" t="e">
        <f>VLOOKUP($A59, '[1]Passing Stats Cleaning'!$A$3:$U$37, 7, FALSE)</f>
        <v>#N/A</v>
      </c>
      <c r="I59" t="e">
        <f>VLOOKUP(A59, '[1]Passing Stats Cleaning'!$A$3:$U$37, 10, FALSE)</f>
        <v>#N/A</v>
      </c>
      <c r="J59" t="e">
        <f>VLOOKUP(A59, '[1]Passing Stats Cleaning'!$A$3:$U$37, 12, FALSE)</f>
        <v>#N/A</v>
      </c>
      <c r="K59" t="e">
        <f>VLOOKUP(A59, '[1]Passing Stats Cleaning'!$A$3:$U$37, 13, FALSE)</f>
        <v>#N/A</v>
      </c>
      <c r="L59" t="e">
        <f>VLOOKUP(A59, '[1]Passing Stats Cleaning'!$A$3:$U$37, 14, FALSE)</f>
        <v>#N/A</v>
      </c>
      <c r="M59" t="e">
        <f>VLOOKUP(A59, '[1]Passing Stats Cleaning'!$A$3:$U$37, 15, FALSE)</f>
        <v>#N/A</v>
      </c>
      <c r="N59" t="e">
        <f>VLOOKUP(A59, '[1]Passing Stats Cleaning'!$A$3:$U$37, 16, FALSE)</f>
        <v>#N/A</v>
      </c>
      <c r="O59" t="e">
        <f>VLOOKUP(A59, '[1]Passing Stats Cleaning'!$A$3:$U$37, 18, FALSE)</f>
        <v>#N/A</v>
      </c>
      <c r="P59" t="e">
        <f>VLOOKUP(A59, '[1]Passing Stats Cleaning'!$A$3:$U$37, 19, FALSE)</f>
        <v>#N/A</v>
      </c>
      <c r="Q59" t="e">
        <f>VLOOKUP(A59, '[1]Passing Stats Cleaning'!$A$3:$U$37, 20, FALSE)</f>
        <v>#N/A</v>
      </c>
      <c r="R59" t="e">
        <f>VLOOKUP(A59, '[1]Passing Stats Cleaning'!$A$3:$U$37, 21, FALSE)</f>
        <v>#N/A</v>
      </c>
      <c r="S59" t="e">
        <f>VLOOKUP(C59,'[1]Team Offense Cleaning'!$A$4:$AI$140, 10, FALSE)</f>
        <v>#N/A</v>
      </c>
      <c r="T59" t="e">
        <f>VLOOKUP(C59,'[1]Team Offense Cleaning'!$A$4:$AI$140, 9, FALSE)</f>
        <v>#N/A</v>
      </c>
      <c r="U59" t="e">
        <f>VLOOKUP(C59,'[1]Team Offense Cleaning'!$A$4:$AI$140, 13, FALSE)</f>
        <v>#N/A</v>
      </c>
      <c r="V59" t="e">
        <f>VLOOKUP(C59,'[1]Team Offense Cleaning'!$A$4:$AI$140, 17, FALSE)</f>
        <v>#N/A</v>
      </c>
      <c r="W59" t="e">
        <f>VLOOKUP(C59,'[1]Team Offense Cleaning'!$A$4:$AI$140, 15, FALSE)</f>
        <v>#N/A</v>
      </c>
      <c r="X59" t="e">
        <f>VLOOKUP(C59,'[1]Team Offense Cleaning'!$A$4:$AI$140, 16, FALSE)</f>
        <v>#N/A</v>
      </c>
      <c r="Y59" t="e">
        <f>VLOOKUP(C59,'[1]Team Offense Cleaning'!$A$4:$AI$140, 20, FALSE)</f>
        <v>#N/A</v>
      </c>
      <c r="Z59" t="e">
        <f>VLOOKUP(C59,'[1]Team Offense Cleaning'!$A$4:$AI$140, 22, FALSE)</f>
        <v>#N/A</v>
      </c>
      <c r="AA59" t="e">
        <f>VLOOKUP(C59,'[1]Team Offense Cleaning'!$A$4:$AI$140, 28, FALSE)</f>
        <v>#N/A</v>
      </c>
      <c r="AB59" t="e">
        <f>VLOOKUP(C59,'[1]Team Offense Cleaning'!$A$4:$AI$140, 29, FALSE)</f>
        <v>#N/A</v>
      </c>
      <c r="AC59" t="e">
        <f>VLOOKUP(C59,'[1]Team Offense Cleaning'!$A$4:$AI$140, 26, FALSE)</f>
        <v>#N/A</v>
      </c>
      <c r="AD59" t="e">
        <f>VLOOKUP(C59,'[1]Team Offense Cleaning'!$A$4:$AI$140, 27, FALSE)</f>
        <v>#N/A</v>
      </c>
      <c r="AE59" t="e">
        <f>VLOOKUP(C59,'[1]Team Offense Cleaning'!$A$4:$AI$140, 32, FALSE)</f>
        <v>#N/A</v>
      </c>
      <c r="AF59" t="e">
        <f>VLOOKUP(C59,'[1]Team Offense Cleaning'!$A$4:$AI$140, 33, FALSE)</f>
        <v>#N/A</v>
      </c>
      <c r="AG59" t="e">
        <f>VLOOKUP(E59, '[1]Team Defense Cleaning'!$A$4:$AN$135, 10, FALSE)</f>
        <v>#N/A</v>
      </c>
      <c r="AH59" t="e">
        <f>VLOOKUP(E59, '[1]Team Defense Cleaning'!$A$4:$AN$135, 9, FALSE)</f>
        <v>#N/A</v>
      </c>
      <c r="AI59" t="e">
        <f>VLOOKUP(E59, '[1]Team Defense Cleaning'!$A$4:$AN$135, 13, FALSE)</f>
        <v>#N/A</v>
      </c>
      <c r="AJ59" t="e">
        <f>VLOOKUP(E59, '[1]Team Defense Cleaning'!$A$4:$AN$135, 17, FALSE)</f>
        <v>#N/A</v>
      </c>
      <c r="AK59" t="e">
        <f>VLOOKUP(E59, '[1]Team Defense Cleaning'!$A$4:$AN$135, 15, FALSE)</f>
        <v>#N/A</v>
      </c>
      <c r="AL59" t="e">
        <f>VLOOKUP(E59, '[1]Team Defense Cleaning'!$A$4:$AN$135, 16, FALSE)</f>
        <v>#N/A</v>
      </c>
      <c r="AM59" t="e">
        <f>VLOOKUP(E59, '[1]Team Defense Cleaning'!$A$4:$AN$135, 20, FALSE)</f>
        <v>#N/A</v>
      </c>
      <c r="AN59" t="e">
        <f>VLOOKUP(E59, '[1]Team Defense Cleaning'!$A$4:$AN$135, 22, FALSE)</f>
        <v>#N/A</v>
      </c>
      <c r="AO59" t="e">
        <f>VLOOKUP(E59, '[1]Team Defense Cleaning'!$A$4:$AN$135, 26, FALSE)</f>
        <v>#N/A</v>
      </c>
      <c r="AP59" t="e">
        <f>VLOOKUP(E59, '[1]Team Defense Cleaning'!$A$4:$AN$135, 27, FALSE)</f>
        <v>#N/A</v>
      </c>
      <c r="AQ59" t="e">
        <f>VLOOKUP(E59, '[1]Team Defense Cleaning'!$A$4:$AN$135, 28, FALSE)</f>
        <v>#N/A</v>
      </c>
      <c r="AR59" t="e">
        <f>VLOOKUP(E59, '[1]Team Defense Cleaning'!$A$4:$AN$135, 29, FALSE)</f>
        <v>#N/A</v>
      </c>
      <c r="AS59" t="e">
        <f>VLOOKUP(E59, '[1]Team Defense Cleaning'!$A$4:$AN$135, 30, FALSE)</f>
        <v>#N/A</v>
      </c>
      <c r="AT59" t="e">
        <f>VLOOKUP(E59, '[1]Team Defense Cleaning'!$A$4:$AN$135, 32, FALSE)</f>
        <v>#N/A</v>
      </c>
      <c r="AU59" t="e">
        <f>VLOOKUP(E59, '[1]Team Defense Cleaning'!$A$4:$AP$135, 33, FALSE)</f>
        <v>#N/A</v>
      </c>
      <c r="AV59" t="e">
        <f>VLOOKUP(E59, '[1]Team Defense Cleaning'!$A$4:$AP$135, 36, FALSE)</f>
        <v>#N/A</v>
      </c>
      <c r="AW59" t="e">
        <f>VLOOKUP(E59, '[1]Team Defense Cleaning'!$A$4:$AP$135, 38, FALSE)</f>
        <v>#N/A</v>
      </c>
      <c r="AX59" t="e">
        <f>VLOOKUP(E59, '[1]Team Defense Cleaning'!$A$4:$AP$135, 42, FALSE)</f>
        <v>#N/A</v>
      </c>
      <c r="AY59" s="4" t="e">
        <f t="shared" si="0"/>
        <v>#N/A</v>
      </c>
      <c r="AZ59" t="e">
        <f xml:space="preserve"> IF(Table5[[#This Row],[Predicted Yards]] &gt;Table5[[#This Row],[Spread]], "O", "U")</f>
        <v>#N/A</v>
      </c>
    </row>
    <row r="60" spans="2:52" x14ac:dyDescent="0.2">
      <c r="B60" t="s">
        <v>1</v>
      </c>
      <c r="H60" t="e">
        <f>VLOOKUP($A60, '[1]Passing Stats Cleaning'!$A$3:$U$37, 7, FALSE)</f>
        <v>#N/A</v>
      </c>
      <c r="I60" t="e">
        <f>VLOOKUP(A60, '[1]Passing Stats Cleaning'!$A$3:$U$37, 10, FALSE)</f>
        <v>#N/A</v>
      </c>
      <c r="J60" t="e">
        <f>VLOOKUP(A60, '[1]Passing Stats Cleaning'!$A$3:$U$37, 12, FALSE)</f>
        <v>#N/A</v>
      </c>
      <c r="K60" t="e">
        <f>VLOOKUP(A60, '[1]Passing Stats Cleaning'!$A$3:$U$37, 13, FALSE)</f>
        <v>#N/A</v>
      </c>
      <c r="L60" t="e">
        <f>VLOOKUP(A60, '[1]Passing Stats Cleaning'!$A$3:$U$37, 14, FALSE)</f>
        <v>#N/A</v>
      </c>
      <c r="M60" t="e">
        <f>VLOOKUP(A60, '[1]Passing Stats Cleaning'!$A$3:$U$37, 15, FALSE)</f>
        <v>#N/A</v>
      </c>
      <c r="N60" t="e">
        <f>VLOOKUP(A60, '[1]Passing Stats Cleaning'!$A$3:$U$37, 16, FALSE)</f>
        <v>#N/A</v>
      </c>
      <c r="O60" t="e">
        <f>VLOOKUP(A60, '[1]Passing Stats Cleaning'!$A$3:$U$37, 18, FALSE)</f>
        <v>#N/A</v>
      </c>
      <c r="P60" t="e">
        <f>VLOOKUP(A60, '[1]Passing Stats Cleaning'!$A$3:$U$37, 19, FALSE)</f>
        <v>#N/A</v>
      </c>
      <c r="Q60" t="e">
        <f>VLOOKUP(A60, '[1]Passing Stats Cleaning'!$A$3:$U$37, 20, FALSE)</f>
        <v>#N/A</v>
      </c>
      <c r="R60" t="e">
        <f>VLOOKUP(A60, '[1]Passing Stats Cleaning'!$A$3:$U$37, 21, FALSE)</f>
        <v>#N/A</v>
      </c>
      <c r="S60" t="e">
        <f>VLOOKUP(C60,'[1]Team Offense Cleaning'!$A$4:$AI$140, 10, FALSE)</f>
        <v>#N/A</v>
      </c>
      <c r="T60" t="e">
        <f>VLOOKUP(C60,'[1]Team Offense Cleaning'!$A$4:$AI$140, 9, FALSE)</f>
        <v>#N/A</v>
      </c>
      <c r="U60" t="e">
        <f>VLOOKUP(C60,'[1]Team Offense Cleaning'!$A$4:$AI$140, 13, FALSE)</f>
        <v>#N/A</v>
      </c>
      <c r="V60" t="e">
        <f>VLOOKUP(C60,'[1]Team Offense Cleaning'!$A$4:$AI$140, 17, FALSE)</f>
        <v>#N/A</v>
      </c>
      <c r="W60" t="e">
        <f>VLOOKUP(C60,'[1]Team Offense Cleaning'!$A$4:$AI$140, 15, FALSE)</f>
        <v>#N/A</v>
      </c>
      <c r="X60" t="e">
        <f>VLOOKUP(C60,'[1]Team Offense Cleaning'!$A$4:$AI$140, 16, FALSE)</f>
        <v>#N/A</v>
      </c>
      <c r="Y60" t="e">
        <f>VLOOKUP(C60,'[1]Team Offense Cleaning'!$A$4:$AI$140, 20, FALSE)</f>
        <v>#N/A</v>
      </c>
      <c r="Z60" t="e">
        <f>VLOOKUP(C60,'[1]Team Offense Cleaning'!$A$4:$AI$140, 22, FALSE)</f>
        <v>#N/A</v>
      </c>
      <c r="AA60" t="e">
        <f>VLOOKUP(C60,'[1]Team Offense Cleaning'!$A$4:$AI$140, 28, FALSE)</f>
        <v>#N/A</v>
      </c>
      <c r="AB60" t="e">
        <f>VLOOKUP(C60,'[1]Team Offense Cleaning'!$A$4:$AI$140, 29, FALSE)</f>
        <v>#N/A</v>
      </c>
      <c r="AC60" t="e">
        <f>VLOOKUP(C60,'[1]Team Offense Cleaning'!$A$4:$AI$140, 26, FALSE)</f>
        <v>#N/A</v>
      </c>
      <c r="AD60" t="e">
        <f>VLOOKUP(C60,'[1]Team Offense Cleaning'!$A$4:$AI$140, 27, FALSE)</f>
        <v>#N/A</v>
      </c>
      <c r="AE60" t="e">
        <f>VLOOKUP(C60,'[1]Team Offense Cleaning'!$A$4:$AI$140, 32, FALSE)</f>
        <v>#N/A</v>
      </c>
      <c r="AF60" t="e">
        <f>VLOOKUP(C60,'[1]Team Offense Cleaning'!$A$4:$AI$140, 33, FALSE)</f>
        <v>#N/A</v>
      </c>
      <c r="AG60" t="e">
        <f>VLOOKUP(E60, '[1]Team Defense Cleaning'!$A$4:$AN$135, 10, FALSE)</f>
        <v>#N/A</v>
      </c>
      <c r="AH60" t="e">
        <f>VLOOKUP(E60, '[1]Team Defense Cleaning'!$A$4:$AN$135, 9, FALSE)</f>
        <v>#N/A</v>
      </c>
      <c r="AI60" t="e">
        <f>VLOOKUP(E60, '[1]Team Defense Cleaning'!$A$4:$AN$135, 13, FALSE)</f>
        <v>#N/A</v>
      </c>
      <c r="AJ60" t="e">
        <f>VLOOKUP(E60, '[1]Team Defense Cleaning'!$A$4:$AN$135, 17, FALSE)</f>
        <v>#N/A</v>
      </c>
      <c r="AK60" t="e">
        <f>VLOOKUP(E60, '[1]Team Defense Cleaning'!$A$4:$AN$135, 15, FALSE)</f>
        <v>#N/A</v>
      </c>
      <c r="AL60" t="e">
        <f>VLOOKUP(E60, '[1]Team Defense Cleaning'!$A$4:$AN$135, 16, FALSE)</f>
        <v>#N/A</v>
      </c>
      <c r="AM60" t="e">
        <f>VLOOKUP(E60, '[1]Team Defense Cleaning'!$A$4:$AN$135, 20, FALSE)</f>
        <v>#N/A</v>
      </c>
      <c r="AN60" t="e">
        <f>VLOOKUP(E60, '[1]Team Defense Cleaning'!$A$4:$AN$135, 22, FALSE)</f>
        <v>#N/A</v>
      </c>
      <c r="AO60" t="e">
        <f>VLOOKUP(E60, '[1]Team Defense Cleaning'!$A$4:$AN$135, 26, FALSE)</f>
        <v>#N/A</v>
      </c>
      <c r="AP60" t="e">
        <f>VLOOKUP(E60, '[1]Team Defense Cleaning'!$A$4:$AN$135, 27, FALSE)</f>
        <v>#N/A</v>
      </c>
      <c r="AQ60" t="e">
        <f>VLOOKUP(E60, '[1]Team Defense Cleaning'!$A$4:$AN$135, 28, FALSE)</f>
        <v>#N/A</v>
      </c>
      <c r="AR60" t="e">
        <f>VLOOKUP(E60, '[1]Team Defense Cleaning'!$A$4:$AN$135, 29, FALSE)</f>
        <v>#N/A</v>
      </c>
      <c r="AS60" t="e">
        <f>VLOOKUP(E60, '[1]Team Defense Cleaning'!$A$4:$AN$135, 30, FALSE)</f>
        <v>#N/A</v>
      </c>
      <c r="AT60" t="e">
        <f>VLOOKUP(E60, '[1]Team Defense Cleaning'!$A$4:$AN$135, 32, FALSE)</f>
        <v>#N/A</v>
      </c>
      <c r="AU60" t="e">
        <f>VLOOKUP(E60, '[1]Team Defense Cleaning'!$A$4:$AP$135, 33, FALSE)</f>
        <v>#N/A</v>
      </c>
      <c r="AV60" t="e">
        <f>VLOOKUP(E60, '[1]Team Defense Cleaning'!$A$4:$AP$135, 36, FALSE)</f>
        <v>#N/A</v>
      </c>
      <c r="AW60" t="e">
        <f>VLOOKUP(E60, '[1]Team Defense Cleaning'!$A$4:$AP$135, 38, FALSE)</f>
        <v>#N/A</v>
      </c>
      <c r="AX60" t="e">
        <f>VLOOKUP(E60, '[1]Team Defense Cleaning'!$A$4:$AP$135, 42, FALSE)</f>
        <v>#N/A</v>
      </c>
      <c r="AY60" s="4" t="e">
        <f t="shared" si="0"/>
        <v>#N/A</v>
      </c>
      <c r="AZ60" t="e">
        <f xml:space="preserve"> IF(Table5[[#This Row],[Predicted Yards]] &gt;Table5[[#This Row],[Spread]], "O", "U")</f>
        <v>#N/A</v>
      </c>
    </row>
    <row r="61" spans="2:52" x14ac:dyDescent="0.2">
      <c r="B61" t="s">
        <v>1</v>
      </c>
      <c r="H61" t="e">
        <f>VLOOKUP($A61, '[1]Passing Stats Cleaning'!$A$3:$U$37, 7, FALSE)</f>
        <v>#N/A</v>
      </c>
      <c r="I61" t="e">
        <f>VLOOKUP(A61, '[1]Passing Stats Cleaning'!$A$3:$U$37, 10, FALSE)</f>
        <v>#N/A</v>
      </c>
      <c r="J61" t="e">
        <f>VLOOKUP(A61, '[1]Passing Stats Cleaning'!$A$3:$U$37, 12, FALSE)</f>
        <v>#N/A</v>
      </c>
      <c r="K61" t="e">
        <f>VLOOKUP(A61, '[1]Passing Stats Cleaning'!$A$3:$U$37, 13, FALSE)</f>
        <v>#N/A</v>
      </c>
      <c r="L61" t="e">
        <f>VLOOKUP(A61, '[1]Passing Stats Cleaning'!$A$3:$U$37, 14, FALSE)</f>
        <v>#N/A</v>
      </c>
      <c r="M61" t="e">
        <f>VLOOKUP(A61, '[1]Passing Stats Cleaning'!$A$3:$U$37, 15, FALSE)</f>
        <v>#N/A</v>
      </c>
      <c r="N61" t="e">
        <f>VLOOKUP(A61, '[1]Passing Stats Cleaning'!$A$3:$U$37, 16, FALSE)</f>
        <v>#N/A</v>
      </c>
      <c r="O61" t="e">
        <f>VLOOKUP(A61, '[1]Passing Stats Cleaning'!$A$3:$U$37, 18, FALSE)</f>
        <v>#N/A</v>
      </c>
      <c r="P61" t="e">
        <f>VLOOKUP(A61, '[1]Passing Stats Cleaning'!$A$3:$U$37, 19, FALSE)</f>
        <v>#N/A</v>
      </c>
      <c r="Q61" t="e">
        <f>VLOOKUP(A61, '[1]Passing Stats Cleaning'!$A$3:$U$37, 20, FALSE)</f>
        <v>#N/A</v>
      </c>
      <c r="R61" t="e">
        <f>VLOOKUP(A61, '[1]Passing Stats Cleaning'!$A$3:$U$37, 21, FALSE)</f>
        <v>#N/A</v>
      </c>
      <c r="S61" t="e">
        <f>VLOOKUP(C61,'[1]Team Offense Cleaning'!$A$4:$AI$140, 10, FALSE)</f>
        <v>#N/A</v>
      </c>
      <c r="T61" t="e">
        <f>VLOOKUP(C61,'[1]Team Offense Cleaning'!$A$4:$AI$140, 9, FALSE)</f>
        <v>#N/A</v>
      </c>
      <c r="U61" t="e">
        <f>VLOOKUP(C61,'[1]Team Offense Cleaning'!$A$4:$AI$140, 13, FALSE)</f>
        <v>#N/A</v>
      </c>
      <c r="V61" t="e">
        <f>VLOOKUP(C61,'[1]Team Offense Cleaning'!$A$4:$AI$140, 17, FALSE)</f>
        <v>#N/A</v>
      </c>
      <c r="W61" t="e">
        <f>VLOOKUP(C61,'[1]Team Offense Cleaning'!$A$4:$AI$140, 15, FALSE)</f>
        <v>#N/A</v>
      </c>
      <c r="X61" t="e">
        <f>VLOOKUP(C61,'[1]Team Offense Cleaning'!$A$4:$AI$140, 16, FALSE)</f>
        <v>#N/A</v>
      </c>
      <c r="Y61" t="e">
        <f>VLOOKUP(C61,'[1]Team Offense Cleaning'!$A$4:$AI$140, 20, FALSE)</f>
        <v>#N/A</v>
      </c>
      <c r="Z61" t="e">
        <f>VLOOKUP(C61,'[1]Team Offense Cleaning'!$A$4:$AI$140, 22, FALSE)</f>
        <v>#N/A</v>
      </c>
      <c r="AA61" t="e">
        <f>VLOOKUP(C61,'[1]Team Offense Cleaning'!$A$4:$AI$140, 28, FALSE)</f>
        <v>#N/A</v>
      </c>
      <c r="AB61" t="e">
        <f>VLOOKUP(C61,'[1]Team Offense Cleaning'!$A$4:$AI$140, 29, FALSE)</f>
        <v>#N/A</v>
      </c>
      <c r="AC61" t="e">
        <f>VLOOKUP(C61,'[1]Team Offense Cleaning'!$A$4:$AI$140, 26, FALSE)</f>
        <v>#N/A</v>
      </c>
      <c r="AD61" t="e">
        <f>VLOOKUP(C61,'[1]Team Offense Cleaning'!$A$4:$AI$140, 27, FALSE)</f>
        <v>#N/A</v>
      </c>
      <c r="AE61" t="e">
        <f>VLOOKUP(C61,'[1]Team Offense Cleaning'!$A$4:$AI$140, 32, FALSE)</f>
        <v>#N/A</v>
      </c>
      <c r="AF61" t="e">
        <f>VLOOKUP(C61,'[1]Team Offense Cleaning'!$A$4:$AI$140, 33, FALSE)</f>
        <v>#N/A</v>
      </c>
      <c r="AG61" t="e">
        <f>VLOOKUP(E61, '[1]Team Defense Cleaning'!$A$4:$AN$135, 10, FALSE)</f>
        <v>#N/A</v>
      </c>
      <c r="AH61" t="e">
        <f>VLOOKUP(E61, '[1]Team Defense Cleaning'!$A$4:$AN$135, 9, FALSE)</f>
        <v>#N/A</v>
      </c>
      <c r="AI61" t="e">
        <f>VLOOKUP(E61, '[1]Team Defense Cleaning'!$A$4:$AN$135, 13, FALSE)</f>
        <v>#N/A</v>
      </c>
      <c r="AJ61" t="e">
        <f>VLOOKUP(E61, '[1]Team Defense Cleaning'!$A$4:$AN$135, 17, FALSE)</f>
        <v>#N/A</v>
      </c>
      <c r="AK61" t="e">
        <f>VLOOKUP(E61, '[1]Team Defense Cleaning'!$A$4:$AN$135, 15, FALSE)</f>
        <v>#N/A</v>
      </c>
      <c r="AL61" t="e">
        <f>VLOOKUP(E61, '[1]Team Defense Cleaning'!$A$4:$AN$135, 16, FALSE)</f>
        <v>#N/A</v>
      </c>
      <c r="AM61" t="e">
        <f>VLOOKUP(E61, '[1]Team Defense Cleaning'!$A$4:$AN$135, 20, FALSE)</f>
        <v>#N/A</v>
      </c>
      <c r="AN61" t="e">
        <f>VLOOKUP(E61, '[1]Team Defense Cleaning'!$A$4:$AN$135, 22, FALSE)</f>
        <v>#N/A</v>
      </c>
      <c r="AO61" t="e">
        <f>VLOOKUP(E61, '[1]Team Defense Cleaning'!$A$4:$AN$135, 26, FALSE)</f>
        <v>#N/A</v>
      </c>
      <c r="AP61" t="e">
        <f>VLOOKUP(E61, '[1]Team Defense Cleaning'!$A$4:$AN$135, 27, FALSE)</f>
        <v>#N/A</v>
      </c>
      <c r="AQ61" t="e">
        <f>VLOOKUP(E61, '[1]Team Defense Cleaning'!$A$4:$AN$135, 28, FALSE)</f>
        <v>#N/A</v>
      </c>
      <c r="AR61" t="e">
        <f>VLOOKUP(E61, '[1]Team Defense Cleaning'!$A$4:$AN$135, 29, FALSE)</f>
        <v>#N/A</v>
      </c>
      <c r="AS61" t="e">
        <f>VLOOKUP(E61, '[1]Team Defense Cleaning'!$A$4:$AN$135, 30, FALSE)</f>
        <v>#N/A</v>
      </c>
      <c r="AT61" t="e">
        <f>VLOOKUP(E61, '[1]Team Defense Cleaning'!$A$4:$AN$135, 32, FALSE)</f>
        <v>#N/A</v>
      </c>
      <c r="AU61" t="e">
        <f>VLOOKUP(E61, '[1]Team Defense Cleaning'!$A$4:$AP$135, 33, FALSE)</f>
        <v>#N/A</v>
      </c>
      <c r="AV61" t="e">
        <f>VLOOKUP(E61, '[1]Team Defense Cleaning'!$A$4:$AP$135, 36, FALSE)</f>
        <v>#N/A</v>
      </c>
      <c r="AW61" t="e">
        <f>VLOOKUP(E61, '[1]Team Defense Cleaning'!$A$4:$AP$135, 38, FALSE)</f>
        <v>#N/A</v>
      </c>
      <c r="AX61" t="e">
        <f>VLOOKUP(E61, '[1]Team Defense Cleaning'!$A$4:$AP$135, 42, FALSE)</f>
        <v>#N/A</v>
      </c>
      <c r="AY61" s="4" t="e">
        <f t="shared" si="0"/>
        <v>#N/A</v>
      </c>
      <c r="AZ61" t="e">
        <f xml:space="preserve"> IF(Table5[[#This Row],[Predicted Yards]] &gt;Table5[[#This Row],[Spread]], "O", "U")</f>
        <v>#N/A</v>
      </c>
    </row>
    <row r="62" spans="2:52" x14ac:dyDescent="0.2">
      <c r="B62" t="s">
        <v>1</v>
      </c>
      <c r="H62" t="e">
        <f>VLOOKUP($A62, '[1]Passing Stats Cleaning'!$A$3:$U$37, 7, FALSE)</f>
        <v>#N/A</v>
      </c>
      <c r="I62" t="e">
        <f>VLOOKUP(A62, '[1]Passing Stats Cleaning'!$A$3:$U$37, 10, FALSE)</f>
        <v>#N/A</v>
      </c>
      <c r="J62" t="e">
        <f>VLOOKUP(A62, '[1]Passing Stats Cleaning'!$A$3:$U$37, 12, FALSE)</f>
        <v>#N/A</v>
      </c>
      <c r="K62" t="e">
        <f>VLOOKUP(A62, '[1]Passing Stats Cleaning'!$A$3:$U$37, 13, FALSE)</f>
        <v>#N/A</v>
      </c>
      <c r="L62" t="e">
        <f>VLOOKUP(A62, '[1]Passing Stats Cleaning'!$A$3:$U$37, 14, FALSE)</f>
        <v>#N/A</v>
      </c>
      <c r="M62" t="e">
        <f>VLOOKUP(A62, '[1]Passing Stats Cleaning'!$A$3:$U$37, 15, FALSE)</f>
        <v>#N/A</v>
      </c>
      <c r="N62" t="e">
        <f>VLOOKUP(A62, '[1]Passing Stats Cleaning'!$A$3:$U$37, 16, FALSE)</f>
        <v>#N/A</v>
      </c>
      <c r="O62" t="e">
        <f>VLOOKUP(A62, '[1]Passing Stats Cleaning'!$A$3:$U$37, 18, FALSE)</f>
        <v>#N/A</v>
      </c>
      <c r="P62" t="e">
        <f>VLOOKUP(A62, '[1]Passing Stats Cleaning'!$A$3:$U$37, 19, FALSE)</f>
        <v>#N/A</v>
      </c>
      <c r="Q62" t="e">
        <f>VLOOKUP(A62, '[1]Passing Stats Cleaning'!$A$3:$U$37, 20, FALSE)</f>
        <v>#N/A</v>
      </c>
      <c r="R62" t="e">
        <f>VLOOKUP(A62, '[1]Passing Stats Cleaning'!$A$3:$U$37, 21, FALSE)</f>
        <v>#N/A</v>
      </c>
      <c r="S62" t="e">
        <f>VLOOKUP(C62,'[1]Team Offense Cleaning'!$A$4:$AI$140, 10, FALSE)</f>
        <v>#N/A</v>
      </c>
      <c r="T62" t="e">
        <f>VLOOKUP(C62,'[1]Team Offense Cleaning'!$A$4:$AI$140, 9, FALSE)</f>
        <v>#N/A</v>
      </c>
      <c r="U62" t="e">
        <f>VLOOKUP(C62,'[1]Team Offense Cleaning'!$A$4:$AI$140, 13, FALSE)</f>
        <v>#N/A</v>
      </c>
      <c r="V62" t="e">
        <f>VLOOKUP(C62,'[1]Team Offense Cleaning'!$A$4:$AI$140, 17, FALSE)</f>
        <v>#N/A</v>
      </c>
      <c r="W62" t="e">
        <f>VLOOKUP(C62,'[1]Team Offense Cleaning'!$A$4:$AI$140, 15, FALSE)</f>
        <v>#N/A</v>
      </c>
      <c r="X62" t="e">
        <f>VLOOKUP(C62,'[1]Team Offense Cleaning'!$A$4:$AI$140, 16, FALSE)</f>
        <v>#N/A</v>
      </c>
      <c r="Y62" t="e">
        <f>VLOOKUP(C62,'[1]Team Offense Cleaning'!$A$4:$AI$140, 20, FALSE)</f>
        <v>#N/A</v>
      </c>
      <c r="Z62" t="e">
        <f>VLOOKUP(C62,'[1]Team Offense Cleaning'!$A$4:$AI$140, 22, FALSE)</f>
        <v>#N/A</v>
      </c>
      <c r="AA62" t="e">
        <f>VLOOKUP(C62,'[1]Team Offense Cleaning'!$A$4:$AI$140, 28, FALSE)</f>
        <v>#N/A</v>
      </c>
      <c r="AB62" t="e">
        <f>VLOOKUP(C62,'[1]Team Offense Cleaning'!$A$4:$AI$140, 29, FALSE)</f>
        <v>#N/A</v>
      </c>
      <c r="AC62" t="e">
        <f>VLOOKUP(C62,'[1]Team Offense Cleaning'!$A$4:$AI$140, 26, FALSE)</f>
        <v>#N/A</v>
      </c>
      <c r="AD62" t="e">
        <f>VLOOKUP(C62,'[1]Team Offense Cleaning'!$A$4:$AI$140, 27, FALSE)</f>
        <v>#N/A</v>
      </c>
      <c r="AE62" t="e">
        <f>VLOOKUP(C62,'[1]Team Offense Cleaning'!$A$4:$AI$140, 32, FALSE)</f>
        <v>#N/A</v>
      </c>
      <c r="AF62" t="e">
        <f>VLOOKUP(C62,'[1]Team Offense Cleaning'!$A$4:$AI$140, 33, FALSE)</f>
        <v>#N/A</v>
      </c>
      <c r="AG62" t="e">
        <f>VLOOKUP(E62, '[1]Team Defense Cleaning'!$A$4:$AN$135, 10, FALSE)</f>
        <v>#N/A</v>
      </c>
      <c r="AH62" t="e">
        <f>VLOOKUP(E62, '[1]Team Defense Cleaning'!$A$4:$AN$135, 9, FALSE)</f>
        <v>#N/A</v>
      </c>
      <c r="AI62" t="e">
        <f>VLOOKUP(E62, '[1]Team Defense Cleaning'!$A$4:$AN$135, 13, FALSE)</f>
        <v>#N/A</v>
      </c>
      <c r="AJ62" t="e">
        <f>VLOOKUP(E62, '[1]Team Defense Cleaning'!$A$4:$AN$135, 17, FALSE)</f>
        <v>#N/A</v>
      </c>
      <c r="AK62" t="e">
        <f>VLOOKUP(E62, '[1]Team Defense Cleaning'!$A$4:$AN$135, 15, FALSE)</f>
        <v>#N/A</v>
      </c>
      <c r="AL62" t="e">
        <f>VLOOKUP(E62, '[1]Team Defense Cleaning'!$A$4:$AN$135, 16, FALSE)</f>
        <v>#N/A</v>
      </c>
      <c r="AM62" t="e">
        <f>VLOOKUP(E62, '[1]Team Defense Cleaning'!$A$4:$AN$135, 20, FALSE)</f>
        <v>#N/A</v>
      </c>
      <c r="AN62" t="e">
        <f>VLOOKUP(E62, '[1]Team Defense Cleaning'!$A$4:$AN$135, 22, FALSE)</f>
        <v>#N/A</v>
      </c>
      <c r="AO62" t="e">
        <f>VLOOKUP(E62, '[1]Team Defense Cleaning'!$A$4:$AN$135, 26, FALSE)</f>
        <v>#N/A</v>
      </c>
      <c r="AP62" t="e">
        <f>VLOOKUP(E62, '[1]Team Defense Cleaning'!$A$4:$AN$135, 27, FALSE)</f>
        <v>#N/A</v>
      </c>
      <c r="AQ62" t="e">
        <f>VLOOKUP(E62, '[1]Team Defense Cleaning'!$A$4:$AN$135, 28, FALSE)</f>
        <v>#N/A</v>
      </c>
      <c r="AR62" t="e">
        <f>VLOOKUP(E62, '[1]Team Defense Cleaning'!$A$4:$AN$135, 29, FALSE)</f>
        <v>#N/A</v>
      </c>
      <c r="AS62" t="e">
        <f>VLOOKUP(E62, '[1]Team Defense Cleaning'!$A$4:$AN$135, 30, FALSE)</f>
        <v>#N/A</v>
      </c>
      <c r="AT62" t="e">
        <f>VLOOKUP(E62, '[1]Team Defense Cleaning'!$A$4:$AN$135, 32, FALSE)</f>
        <v>#N/A</v>
      </c>
      <c r="AU62" t="e">
        <f>VLOOKUP(E62, '[1]Team Defense Cleaning'!$A$4:$AP$135, 33, FALSE)</f>
        <v>#N/A</v>
      </c>
      <c r="AV62" t="e">
        <f>VLOOKUP(E62, '[1]Team Defense Cleaning'!$A$4:$AP$135, 36, FALSE)</f>
        <v>#N/A</v>
      </c>
      <c r="AW62" t="e">
        <f>VLOOKUP(E62, '[1]Team Defense Cleaning'!$A$4:$AP$135, 38, FALSE)</f>
        <v>#N/A</v>
      </c>
      <c r="AX62" t="e">
        <f>VLOOKUP(E62, '[1]Team Defense Cleaning'!$A$4:$AP$135, 42, FALSE)</f>
        <v>#N/A</v>
      </c>
      <c r="AY62" s="4" t="e">
        <f t="shared" si="0"/>
        <v>#N/A</v>
      </c>
      <c r="AZ62" t="e">
        <f xml:space="preserve"> IF(Table5[[#This Row],[Predicted Yards]] &gt;Table5[[#This Row],[Spread]], "O", "U")</f>
        <v>#N/A</v>
      </c>
    </row>
    <row r="63" spans="2:52" x14ac:dyDescent="0.2">
      <c r="B63" t="s">
        <v>1</v>
      </c>
      <c r="H63" t="e">
        <f>VLOOKUP($A63, '[1]Passing Stats Cleaning'!$A$3:$U$37, 7, FALSE)</f>
        <v>#N/A</v>
      </c>
      <c r="I63" t="e">
        <f>VLOOKUP(A63, '[1]Passing Stats Cleaning'!$A$3:$U$37, 10, FALSE)</f>
        <v>#N/A</v>
      </c>
      <c r="J63" t="e">
        <f>VLOOKUP(A63, '[1]Passing Stats Cleaning'!$A$3:$U$37, 12, FALSE)</f>
        <v>#N/A</v>
      </c>
      <c r="K63" t="e">
        <f>VLOOKUP(A63, '[1]Passing Stats Cleaning'!$A$3:$U$37, 13, FALSE)</f>
        <v>#N/A</v>
      </c>
      <c r="L63" t="e">
        <f>VLOOKUP(A63, '[1]Passing Stats Cleaning'!$A$3:$U$37, 14, FALSE)</f>
        <v>#N/A</v>
      </c>
      <c r="M63" t="e">
        <f>VLOOKUP(A63, '[1]Passing Stats Cleaning'!$A$3:$U$37, 15, FALSE)</f>
        <v>#N/A</v>
      </c>
      <c r="N63" t="e">
        <f>VLOOKUP(A63, '[1]Passing Stats Cleaning'!$A$3:$U$37, 16, FALSE)</f>
        <v>#N/A</v>
      </c>
      <c r="O63" t="e">
        <f>VLOOKUP(A63, '[1]Passing Stats Cleaning'!$A$3:$U$37, 18, FALSE)</f>
        <v>#N/A</v>
      </c>
      <c r="P63" t="e">
        <f>VLOOKUP(A63, '[1]Passing Stats Cleaning'!$A$3:$U$37, 19, FALSE)</f>
        <v>#N/A</v>
      </c>
      <c r="Q63" t="e">
        <f>VLOOKUP(A63, '[1]Passing Stats Cleaning'!$A$3:$U$37, 20, FALSE)</f>
        <v>#N/A</v>
      </c>
      <c r="R63" t="e">
        <f>VLOOKUP(A63, '[1]Passing Stats Cleaning'!$A$3:$U$37, 21, FALSE)</f>
        <v>#N/A</v>
      </c>
      <c r="S63" t="e">
        <f>VLOOKUP(C63,'[1]Team Offense Cleaning'!$A$4:$AI$140, 10, FALSE)</f>
        <v>#N/A</v>
      </c>
      <c r="T63" t="e">
        <f>VLOOKUP(C63,'[1]Team Offense Cleaning'!$A$4:$AI$140, 9, FALSE)</f>
        <v>#N/A</v>
      </c>
      <c r="U63" t="e">
        <f>VLOOKUP(C63,'[1]Team Offense Cleaning'!$A$4:$AI$140, 13, FALSE)</f>
        <v>#N/A</v>
      </c>
      <c r="V63" t="e">
        <f>VLOOKUP(C63,'[1]Team Offense Cleaning'!$A$4:$AI$140, 17, FALSE)</f>
        <v>#N/A</v>
      </c>
      <c r="W63" t="e">
        <f>VLOOKUP(C63,'[1]Team Offense Cleaning'!$A$4:$AI$140, 15, FALSE)</f>
        <v>#N/A</v>
      </c>
      <c r="X63" t="e">
        <f>VLOOKUP(C63,'[1]Team Offense Cleaning'!$A$4:$AI$140, 16, FALSE)</f>
        <v>#N/A</v>
      </c>
      <c r="Y63" t="e">
        <f>VLOOKUP(C63,'[1]Team Offense Cleaning'!$A$4:$AI$140, 20, FALSE)</f>
        <v>#N/A</v>
      </c>
      <c r="Z63" t="e">
        <f>VLOOKUP(C63,'[1]Team Offense Cleaning'!$A$4:$AI$140, 22, FALSE)</f>
        <v>#N/A</v>
      </c>
      <c r="AA63" t="e">
        <f>VLOOKUP(C63,'[1]Team Offense Cleaning'!$A$4:$AI$140, 28, FALSE)</f>
        <v>#N/A</v>
      </c>
      <c r="AB63" t="e">
        <f>VLOOKUP(C63,'[1]Team Offense Cleaning'!$A$4:$AI$140, 29, FALSE)</f>
        <v>#N/A</v>
      </c>
      <c r="AC63" t="e">
        <f>VLOOKUP(C63,'[1]Team Offense Cleaning'!$A$4:$AI$140, 26, FALSE)</f>
        <v>#N/A</v>
      </c>
      <c r="AD63" t="e">
        <f>VLOOKUP(C63,'[1]Team Offense Cleaning'!$A$4:$AI$140, 27, FALSE)</f>
        <v>#N/A</v>
      </c>
      <c r="AE63" t="e">
        <f>VLOOKUP(C63,'[1]Team Offense Cleaning'!$A$4:$AI$140, 32, FALSE)</f>
        <v>#N/A</v>
      </c>
      <c r="AF63" t="e">
        <f>VLOOKUP(C63,'[1]Team Offense Cleaning'!$A$4:$AI$140, 33, FALSE)</f>
        <v>#N/A</v>
      </c>
      <c r="AG63" t="e">
        <f>VLOOKUP(E63, '[1]Team Defense Cleaning'!$A$4:$AN$135, 10, FALSE)</f>
        <v>#N/A</v>
      </c>
      <c r="AH63" t="e">
        <f>VLOOKUP(E63, '[1]Team Defense Cleaning'!$A$4:$AN$135, 9, FALSE)</f>
        <v>#N/A</v>
      </c>
      <c r="AI63" t="e">
        <f>VLOOKUP(E63, '[1]Team Defense Cleaning'!$A$4:$AN$135, 13, FALSE)</f>
        <v>#N/A</v>
      </c>
      <c r="AJ63" t="e">
        <f>VLOOKUP(E63, '[1]Team Defense Cleaning'!$A$4:$AN$135, 17, FALSE)</f>
        <v>#N/A</v>
      </c>
      <c r="AK63" t="e">
        <f>VLOOKUP(E63, '[1]Team Defense Cleaning'!$A$4:$AN$135, 15, FALSE)</f>
        <v>#N/A</v>
      </c>
      <c r="AL63" t="e">
        <f>VLOOKUP(E63, '[1]Team Defense Cleaning'!$A$4:$AN$135, 16, FALSE)</f>
        <v>#N/A</v>
      </c>
      <c r="AM63" t="e">
        <f>VLOOKUP(E63, '[1]Team Defense Cleaning'!$A$4:$AN$135, 20, FALSE)</f>
        <v>#N/A</v>
      </c>
      <c r="AN63" t="e">
        <f>VLOOKUP(E63, '[1]Team Defense Cleaning'!$A$4:$AN$135, 22, FALSE)</f>
        <v>#N/A</v>
      </c>
      <c r="AO63" t="e">
        <f>VLOOKUP(E63, '[1]Team Defense Cleaning'!$A$4:$AN$135, 26, FALSE)</f>
        <v>#N/A</v>
      </c>
      <c r="AP63" t="e">
        <f>VLOOKUP(E63, '[1]Team Defense Cleaning'!$A$4:$AN$135, 27, FALSE)</f>
        <v>#N/A</v>
      </c>
      <c r="AQ63" t="e">
        <f>VLOOKUP(E63, '[1]Team Defense Cleaning'!$A$4:$AN$135, 28, FALSE)</f>
        <v>#N/A</v>
      </c>
      <c r="AR63" t="e">
        <f>VLOOKUP(E63, '[1]Team Defense Cleaning'!$A$4:$AN$135, 29, FALSE)</f>
        <v>#N/A</v>
      </c>
      <c r="AS63" t="e">
        <f>VLOOKUP(E63, '[1]Team Defense Cleaning'!$A$4:$AN$135, 30, FALSE)</f>
        <v>#N/A</v>
      </c>
      <c r="AT63" t="e">
        <f>VLOOKUP(E63, '[1]Team Defense Cleaning'!$A$4:$AN$135, 32, FALSE)</f>
        <v>#N/A</v>
      </c>
      <c r="AU63" t="e">
        <f>VLOOKUP(E63, '[1]Team Defense Cleaning'!$A$4:$AP$135, 33, FALSE)</f>
        <v>#N/A</v>
      </c>
      <c r="AV63" t="e">
        <f>VLOOKUP(E63, '[1]Team Defense Cleaning'!$A$4:$AP$135, 36, FALSE)</f>
        <v>#N/A</v>
      </c>
      <c r="AW63" t="e">
        <f>VLOOKUP(E63, '[1]Team Defense Cleaning'!$A$4:$AP$135, 38, FALSE)</f>
        <v>#N/A</v>
      </c>
      <c r="AX63" t="e">
        <f>VLOOKUP(E63, '[1]Team Defense Cleaning'!$A$4:$AP$135, 42, FALSE)</f>
        <v>#N/A</v>
      </c>
      <c r="AY63" s="4" t="e">
        <f t="shared" si="0"/>
        <v>#N/A</v>
      </c>
      <c r="AZ63" t="e">
        <f xml:space="preserve"> IF(Table5[[#This Row],[Predicted Yards]] &gt;Table5[[#This Row],[Spread]], "O", "U")</f>
        <v>#N/A</v>
      </c>
    </row>
    <row r="64" spans="2:52" x14ac:dyDescent="0.2">
      <c r="B64" t="s">
        <v>1</v>
      </c>
      <c r="H64" t="e">
        <f>VLOOKUP($A64, '[1]Passing Stats Cleaning'!$A$3:$U$37, 7, FALSE)</f>
        <v>#N/A</v>
      </c>
      <c r="I64" t="e">
        <f>VLOOKUP(A64, '[1]Passing Stats Cleaning'!$A$3:$U$37, 10, FALSE)</f>
        <v>#N/A</v>
      </c>
      <c r="J64" t="e">
        <f>VLOOKUP(A64, '[1]Passing Stats Cleaning'!$A$3:$U$37, 12, FALSE)</f>
        <v>#N/A</v>
      </c>
      <c r="K64" t="e">
        <f>VLOOKUP(A64, '[1]Passing Stats Cleaning'!$A$3:$U$37, 13, FALSE)</f>
        <v>#N/A</v>
      </c>
      <c r="L64" t="e">
        <f>VLOOKUP(A64, '[1]Passing Stats Cleaning'!$A$3:$U$37, 14, FALSE)</f>
        <v>#N/A</v>
      </c>
      <c r="M64" t="e">
        <f>VLOOKUP(A64, '[1]Passing Stats Cleaning'!$A$3:$U$37, 15, FALSE)</f>
        <v>#N/A</v>
      </c>
      <c r="N64" t="e">
        <f>VLOOKUP(A64, '[1]Passing Stats Cleaning'!$A$3:$U$37, 16, FALSE)</f>
        <v>#N/A</v>
      </c>
      <c r="O64" t="e">
        <f>VLOOKUP(A64, '[1]Passing Stats Cleaning'!$A$3:$U$37, 18, FALSE)</f>
        <v>#N/A</v>
      </c>
      <c r="P64" t="e">
        <f>VLOOKUP(A64, '[1]Passing Stats Cleaning'!$A$3:$U$37, 19, FALSE)</f>
        <v>#N/A</v>
      </c>
      <c r="Q64" t="e">
        <f>VLOOKUP(A64, '[1]Passing Stats Cleaning'!$A$3:$U$37, 20, FALSE)</f>
        <v>#N/A</v>
      </c>
      <c r="R64" t="e">
        <f>VLOOKUP(A64, '[1]Passing Stats Cleaning'!$A$3:$U$37, 21, FALSE)</f>
        <v>#N/A</v>
      </c>
      <c r="S64" t="e">
        <f>VLOOKUP(C64,'[1]Team Offense Cleaning'!$A$4:$AI$140, 10, FALSE)</f>
        <v>#N/A</v>
      </c>
      <c r="T64" t="e">
        <f>VLOOKUP(C64,'[1]Team Offense Cleaning'!$A$4:$AI$140, 9, FALSE)</f>
        <v>#N/A</v>
      </c>
      <c r="U64" t="e">
        <f>VLOOKUP(C64,'[1]Team Offense Cleaning'!$A$4:$AI$140, 13, FALSE)</f>
        <v>#N/A</v>
      </c>
      <c r="V64" t="e">
        <f>VLOOKUP(C64,'[1]Team Offense Cleaning'!$A$4:$AI$140, 17, FALSE)</f>
        <v>#N/A</v>
      </c>
      <c r="W64" t="e">
        <f>VLOOKUP(C64,'[1]Team Offense Cleaning'!$A$4:$AI$140, 15, FALSE)</f>
        <v>#N/A</v>
      </c>
      <c r="X64" t="e">
        <f>VLOOKUP(C64,'[1]Team Offense Cleaning'!$A$4:$AI$140, 16, FALSE)</f>
        <v>#N/A</v>
      </c>
      <c r="Y64" t="e">
        <f>VLOOKUP(C64,'[1]Team Offense Cleaning'!$A$4:$AI$140, 20, FALSE)</f>
        <v>#N/A</v>
      </c>
      <c r="Z64" t="e">
        <f>VLOOKUP(C64,'[1]Team Offense Cleaning'!$A$4:$AI$140, 22, FALSE)</f>
        <v>#N/A</v>
      </c>
      <c r="AA64" t="e">
        <f>VLOOKUP(C64,'[1]Team Offense Cleaning'!$A$4:$AI$140, 28, FALSE)</f>
        <v>#N/A</v>
      </c>
      <c r="AB64" t="e">
        <f>VLOOKUP(C64,'[1]Team Offense Cleaning'!$A$4:$AI$140, 29, FALSE)</f>
        <v>#N/A</v>
      </c>
      <c r="AC64" t="e">
        <f>VLOOKUP(C64,'[1]Team Offense Cleaning'!$A$4:$AI$140, 26, FALSE)</f>
        <v>#N/A</v>
      </c>
      <c r="AD64" t="e">
        <f>VLOOKUP(C64,'[1]Team Offense Cleaning'!$A$4:$AI$140, 27, FALSE)</f>
        <v>#N/A</v>
      </c>
      <c r="AE64" t="e">
        <f>VLOOKUP(C64,'[1]Team Offense Cleaning'!$A$4:$AI$140, 32, FALSE)</f>
        <v>#N/A</v>
      </c>
      <c r="AF64" t="e">
        <f>VLOOKUP(C64,'[1]Team Offense Cleaning'!$A$4:$AI$140, 33, FALSE)</f>
        <v>#N/A</v>
      </c>
      <c r="AG64" t="e">
        <f>VLOOKUP(E64, '[1]Team Defense Cleaning'!$A$4:$AN$135, 10, FALSE)</f>
        <v>#N/A</v>
      </c>
      <c r="AH64" t="e">
        <f>VLOOKUP(E64, '[1]Team Defense Cleaning'!$A$4:$AN$135, 9, FALSE)</f>
        <v>#N/A</v>
      </c>
      <c r="AI64" t="e">
        <f>VLOOKUP(E64, '[1]Team Defense Cleaning'!$A$4:$AN$135, 13, FALSE)</f>
        <v>#N/A</v>
      </c>
      <c r="AJ64" t="e">
        <f>VLOOKUP(E64, '[1]Team Defense Cleaning'!$A$4:$AN$135, 17, FALSE)</f>
        <v>#N/A</v>
      </c>
      <c r="AK64" t="e">
        <f>VLOOKUP(E64, '[1]Team Defense Cleaning'!$A$4:$AN$135, 15, FALSE)</f>
        <v>#N/A</v>
      </c>
      <c r="AL64" t="e">
        <f>VLOOKUP(E64, '[1]Team Defense Cleaning'!$A$4:$AN$135, 16, FALSE)</f>
        <v>#N/A</v>
      </c>
      <c r="AM64" t="e">
        <f>VLOOKUP(E64, '[1]Team Defense Cleaning'!$A$4:$AN$135, 20, FALSE)</f>
        <v>#N/A</v>
      </c>
      <c r="AN64" t="e">
        <f>VLOOKUP(E64, '[1]Team Defense Cleaning'!$A$4:$AN$135, 22, FALSE)</f>
        <v>#N/A</v>
      </c>
      <c r="AO64" t="e">
        <f>VLOOKUP(E64, '[1]Team Defense Cleaning'!$A$4:$AN$135, 26, FALSE)</f>
        <v>#N/A</v>
      </c>
      <c r="AP64" t="e">
        <f>VLOOKUP(E64, '[1]Team Defense Cleaning'!$A$4:$AN$135, 27, FALSE)</f>
        <v>#N/A</v>
      </c>
      <c r="AQ64" t="e">
        <f>VLOOKUP(E64, '[1]Team Defense Cleaning'!$A$4:$AN$135, 28, FALSE)</f>
        <v>#N/A</v>
      </c>
      <c r="AR64" t="e">
        <f>VLOOKUP(E64, '[1]Team Defense Cleaning'!$A$4:$AN$135, 29, FALSE)</f>
        <v>#N/A</v>
      </c>
      <c r="AS64" t="e">
        <f>VLOOKUP(E64, '[1]Team Defense Cleaning'!$A$4:$AN$135, 30, FALSE)</f>
        <v>#N/A</v>
      </c>
      <c r="AT64" t="e">
        <f>VLOOKUP(E64, '[1]Team Defense Cleaning'!$A$4:$AN$135, 32, FALSE)</f>
        <v>#N/A</v>
      </c>
      <c r="AU64" t="e">
        <f>VLOOKUP(E64, '[1]Team Defense Cleaning'!$A$4:$AP$135, 33, FALSE)</f>
        <v>#N/A</v>
      </c>
      <c r="AV64" t="e">
        <f>VLOOKUP(E64, '[1]Team Defense Cleaning'!$A$4:$AP$135, 36, FALSE)</f>
        <v>#N/A</v>
      </c>
      <c r="AW64" t="e">
        <f>VLOOKUP(E64, '[1]Team Defense Cleaning'!$A$4:$AP$135, 38, FALSE)</f>
        <v>#N/A</v>
      </c>
      <c r="AX64" t="e">
        <f>VLOOKUP(E64, '[1]Team Defense Cleaning'!$A$4:$AP$135, 42, FALSE)</f>
        <v>#N/A</v>
      </c>
      <c r="AY64" s="4" t="e">
        <f t="shared" si="0"/>
        <v>#N/A</v>
      </c>
      <c r="AZ64" t="e">
        <f xml:space="preserve"> IF(Table5[[#This Row],[Predicted Yards]] &gt;Table5[[#This Row],[Spread]], "O", "U")</f>
        <v>#N/A</v>
      </c>
    </row>
    <row r="65" spans="2:52" x14ac:dyDescent="0.2">
      <c r="B65" t="s">
        <v>1</v>
      </c>
      <c r="H65" t="e">
        <f>VLOOKUP($A65, '[1]Passing Stats Cleaning'!$A$3:$U$37, 7, FALSE)</f>
        <v>#N/A</v>
      </c>
      <c r="I65" t="e">
        <f>VLOOKUP(A65, '[1]Passing Stats Cleaning'!$A$3:$U$37, 10, FALSE)</f>
        <v>#N/A</v>
      </c>
      <c r="J65" t="e">
        <f>VLOOKUP(A65, '[1]Passing Stats Cleaning'!$A$3:$U$37, 12, FALSE)</f>
        <v>#N/A</v>
      </c>
      <c r="K65" t="e">
        <f>VLOOKUP(A65, '[1]Passing Stats Cleaning'!$A$3:$U$37, 13, FALSE)</f>
        <v>#N/A</v>
      </c>
      <c r="L65" t="e">
        <f>VLOOKUP(A65, '[1]Passing Stats Cleaning'!$A$3:$U$37, 14, FALSE)</f>
        <v>#N/A</v>
      </c>
      <c r="M65" t="e">
        <f>VLOOKUP(A65, '[1]Passing Stats Cleaning'!$A$3:$U$37, 15, FALSE)</f>
        <v>#N/A</v>
      </c>
      <c r="N65" t="e">
        <f>VLOOKUP(A65, '[1]Passing Stats Cleaning'!$A$3:$U$37, 16, FALSE)</f>
        <v>#N/A</v>
      </c>
      <c r="O65" t="e">
        <f>VLOOKUP(A65, '[1]Passing Stats Cleaning'!$A$3:$U$37, 18, FALSE)</f>
        <v>#N/A</v>
      </c>
      <c r="P65" t="e">
        <f>VLOOKUP(A65, '[1]Passing Stats Cleaning'!$A$3:$U$37, 19, FALSE)</f>
        <v>#N/A</v>
      </c>
      <c r="Q65" t="e">
        <f>VLOOKUP(A65, '[1]Passing Stats Cleaning'!$A$3:$U$37, 20, FALSE)</f>
        <v>#N/A</v>
      </c>
      <c r="R65" t="e">
        <f>VLOOKUP(A65, '[1]Passing Stats Cleaning'!$A$3:$U$37, 21, FALSE)</f>
        <v>#N/A</v>
      </c>
      <c r="S65" t="e">
        <f>VLOOKUP(C65,'[1]Team Offense Cleaning'!$A$4:$AI$140, 10, FALSE)</f>
        <v>#N/A</v>
      </c>
      <c r="T65" t="e">
        <f>VLOOKUP(C65,'[1]Team Offense Cleaning'!$A$4:$AI$140, 9, FALSE)</f>
        <v>#N/A</v>
      </c>
      <c r="U65" t="e">
        <f>VLOOKUP(C65,'[1]Team Offense Cleaning'!$A$4:$AI$140, 13, FALSE)</f>
        <v>#N/A</v>
      </c>
      <c r="V65" t="e">
        <f>VLOOKUP(C65,'[1]Team Offense Cleaning'!$A$4:$AI$140, 17, FALSE)</f>
        <v>#N/A</v>
      </c>
      <c r="W65" t="e">
        <f>VLOOKUP(C65,'[1]Team Offense Cleaning'!$A$4:$AI$140, 15, FALSE)</f>
        <v>#N/A</v>
      </c>
      <c r="X65" t="e">
        <f>VLOOKUP(C65,'[1]Team Offense Cleaning'!$A$4:$AI$140, 16, FALSE)</f>
        <v>#N/A</v>
      </c>
      <c r="Y65" t="e">
        <f>VLOOKUP(C65,'[1]Team Offense Cleaning'!$A$4:$AI$140, 20, FALSE)</f>
        <v>#N/A</v>
      </c>
      <c r="Z65" t="e">
        <f>VLOOKUP(C65,'[1]Team Offense Cleaning'!$A$4:$AI$140, 22, FALSE)</f>
        <v>#N/A</v>
      </c>
      <c r="AA65" t="e">
        <f>VLOOKUP(C65,'[1]Team Offense Cleaning'!$A$4:$AI$140, 28, FALSE)</f>
        <v>#N/A</v>
      </c>
      <c r="AB65" t="e">
        <f>VLOOKUP(C65,'[1]Team Offense Cleaning'!$A$4:$AI$140, 29, FALSE)</f>
        <v>#N/A</v>
      </c>
      <c r="AC65" t="e">
        <f>VLOOKUP(C65,'[1]Team Offense Cleaning'!$A$4:$AI$140, 26, FALSE)</f>
        <v>#N/A</v>
      </c>
      <c r="AD65" t="e">
        <f>VLOOKUP(C65,'[1]Team Offense Cleaning'!$A$4:$AI$140, 27, FALSE)</f>
        <v>#N/A</v>
      </c>
      <c r="AE65" t="e">
        <f>VLOOKUP(C65,'[1]Team Offense Cleaning'!$A$4:$AI$140, 32, FALSE)</f>
        <v>#N/A</v>
      </c>
      <c r="AF65" t="e">
        <f>VLOOKUP(C65,'[1]Team Offense Cleaning'!$A$4:$AI$140, 33, FALSE)</f>
        <v>#N/A</v>
      </c>
      <c r="AG65" t="e">
        <f>VLOOKUP(E65, '[1]Team Defense Cleaning'!$A$4:$AN$135, 10, FALSE)</f>
        <v>#N/A</v>
      </c>
      <c r="AH65" t="e">
        <f>VLOOKUP(E65, '[1]Team Defense Cleaning'!$A$4:$AN$135, 9, FALSE)</f>
        <v>#N/A</v>
      </c>
      <c r="AI65" t="e">
        <f>VLOOKUP(E65, '[1]Team Defense Cleaning'!$A$4:$AN$135, 13, FALSE)</f>
        <v>#N/A</v>
      </c>
      <c r="AJ65" t="e">
        <f>VLOOKUP(E65, '[1]Team Defense Cleaning'!$A$4:$AN$135, 17, FALSE)</f>
        <v>#N/A</v>
      </c>
      <c r="AK65" t="e">
        <f>VLOOKUP(E65, '[1]Team Defense Cleaning'!$A$4:$AN$135, 15, FALSE)</f>
        <v>#N/A</v>
      </c>
      <c r="AL65" t="e">
        <f>VLOOKUP(E65, '[1]Team Defense Cleaning'!$A$4:$AN$135, 16, FALSE)</f>
        <v>#N/A</v>
      </c>
      <c r="AM65" t="e">
        <f>VLOOKUP(E65, '[1]Team Defense Cleaning'!$A$4:$AN$135, 20, FALSE)</f>
        <v>#N/A</v>
      </c>
      <c r="AN65" t="e">
        <f>VLOOKUP(E65, '[1]Team Defense Cleaning'!$A$4:$AN$135, 22, FALSE)</f>
        <v>#N/A</v>
      </c>
      <c r="AO65" t="e">
        <f>VLOOKUP(E65, '[1]Team Defense Cleaning'!$A$4:$AN$135, 26, FALSE)</f>
        <v>#N/A</v>
      </c>
      <c r="AP65" t="e">
        <f>VLOOKUP(E65, '[1]Team Defense Cleaning'!$A$4:$AN$135, 27, FALSE)</f>
        <v>#N/A</v>
      </c>
      <c r="AQ65" t="e">
        <f>VLOOKUP(E65, '[1]Team Defense Cleaning'!$A$4:$AN$135, 28, FALSE)</f>
        <v>#N/A</v>
      </c>
      <c r="AR65" t="e">
        <f>VLOOKUP(E65, '[1]Team Defense Cleaning'!$A$4:$AN$135, 29, FALSE)</f>
        <v>#N/A</v>
      </c>
      <c r="AS65" t="e">
        <f>VLOOKUP(E65, '[1]Team Defense Cleaning'!$A$4:$AN$135, 30, FALSE)</f>
        <v>#N/A</v>
      </c>
      <c r="AT65" t="e">
        <f>VLOOKUP(E65, '[1]Team Defense Cleaning'!$A$4:$AN$135, 32, FALSE)</f>
        <v>#N/A</v>
      </c>
      <c r="AU65" t="e">
        <f>VLOOKUP(E65, '[1]Team Defense Cleaning'!$A$4:$AP$135, 33, FALSE)</f>
        <v>#N/A</v>
      </c>
      <c r="AV65" t="e">
        <f>VLOOKUP(E65, '[1]Team Defense Cleaning'!$A$4:$AP$135, 36, FALSE)</f>
        <v>#N/A</v>
      </c>
      <c r="AW65" t="e">
        <f>VLOOKUP(E65, '[1]Team Defense Cleaning'!$A$4:$AP$135, 38, FALSE)</f>
        <v>#N/A</v>
      </c>
      <c r="AX65" t="e">
        <f>VLOOKUP(E65, '[1]Team Defense Cleaning'!$A$4:$AP$135, 42, FALSE)</f>
        <v>#N/A</v>
      </c>
      <c r="AY65" s="4" t="e">
        <f t="shared" si="0"/>
        <v>#N/A</v>
      </c>
      <c r="AZ65" t="e">
        <f xml:space="preserve"> IF(Table5[[#This Row],[Predicted Yards]] &gt;Table5[[#This Row],[Spread]], "O", "U")</f>
        <v>#N/A</v>
      </c>
    </row>
    <row r="66" spans="2:52" x14ac:dyDescent="0.2">
      <c r="B66" t="s">
        <v>1</v>
      </c>
      <c r="H66" t="e">
        <f>VLOOKUP($A66, '[1]Passing Stats Cleaning'!$A$3:$U$37, 7, FALSE)</f>
        <v>#N/A</v>
      </c>
      <c r="I66" t="e">
        <f>VLOOKUP(A66, '[1]Passing Stats Cleaning'!$A$3:$U$37, 10, FALSE)</f>
        <v>#N/A</v>
      </c>
      <c r="J66" t="e">
        <f>VLOOKUP(A66, '[1]Passing Stats Cleaning'!$A$3:$U$37, 12, FALSE)</f>
        <v>#N/A</v>
      </c>
      <c r="K66" t="e">
        <f>VLOOKUP(A66, '[1]Passing Stats Cleaning'!$A$3:$U$37, 13, FALSE)</f>
        <v>#N/A</v>
      </c>
      <c r="L66" t="e">
        <f>VLOOKUP(A66, '[1]Passing Stats Cleaning'!$A$3:$U$37, 14, FALSE)</f>
        <v>#N/A</v>
      </c>
      <c r="M66" t="e">
        <f>VLOOKUP(A66, '[1]Passing Stats Cleaning'!$A$3:$U$37, 15, FALSE)</f>
        <v>#N/A</v>
      </c>
      <c r="N66" t="e">
        <f>VLOOKUP(A66, '[1]Passing Stats Cleaning'!$A$3:$U$37, 16, FALSE)</f>
        <v>#N/A</v>
      </c>
      <c r="O66" t="e">
        <f>VLOOKUP(A66, '[1]Passing Stats Cleaning'!$A$3:$U$37, 18, FALSE)</f>
        <v>#N/A</v>
      </c>
      <c r="P66" t="e">
        <f>VLOOKUP(A66, '[1]Passing Stats Cleaning'!$A$3:$U$37, 19, FALSE)</f>
        <v>#N/A</v>
      </c>
      <c r="Q66" t="e">
        <f>VLOOKUP(A66, '[1]Passing Stats Cleaning'!$A$3:$U$37, 20, FALSE)</f>
        <v>#N/A</v>
      </c>
      <c r="R66" t="e">
        <f>VLOOKUP(A66, '[1]Passing Stats Cleaning'!$A$3:$U$37, 21, FALSE)</f>
        <v>#N/A</v>
      </c>
      <c r="S66" t="e">
        <f>VLOOKUP(C66,'[1]Team Offense Cleaning'!$A$4:$AI$140, 10, FALSE)</f>
        <v>#N/A</v>
      </c>
      <c r="T66" t="e">
        <f>VLOOKUP(C66,'[1]Team Offense Cleaning'!$A$4:$AI$140, 9, FALSE)</f>
        <v>#N/A</v>
      </c>
      <c r="U66" t="e">
        <f>VLOOKUP(C66,'[1]Team Offense Cleaning'!$A$4:$AI$140, 13, FALSE)</f>
        <v>#N/A</v>
      </c>
      <c r="V66" t="e">
        <f>VLOOKUP(C66,'[1]Team Offense Cleaning'!$A$4:$AI$140, 17, FALSE)</f>
        <v>#N/A</v>
      </c>
      <c r="W66" t="e">
        <f>VLOOKUP(C66,'[1]Team Offense Cleaning'!$A$4:$AI$140, 15, FALSE)</f>
        <v>#N/A</v>
      </c>
      <c r="X66" t="e">
        <f>VLOOKUP(C66,'[1]Team Offense Cleaning'!$A$4:$AI$140, 16, FALSE)</f>
        <v>#N/A</v>
      </c>
      <c r="Y66" t="e">
        <f>VLOOKUP(C66,'[1]Team Offense Cleaning'!$A$4:$AI$140, 20, FALSE)</f>
        <v>#N/A</v>
      </c>
      <c r="Z66" t="e">
        <f>VLOOKUP(C66,'[1]Team Offense Cleaning'!$A$4:$AI$140, 22, FALSE)</f>
        <v>#N/A</v>
      </c>
      <c r="AA66" t="e">
        <f>VLOOKUP(C66,'[1]Team Offense Cleaning'!$A$4:$AI$140, 28, FALSE)</f>
        <v>#N/A</v>
      </c>
      <c r="AB66" t="e">
        <f>VLOOKUP(C66,'[1]Team Offense Cleaning'!$A$4:$AI$140, 29, FALSE)</f>
        <v>#N/A</v>
      </c>
      <c r="AC66" t="e">
        <f>VLOOKUP(C66,'[1]Team Offense Cleaning'!$A$4:$AI$140, 26, FALSE)</f>
        <v>#N/A</v>
      </c>
      <c r="AD66" t="e">
        <f>VLOOKUP(C66,'[1]Team Offense Cleaning'!$A$4:$AI$140, 27, FALSE)</f>
        <v>#N/A</v>
      </c>
      <c r="AE66" t="e">
        <f>VLOOKUP(C66,'[1]Team Offense Cleaning'!$A$4:$AI$140, 32, FALSE)</f>
        <v>#N/A</v>
      </c>
      <c r="AF66" t="e">
        <f>VLOOKUP(C66,'[1]Team Offense Cleaning'!$A$4:$AI$140, 33, FALSE)</f>
        <v>#N/A</v>
      </c>
      <c r="AG66" t="e">
        <f>VLOOKUP(E66, '[1]Team Defense Cleaning'!$A$4:$AN$135, 10, FALSE)</f>
        <v>#N/A</v>
      </c>
      <c r="AH66" t="e">
        <f>VLOOKUP(E66, '[1]Team Defense Cleaning'!$A$4:$AN$135, 9, FALSE)</f>
        <v>#N/A</v>
      </c>
      <c r="AI66" t="e">
        <f>VLOOKUP(E66, '[1]Team Defense Cleaning'!$A$4:$AN$135, 13, FALSE)</f>
        <v>#N/A</v>
      </c>
      <c r="AJ66" t="e">
        <f>VLOOKUP(E66, '[1]Team Defense Cleaning'!$A$4:$AN$135, 17, FALSE)</f>
        <v>#N/A</v>
      </c>
      <c r="AK66" t="e">
        <f>VLOOKUP(E66, '[1]Team Defense Cleaning'!$A$4:$AN$135, 15, FALSE)</f>
        <v>#N/A</v>
      </c>
      <c r="AL66" t="e">
        <f>VLOOKUP(E66, '[1]Team Defense Cleaning'!$A$4:$AN$135, 16, FALSE)</f>
        <v>#N/A</v>
      </c>
      <c r="AM66" t="e">
        <f>VLOOKUP(E66, '[1]Team Defense Cleaning'!$A$4:$AN$135, 20, FALSE)</f>
        <v>#N/A</v>
      </c>
      <c r="AN66" t="e">
        <f>VLOOKUP(E66, '[1]Team Defense Cleaning'!$A$4:$AN$135, 22, FALSE)</f>
        <v>#N/A</v>
      </c>
      <c r="AO66" t="e">
        <f>VLOOKUP(E66, '[1]Team Defense Cleaning'!$A$4:$AN$135, 26, FALSE)</f>
        <v>#N/A</v>
      </c>
      <c r="AP66" t="e">
        <f>VLOOKUP(E66, '[1]Team Defense Cleaning'!$A$4:$AN$135, 27, FALSE)</f>
        <v>#N/A</v>
      </c>
      <c r="AQ66" t="e">
        <f>VLOOKUP(E66, '[1]Team Defense Cleaning'!$A$4:$AN$135, 28, FALSE)</f>
        <v>#N/A</v>
      </c>
      <c r="AR66" t="e">
        <f>VLOOKUP(E66, '[1]Team Defense Cleaning'!$A$4:$AN$135, 29, FALSE)</f>
        <v>#N/A</v>
      </c>
      <c r="AS66" t="e">
        <f>VLOOKUP(E66, '[1]Team Defense Cleaning'!$A$4:$AN$135, 30, FALSE)</f>
        <v>#N/A</v>
      </c>
      <c r="AT66" t="e">
        <f>VLOOKUP(E66, '[1]Team Defense Cleaning'!$A$4:$AN$135, 32, FALSE)</f>
        <v>#N/A</v>
      </c>
      <c r="AU66" t="e">
        <f>VLOOKUP(E66, '[1]Team Defense Cleaning'!$A$4:$AP$135, 33, FALSE)</f>
        <v>#N/A</v>
      </c>
      <c r="AV66" t="e">
        <f>VLOOKUP(E66, '[1]Team Defense Cleaning'!$A$4:$AP$135, 36, FALSE)</f>
        <v>#N/A</v>
      </c>
      <c r="AW66" t="e">
        <f>VLOOKUP(E66, '[1]Team Defense Cleaning'!$A$4:$AP$135, 38, FALSE)</f>
        <v>#N/A</v>
      </c>
      <c r="AX66" t="e">
        <f>VLOOKUP(E66, '[1]Team Defense Cleaning'!$A$4:$AP$135, 42, FALSE)</f>
        <v>#N/A</v>
      </c>
      <c r="AY66" s="4" t="e">
        <f t="shared" si="0"/>
        <v>#N/A</v>
      </c>
      <c r="AZ66" t="e">
        <f xml:space="preserve"> IF(Table5[[#This Row],[Predicted Yards]] &gt;Table5[[#This Row],[Spread]], "O", "U")</f>
        <v>#N/A</v>
      </c>
    </row>
    <row r="67" spans="2:52" x14ac:dyDescent="0.2">
      <c r="B67" t="s">
        <v>1</v>
      </c>
      <c r="H67" t="e">
        <f>VLOOKUP($A67, '[1]Passing Stats Cleaning'!$A$3:$U$37, 7, FALSE)</f>
        <v>#N/A</v>
      </c>
      <c r="I67" t="e">
        <f>VLOOKUP(A67, '[1]Passing Stats Cleaning'!$A$3:$U$37, 10, FALSE)</f>
        <v>#N/A</v>
      </c>
      <c r="J67" t="e">
        <f>VLOOKUP(A67, '[1]Passing Stats Cleaning'!$A$3:$U$37, 12, FALSE)</f>
        <v>#N/A</v>
      </c>
      <c r="K67" t="e">
        <f>VLOOKUP(A67, '[1]Passing Stats Cleaning'!$A$3:$U$37, 13, FALSE)</f>
        <v>#N/A</v>
      </c>
      <c r="L67" t="e">
        <f>VLOOKUP(A67, '[1]Passing Stats Cleaning'!$A$3:$U$37, 14, FALSE)</f>
        <v>#N/A</v>
      </c>
      <c r="M67" t="e">
        <f>VLOOKUP(A67, '[1]Passing Stats Cleaning'!$A$3:$U$37, 15, FALSE)</f>
        <v>#N/A</v>
      </c>
      <c r="N67" t="e">
        <f>VLOOKUP(A67, '[1]Passing Stats Cleaning'!$A$3:$U$37, 16, FALSE)</f>
        <v>#N/A</v>
      </c>
      <c r="O67" t="e">
        <f>VLOOKUP(A67, '[1]Passing Stats Cleaning'!$A$3:$U$37, 18, FALSE)</f>
        <v>#N/A</v>
      </c>
      <c r="P67" t="e">
        <f>VLOOKUP(A67, '[1]Passing Stats Cleaning'!$A$3:$U$37, 19, FALSE)</f>
        <v>#N/A</v>
      </c>
      <c r="Q67" t="e">
        <f>VLOOKUP(A67, '[1]Passing Stats Cleaning'!$A$3:$U$37, 20, FALSE)</f>
        <v>#N/A</v>
      </c>
      <c r="R67" t="e">
        <f>VLOOKUP(A67, '[1]Passing Stats Cleaning'!$A$3:$U$37, 21, FALSE)</f>
        <v>#N/A</v>
      </c>
      <c r="S67" t="e">
        <f>VLOOKUP(C67,'[1]Team Offense Cleaning'!$A$4:$AI$140, 10, FALSE)</f>
        <v>#N/A</v>
      </c>
      <c r="T67" t="e">
        <f>VLOOKUP(C67,'[1]Team Offense Cleaning'!$A$4:$AI$140, 9, FALSE)</f>
        <v>#N/A</v>
      </c>
      <c r="U67" t="e">
        <f>VLOOKUP(C67,'[1]Team Offense Cleaning'!$A$4:$AI$140, 13, FALSE)</f>
        <v>#N/A</v>
      </c>
      <c r="V67" t="e">
        <f>VLOOKUP(C67,'[1]Team Offense Cleaning'!$A$4:$AI$140, 17, FALSE)</f>
        <v>#N/A</v>
      </c>
      <c r="W67" t="e">
        <f>VLOOKUP(C67,'[1]Team Offense Cleaning'!$A$4:$AI$140, 15, FALSE)</f>
        <v>#N/A</v>
      </c>
      <c r="X67" t="e">
        <f>VLOOKUP(C67,'[1]Team Offense Cleaning'!$A$4:$AI$140, 16, FALSE)</f>
        <v>#N/A</v>
      </c>
      <c r="Y67" t="e">
        <f>VLOOKUP(C67,'[1]Team Offense Cleaning'!$A$4:$AI$140, 20, FALSE)</f>
        <v>#N/A</v>
      </c>
      <c r="Z67" t="e">
        <f>VLOOKUP(C67,'[1]Team Offense Cleaning'!$A$4:$AI$140, 22, FALSE)</f>
        <v>#N/A</v>
      </c>
      <c r="AA67" t="e">
        <f>VLOOKUP(C67,'[1]Team Offense Cleaning'!$A$4:$AI$140, 28, FALSE)</f>
        <v>#N/A</v>
      </c>
      <c r="AB67" t="e">
        <f>VLOOKUP(C67,'[1]Team Offense Cleaning'!$A$4:$AI$140, 29, FALSE)</f>
        <v>#N/A</v>
      </c>
      <c r="AC67" t="e">
        <f>VLOOKUP(C67,'[1]Team Offense Cleaning'!$A$4:$AI$140, 26, FALSE)</f>
        <v>#N/A</v>
      </c>
      <c r="AD67" t="e">
        <f>VLOOKUP(C67,'[1]Team Offense Cleaning'!$A$4:$AI$140, 27, FALSE)</f>
        <v>#N/A</v>
      </c>
      <c r="AE67" t="e">
        <f>VLOOKUP(C67,'[1]Team Offense Cleaning'!$A$4:$AI$140, 32, FALSE)</f>
        <v>#N/A</v>
      </c>
      <c r="AF67" t="e">
        <f>VLOOKUP(C67,'[1]Team Offense Cleaning'!$A$4:$AI$140, 33, FALSE)</f>
        <v>#N/A</v>
      </c>
      <c r="AG67" t="e">
        <f>VLOOKUP(E67, '[1]Team Defense Cleaning'!$A$4:$AN$135, 10, FALSE)</f>
        <v>#N/A</v>
      </c>
      <c r="AH67" t="e">
        <f>VLOOKUP(E67, '[1]Team Defense Cleaning'!$A$4:$AN$135, 9, FALSE)</f>
        <v>#N/A</v>
      </c>
      <c r="AI67" t="e">
        <f>VLOOKUP(E67, '[1]Team Defense Cleaning'!$A$4:$AN$135, 13, FALSE)</f>
        <v>#N/A</v>
      </c>
      <c r="AJ67" t="e">
        <f>VLOOKUP(E67, '[1]Team Defense Cleaning'!$A$4:$AN$135, 17, FALSE)</f>
        <v>#N/A</v>
      </c>
      <c r="AK67" t="e">
        <f>VLOOKUP(E67, '[1]Team Defense Cleaning'!$A$4:$AN$135, 15, FALSE)</f>
        <v>#N/A</v>
      </c>
      <c r="AL67" t="e">
        <f>VLOOKUP(E67, '[1]Team Defense Cleaning'!$A$4:$AN$135, 16, FALSE)</f>
        <v>#N/A</v>
      </c>
      <c r="AM67" t="e">
        <f>VLOOKUP(E67, '[1]Team Defense Cleaning'!$A$4:$AN$135, 20, FALSE)</f>
        <v>#N/A</v>
      </c>
      <c r="AN67" t="e">
        <f>VLOOKUP(E67, '[1]Team Defense Cleaning'!$A$4:$AN$135, 22, FALSE)</f>
        <v>#N/A</v>
      </c>
      <c r="AO67" t="e">
        <f>VLOOKUP(E67, '[1]Team Defense Cleaning'!$A$4:$AN$135, 26, FALSE)</f>
        <v>#N/A</v>
      </c>
      <c r="AP67" t="e">
        <f>VLOOKUP(E67, '[1]Team Defense Cleaning'!$A$4:$AN$135, 27, FALSE)</f>
        <v>#N/A</v>
      </c>
      <c r="AQ67" t="e">
        <f>VLOOKUP(E67, '[1]Team Defense Cleaning'!$A$4:$AN$135, 28, FALSE)</f>
        <v>#N/A</v>
      </c>
      <c r="AR67" t="e">
        <f>VLOOKUP(E67, '[1]Team Defense Cleaning'!$A$4:$AN$135, 29, FALSE)</f>
        <v>#N/A</v>
      </c>
      <c r="AS67" t="e">
        <f>VLOOKUP(E67, '[1]Team Defense Cleaning'!$A$4:$AN$135, 30, FALSE)</f>
        <v>#N/A</v>
      </c>
      <c r="AT67" t="e">
        <f>VLOOKUP(E67, '[1]Team Defense Cleaning'!$A$4:$AN$135, 32, FALSE)</f>
        <v>#N/A</v>
      </c>
      <c r="AU67" t="e">
        <f>VLOOKUP(E67, '[1]Team Defense Cleaning'!$A$4:$AP$135, 33, FALSE)</f>
        <v>#N/A</v>
      </c>
      <c r="AV67" t="e">
        <f>VLOOKUP(E67, '[1]Team Defense Cleaning'!$A$4:$AP$135, 36, FALSE)</f>
        <v>#N/A</v>
      </c>
      <c r="AW67" t="e">
        <f>VLOOKUP(E67, '[1]Team Defense Cleaning'!$A$4:$AP$135, 38, FALSE)</f>
        <v>#N/A</v>
      </c>
      <c r="AX67" t="e">
        <f>VLOOKUP(E67, '[1]Team Defense Cleaning'!$A$4:$AP$135, 42, FALSE)</f>
        <v>#N/A</v>
      </c>
      <c r="AY67" s="4" t="e">
        <f t="shared" si="0"/>
        <v>#N/A</v>
      </c>
      <c r="AZ67" t="e">
        <f xml:space="preserve"> IF(Table5[[#This Row],[Predicted Yards]] &gt;Table5[[#This Row],[Spread]], "O", "U")</f>
        <v>#N/A</v>
      </c>
    </row>
    <row r="68" spans="2:52" x14ac:dyDescent="0.2">
      <c r="B68" t="s">
        <v>1</v>
      </c>
      <c r="H68" t="e">
        <f>VLOOKUP($A68, '[1]Passing Stats Cleaning'!$A$3:$U$37, 7, FALSE)</f>
        <v>#N/A</v>
      </c>
      <c r="I68" t="e">
        <f>VLOOKUP(A68, '[1]Passing Stats Cleaning'!$A$3:$U$37, 10, FALSE)</f>
        <v>#N/A</v>
      </c>
      <c r="J68" t="e">
        <f>VLOOKUP(A68, '[1]Passing Stats Cleaning'!$A$3:$U$37, 12, FALSE)</f>
        <v>#N/A</v>
      </c>
      <c r="K68" t="e">
        <f>VLOOKUP(A68, '[1]Passing Stats Cleaning'!$A$3:$U$37, 13, FALSE)</f>
        <v>#N/A</v>
      </c>
      <c r="L68" t="e">
        <f>VLOOKUP(A68, '[1]Passing Stats Cleaning'!$A$3:$U$37, 14, FALSE)</f>
        <v>#N/A</v>
      </c>
      <c r="M68" t="e">
        <f>VLOOKUP(A68, '[1]Passing Stats Cleaning'!$A$3:$U$37, 15, FALSE)</f>
        <v>#N/A</v>
      </c>
      <c r="N68" t="e">
        <f>VLOOKUP(A68, '[1]Passing Stats Cleaning'!$A$3:$U$37, 16, FALSE)</f>
        <v>#N/A</v>
      </c>
      <c r="O68" t="e">
        <f>VLOOKUP(A68, '[1]Passing Stats Cleaning'!$A$3:$U$37, 18, FALSE)</f>
        <v>#N/A</v>
      </c>
      <c r="P68" t="e">
        <f>VLOOKUP(A68, '[1]Passing Stats Cleaning'!$A$3:$U$37, 19, FALSE)</f>
        <v>#N/A</v>
      </c>
      <c r="Q68" t="e">
        <f>VLOOKUP(A68, '[1]Passing Stats Cleaning'!$A$3:$U$37, 20, FALSE)</f>
        <v>#N/A</v>
      </c>
      <c r="R68" t="e">
        <f>VLOOKUP(A68, '[1]Passing Stats Cleaning'!$A$3:$U$37, 21, FALSE)</f>
        <v>#N/A</v>
      </c>
      <c r="S68" t="e">
        <f>VLOOKUP(C68,'[1]Team Offense Cleaning'!$A$4:$AI$140, 10, FALSE)</f>
        <v>#N/A</v>
      </c>
      <c r="T68" t="e">
        <f>VLOOKUP(C68,'[1]Team Offense Cleaning'!$A$4:$AI$140, 9, FALSE)</f>
        <v>#N/A</v>
      </c>
      <c r="U68" t="e">
        <f>VLOOKUP(C68,'[1]Team Offense Cleaning'!$A$4:$AI$140, 13, FALSE)</f>
        <v>#N/A</v>
      </c>
      <c r="V68" t="e">
        <f>VLOOKUP(C68,'[1]Team Offense Cleaning'!$A$4:$AI$140, 17, FALSE)</f>
        <v>#N/A</v>
      </c>
      <c r="W68" t="e">
        <f>VLOOKUP(C68,'[1]Team Offense Cleaning'!$A$4:$AI$140, 15, FALSE)</f>
        <v>#N/A</v>
      </c>
      <c r="X68" t="e">
        <f>VLOOKUP(C68,'[1]Team Offense Cleaning'!$A$4:$AI$140, 16, FALSE)</f>
        <v>#N/A</v>
      </c>
      <c r="Y68" t="e">
        <f>VLOOKUP(C68,'[1]Team Offense Cleaning'!$A$4:$AI$140, 20, FALSE)</f>
        <v>#N/A</v>
      </c>
      <c r="Z68" t="e">
        <f>VLOOKUP(C68,'[1]Team Offense Cleaning'!$A$4:$AI$140, 22, FALSE)</f>
        <v>#N/A</v>
      </c>
      <c r="AA68" t="e">
        <f>VLOOKUP(C68,'[1]Team Offense Cleaning'!$A$4:$AI$140, 28, FALSE)</f>
        <v>#N/A</v>
      </c>
      <c r="AB68" t="e">
        <f>VLOOKUP(C68,'[1]Team Offense Cleaning'!$A$4:$AI$140, 29, FALSE)</f>
        <v>#N/A</v>
      </c>
      <c r="AC68" t="e">
        <f>VLOOKUP(C68,'[1]Team Offense Cleaning'!$A$4:$AI$140, 26, FALSE)</f>
        <v>#N/A</v>
      </c>
      <c r="AD68" t="e">
        <f>VLOOKUP(C68,'[1]Team Offense Cleaning'!$A$4:$AI$140, 27, FALSE)</f>
        <v>#N/A</v>
      </c>
      <c r="AE68" t="e">
        <f>VLOOKUP(C68,'[1]Team Offense Cleaning'!$A$4:$AI$140, 32, FALSE)</f>
        <v>#N/A</v>
      </c>
      <c r="AF68" t="e">
        <f>VLOOKUP(C68,'[1]Team Offense Cleaning'!$A$4:$AI$140, 33, FALSE)</f>
        <v>#N/A</v>
      </c>
      <c r="AG68" t="e">
        <f>VLOOKUP(E68, '[1]Team Defense Cleaning'!$A$4:$AN$135, 10, FALSE)</f>
        <v>#N/A</v>
      </c>
      <c r="AH68" t="e">
        <f>VLOOKUP(E68, '[1]Team Defense Cleaning'!$A$4:$AN$135, 9, FALSE)</f>
        <v>#N/A</v>
      </c>
      <c r="AI68" t="e">
        <f>VLOOKUP(E68, '[1]Team Defense Cleaning'!$A$4:$AN$135, 13, FALSE)</f>
        <v>#N/A</v>
      </c>
      <c r="AJ68" t="e">
        <f>VLOOKUP(E68, '[1]Team Defense Cleaning'!$A$4:$AN$135, 17, FALSE)</f>
        <v>#N/A</v>
      </c>
      <c r="AK68" t="e">
        <f>VLOOKUP(E68, '[1]Team Defense Cleaning'!$A$4:$AN$135, 15, FALSE)</f>
        <v>#N/A</v>
      </c>
      <c r="AL68" t="e">
        <f>VLOOKUP(E68, '[1]Team Defense Cleaning'!$A$4:$AN$135, 16, FALSE)</f>
        <v>#N/A</v>
      </c>
      <c r="AM68" t="e">
        <f>VLOOKUP(E68, '[1]Team Defense Cleaning'!$A$4:$AN$135, 20, FALSE)</f>
        <v>#N/A</v>
      </c>
      <c r="AN68" t="e">
        <f>VLOOKUP(E68, '[1]Team Defense Cleaning'!$A$4:$AN$135, 22, FALSE)</f>
        <v>#N/A</v>
      </c>
      <c r="AO68" t="e">
        <f>VLOOKUP(E68, '[1]Team Defense Cleaning'!$A$4:$AN$135, 26, FALSE)</f>
        <v>#N/A</v>
      </c>
      <c r="AP68" t="e">
        <f>VLOOKUP(E68, '[1]Team Defense Cleaning'!$A$4:$AN$135, 27, FALSE)</f>
        <v>#N/A</v>
      </c>
      <c r="AQ68" t="e">
        <f>VLOOKUP(E68, '[1]Team Defense Cleaning'!$A$4:$AN$135, 28, FALSE)</f>
        <v>#N/A</v>
      </c>
      <c r="AR68" t="e">
        <f>VLOOKUP(E68, '[1]Team Defense Cleaning'!$A$4:$AN$135, 29, FALSE)</f>
        <v>#N/A</v>
      </c>
      <c r="AS68" t="e">
        <f>VLOOKUP(E68, '[1]Team Defense Cleaning'!$A$4:$AN$135, 30, FALSE)</f>
        <v>#N/A</v>
      </c>
      <c r="AT68" t="e">
        <f>VLOOKUP(E68, '[1]Team Defense Cleaning'!$A$4:$AN$135, 32, FALSE)</f>
        <v>#N/A</v>
      </c>
      <c r="AU68" t="e">
        <f>VLOOKUP(E68, '[1]Team Defense Cleaning'!$A$4:$AP$135, 33, FALSE)</f>
        <v>#N/A</v>
      </c>
      <c r="AV68" t="e">
        <f>VLOOKUP(E68, '[1]Team Defense Cleaning'!$A$4:$AP$135, 36, FALSE)</f>
        <v>#N/A</v>
      </c>
      <c r="AW68" t="e">
        <f>VLOOKUP(E68, '[1]Team Defense Cleaning'!$A$4:$AP$135, 38, FALSE)</f>
        <v>#N/A</v>
      </c>
      <c r="AX68" t="e">
        <f>VLOOKUP(E68, '[1]Team Defense Cleaning'!$A$4:$AP$135, 42, FALSE)</f>
        <v>#N/A</v>
      </c>
      <c r="AY68" s="4" t="e">
        <f t="shared" si="0"/>
        <v>#N/A</v>
      </c>
      <c r="AZ68" t="e">
        <f xml:space="preserve"> IF(Table5[[#This Row],[Predicted Yards]] &gt;Table5[[#This Row],[Spread]], "O", "U")</f>
        <v>#N/A</v>
      </c>
    </row>
    <row r="69" spans="2:52" x14ac:dyDescent="0.2">
      <c r="B69" t="s">
        <v>1</v>
      </c>
      <c r="H69" t="e">
        <f>VLOOKUP($A69, '[1]Passing Stats Cleaning'!$A$3:$U$37, 7, FALSE)</f>
        <v>#N/A</v>
      </c>
      <c r="I69" t="e">
        <f>VLOOKUP(A69, '[1]Passing Stats Cleaning'!$A$3:$U$37, 10, FALSE)</f>
        <v>#N/A</v>
      </c>
      <c r="J69" t="e">
        <f>VLOOKUP(A69, '[1]Passing Stats Cleaning'!$A$3:$U$37, 12, FALSE)</f>
        <v>#N/A</v>
      </c>
      <c r="K69" t="e">
        <f>VLOOKUP(A69, '[1]Passing Stats Cleaning'!$A$3:$U$37, 13, FALSE)</f>
        <v>#N/A</v>
      </c>
      <c r="L69" t="e">
        <f>VLOOKUP(A69, '[1]Passing Stats Cleaning'!$A$3:$U$37, 14, FALSE)</f>
        <v>#N/A</v>
      </c>
      <c r="M69" t="e">
        <f>VLOOKUP(A69, '[1]Passing Stats Cleaning'!$A$3:$U$37, 15, FALSE)</f>
        <v>#N/A</v>
      </c>
      <c r="N69" t="e">
        <f>VLOOKUP(A69, '[1]Passing Stats Cleaning'!$A$3:$U$37, 16, FALSE)</f>
        <v>#N/A</v>
      </c>
      <c r="O69" t="e">
        <f>VLOOKUP(A69, '[1]Passing Stats Cleaning'!$A$3:$U$37, 18, FALSE)</f>
        <v>#N/A</v>
      </c>
      <c r="P69" t="e">
        <f>VLOOKUP(A69, '[1]Passing Stats Cleaning'!$A$3:$U$37, 19, FALSE)</f>
        <v>#N/A</v>
      </c>
      <c r="Q69" t="e">
        <f>VLOOKUP(A69, '[1]Passing Stats Cleaning'!$A$3:$U$37, 20, FALSE)</f>
        <v>#N/A</v>
      </c>
      <c r="R69" t="e">
        <f>VLOOKUP(A69, '[1]Passing Stats Cleaning'!$A$3:$U$37, 21, FALSE)</f>
        <v>#N/A</v>
      </c>
      <c r="S69" t="e">
        <f>VLOOKUP(C69,'[1]Team Offense Cleaning'!$A$4:$AI$140, 10, FALSE)</f>
        <v>#N/A</v>
      </c>
      <c r="T69" t="e">
        <f>VLOOKUP(C69,'[1]Team Offense Cleaning'!$A$4:$AI$140, 9, FALSE)</f>
        <v>#N/A</v>
      </c>
      <c r="U69" t="e">
        <f>VLOOKUP(C69,'[1]Team Offense Cleaning'!$A$4:$AI$140, 13, FALSE)</f>
        <v>#N/A</v>
      </c>
      <c r="V69" t="e">
        <f>VLOOKUP(C69,'[1]Team Offense Cleaning'!$A$4:$AI$140, 17, FALSE)</f>
        <v>#N/A</v>
      </c>
      <c r="W69" t="e">
        <f>VLOOKUP(C69,'[1]Team Offense Cleaning'!$A$4:$AI$140, 15, FALSE)</f>
        <v>#N/A</v>
      </c>
      <c r="X69" t="e">
        <f>VLOOKUP(C69,'[1]Team Offense Cleaning'!$A$4:$AI$140, 16, FALSE)</f>
        <v>#N/A</v>
      </c>
      <c r="Y69" t="e">
        <f>VLOOKUP(C69,'[1]Team Offense Cleaning'!$A$4:$AI$140, 20, FALSE)</f>
        <v>#N/A</v>
      </c>
      <c r="Z69" t="e">
        <f>VLOOKUP(C69,'[1]Team Offense Cleaning'!$A$4:$AI$140, 22, FALSE)</f>
        <v>#N/A</v>
      </c>
      <c r="AA69" t="e">
        <f>VLOOKUP(C69,'[1]Team Offense Cleaning'!$A$4:$AI$140, 28, FALSE)</f>
        <v>#N/A</v>
      </c>
      <c r="AB69" t="e">
        <f>VLOOKUP(C69,'[1]Team Offense Cleaning'!$A$4:$AI$140, 29, FALSE)</f>
        <v>#N/A</v>
      </c>
      <c r="AC69" t="e">
        <f>VLOOKUP(C69,'[1]Team Offense Cleaning'!$A$4:$AI$140, 26, FALSE)</f>
        <v>#N/A</v>
      </c>
      <c r="AD69" t="e">
        <f>VLOOKUP(C69,'[1]Team Offense Cleaning'!$A$4:$AI$140, 27, FALSE)</f>
        <v>#N/A</v>
      </c>
      <c r="AE69" t="e">
        <f>VLOOKUP(C69,'[1]Team Offense Cleaning'!$A$4:$AI$140, 32, FALSE)</f>
        <v>#N/A</v>
      </c>
      <c r="AF69" t="e">
        <f>VLOOKUP(C69,'[1]Team Offense Cleaning'!$A$4:$AI$140, 33, FALSE)</f>
        <v>#N/A</v>
      </c>
      <c r="AG69" t="e">
        <f>VLOOKUP(E69, '[1]Team Defense Cleaning'!$A$4:$AN$135, 10, FALSE)</f>
        <v>#N/A</v>
      </c>
      <c r="AH69" t="e">
        <f>VLOOKUP(E69, '[1]Team Defense Cleaning'!$A$4:$AN$135, 9, FALSE)</f>
        <v>#N/A</v>
      </c>
      <c r="AI69" t="e">
        <f>VLOOKUP(E69, '[1]Team Defense Cleaning'!$A$4:$AN$135, 13, FALSE)</f>
        <v>#N/A</v>
      </c>
      <c r="AJ69" t="e">
        <f>VLOOKUP(E69, '[1]Team Defense Cleaning'!$A$4:$AN$135, 17, FALSE)</f>
        <v>#N/A</v>
      </c>
      <c r="AK69" t="e">
        <f>VLOOKUP(E69, '[1]Team Defense Cleaning'!$A$4:$AN$135, 15, FALSE)</f>
        <v>#N/A</v>
      </c>
      <c r="AL69" t="e">
        <f>VLOOKUP(E69, '[1]Team Defense Cleaning'!$A$4:$AN$135, 16, FALSE)</f>
        <v>#N/A</v>
      </c>
      <c r="AM69" t="e">
        <f>VLOOKUP(E69, '[1]Team Defense Cleaning'!$A$4:$AN$135, 20, FALSE)</f>
        <v>#N/A</v>
      </c>
      <c r="AN69" t="e">
        <f>VLOOKUP(E69, '[1]Team Defense Cleaning'!$A$4:$AN$135, 22, FALSE)</f>
        <v>#N/A</v>
      </c>
      <c r="AO69" t="e">
        <f>VLOOKUP(E69, '[1]Team Defense Cleaning'!$A$4:$AN$135, 26, FALSE)</f>
        <v>#N/A</v>
      </c>
      <c r="AP69" t="e">
        <f>VLOOKUP(E69, '[1]Team Defense Cleaning'!$A$4:$AN$135, 27, FALSE)</f>
        <v>#N/A</v>
      </c>
      <c r="AQ69" t="e">
        <f>VLOOKUP(E69, '[1]Team Defense Cleaning'!$A$4:$AN$135, 28, FALSE)</f>
        <v>#N/A</v>
      </c>
      <c r="AR69" t="e">
        <f>VLOOKUP(E69, '[1]Team Defense Cleaning'!$A$4:$AN$135, 29, FALSE)</f>
        <v>#N/A</v>
      </c>
      <c r="AS69" t="e">
        <f>VLOOKUP(E69, '[1]Team Defense Cleaning'!$A$4:$AN$135, 30, FALSE)</f>
        <v>#N/A</v>
      </c>
      <c r="AT69" t="e">
        <f>VLOOKUP(E69, '[1]Team Defense Cleaning'!$A$4:$AN$135, 32, FALSE)</f>
        <v>#N/A</v>
      </c>
      <c r="AU69" t="e">
        <f>VLOOKUP(E69, '[1]Team Defense Cleaning'!$A$4:$AP$135, 33, FALSE)</f>
        <v>#N/A</v>
      </c>
      <c r="AV69" t="e">
        <f>VLOOKUP(E69, '[1]Team Defense Cleaning'!$A$4:$AP$135, 36, FALSE)</f>
        <v>#N/A</v>
      </c>
      <c r="AW69" t="e">
        <f>VLOOKUP(E69, '[1]Team Defense Cleaning'!$A$4:$AP$135, 38, FALSE)</f>
        <v>#N/A</v>
      </c>
      <c r="AX69" t="e">
        <f>VLOOKUP(E69, '[1]Team Defense Cleaning'!$A$4:$AP$135, 42, FALSE)</f>
        <v>#N/A</v>
      </c>
      <c r="AY69" s="4" t="e">
        <f t="shared" ref="AY69:AY101" si="1">7958.1748324 + 8.3491834 *D69 + (-0.4200109) * G69 + SUMPRODUCT($H$3:$AX$3,H69:AX69)</f>
        <v>#N/A</v>
      </c>
      <c r="AZ69" t="e">
        <f xml:space="preserve"> IF(Table5[[#This Row],[Predicted Yards]] &gt;Table5[[#This Row],[Spread]], "O", "U")</f>
        <v>#N/A</v>
      </c>
    </row>
    <row r="70" spans="2:52" x14ac:dyDescent="0.2">
      <c r="B70" t="s">
        <v>1</v>
      </c>
      <c r="H70" t="e">
        <f>VLOOKUP($A70, '[1]Passing Stats Cleaning'!$A$3:$U$37, 7, FALSE)</f>
        <v>#N/A</v>
      </c>
      <c r="I70" t="e">
        <f>VLOOKUP(A70, '[1]Passing Stats Cleaning'!$A$3:$U$37, 10, FALSE)</f>
        <v>#N/A</v>
      </c>
      <c r="J70" t="e">
        <f>VLOOKUP(A70, '[1]Passing Stats Cleaning'!$A$3:$U$37, 12, FALSE)</f>
        <v>#N/A</v>
      </c>
      <c r="K70" t="e">
        <f>VLOOKUP(A70, '[1]Passing Stats Cleaning'!$A$3:$U$37, 13, FALSE)</f>
        <v>#N/A</v>
      </c>
      <c r="L70" t="e">
        <f>VLOOKUP(A70, '[1]Passing Stats Cleaning'!$A$3:$U$37, 14, FALSE)</f>
        <v>#N/A</v>
      </c>
      <c r="M70" t="e">
        <f>VLOOKUP(A70, '[1]Passing Stats Cleaning'!$A$3:$U$37, 15, FALSE)</f>
        <v>#N/A</v>
      </c>
      <c r="N70" t="e">
        <f>VLOOKUP(A70, '[1]Passing Stats Cleaning'!$A$3:$U$37, 16, FALSE)</f>
        <v>#N/A</v>
      </c>
      <c r="O70" t="e">
        <f>VLOOKUP(A70, '[1]Passing Stats Cleaning'!$A$3:$U$37, 18, FALSE)</f>
        <v>#N/A</v>
      </c>
      <c r="P70" t="e">
        <f>VLOOKUP(A70, '[1]Passing Stats Cleaning'!$A$3:$U$37, 19, FALSE)</f>
        <v>#N/A</v>
      </c>
      <c r="Q70" t="e">
        <f>VLOOKUP(A70, '[1]Passing Stats Cleaning'!$A$3:$U$37, 20, FALSE)</f>
        <v>#N/A</v>
      </c>
      <c r="R70" t="e">
        <f>VLOOKUP(A70, '[1]Passing Stats Cleaning'!$A$3:$U$37, 21, FALSE)</f>
        <v>#N/A</v>
      </c>
      <c r="S70" t="e">
        <f>VLOOKUP(C70,'[1]Team Offense Cleaning'!$A$4:$AI$140, 10, FALSE)</f>
        <v>#N/A</v>
      </c>
      <c r="T70" t="e">
        <f>VLOOKUP(C70,'[1]Team Offense Cleaning'!$A$4:$AI$140, 9, FALSE)</f>
        <v>#N/A</v>
      </c>
      <c r="U70" t="e">
        <f>VLOOKUP(C70,'[1]Team Offense Cleaning'!$A$4:$AI$140, 13, FALSE)</f>
        <v>#N/A</v>
      </c>
      <c r="V70" t="e">
        <f>VLOOKUP(C70,'[1]Team Offense Cleaning'!$A$4:$AI$140, 17, FALSE)</f>
        <v>#N/A</v>
      </c>
      <c r="W70" t="e">
        <f>VLOOKUP(C70,'[1]Team Offense Cleaning'!$A$4:$AI$140, 15, FALSE)</f>
        <v>#N/A</v>
      </c>
      <c r="X70" t="e">
        <f>VLOOKUP(C70,'[1]Team Offense Cleaning'!$A$4:$AI$140, 16, FALSE)</f>
        <v>#N/A</v>
      </c>
      <c r="Y70" t="e">
        <f>VLOOKUP(C70,'[1]Team Offense Cleaning'!$A$4:$AI$140, 20, FALSE)</f>
        <v>#N/A</v>
      </c>
      <c r="Z70" t="e">
        <f>VLOOKUP(C70,'[1]Team Offense Cleaning'!$A$4:$AI$140, 22, FALSE)</f>
        <v>#N/A</v>
      </c>
      <c r="AA70" t="e">
        <f>VLOOKUP(C70,'[1]Team Offense Cleaning'!$A$4:$AI$140, 28, FALSE)</f>
        <v>#N/A</v>
      </c>
      <c r="AB70" t="e">
        <f>VLOOKUP(C70,'[1]Team Offense Cleaning'!$A$4:$AI$140, 29, FALSE)</f>
        <v>#N/A</v>
      </c>
      <c r="AC70" t="e">
        <f>VLOOKUP(C70,'[1]Team Offense Cleaning'!$A$4:$AI$140, 26, FALSE)</f>
        <v>#N/A</v>
      </c>
      <c r="AD70" t="e">
        <f>VLOOKUP(C70,'[1]Team Offense Cleaning'!$A$4:$AI$140, 27, FALSE)</f>
        <v>#N/A</v>
      </c>
      <c r="AE70" t="e">
        <f>VLOOKUP(C70,'[1]Team Offense Cleaning'!$A$4:$AI$140, 32, FALSE)</f>
        <v>#N/A</v>
      </c>
      <c r="AF70" t="e">
        <f>VLOOKUP(C70,'[1]Team Offense Cleaning'!$A$4:$AI$140, 33, FALSE)</f>
        <v>#N/A</v>
      </c>
      <c r="AG70" t="e">
        <f>VLOOKUP(E70, '[1]Team Defense Cleaning'!$A$4:$AN$135, 10, FALSE)</f>
        <v>#N/A</v>
      </c>
      <c r="AH70" t="e">
        <f>VLOOKUP(E70, '[1]Team Defense Cleaning'!$A$4:$AN$135, 9, FALSE)</f>
        <v>#N/A</v>
      </c>
      <c r="AI70" t="e">
        <f>VLOOKUP(E70, '[1]Team Defense Cleaning'!$A$4:$AN$135, 13, FALSE)</f>
        <v>#N/A</v>
      </c>
      <c r="AJ70" t="e">
        <f>VLOOKUP(E70, '[1]Team Defense Cleaning'!$A$4:$AN$135, 17, FALSE)</f>
        <v>#N/A</v>
      </c>
      <c r="AK70" t="e">
        <f>VLOOKUP(E70, '[1]Team Defense Cleaning'!$A$4:$AN$135, 15, FALSE)</f>
        <v>#N/A</v>
      </c>
      <c r="AL70" t="e">
        <f>VLOOKUP(E70, '[1]Team Defense Cleaning'!$A$4:$AN$135, 16, FALSE)</f>
        <v>#N/A</v>
      </c>
      <c r="AM70" t="e">
        <f>VLOOKUP(E70, '[1]Team Defense Cleaning'!$A$4:$AN$135, 20, FALSE)</f>
        <v>#N/A</v>
      </c>
      <c r="AN70" t="e">
        <f>VLOOKUP(E70, '[1]Team Defense Cleaning'!$A$4:$AN$135, 22, FALSE)</f>
        <v>#N/A</v>
      </c>
      <c r="AO70" t="e">
        <f>VLOOKUP(E70, '[1]Team Defense Cleaning'!$A$4:$AN$135, 26, FALSE)</f>
        <v>#N/A</v>
      </c>
      <c r="AP70" t="e">
        <f>VLOOKUP(E70, '[1]Team Defense Cleaning'!$A$4:$AN$135, 27, FALSE)</f>
        <v>#N/A</v>
      </c>
      <c r="AQ70" t="e">
        <f>VLOOKUP(E70, '[1]Team Defense Cleaning'!$A$4:$AN$135, 28, FALSE)</f>
        <v>#N/A</v>
      </c>
      <c r="AR70" t="e">
        <f>VLOOKUP(E70, '[1]Team Defense Cleaning'!$A$4:$AN$135, 29, FALSE)</f>
        <v>#N/A</v>
      </c>
      <c r="AS70" t="e">
        <f>VLOOKUP(E70, '[1]Team Defense Cleaning'!$A$4:$AN$135, 30, FALSE)</f>
        <v>#N/A</v>
      </c>
      <c r="AT70" t="e">
        <f>VLOOKUP(E70, '[1]Team Defense Cleaning'!$A$4:$AN$135, 32, FALSE)</f>
        <v>#N/A</v>
      </c>
      <c r="AU70" t="e">
        <f>VLOOKUP(E70, '[1]Team Defense Cleaning'!$A$4:$AP$135, 33, FALSE)</f>
        <v>#N/A</v>
      </c>
      <c r="AV70" t="e">
        <f>VLOOKUP(E70, '[1]Team Defense Cleaning'!$A$4:$AP$135, 36, FALSE)</f>
        <v>#N/A</v>
      </c>
      <c r="AW70" t="e">
        <f>VLOOKUP(E70, '[1]Team Defense Cleaning'!$A$4:$AP$135, 38, FALSE)</f>
        <v>#N/A</v>
      </c>
      <c r="AX70" t="e">
        <f>VLOOKUP(E70, '[1]Team Defense Cleaning'!$A$4:$AP$135, 42, FALSE)</f>
        <v>#N/A</v>
      </c>
      <c r="AY70" s="4" t="e">
        <f t="shared" si="1"/>
        <v>#N/A</v>
      </c>
      <c r="AZ70" t="e">
        <f xml:space="preserve"> IF(Table5[[#This Row],[Predicted Yards]] &gt;Table5[[#This Row],[Spread]], "O", "U")</f>
        <v>#N/A</v>
      </c>
    </row>
    <row r="71" spans="2:52" x14ac:dyDescent="0.2">
      <c r="B71" t="s">
        <v>1</v>
      </c>
      <c r="H71" t="e">
        <f>VLOOKUP($A71, '[1]Passing Stats Cleaning'!$A$3:$U$37, 7, FALSE)</f>
        <v>#N/A</v>
      </c>
      <c r="I71" t="e">
        <f>VLOOKUP(A71, '[1]Passing Stats Cleaning'!$A$3:$U$37, 10, FALSE)</f>
        <v>#N/A</v>
      </c>
      <c r="J71" t="e">
        <f>VLOOKUP(A71, '[1]Passing Stats Cleaning'!$A$3:$U$37, 12, FALSE)</f>
        <v>#N/A</v>
      </c>
      <c r="K71" t="e">
        <f>VLOOKUP(A71, '[1]Passing Stats Cleaning'!$A$3:$U$37, 13, FALSE)</f>
        <v>#N/A</v>
      </c>
      <c r="L71" t="e">
        <f>VLOOKUP(A71, '[1]Passing Stats Cleaning'!$A$3:$U$37, 14, FALSE)</f>
        <v>#N/A</v>
      </c>
      <c r="M71" t="e">
        <f>VLOOKUP(A71, '[1]Passing Stats Cleaning'!$A$3:$U$37, 15, FALSE)</f>
        <v>#N/A</v>
      </c>
      <c r="N71" t="e">
        <f>VLOOKUP(A71, '[1]Passing Stats Cleaning'!$A$3:$U$37, 16, FALSE)</f>
        <v>#N/A</v>
      </c>
      <c r="O71" t="e">
        <f>VLOOKUP(A71, '[1]Passing Stats Cleaning'!$A$3:$U$37, 18, FALSE)</f>
        <v>#N/A</v>
      </c>
      <c r="P71" t="e">
        <f>VLOOKUP(A71, '[1]Passing Stats Cleaning'!$A$3:$U$37, 19, FALSE)</f>
        <v>#N/A</v>
      </c>
      <c r="Q71" t="e">
        <f>VLOOKUP(A71, '[1]Passing Stats Cleaning'!$A$3:$U$37, 20, FALSE)</f>
        <v>#N/A</v>
      </c>
      <c r="R71" t="e">
        <f>VLOOKUP(A71, '[1]Passing Stats Cleaning'!$A$3:$U$37, 21, FALSE)</f>
        <v>#N/A</v>
      </c>
      <c r="S71" t="e">
        <f>VLOOKUP(C71,'[1]Team Offense Cleaning'!$A$4:$AI$140, 10, FALSE)</f>
        <v>#N/A</v>
      </c>
      <c r="T71" t="e">
        <f>VLOOKUP(C71,'[1]Team Offense Cleaning'!$A$4:$AI$140, 9, FALSE)</f>
        <v>#N/A</v>
      </c>
      <c r="U71" t="e">
        <f>VLOOKUP(C71,'[1]Team Offense Cleaning'!$A$4:$AI$140, 13, FALSE)</f>
        <v>#N/A</v>
      </c>
      <c r="V71" t="e">
        <f>VLOOKUP(C71,'[1]Team Offense Cleaning'!$A$4:$AI$140, 17, FALSE)</f>
        <v>#N/A</v>
      </c>
      <c r="W71" t="e">
        <f>VLOOKUP(C71,'[1]Team Offense Cleaning'!$A$4:$AI$140, 15, FALSE)</f>
        <v>#N/A</v>
      </c>
      <c r="X71" t="e">
        <f>VLOOKUP(C71,'[1]Team Offense Cleaning'!$A$4:$AI$140, 16, FALSE)</f>
        <v>#N/A</v>
      </c>
      <c r="Y71" t="e">
        <f>VLOOKUP(C71,'[1]Team Offense Cleaning'!$A$4:$AI$140, 20, FALSE)</f>
        <v>#N/A</v>
      </c>
      <c r="Z71" t="e">
        <f>VLOOKUP(C71,'[1]Team Offense Cleaning'!$A$4:$AI$140, 22, FALSE)</f>
        <v>#N/A</v>
      </c>
      <c r="AA71" t="e">
        <f>VLOOKUP(C71,'[1]Team Offense Cleaning'!$A$4:$AI$140, 28, FALSE)</f>
        <v>#N/A</v>
      </c>
      <c r="AB71" t="e">
        <f>VLOOKUP(C71,'[1]Team Offense Cleaning'!$A$4:$AI$140, 29, FALSE)</f>
        <v>#N/A</v>
      </c>
      <c r="AC71" t="e">
        <f>VLOOKUP(C71,'[1]Team Offense Cleaning'!$A$4:$AI$140, 26, FALSE)</f>
        <v>#N/A</v>
      </c>
      <c r="AD71" t="e">
        <f>VLOOKUP(C71,'[1]Team Offense Cleaning'!$A$4:$AI$140, 27, FALSE)</f>
        <v>#N/A</v>
      </c>
      <c r="AE71" t="e">
        <f>VLOOKUP(C71,'[1]Team Offense Cleaning'!$A$4:$AI$140, 32, FALSE)</f>
        <v>#N/A</v>
      </c>
      <c r="AF71" t="e">
        <f>VLOOKUP(C71,'[1]Team Offense Cleaning'!$A$4:$AI$140, 33, FALSE)</f>
        <v>#N/A</v>
      </c>
      <c r="AG71" t="e">
        <f>VLOOKUP(E71, '[1]Team Defense Cleaning'!$A$4:$AN$135, 10, FALSE)</f>
        <v>#N/A</v>
      </c>
      <c r="AH71" t="e">
        <f>VLOOKUP(E71, '[1]Team Defense Cleaning'!$A$4:$AN$135, 9, FALSE)</f>
        <v>#N/A</v>
      </c>
      <c r="AI71" t="e">
        <f>VLOOKUP(E71, '[1]Team Defense Cleaning'!$A$4:$AN$135, 13, FALSE)</f>
        <v>#N/A</v>
      </c>
      <c r="AJ71" t="e">
        <f>VLOOKUP(E71, '[1]Team Defense Cleaning'!$A$4:$AN$135, 17, FALSE)</f>
        <v>#N/A</v>
      </c>
      <c r="AK71" t="e">
        <f>VLOOKUP(E71, '[1]Team Defense Cleaning'!$A$4:$AN$135, 15, FALSE)</f>
        <v>#N/A</v>
      </c>
      <c r="AL71" t="e">
        <f>VLOOKUP(E71, '[1]Team Defense Cleaning'!$A$4:$AN$135, 16, FALSE)</f>
        <v>#N/A</v>
      </c>
      <c r="AM71" t="e">
        <f>VLOOKUP(E71, '[1]Team Defense Cleaning'!$A$4:$AN$135, 20, FALSE)</f>
        <v>#N/A</v>
      </c>
      <c r="AN71" t="e">
        <f>VLOOKUP(E71, '[1]Team Defense Cleaning'!$A$4:$AN$135, 22, FALSE)</f>
        <v>#N/A</v>
      </c>
      <c r="AO71" t="e">
        <f>VLOOKUP(E71, '[1]Team Defense Cleaning'!$A$4:$AN$135, 26, FALSE)</f>
        <v>#N/A</v>
      </c>
      <c r="AP71" t="e">
        <f>VLOOKUP(E71, '[1]Team Defense Cleaning'!$A$4:$AN$135, 27, FALSE)</f>
        <v>#N/A</v>
      </c>
      <c r="AQ71" t="e">
        <f>VLOOKUP(E71, '[1]Team Defense Cleaning'!$A$4:$AN$135, 28, FALSE)</f>
        <v>#N/A</v>
      </c>
      <c r="AR71" t="e">
        <f>VLOOKUP(E71, '[1]Team Defense Cleaning'!$A$4:$AN$135, 29, FALSE)</f>
        <v>#N/A</v>
      </c>
      <c r="AS71" t="e">
        <f>VLOOKUP(E71, '[1]Team Defense Cleaning'!$A$4:$AN$135, 30, FALSE)</f>
        <v>#N/A</v>
      </c>
      <c r="AT71" t="e">
        <f>VLOOKUP(E71, '[1]Team Defense Cleaning'!$A$4:$AN$135, 32, FALSE)</f>
        <v>#N/A</v>
      </c>
      <c r="AU71" t="e">
        <f>VLOOKUP(E71, '[1]Team Defense Cleaning'!$A$4:$AP$135, 33, FALSE)</f>
        <v>#N/A</v>
      </c>
      <c r="AV71" t="e">
        <f>VLOOKUP(E71, '[1]Team Defense Cleaning'!$A$4:$AP$135, 36, FALSE)</f>
        <v>#N/A</v>
      </c>
      <c r="AW71" t="e">
        <f>VLOOKUP(E71, '[1]Team Defense Cleaning'!$A$4:$AP$135, 38, FALSE)</f>
        <v>#N/A</v>
      </c>
      <c r="AX71" t="e">
        <f>VLOOKUP(E71, '[1]Team Defense Cleaning'!$A$4:$AP$135, 42, FALSE)</f>
        <v>#N/A</v>
      </c>
      <c r="AY71" s="4" t="e">
        <f t="shared" si="1"/>
        <v>#N/A</v>
      </c>
      <c r="AZ71" t="e">
        <f xml:space="preserve"> IF(Table5[[#This Row],[Predicted Yards]] &gt;Table5[[#This Row],[Spread]], "O", "U")</f>
        <v>#N/A</v>
      </c>
    </row>
    <row r="72" spans="2:52" x14ac:dyDescent="0.2">
      <c r="B72" t="s">
        <v>1</v>
      </c>
      <c r="H72" t="e">
        <f>VLOOKUP($A72, '[1]Passing Stats Cleaning'!$A$3:$U$37, 7, FALSE)</f>
        <v>#N/A</v>
      </c>
      <c r="I72" t="e">
        <f>VLOOKUP(A72, '[1]Passing Stats Cleaning'!$A$3:$U$37, 10, FALSE)</f>
        <v>#N/A</v>
      </c>
      <c r="J72" t="e">
        <f>VLOOKUP(A72, '[1]Passing Stats Cleaning'!$A$3:$U$37, 12, FALSE)</f>
        <v>#N/A</v>
      </c>
      <c r="K72" t="e">
        <f>VLOOKUP(A72, '[1]Passing Stats Cleaning'!$A$3:$U$37, 13, FALSE)</f>
        <v>#N/A</v>
      </c>
      <c r="L72" t="e">
        <f>VLOOKUP(A72, '[1]Passing Stats Cleaning'!$A$3:$U$37, 14, FALSE)</f>
        <v>#N/A</v>
      </c>
      <c r="M72" t="e">
        <f>VLOOKUP(A72, '[1]Passing Stats Cleaning'!$A$3:$U$37, 15, FALSE)</f>
        <v>#N/A</v>
      </c>
      <c r="N72" t="e">
        <f>VLOOKUP(A72, '[1]Passing Stats Cleaning'!$A$3:$U$37, 16, FALSE)</f>
        <v>#N/A</v>
      </c>
      <c r="O72" t="e">
        <f>VLOOKUP(A72, '[1]Passing Stats Cleaning'!$A$3:$U$37, 18, FALSE)</f>
        <v>#N/A</v>
      </c>
      <c r="P72" t="e">
        <f>VLOOKUP(A72, '[1]Passing Stats Cleaning'!$A$3:$U$37, 19, FALSE)</f>
        <v>#N/A</v>
      </c>
      <c r="Q72" t="e">
        <f>VLOOKUP(A72, '[1]Passing Stats Cleaning'!$A$3:$U$37, 20, FALSE)</f>
        <v>#N/A</v>
      </c>
      <c r="R72" t="e">
        <f>VLOOKUP(A72, '[1]Passing Stats Cleaning'!$A$3:$U$37, 21, FALSE)</f>
        <v>#N/A</v>
      </c>
      <c r="S72" t="e">
        <f>VLOOKUP(C72,'[1]Team Offense Cleaning'!$A$4:$AI$140, 10, FALSE)</f>
        <v>#N/A</v>
      </c>
      <c r="T72" t="e">
        <f>VLOOKUP(C72,'[1]Team Offense Cleaning'!$A$4:$AI$140, 9, FALSE)</f>
        <v>#N/A</v>
      </c>
      <c r="U72" t="e">
        <f>VLOOKUP(C72,'[1]Team Offense Cleaning'!$A$4:$AI$140, 13, FALSE)</f>
        <v>#N/A</v>
      </c>
      <c r="V72" t="e">
        <f>VLOOKUP(C72,'[1]Team Offense Cleaning'!$A$4:$AI$140, 17, FALSE)</f>
        <v>#N/A</v>
      </c>
      <c r="W72" t="e">
        <f>VLOOKUP(C72,'[1]Team Offense Cleaning'!$A$4:$AI$140, 15, FALSE)</f>
        <v>#N/A</v>
      </c>
      <c r="X72" t="e">
        <f>VLOOKUP(C72,'[1]Team Offense Cleaning'!$A$4:$AI$140, 16, FALSE)</f>
        <v>#N/A</v>
      </c>
      <c r="Y72" t="e">
        <f>VLOOKUP(C72,'[1]Team Offense Cleaning'!$A$4:$AI$140, 20, FALSE)</f>
        <v>#N/A</v>
      </c>
      <c r="Z72" t="e">
        <f>VLOOKUP(C72,'[1]Team Offense Cleaning'!$A$4:$AI$140, 22, FALSE)</f>
        <v>#N/A</v>
      </c>
      <c r="AA72" t="e">
        <f>VLOOKUP(C72,'[1]Team Offense Cleaning'!$A$4:$AI$140, 28, FALSE)</f>
        <v>#N/A</v>
      </c>
      <c r="AB72" t="e">
        <f>VLOOKUP(C72,'[1]Team Offense Cleaning'!$A$4:$AI$140, 29, FALSE)</f>
        <v>#N/A</v>
      </c>
      <c r="AC72" t="e">
        <f>VLOOKUP(C72,'[1]Team Offense Cleaning'!$A$4:$AI$140, 26, FALSE)</f>
        <v>#N/A</v>
      </c>
      <c r="AD72" t="e">
        <f>VLOOKUP(C72,'[1]Team Offense Cleaning'!$A$4:$AI$140, 27, FALSE)</f>
        <v>#N/A</v>
      </c>
      <c r="AE72" t="e">
        <f>VLOOKUP(C72,'[1]Team Offense Cleaning'!$A$4:$AI$140, 32, FALSE)</f>
        <v>#N/A</v>
      </c>
      <c r="AF72" t="e">
        <f>VLOOKUP(C72,'[1]Team Offense Cleaning'!$A$4:$AI$140, 33, FALSE)</f>
        <v>#N/A</v>
      </c>
      <c r="AG72" t="e">
        <f>VLOOKUP(E72, '[1]Team Defense Cleaning'!$A$4:$AN$135, 10, FALSE)</f>
        <v>#N/A</v>
      </c>
      <c r="AH72" t="e">
        <f>VLOOKUP(E72, '[1]Team Defense Cleaning'!$A$4:$AN$135, 9, FALSE)</f>
        <v>#N/A</v>
      </c>
      <c r="AI72" t="e">
        <f>VLOOKUP(E72, '[1]Team Defense Cleaning'!$A$4:$AN$135, 13, FALSE)</f>
        <v>#N/A</v>
      </c>
      <c r="AJ72" t="e">
        <f>VLOOKUP(E72, '[1]Team Defense Cleaning'!$A$4:$AN$135, 17, FALSE)</f>
        <v>#N/A</v>
      </c>
      <c r="AK72" t="e">
        <f>VLOOKUP(E72, '[1]Team Defense Cleaning'!$A$4:$AN$135, 15, FALSE)</f>
        <v>#N/A</v>
      </c>
      <c r="AL72" t="e">
        <f>VLOOKUP(E72, '[1]Team Defense Cleaning'!$A$4:$AN$135, 16, FALSE)</f>
        <v>#N/A</v>
      </c>
      <c r="AM72" t="e">
        <f>VLOOKUP(E72, '[1]Team Defense Cleaning'!$A$4:$AN$135, 20, FALSE)</f>
        <v>#N/A</v>
      </c>
      <c r="AN72" t="e">
        <f>VLOOKUP(E72, '[1]Team Defense Cleaning'!$A$4:$AN$135, 22, FALSE)</f>
        <v>#N/A</v>
      </c>
      <c r="AO72" t="e">
        <f>VLOOKUP(E72, '[1]Team Defense Cleaning'!$A$4:$AN$135, 26, FALSE)</f>
        <v>#N/A</v>
      </c>
      <c r="AP72" t="e">
        <f>VLOOKUP(E72, '[1]Team Defense Cleaning'!$A$4:$AN$135, 27, FALSE)</f>
        <v>#N/A</v>
      </c>
      <c r="AQ72" t="e">
        <f>VLOOKUP(E72, '[1]Team Defense Cleaning'!$A$4:$AN$135, 28, FALSE)</f>
        <v>#N/A</v>
      </c>
      <c r="AR72" t="e">
        <f>VLOOKUP(E72, '[1]Team Defense Cleaning'!$A$4:$AN$135, 29, FALSE)</f>
        <v>#N/A</v>
      </c>
      <c r="AS72" t="e">
        <f>VLOOKUP(E72, '[1]Team Defense Cleaning'!$A$4:$AN$135, 30, FALSE)</f>
        <v>#N/A</v>
      </c>
      <c r="AT72" t="e">
        <f>VLOOKUP(E72, '[1]Team Defense Cleaning'!$A$4:$AN$135, 32, FALSE)</f>
        <v>#N/A</v>
      </c>
      <c r="AU72" t="e">
        <f>VLOOKUP(E72, '[1]Team Defense Cleaning'!$A$4:$AP$135, 33, FALSE)</f>
        <v>#N/A</v>
      </c>
      <c r="AV72" t="e">
        <f>VLOOKUP(E72, '[1]Team Defense Cleaning'!$A$4:$AP$135, 36, FALSE)</f>
        <v>#N/A</v>
      </c>
      <c r="AW72" t="e">
        <f>VLOOKUP(E72, '[1]Team Defense Cleaning'!$A$4:$AP$135, 38, FALSE)</f>
        <v>#N/A</v>
      </c>
      <c r="AX72" t="e">
        <f>VLOOKUP(E72, '[1]Team Defense Cleaning'!$A$4:$AP$135, 42, FALSE)</f>
        <v>#N/A</v>
      </c>
      <c r="AY72" s="4" t="e">
        <f t="shared" si="1"/>
        <v>#N/A</v>
      </c>
      <c r="AZ72" t="e">
        <f xml:space="preserve"> IF(Table5[[#This Row],[Predicted Yards]] &gt;Table5[[#This Row],[Spread]], "O", "U")</f>
        <v>#N/A</v>
      </c>
    </row>
    <row r="73" spans="2:52" x14ac:dyDescent="0.2">
      <c r="B73" t="s">
        <v>1</v>
      </c>
      <c r="H73" t="e">
        <f>VLOOKUP($A73, '[1]Passing Stats Cleaning'!$A$3:$U$37, 7, FALSE)</f>
        <v>#N/A</v>
      </c>
      <c r="I73" t="e">
        <f>VLOOKUP(A73, '[1]Passing Stats Cleaning'!$A$3:$U$37, 10, FALSE)</f>
        <v>#N/A</v>
      </c>
      <c r="J73" t="e">
        <f>VLOOKUP(A73, '[1]Passing Stats Cleaning'!$A$3:$U$37, 12, FALSE)</f>
        <v>#N/A</v>
      </c>
      <c r="K73" t="e">
        <f>VLOOKUP(A73, '[1]Passing Stats Cleaning'!$A$3:$U$37, 13, FALSE)</f>
        <v>#N/A</v>
      </c>
      <c r="L73" t="e">
        <f>VLOOKUP(A73, '[1]Passing Stats Cleaning'!$A$3:$U$37, 14, FALSE)</f>
        <v>#N/A</v>
      </c>
      <c r="M73" t="e">
        <f>VLOOKUP(A73, '[1]Passing Stats Cleaning'!$A$3:$U$37, 15, FALSE)</f>
        <v>#N/A</v>
      </c>
      <c r="N73" t="e">
        <f>VLOOKUP(A73, '[1]Passing Stats Cleaning'!$A$3:$U$37, 16, FALSE)</f>
        <v>#N/A</v>
      </c>
      <c r="O73" t="e">
        <f>VLOOKUP(A73, '[1]Passing Stats Cleaning'!$A$3:$U$37, 18, FALSE)</f>
        <v>#N/A</v>
      </c>
      <c r="P73" t="e">
        <f>VLOOKUP(A73, '[1]Passing Stats Cleaning'!$A$3:$U$37, 19, FALSE)</f>
        <v>#N/A</v>
      </c>
      <c r="Q73" t="e">
        <f>VLOOKUP(A73, '[1]Passing Stats Cleaning'!$A$3:$U$37, 20, FALSE)</f>
        <v>#N/A</v>
      </c>
      <c r="R73" t="e">
        <f>VLOOKUP(A73, '[1]Passing Stats Cleaning'!$A$3:$U$37, 21, FALSE)</f>
        <v>#N/A</v>
      </c>
      <c r="S73" t="e">
        <f>VLOOKUP(C73,'[1]Team Offense Cleaning'!$A$4:$AI$140, 10, FALSE)</f>
        <v>#N/A</v>
      </c>
      <c r="T73" t="e">
        <f>VLOOKUP(C73,'[1]Team Offense Cleaning'!$A$4:$AI$140, 9, FALSE)</f>
        <v>#N/A</v>
      </c>
      <c r="U73" t="e">
        <f>VLOOKUP(C73,'[1]Team Offense Cleaning'!$A$4:$AI$140, 13, FALSE)</f>
        <v>#N/A</v>
      </c>
      <c r="V73" t="e">
        <f>VLOOKUP(C73,'[1]Team Offense Cleaning'!$A$4:$AI$140, 17, FALSE)</f>
        <v>#N/A</v>
      </c>
      <c r="W73" t="e">
        <f>VLOOKUP(C73,'[1]Team Offense Cleaning'!$A$4:$AI$140, 15, FALSE)</f>
        <v>#N/A</v>
      </c>
      <c r="X73" t="e">
        <f>VLOOKUP(C73,'[1]Team Offense Cleaning'!$A$4:$AI$140, 16, FALSE)</f>
        <v>#N/A</v>
      </c>
      <c r="Y73" t="e">
        <f>VLOOKUP(C73,'[1]Team Offense Cleaning'!$A$4:$AI$140, 20, FALSE)</f>
        <v>#N/A</v>
      </c>
      <c r="Z73" t="e">
        <f>VLOOKUP(C73,'[1]Team Offense Cleaning'!$A$4:$AI$140, 22, FALSE)</f>
        <v>#N/A</v>
      </c>
      <c r="AA73" t="e">
        <f>VLOOKUP(C73,'[1]Team Offense Cleaning'!$A$4:$AI$140, 28, FALSE)</f>
        <v>#N/A</v>
      </c>
      <c r="AB73" t="e">
        <f>VLOOKUP(C73,'[1]Team Offense Cleaning'!$A$4:$AI$140, 29, FALSE)</f>
        <v>#N/A</v>
      </c>
      <c r="AC73" t="e">
        <f>VLOOKUP(C73,'[1]Team Offense Cleaning'!$A$4:$AI$140, 26, FALSE)</f>
        <v>#N/A</v>
      </c>
      <c r="AD73" t="e">
        <f>VLOOKUP(C73,'[1]Team Offense Cleaning'!$A$4:$AI$140, 27, FALSE)</f>
        <v>#N/A</v>
      </c>
      <c r="AE73" t="e">
        <f>VLOOKUP(C73,'[1]Team Offense Cleaning'!$A$4:$AI$140, 32, FALSE)</f>
        <v>#N/A</v>
      </c>
      <c r="AF73" t="e">
        <f>VLOOKUP(C73,'[1]Team Offense Cleaning'!$A$4:$AI$140, 33, FALSE)</f>
        <v>#N/A</v>
      </c>
      <c r="AG73" t="e">
        <f>VLOOKUP(E73, '[1]Team Defense Cleaning'!$A$4:$AN$135, 10, FALSE)</f>
        <v>#N/A</v>
      </c>
      <c r="AH73" t="e">
        <f>VLOOKUP(E73, '[1]Team Defense Cleaning'!$A$4:$AN$135, 9, FALSE)</f>
        <v>#N/A</v>
      </c>
      <c r="AI73" t="e">
        <f>VLOOKUP(E73, '[1]Team Defense Cleaning'!$A$4:$AN$135, 13, FALSE)</f>
        <v>#N/A</v>
      </c>
      <c r="AJ73" t="e">
        <f>VLOOKUP(E73, '[1]Team Defense Cleaning'!$A$4:$AN$135, 17, FALSE)</f>
        <v>#N/A</v>
      </c>
      <c r="AK73" t="e">
        <f>VLOOKUP(E73, '[1]Team Defense Cleaning'!$A$4:$AN$135, 15, FALSE)</f>
        <v>#N/A</v>
      </c>
      <c r="AL73" t="e">
        <f>VLOOKUP(E73, '[1]Team Defense Cleaning'!$A$4:$AN$135, 16, FALSE)</f>
        <v>#N/A</v>
      </c>
      <c r="AM73" t="e">
        <f>VLOOKUP(E73, '[1]Team Defense Cleaning'!$A$4:$AN$135, 20, FALSE)</f>
        <v>#N/A</v>
      </c>
      <c r="AN73" t="e">
        <f>VLOOKUP(E73, '[1]Team Defense Cleaning'!$A$4:$AN$135, 22, FALSE)</f>
        <v>#N/A</v>
      </c>
      <c r="AO73" t="e">
        <f>VLOOKUP(E73, '[1]Team Defense Cleaning'!$A$4:$AN$135, 26, FALSE)</f>
        <v>#N/A</v>
      </c>
      <c r="AP73" t="e">
        <f>VLOOKUP(E73, '[1]Team Defense Cleaning'!$A$4:$AN$135, 27, FALSE)</f>
        <v>#N/A</v>
      </c>
      <c r="AQ73" t="e">
        <f>VLOOKUP(E73, '[1]Team Defense Cleaning'!$A$4:$AN$135, 28, FALSE)</f>
        <v>#N/A</v>
      </c>
      <c r="AR73" t="e">
        <f>VLOOKUP(E73, '[1]Team Defense Cleaning'!$A$4:$AN$135, 29, FALSE)</f>
        <v>#N/A</v>
      </c>
      <c r="AS73" t="e">
        <f>VLOOKUP(E73, '[1]Team Defense Cleaning'!$A$4:$AN$135, 30, FALSE)</f>
        <v>#N/A</v>
      </c>
      <c r="AT73" t="e">
        <f>VLOOKUP(E73, '[1]Team Defense Cleaning'!$A$4:$AN$135, 32, FALSE)</f>
        <v>#N/A</v>
      </c>
      <c r="AU73" t="e">
        <f>VLOOKUP(E73, '[1]Team Defense Cleaning'!$A$4:$AP$135, 33, FALSE)</f>
        <v>#N/A</v>
      </c>
      <c r="AV73" t="e">
        <f>VLOOKUP(E73, '[1]Team Defense Cleaning'!$A$4:$AP$135, 36, FALSE)</f>
        <v>#N/A</v>
      </c>
      <c r="AW73" t="e">
        <f>VLOOKUP(E73, '[1]Team Defense Cleaning'!$A$4:$AP$135, 38, FALSE)</f>
        <v>#N/A</v>
      </c>
      <c r="AX73" t="e">
        <f>VLOOKUP(E73, '[1]Team Defense Cleaning'!$A$4:$AP$135, 42, FALSE)</f>
        <v>#N/A</v>
      </c>
      <c r="AY73" s="4" t="e">
        <f t="shared" si="1"/>
        <v>#N/A</v>
      </c>
      <c r="AZ73" t="e">
        <f xml:space="preserve"> IF(Table5[[#This Row],[Predicted Yards]] &gt;Table5[[#This Row],[Spread]], "O", "U")</f>
        <v>#N/A</v>
      </c>
    </row>
    <row r="74" spans="2:52" x14ac:dyDescent="0.2">
      <c r="B74" t="s">
        <v>1</v>
      </c>
      <c r="H74" t="e">
        <f>VLOOKUP($A74, '[1]Passing Stats Cleaning'!$A$3:$U$37, 7, FALSE)</f>
        <v>#N/A</v>
      </c>
      <c r="I74" t="e">
        <f>VLOOKUP(A74, '[1]Passing Stats Cleaning'!$A$3:$U$37, 10, FALSE)</f>
        <v>#N/A</v>
      </c>
      <c r="J74" t="e">
        <f>VLOOKUP(A74, '[1]Passing Stats Cleaning'!$A$3:$U$37, 12, FALSE)</f>
        <v>#N/A</v>
      </c>
      <c r="K74" t="e">
        <f>VLOOKUP(A74, '[1]Passing Stats Cleaning'!$A$3:$U$37, 13, FALSE)</f>
        <v>#N/A</v>
      </c>
      <c r="L74" t="e">
        <f>VLOOKUP(A74, '[1]Passing Stats Cleaning'!$A$3:$U$37, 14, FALSE)</f>
        <v>#N/A</v>
      </c>
      <c r="M74" t="e">
        <f>VLOOKUP(A74, '[1]Passing Stats Cleaning'!$A$3:$U$37, 15, FALSE)</f>
        <v>#N/A</v>
      </c>
      <c r="N74" t="e">
        <f>VLOOKUP(A74, '[1]Passing Stats Cleaning'!$A$3:$U$37, 16, FALSE)</f>
        <v>#N/A</v>
      </c>
      <c r="O74" t="e">
        <f>VLOOKUP(A74, '[1]Passing Stats Cleaning'!$A$3:$U$37, 18, FALSE)</f>
        <v>#N/A</v>
      </c>
      <c r="P74" t="e">
        <f>VLOOKUP(A74, '[1]Passing Stats Cleaning'!$A$3:$U$37, 19, FALSE)</f>
        <v>#N/A</v>
      </c>
      <c r="Q74" t="e">
        <f>VLOOKUP(A74, '[1]Passing Stats Cleaning'!$A$3:$U$37, 20, FALSE)</f>
        <v>#N/A</v>
      </c>
      <c r="R74" t="e">
        <f>VLOOKUP(A74, '[1]Passing Stats Cleaning'!$A$3:$U$37, 21, FALSE)</f>
        <v>#N/A</v>
      </c>
      <c r="S74" t="e">
        <f>VLOOKUP(C74,'[1]Team Offense Cleaning'!$A$4:$AI$140, 10, FALSE)</f>
        <v>#N/A</v>
      </c>
      <c r="T74" t="e">
        <f>VLOOKUP(C74,'[1]Team Offense Cleaning'!$A$4:$AI$140, 9, FALSE)</f>
        <v>#N/A</v>
      </c>
      <c r="U74" t="e">
        <f>VLOOKUP(C74,'[1]Team Offense Cleaning'!$A$4:$AI$140, 13, FALSE)</f>
        <v>#N/A</v>
      </c>
      <c r="V74" t="e">
        <f>VLOOKUP(C74,'[1]Team Offense Cleaning'!$A$4:$AI$140, 17, FALSE)</f>
        <v>#N/A</v>
      </c>
      <c r="W74" t="e">
        <f>VLOOKUP(C74,'[1]Team Offense Cleaning'!$A$4:$AI$140, 15, FALSE)</f>
        <v>#N/A</v>
      </c>
      <c r="X74" t="e">
        <f>VLOOKUP(C74,'[1]Team Offense Cleaning'!$A$4:$AI$140, 16, FALSE)</f>
        <v>#N/A</v>
      </c>
      <c r="Y74" t="e">
        <f>VLOOKUP(C74,'[1]Team Offense Cleaning'!$A$4:$AI$140, 20, FALSE)</f>
        <v>#N/A</v>
      </c>
      <c r="Z74" t="e">
        <f>VLOOKUP(C74,'[1]Team Offense Cleaning'!$A$4:$AI$140, 22, FALSE)</f>
        <v>#N/A</v>
      </c>
      <c r="AA74" t="e">
        <f>VLOOKUP(C74,'[1]Team Offense Cleaning'!$A$4:$AI$140, 28, FALSE)</f>
        <v>#N/A</v>
      </c>
      <c r="AB74" t="e">
        <f>VLOOKUP(C74,'[1]Team Offense Cleaning'!$A$4:$AI$140, 29, FALSE)</f>
        <v>#N/A</v>
      </c>
      <c r="AC74" t="e">
        <f>VLOOKUP(C74,'[1]Team Offense Cleaning'!$A$4:$AI$140, 26, FALSE)</f>
        <v>#N/A</v>
      </c>
      <c r="AD74" t="e">
        <f>VLOOKUP(C74,'[1]Team Offense Cleaning'!$A$4:$AI$140, 27, FALSE)</f>
        <v>#N/A</v>
      </c>
      <c r="AE74" t="e">
        <f>VLOOKUP(C74,'[1]Team Offense Cleaning'!$A$4:$AI$140, 32, FALSE)</f>
        <v>#N/A</v>
      </c>
      <c r="AF74" t="e">
        <f>VLOOKUP(C74,'[1]Team Offense Cleaning'!$A$4:$AI$140, 33, FALSE)</f>
        <v>#N/A</v>
      </c>
      <c r="AG74" t="e">
        <f>VLOOKUP(E74, '[1]Team Defense Cleaning'!$A$4:$AN$135, 10, FALSE)</f>
        <v>#N/A</v>
      </c>
      <c r="AH74" t="e">
        <f>VLOOKUP(E74, '[1]Team Defense Cleaning'!$A$4:$AN$135, 9, FALSE)</f>
        <v>#N/A</v>
      </c>
      <c r="AI74" t="e">
        <f>VLOOKUP(E74, '[1]Team Defense Cleaning'!$A$4:$AN$135, 13, FALSE)</f>
        <v>#N/A</v>
      </c>
      <c r="AJ74" t="e">
        <f>VLOOKUP(E74, '[1]Team Defense Cleaning'!$A$4:$AN$135, 17, FALSE)</f>
        <v>#N/A</v>
      </c>
      <c r="AK74" t="e">
        <f>VLOOKUP(E74, '[1]Team Defense Cleaning'!$A$4:$AN$135, 15, FALSE)</f>
        <v>#N/A</v>
      </c>
      <c r="AL74" t="e">
        <f>VLOOKUP(E74, '[1]Team Defense Cleaning'!$A$4:$AN$135, 16, FALSE)</f>
        <v>#N/A</v>
      </c>
      <c r="AM74" t="e">
        <f>VLOOKUP(E74, '[1]Team Defense Cleaning'!$A$4:$AN$135, 20, FALSE)</f>
        <v>#N/A</v>
      </c>
      <c r="AN74" t="e">
        <f>VLOOKUP(E74, '[1]Team Defense Cleaning'!$A$4:$AN$135, 22, FALSE)</f>
        <v>#N/A</v>
      </c>
      <c r="AO74" t="e">
        <f>VLOOKUP(E74, '[1]Team Defense Cleaning'!$A$4:$AN$135, 26, FALSE)</f>
        <v>#N/A</v>
      </c>
      <c r="AP74" t="e">
        <f>VLOOKUP(E74, '[1]Team Defense Cleaning'!$A$4:$AN$135, 27, FALSE)</f>
        <v>#N/A</v>
      </c>
      <c r="AQ74" t="e">
        <f>VLOOKUP(E74, '[1]Team Defense Cleaning'!$A$4:$AN$135, 28, FALSE)</f>
        <v>#N/A</v>
      </c>
      <c r="AR74" t="e">
        <f>VLOOKUP(E74, '[1]Team Defense Cleaning'!$A$4:$AN$135, 29, FALSE)</f>
        <v>#N/A</v>
      </c>
      <c r="AS74" t="e">
        <f>VLOOKUP(E74, '[1]Team Defense Cleaning'!$A$4:$AN$135, 30, FALSE)</f>
        <v>#N/A</v>
      </c>
      <c r="AT74" t="e">
        <f>VLOOKUP(E74, '[1]Team Defense Cleaning'!$A$4:$AN$135, 32, FALSE)</f>
        <v>#N/A</v>
      </c>
      <c r="AU74" t="e">
        <f>VLOOKUP(E74, '[1]Team Defense Cleaning'!$A$4:$AP$135, 33, FALSE)</f>
        <v>#N/A</v>
      </c>
      <c r="AV74" t="e">
        <f>VLOOKUP(E74, '[1]Team Defense Cleaning'!$A$4:$AP$135, 36, FALSE)</f>
        <v>#N/A</v>
      </c>
      <c r="AW74" t="e">
        <f>VLOOKUP(E74, '[1]Team Defense Cleaning'!$A$4:$AP$135, 38, FALSE)</f>
        <v>#N/A</v>
      </c>
      <c r="AX74" t="e">
        <f>VLOOKUP(E74, '[1]Team Defense Cleaning'!$A$4:$AP$135, 42, FALSE)</f>
        <v>#N/A</v>
      </c>
      <c r="AY74" s="4" t="e">
        <f t="shared" si="1"/>
        <v>#N/A</v>
      </c>
      <c r="AZ74" t="e">
        <f xml:space="preserve"> IF(Table5[[#This Row],[Predicted Yards]] &gt;Table5[[#This Row],[Spread]], "O", "U")</f>
        <v>#N/A</v>
      </c>
    </row>
    <row r="75" spans="2:52" x14ac:dyDescent="0.2">
      <c r="B75" t="s">
        <v>1</v>
      </c>
      <c r="H75" t="e">
        <f>VLOOKUP($A75, '[1]Passing Stats Cleaning'!$A$3:$U$37, 7, FALSE)</f>
        <v>#N/A</v>
      </c>
      <c r="I75" t="e">
        <f>VLOOKUP(A75, '[1]Passing Stats Cleaning'!$A$3:$U$37, 10, FALSE)</f>
        <v>#N/A</v>
      </c>
      <c r="J75" t="e">
        <f>VLOOKUP(A75, '[1]Passing Stats Cleaning'!$A$3:$U$37, 12, FALSE)</f>
        <v>#N/A</v>
      </c>
      <c r="K75" t="e">
        <f>VLOOKUP(A75, '[1]Passing Stats Cleaning'!$A$3:$U$37, 13, FALSE)</f>
        <v>#N/A</v>
      </c>
      <c r="L75" t="e">
        <f>VLOOKUP(A75, '[1]Passing Stats Cleaning'!$A$3:$U$37, 14, FALSE)</f>
        <v>#N/A</v>
      </c>
      <c r="M75" t="e">
        <f>VLOOKUP(A75, '[1]Passing Stats Cleaning'!$A$3:$U$37, 15, FALSE)</f>
        <v>#N/A</v>
      </c>
      <c r="N75" t="e">
        <f>VLOOKUP(A75, '[1]Passing Stats Cleaning'!$A$3:$U$37, 16, FALSE)</f>
        <v>#N/A</v>
      </c>
      <c r="O75" t="e">
        <f>VLOOKUP(A75, '[1]Passing Stats Cleaning'!$A$3:$U$37, 18, FALSE)</f>
        <v>#N/A</v>
      </c>
      <c r="P75" t="e">
        <f>VLOOKUP(A75, '[1]Passing Stats Cleaning'!$A$3:$U$37, 19, FALSE)</f>
        <v>#N/A</v>
      </c>
      <c r="Q75" t="e">
        <f>VLOOKUP(A75, '[1]Passing Stats Cleaning'!$A$3:$U$37, 20, FALSE)</f>
        <v>#N/A</v>
      </c>
      <c r="R75" t="e">
        <f>VLOOKUP(A75, '[1]Passing Stats Cleaning'!$A$3:$U$37, 21, FALSE)</f>
        <v>#N/A</v>
      </c>
      <c r="S75" t="e">
        <f>VLOOKUP(C75,'[1]Team Offense Cleaning'!$A$4:$AI$140, 10, FALSE)</f>
        <v>#N/A</v>
      </c>
      <c r="T75" t="e">
        <f>VLOOKUP(C75,'[1]Team Offense Cleaning'!$A$4:$AI$140, 9, FALSE)</f>
        <v>#N/A</v>
      </c>
      <c r="U75" t="e">
        <f>VLOOKUP(C75,'[1]Team Offense Cleaning'!$A$4:$AI$140, 13, FALSE)</f>
        <v>#N/A</v>
      </c>
      <c r="V75" t="e">
        <f>VLOOKUP(C75,'[1]Team Offense Cleaning'!$A$4:$AI$140, 17, FALSE)</f>
        <v>#N/A</v>
      </c>
      <c r="W75" t="e">
        <f>VLOOKUP(C75,'[1]Team Offense Cleaning'!$A$4:$AI$140, 15, FALSE)</f>
        <v>#N/A</v>
      </c>
      <c r="X75" t="e">
        <f>VLOOKUP(C75,'[1]Team Offense Cleaning'!$A$4:$AI$140, 16, FALSE)</f>
        <v>#N/A</v>
      </c>
      <c r="Y75" t="e">
        <f>VLOOKUP(C75,'[1]Team Offense Cleaning'!$A$4:$AI$140, 20, FALSE)</f>
        <v>#N/A</v>
      </c>
      <c r="Z75" t="e">
        <f>VLOOKUP(C75,'[1]Team Offense Cleaning'!$A$4:$AI$140, 22, FALSE)</f>
        <v>#N/A</v>
      </c>
      <c r="AA75" t="e">
        <f>VLOOKUP(C75,'[1]Team Offense Cleaning'!$A$4:$AI$140, 28, FALSE)</f>
        <v>#N/A</v>
      </c>
      <c r="AB75" t="e">
        <f>VLOOKUP(C75,'[1]Team Offense Cleaning'!$A$4:$AI$140, 29, FALSE)</f>
        <v>#N/A</v>
      </c>
      <c r="AC75" t="e">
        <f>VLOOKUP(C75,'[1]Team Offense Cleaning'!$A$4:$AI$140, 26, FALSE)</f>
        <v>#N/A</v>
      </c>
      <c r="AD75" t="e">
        <f>VLOOKUP(C75,'[1]Team Offense Cleaning'!$A$4:$AI$140, 27, FALSE)</f>
        <v>#N/A</v>
      </c>
      <c r="AE75" t="e">
        <f>VLOOKUP(C75,'[1]Team Offense Cleaning'!$A$4:$AI$140, 32, FALSE)</f>
        <v>#N/A</v>
      </c>
      <c r="AF75" t="e">
        <f>VLOOKUP(C75,'[1]Team Offense Cleaning'!$A$4:$AI$140, 33, FALSE)</f>
        <v>#N/A</v>
      </c>
      <c r="AG75" t="e">
        <f>VLOOKUP(E75, '[1]Team Defense Cleaning'!$A$4:$AN$135, 10, FALSE)</f>
        <v>#N/A</v>
      </c>
      <c r="AH75" t="e">
        <f>VLOOKUP(E75, '[1]Team Defense Cleaning'!$A$4:$AN$135, 9, FALSE)</f>
        <v>#N/A</v>
      </c>
      <c r="AI75" t="e">
        <f>VLOOKUP(E75, '[1]Team Defense Cleaning'!$A$4:$AN$135, 13, FALSE)</f>
        <v>#N/A</v>
      </c>
      <c r="AJ75" t="e">
        <f>VLOOKUP(E75, '[1]Team Defense Cleaning'!$A$4:$AN$135, 17, FALSE)</f>
        <v>#N/A</v>
      </c>
      <c r="AK75" t="e">
        <f>VLOOKUP(E75, '[1]Team Defense Cleaning'!$A$4:$AN$135, 15, FALSE)</f>
        <v>#N/A</v>
      </c>
      <c r="AL75" t="e">
        <f>VLOOKUP(E75, '[1]Team Defense Cleaning'!$A$4:$AN$135, 16, FALSE)</f>
        <v>#N/A</v>
      </c>
      <c r="AM75" t="e">
        <f>VLOOKUP(E75, '[1]Team Defense Cleaning'!$A$4:$AN$135, 20, FALSE)</f>
        <v>#N/A</v>
      </c>
      <c r="AN75" t="e">
        <f>VLOOKUP(E75, '[1]Team Defense Cleaning'!$A$4:$AN$135, 22, FALSE)</f>
        <v>#N/A</v>
      </c>
      <c r="AO75" t="e">
        <f>VLOOKUP(E75, '[1]Team Defense Cleaning'!$A$4:$AN$135, 26, FALSE)</f>
        <v>#N/A</v>
      </c>
      <c r="AP75" t="e">
        <f>VLOOKUP(E75, '[1]Team Defense Cleaning'!$A$4:$AN$135, 27, FALSE)</f>
        <v>#N/A</v>
      </c>
      <c r="AQ75" t="e">
        <f>VLOOKUP(E75, '[1]Team Defense Cleaning'!$A$4:$AN$135, 28, FALSE)</f>
        <v>#N/A</v>
      </c>
      <c r="AR75" t="e">
        <f>VLOOKUP(E75, '[1]Team Defense Cleaning'!$A$4:$AN$135, 29, FALSE)</f>
        <v>#N/A</v>
      </c>
      <c r="AS75" t="e">
        <f>VLOOKUP(E75, '[1]Team Defense Cleaning'!$A$4:$AN$135, 30, FALSE)</f>
        <v>#N/A</v>
      </c>
      <c r="AT75" t="e">
        <f>VLOOKUP(E75, '[1]Team Defense Cleaning'!$A$4:$AN$135, 32, FALSE)</f>
        <v>#N/A</v>
      </c>
      <c r="AU75" t="e">
        <f>VLOOKUP(E75, '[1]Team Defense Cleaning'!$A$4:$AP$135, 33, FALSE)</f>
        <v>#N/A</v>
      </c>
      <c r="AV75" t="e">
        <f>VLOOKUP(E75, '[1]Team Defense Cleaning'!$A$4:$AP$135, 36, FALSE)</f>
        <v>#N/A</v>
      </c>
      <c r="AW75" t="e">
        <f>VLOOKUP(E75, '[1]Team Defense Cleaning'!$A$4:$AP$135, 38, FALSE)</f>
        <v>#N/A</v>
      </c>
      <c r="AX75" t="e">
        <f>VLOOKUP(E75, '[1]Team Defense Cleaning'!$A$4:$AP$135, 42, FALSE)</f>
        <v>#N/A</v>
      </c>
      <c r="AY75" s="4" t="e">
        <f t="shared" si="1"/>
        <v>#N/A</v>
      </c>
      <c r="AZ75" t="e">
        <f xml:space="preserve"> IF(Table5[[#This Row],[Predicted Yards]] &gt;Table5[[#This Row],[Spread]], "O", "U")</f>
        <v>#N/A</v>
      </c>
    </row>
    <row r="76" spans="2:52" x14ac:dyDescent="0.2">
      <c r="B76" t="s">
        <v>1</v>
      </c>
      <c r="H76" t="e">
        <f>VLOOKUP($A76, '[1]Passing Stats Cleaning'!$A$3:$U$37, 7, FALSE)</f>
        <v>#N/A</v>
      </c>
      <c r="I76" t="e">
        <f>VLOOKUP(A76, '[1]Passing Stats Cleaning'!$A$3:$U$37, 10, FALSE)</f>
        <v>#N/A</v>
      </c>
      <c r="J76" t="e">
        <f>VLOOKUP(A76, '[1]Passing Stats Cleaning'!$A$3:$U$37, 12, FALSE)</f>
        <v>#N/A</v>
      </c>
      <c r="K76" t="e">
        <f>VLOOKUP(A76, '[1]Passing Stats Cleaning'!$A$3:$U$37, 13, FALSE)</f>
        <v>#N/A</v>
      </c>
      <c r="L76" t="e">
        <f>VLOOKUP(A76, '[1]Passing Stats Cleaning'!$A$3:$U$37, 14, FALSE)</f>
        <v>#N/A</v>
      </c>
      <c r="M76" t="e">
        <f>VLOOKUP(A76, '[1]Passing Stats Cleaning'!$A$3:$U$37, 15, FALSE)</f>
        <v>#N/A</v>
      </c>
      <c r="N76" t="e">
        <f>VLOOKUP(A76, '[1]Passing Stats Cleaning'!$A$3:$U$37, 16, FALSE)</f>
        <v>#N/A</v>
      </c>
      <c r="O76" t="e">
        <f>VLOOKUP(A76, '[1]Passing Stats Cleaning'!$A$3:$U$37, 18, FALSE)</f>
        <v>#N/A</v>
      </c>
      <c r="P76" t="e">
        <f>VLOOKUP(A76, '[1]Passing Stats Cleaning'!$A$3:$U$37, 19, FALSE)</f>
        <v>#N/A</v>
      </c>
      <c r="Q76" t="e">
        <f>VLOOKUP(A76, '[1]Passing Stats Cleaning'!$A$3:$U$37, 20, FALSE)</f>
        <v>#N/A</v>
      </c>
      <c r="R76" t="e">
        <f>VLOOKUP(A76, '[1]Passing Stats Cleaning'!$A$3:$U$37, 21, FALSE)</f>
        <v>#N/A</v>
      </c>
      <c r="S76" t="e">
        <f>VLOOKUP(C76,'[1]Team Offense Cleaning'!$A$4:$AI$140, 10, FALSE)</f>
        <v>#N/A</v>
      </c>
      <c r="T76" t="e">
        <f>VLOOKUP(C76,'[1]Team Offense Cleaning'!$A$4:$AI$140, 9, FALSE)</f>
        <v>#N/A</v>
      </c>
      <c r="U76" t="e">
        <f>VLOOKUP(C76,'[1]Team Offense Cleaning'!$A$4:$AI$140, 13, FALSE)</f>
        <v>#N/A</v>
      </c>
      <c r="V76" t="e">
        <f>VLOOKUP(C76,'[1]Team Offense Cleaning'!$A$4:$AI$140, 17, FALSE)</f>
        <v>#N/A</v>
      </c>
      <c r="W76" t="e">
        <f>VLOOKUP(C76,'[1]Team Offense Cleaning'!$A$4:$AI$140, 15, FALSE)</f>
        <v>#N/A</v>
      </c>
      <c r="X76" t="e">
        <f>VLOOKUP(C76,'[1]Team Offense Cleaning'!$A$4:$AI$140, 16, FALSE)</f>
        <v>#N/A</v>
      </c>
      <c r="Y76" t="e">
        <f>VLOOKUP(C76,'[1]Team Offense Cleaning'!$A$4:$AI$140, 20, FALSE)</f>
        <v>#N/A</v>
      </c>
      <c r="Z76" t="e">
        <f>VLOOKUP(C76,'[1]Team Offense Cleaning'!$A$4:$AI$140, 22, FALSE)</f>
        <v>#N/A</v>
      </c>
      <c r="AA76" t="e">
        <f>VLOOKUP(C76,'[1]Team Offense Cleaning'!$A$4:$AI$140, 28, FALSE)</f>
        <v>#N/A</v>
      </c>
      <c r="AB76" t="e">
        <f>VLOOKUP(C76,'[1]Team Offense Cleaning'!$A$4:$AI$140, 29, FALSE)</f>
        <v>#N/A</v>
      </c>
      <c r="AC76" t="e">
        <f>VLOOKUP(C76,'[1]Team Offense Cleaning'!$A$4:$AI$140, 26, FALSE)</f>
        <v>#N/A</v>
      </c>
      <c r="AD76" t="e">
        <f>VLOOKUP(C76,'[1]Team Offense Cleaning'!$A$4:$AI$140, 27, FALSE)</f>
        <v>#N/A</v>
      </c>
      <c r="AE76" t="e">
        <f>VLOOKUP(C76,'[1]Team Offense Cleaning'!$A$4:$AI$140, 32, FALSE)</f>
        <v>#N/A</v>
      </c>
      <c r="AF76" t="e">
        <f>VLOOKUP(C76,'[1]Team Offense Cleaning'!$A$4:$AI$140, 33, FALSE)</f>
        <v>#N/A</v>
      </c>
      <c r="AG76" t="e">
        <f>VLOOKUP(E76, '[1]Team Defense Cleaning'!$A$4:$AN$135, 10, FALSE)</f>
        <v>#N/A</v>
      </c>
      <c r="AH76" t="e">
        <f>VLOOKUP(E76, '[1]Team Defense Cleaning'!$A$4:$AN$135, 9, FALSE)</f>
        <v>#N/A</v>
      </c>
      <c r="AI76" t="e">
        <f>VLOOKUP(E76, '[1]Team Defense Cleaning'!$A$4:$AN$135, 13, FALSE)</f>
        <v>#N/A</v>
      </c>
      <c r="AJ76" t="e">
        <f>VLOOKUP(E76, '[1]Team Defense Cleaning'!$A$4:$AN$135, 17, FALSE)</f>
        <v>#N/A</v>
      </c>
      <c r="AK76" t="e">
        <f>VLOOKUP(E76, '[1]Team Defense Cleaning'!$A$4:$AN$135, 15, FALSE)</f>
        <v>#N/A</v>
      </c>
      <c r="AL76" t="e">
        <f>VLOOKUP(E76, '[1]Team Defense Cleaning'!$A$4:$AN$135, 16, FALSE)</f>
        <v>#N/A</v>
      </c>
      <c r="AM76" t="e">
        <f>VLOOKUP(E76, '[1]Team Defense Cleaning'!$A$4:$AN$135, 20, FALSE)</f>
        <v>#N/A</v>
      </c>
      <c r="AN76" t="e">
        <f>VLOOKUP(E76, '[1]Team Defense Cleaning'!$A$4:$AN$135, 22, FALSE)</f>
        <v>#N/A</v>
      </c>
      <c r="AO76" t="e">
        <f>VLOOKUP(E76, '[1]Team Defense Cleaning'!$A$4:$AN$135, 26, FALSE)</f>
        <v>#N/A</v>
      </c>
      <c r="AP76" t="e">
        <f>VLOOKUP(E76, '[1]Team Defense Cleaning'!$A$4:$AN$135, 27, FALSE)</f>
        <v>#N/A</v>
      </c>
      <c r="AQ76" t="e">
        <f>VLOOKUP(E76, '[1]Team Defense Cleaning'!$A$4:$AN$135, 28, FALSE)</f>
        <v>#N/A</v>
      </c>
      <c r="AR76" t="e">
        <f>VLOOKUP(E76, '[1]Team Defense Cleaning'!$A$4:$AN$135, 29, FALSE)</f>
        <v>#N/A</v>
      </c>
      <c r="AS76" t="e">
        <f>VLOOKUP(E76, '[1]Team Defense Cleaning'!$A$4:$AN$135, 30, FALSE)</f>
        <v>#N/A</v>
      </c>
      <c r="AT76" t="e">
        <f>VLOOKUP(E76, '[1]Team Defense Cleaning'!$A$4:$AN$135, 32, FALSE)</f>
        <v>#N/A</v>
      </c>
      <c r="AU76" t="e">
        <f>VLOOKUP(E76, '[1]Team Defense Cleaning'!$A$4:$AP$135, 33, FALSE)</f>
        <v>#N/A</v>
      </c>
      <c r="AV76" t="e">
        <f>VLOOKUP(E76, '[1]Team Defense Cleaning'!$A$4:$AP$135, 36, FALSE)</f>
        <v>#N/A</v>
      </c>
      <c r="AW76" t="e">
        <f>VLOOKUP(E76, '[1]Team Defense Cleaning'!$A$4:$AP$135, 38, FALSE)</f>
        <v>#N/A</v>
      </c>
      <c r="AX76" t="e">
        <f>VLOOKUP(E76, '[1]Team Defense Cleaning'!$A$4:$AP$135, 42, FALSE)</f>
        <v>#N/A</v>
      </c>
      <c r="AY76" s="4" t="e">
        <f t="shared" si="1"/>
        <v>#N/A</v>
      </c>
      <c r="AZ76" t="e">
        <f xml:space="preserve"> IF(Table5[[#This Row],[Predicted Yards]] &gt;Table5[[#This Row],[Spread]], "O", "U")</f>
        <v>#N/A</v>
      </c>
    </row>
    <row r="77" spans="2:52" x14ac:dyDescent="0.2">
      <c r="B77" t="s">
        <v>1</v>
      </c>
      <c r="H77" t="e">
        <f>VLOOKUP($A77, '[1]Passing Stats Cleaning'!$A$3:$U$37, 7, FALSE)</f>
        <v>#N/A</v>
      </c>
      <c r="I77" t="e">
        <f>VLOOKUP(A77, '[1]Passing Stats Cleaning'!$A$3:$U$37, 10, FALSE)</f>
        <v>#N/A</v>
      </c>
      <c r="J77" t="e">
        <f>VLOOKUP(A77, '[1]Passing Stats Cleaning'!$A$3:$U$37, 12, FALSE)</f>
        <v>#N/A</v>
      </c>
      <c r="K77" t="e">
        <f>VLOOKUP(A77, '[1]Passing Stats Cleaning'!$A$3:$U$37, 13, FALSE)</f>
        <v>#N/A</v>
      </c>
      <c r="L77" t="e">
        <f>VLOOKUP(A77, '[1]Passing Stats Cleaning'!$A$3:$U$37, 14, FALSE)</f>
        <v>#N/A</v>
      </c>
      <c r="M77" t="e">
        <f>VLOOKUP(A77, '[1]Passing Stats Cleaning'!$A$3:$U$37, 15, FALSE)</f>
        <v>#N/A</v>
      </c>
      <c r="N77" t="e">
        <f>VLOOKUP(A77, '[1]Passing Stats Cleaning'!$A$3:$U$37, 16, FALSE)</f>
        <v>#N/A</v>
      </c>
      <c r="O77" t="e">
        <f>VLOOKUP(A77, '[1]Passing Stats Cleaning'!$A$3:$U$37, 18, FALSE)</f>
        <v>#N/A</v>
      </c>
      <c r="P77" t="e">
        <f>VLOOKUP(A77, '[1]Passing Stats Cleaning'!$A$3:$U$37, 19, FALSE)</f>
        <v>#N/A</v>
      </c>
      <c r="Q77" t="e">
        <f>VLOOKUP(A77, '[1]Passing Stats Cleaning'!$A$3:$U$37, 20, FALSE)</f>
        <v>#N/A</v>
      </c>
      <c r="R77" t="e">
        <f>VLOOKUP(A77, '[1]Passing Stats Cleaning'!$A$3:$U$37, 21, FALSE)</f>
        <v>#N/A</v>
      </c>
      <c r="S77" t="e">
        <f>VLOOKUP(C77,'[1]Team Offense Cleaning'!$A$4:$AI$140, 10, FALSE)</f>
        <v>#N/A</v>
      </c>
      <c r="T77" t="e">
        <f>VLOOKUP(C77,'[1]Team Offense Cleaning'!$A$4:$AI$140, 9, FALSE)</f>
        <v>#N/A</v>
      </c>
      <c r="U77" t="e">
        <f>VLOOKUP(C77,'[1]Team Offense Cleaning'!$A$4:$AI$140, 13, FALSE)</f>
        <v>#N/A</v>
      </c>
      <c r="V77" t="e">
        <f>VLOOKUP(C77,'[1]Team Offense Cleaning'!$A$4:$AI$140, 17, FALSE)</f>
        <v>#N/A</v>
      </c>
      <c r="W77" t="e">
        <f>VLOOKUP(C77,'[1]Team Offense Cleaning'!$A$4:$AI$140, 15, FALSE)</f>
        <v>#N/A</v>
      </c>
      <c r="X77" t="e">
        <f>VLOOKUP(C77,'[1]Team Offense Cleaning'!$A$4:$AI$140, 16, FALSE)</f>
        <v>#N/A</v>
      </c>
      <c r="Y77" t="e">
        <f>VLOOKUP(C77,'[1]Team Offense Cleaning'!$A$4:$AI$140, 20, FALSE)</f>
        <v>#N/A</v>
      </c>
      <c r="Z77" t="e">
        <f>VLOOKUP(C77,'[1]Team Offense Cleaning'!$A$4:$AI$140, 22, FALSE)</f>
        <v>#N/A</v>
      </c>
      <c r="AA77" t="e">
        <f>VLOOKUP(C77,'[1]Team Offense Cleaning'!$A$4:$AI$140, 28, FALSE)</f>
        <v>#N/A</v>
      </c>
      <c r="AB77" t="e">
        <f>VLOOKUP(C77,'[1]Team Offense Cleaning'!$A$4:$AI$140, 29, FALSE)</f>
        <v>#N/A</v>
      </c>
      <c r="AC77" t="e">
        <f>VLOOKUP(C77,'[1]Team Offense Cleaning'!$A$4:$AI$140, 26, FALSE)</f>
        <v>#N/A</v>
      </c>
      <c r="AD77" t="e">
        <f>VLOOKUP(C77,'[1]Team Offense Cleaning'!$A$4:$AI$140, 27, FALSE)</f>
        <v>#N/A</v>
      </c>
      <c r="AE77" t="e">
        <f>VLOOKUP(C77,'[1]Team Offense Cleaning'!$A$4:$AI$140, 32, FALSE)</f>
        <v>#N/A</v>
      </c>
      <c r="AF77" t="e">
        <f>VLOOKUP(C77,'[1]Team Offense Cleaning'!$A$4:$AI$140, 33, FALSE)</f>
        <v>#N/A</v>
      </c>
      <c r="AG77" t="e">
        <f>VLOOKUP(E77, '[1]Team Defense Cleaning'!$A$4:$AN$135, 10, FALSE)</f>
        <v>#N/A</v>
      </c>
      <c r="AH77" t="e">
        <f>VLOOKUP(E77, '[1]Team Defense Cleaning'!$A$4:$AN$135, 9, FALSE)</f>
        <v>#N/A</v>
      </c>
      <c r="AI77" t="e">
        <f>VLOOKUP(E77, '[1]Team Defense Cleaning'!$A$4:$AN$135, 13, FALSE)</f>
        <v>#N/A</v>
      </c>
      <c r="AJ77" t="e">
        <f>VLOOKUP(E77, '[1]Team Defense Cleaning'!$A$4:$AN$135, 17, FALSE)</f>
        <v>#N/A</v>
      </c>
      <c r="AK77" t="e">
        <f>VLOOKUP(E77, '[1]Team Defense Cleaning'!$A$4:$AN$135, 15, FALSE)</f>
        <v>#N/A</v>
      </c>
      <c r="AL77" t="e">
        <f>VLOOKUP(E77, '[1]Team Defense Cleaning'!$A$4:$AN$135, 16, FALSE)</f>
        <v>#N/A</v>
      </c>
      <c r="AM77" t="e">
        <f>VLOOKUP(E77, '[1]Team Defense Cleaning'!$A$4:$AN$135, 20, FALSE)</f>
        <v>#N/A</v>
      </c>
      <c r="AN77" t="e">
        <f>VLOOKUP(E77, '[1]Team Defense Cleaning'!$A$4:$AN$135, 22, FALSE)</f>
        <v>#N/A</v>
      </c>
      <c r="AO77" t="e">
        <f>VLOOKUP(E77, '[1]Team Defense Cleaning'!$A$4:$AN$135, 26, FALSE)</f>
        <v>#N/A</v>
      </c>
      <c r="AP77" t="e">
        <f>VLOOKUP(E77, '[1]Team Defense Cleaning'!$A$4:$AN$135, 27, FALSE)</f>
        <v>#N/A</v>
      </c>
      <c r="AQ77" t="e">
        <f>VLOOKUP(E77, '[1]Team Defense Cleaning'!$A$4:$AN$135, 28, FALSE)</f>
        <v>#N/A</v>
      </c>
      <c r="AR77" t="e">
        <f>VLOOKUP(E77, '[1]Team Defense Cleaning'!$A$4:$AN$135, 29, FALSE)</f>
        <v>#N/A</v>
      </c>
      <c r="AS77" t="e">
        <f>VLOOKUP(E77, '[1]Team Defense Cleaning'!$A$4:$AN$135, 30, FALSE)</f>
        <v>#N/A</v>
      </c>
      <c r="AT77" t="e">
        <f>VLOOKUP(E77, '[1]Team Defense Cleaning'!$A$4:$AN$135, 32, FALSE)</f>
        <v>#N/A</v>
      </c>
      <c r="AU77" t="e">
        <f>VLOOKUP(E77, '[1]Team Defense Cleaning'!$A$4:$AP$135, 33, FALSE)</f>
        <v>#N/A</v>
      </c>
      <c r="AV77" t="e">
        <f>VLOOKUP(E77, '[1]Team Defense Cleaning'!$A$4:$AP$135, 36, FALSE)</f>
        <v>#N/A</v>
      </c>
      <c r="AW77" t="e">
        <f>VLOOKUP(E77, '[1]Team Defense Cleaning'!$A$4:$AP$135, 38, FALSE)</f>
        <v>#N/A</v>
      </c>
      <c r="AX77" t="e">
        <f>VLOOKUP(E77, '[1]Team Defense Cleaning'!$A$4:$AP$135, 42, FALSE)</f>
        <v>#N/A</v>
      </c>
      <c r="AY77" s="4" t="e">
        <f t="shared" si="1"/>
        <v>#N/A</v>
      </c>
      <c r="AZ77" t="e">
        <f xml:space="preserve"> IF(Table5[[#This Row],[Predicted Yards]] &gt;Table5[[#This Row],[Spread]], "O", "U")</f>
        <v>#N/A</v>
      </c>
    </row>
    <row r="78" spans="2:52" x14ac:dyDescent="0.2">
      <c r="B78" t="s">
        <v>1</v>
      </c>
      <c r="H78" t="e">
        <f>VLOOKUP($A78, '[1]Passing Stats Cleaning'!$A$3:$U$37, 7, FALSE)</f>
        <v>#N/A</v>
      </c>
      <c r="I78" t="e">
        <f>VLOOKUP(A78, '[1]Passing Stats Cleaning'!$A$3:$U$37, 10, FALSE)</f>
        <v>#N/A</v>
      </c>
      <c r="J78" t="e">
        <f>VLOOKUP(A78, '[1]Passing Stats Cleaning'!$A$3:$U$37, 12, FALSE)</f>
        <v>#N/A</v>
      </c>
      <c r="K78" t="e">
        <f>VLOOKUP(A78, '[1]Passing Stats Cleaning'!$A$3:$U$37, 13, FALSE)</f>
        <v>#N/A</v>
      </c>
      <c r="L78" t="e">
        <f>VLOOKUP(A78, '[1]Passing Stats Cleaning'!$A$3:$U$37, 14, FALSE)</f>
        <v>#N/A</v>
      </c>
      <c r="M78" t="e">
        <f>VLOOKUP(A78, '[1]Passing Stats Cleaning'!$A$3:$U$37, 15, FALSE)</f>
        <v>#N/A</v>
      </c>
      <c r="N78" t="e">
        <f>VLOOKUP(A78, '[1]Passing Stats Cleaning'!$A$3:$U$37, 16, FALSE)</f>
        <v>#N/A</v>
      </c>
      <c r="O78" t="e">
        <f>VLOOKUP(A78, '[1]Passing Stats Cleaning'!$A$3:$U$37, 18, FALSE)</f>
        <v>#N/A</v>
      </c>
      <c r="P78" t="e">
        <f>VLOOKUP(A78, '[1]Passing Stats Cleaning'!$A$3:$U$37, 19, FALSE)</f>
        <v>#N/A</v>
      </c>
      <c r="Q78" t="e">
        <f>VLOOKUP(A78, '[1]Passing Stats Cleaning'!$A$3:$U$37, 20, FALSE)</f>
        <v>#N/A</v>
      </c>
      <c r="R78" t="e">
        <f>VLOOKUP(A78, '[1]Passing Stats Cleaning'!$A$3:$U$37, 21, FALSE)</f>
        <v>#N/A</v>
      </c>
      <c r="S78" t="e">
        <f>VLOOKUP(C78,'[1]Team Offense Cleaning'!$A$4:$AI$140, 10, FALSE)</f>
        <v>#N/A</v>
      </c>
      <c r="T78" t="e">
        <f>VLOOKUP(C78,'[1]Team Offense Cleaning'!$A$4:$AI$140, 9, FALSE)</f>
        <v>#N/A</v>
      </c>
      <c r="U78" t="e">
        <f>VLOOKUP(C78,'[1]Team Offense Cleaning'!$A$4:$AI$140, 13, FALSE)</f>
        <v>#N/A</v>
      </c>
      <c r="V78" t="e">
        <f>VLOOKUP(C78,'[1]Team Offense Cleaning'!$A$4:$AI$140, 17, FALSE)</f>
        <v>#N/A</v>
      </c>
      <c r="W78" t="e">
        <f>VLOOKUP(C78,'[1]Team Offense Cleaning'!$A$4:$AI$140, 15, FALSE)</f>
        <v>#N/A</v>
      </c>
      <c r="X78" t="e">
        <f>VLOOKUP(C78,'[1]Team Offense Cleaning'!$A$4:$AI$140, 16, FALSE)</f>
        <v>#N/A</v>
      </c>
      <c r="Y78" t="e">
        <f>VLOOKUP(C78,'[1]Team Offense Cleaning'!$A$4:$AI$140, 20, FALSE)</f>
        <v>#N/A</v>
      </c>
      <c r="Z78" t="e">
        <f>VLOOKUP(C78,'[1]Team Offense Cleaning'!$A$4:$AI$140, 22, FALSE)</f>
        <v>#N/A</v>
      </c>
      <c r="AA78" t="e">
        <f>VLOOKUP(C78,'[1]Team Offense Cleaning'!$A$4:$AI$140, 28, FALSE)</f>
        <v>#N/A</v>
      </c>
      <c r="AB78" t="e">
        <f>VLOOKUP(C78,'[1]Team Offense Cleaning'!$A$4:$AI$140, 29, FALSE)</f>
        <v>#N/A</v>
      </c>
      <c r="AC78" t="e">
        <f>VLOOKUP(C78,'[1]Team Offense Cleaning'!$A$4:$AI$140, 26, FALSE)</f>
        <v>#N/A</v>
      </c>
      <c r="AD78" t="e">
        <f>VLOOKUP(C78,'[1]Team Offense Cleaning'!$A$4:$AI$140, 27, FALSE)</f>
        <v>#N/A</v>
      </c>
      <c r="AE78" t="e">
        <f>VLOOKUP(C78,'[1]Team Offense Cleaning'!$A$4:$AI$140, 32, FALSE)</f>
        <v>#N/A</v>
      </c>
      <c r="AF78" t="e">
        <f>VLOOKUP(C78,'[1]Team Offense Cleaning'!$A$4:$AI$140, 33, FALSE)</f>
        <v>#N/A</v>
      </c>
      <c r="AG78" t="e">
        <f>VLOOKUP(E78, '[1]Team Defense Cleaning'!$A$4:$AN$135, 10, FALSE)</f>
        <v>#N/A</v>
      </c>
      <c r="AH78" t="e">
        <f>VLOOKUP(E78, '[1]Team Defense Cleaning'!$A$4:$AN$135, 9, FALSE)</f>
        <v>#N/A</v>
      </c>
      <c r="AI78" t="e">
        <f>VLOOKUP(E78, '[1]Team Defense Cleaning'!$A$4:$AN$135, 13, FALSE)</f>
        <v>#N/A</v>
      </c>
      <c r="AJ78" t="e">
        <f>VLOOKUP(E78, '[1]Team Defense Cleaning'!$A$4:$AN$135, 17, FALSE)</f>
        <v>#N/A</v>
      </c>
      <c r="AK78" t="e">
        <f>VLOOKUP(E78, '[1]Team Defense Cleaning'!$A$4:$AN$135, 15, FALSE)</f>
        <v>#N/A</v>
      </c>
      <c r="AL78" t="e">
        <f>VLOOKUP(E78, '[1]Team Defense Cleaning'!$A$4:$AN$135, 16, FALSE)</f>
        <v>#N/A</v>
      </c>
      <c r="AM78" t="e">
        <f>VLOOKUP(E78, '[1]Team Defense Cleaning'!$A$4:$AN$135, 20, FALSE)</f>
        <v>#N/A</v>
      </c>
      <c r="AN78" t="e">
        <f>VLOOKUP(E78, '[1]Team Defense Cleaning'!$A$4:$AN$135, 22, FALSE)</f>
        <v>#N/A</v>
      </c>
      <c r="AO78" t="e">
        <f>VLOOKUP(E78, '[1]Team Defense Cleaning'!$A$4:$AN$135, 26, FALSE)</f>
        <v>#N/A</v>
      </c>
      <c r="AP78" t="e">
        <f>VLOOKUP(E78, '[1]Team Defense Cleaning'!$A$4:$AN$135, 27, FALSE)</f>
        <v>#N/A</v>
      </c>
      <c r="AQ78" t="e">
        <f>VLOOKUP(E78, '[1]Team Defense Cleaning'!$A$4:$AN$135, 28, FALSE)</f>
        <v>#N/A</v>
      </c>
      <c r="AR78" t="e">
        <f>VLOOKUP(E78, '[1]Team Defense Cleaning'!$A$4:$AN$135, 29, FALSE)</f>
        <v>#N/A</v>
      </c>
      <c r="AS78" t="e">
        <f>VLOOKUP(E78, '[1]Team Defense Cleaning'!$A$4:$AN$135, 30, FALSE)</f>
        <v>#N/A</v>
      </c>
      <c r="AT78" t="e">
        <f>VLOOKUP(E78, '[1]Team Defense Cleaning'!$A$4:$AN$135, 32, FALSE)</f>
        <v>#N/A</v>
      </c>
      <c r="AU78" t="e">
        <f>VLOOKUP(E78, '[1]Team Defense Cleaning'!$A$4:$AP$135, 33, FALSE)</f>
        <v>#N/A</v>
      </c>
      <c r="AV78" t="e">
        <f>VLOOKUP(E78, '[1]Team Defense Cleaning'!$A$4:$AP$135, 36, FALSE)</f>
        <v>#N/A</v>
      </c>
      <c r="AW78" t="e">
        <f>VLOOKUP(E78, '[1]Team Defense Cleaning'!$A$4:$AP$135, 38, FALSE)</f>
        <v>#N/A</v>
      </c>
      <c r="AX78" t="e">
        <f>VLOOKUP(E78, '[1]Team Defense Cleaning'!$A$4:$AP$135, 42, FALSE)</f>
        <v>#N/A</v>
      </c>
      <c r="AY78" s="4" t="e">
        <f t="shared" si="1"/>
        <v>#N/A</v>
      </c>
      <c r="AZ78" t="e">
        <f xml:space="preserve"> IF(Table5[[#This Row],[Predicted Yards]] &gt;Table5[[#This Row],[Spread]], "O", "U")</f>
        <v>#N/A</v>
      </c>
    </row>
    <row r="79" spans="2:52" x14ac:dyDescent="0.2">
      <c r="B79" t="s">
        <v>1</v>
      </c>
      <c r="H79" t="e">
        <f>VLOOKUP($A79, '[1]Passing Stats Cleaning'!$A$3:$U$37, 7, FALSE)</f>
        <v>#N/A</v>
      </c>
      <c r="I79" t="e">
        <f>VLOOKUP(A79, '[1]Passing Stats Cleaning'!$A$3:$U$37, 10, FALSE)</f>
        <v>#N/A</v>
      </c>
      <c r="J79" t="e">
        <f>VLOOKUP(A79, '[1]Passing Stats Cleaning'!$A$3:$U$37, 12, FALSE)</f>
        <v>#N/A</v>
      </c>
      <c r="K79" t="e">
        <f>VLOOKUP(A79, '[1]Passing Stats Cleaning'!$A$3:$U$37, 13, FALSE)</f>
        <v>#N/A</v>
      </c>
      <c r="L79" t="e">
        <f>VLOOKUP(A79, '[1]Passing Stats Cleaning'!$A$3:$U$37, 14, FALSE)</f>
        <v>#N/A</v>
      </c>
      <c r="M79" t="e">
        <f>VLOOKUP(A79, '[1]Passing Stats Cleaning'!$A$3:$U$37, 15, FALSE)</f>
        <v>#N/A</v>
      </c>
      <c r="N79" t="e">
        <f>VLOOKUP(A79, '[1]Passing Stats Cleaning'!$A$3:$U$37, 16, FALSE)</f>
        <v>#N/A</v>
      </c>
      <c r="O79" t="e">
        <f>VLOOKUP(A79, '[1]Passing Stats Cleaning'!$A$3:$U$37, 18, FALSE)</f>
        <v>#N/A</v>
      </c>
      <c r="P79" t="e">
        <f>VLOOKUP(A79, '[1]Passing Stats Cleaning'!$A$3:$U$37, 19, FALSE)</f>
        <v>#N/A</v>
      </c>
      <c r="Q79" t="e">
        <f>VLOOKUP(A79, '[1]Passing Stats Cleaning'!$A$3:$U$37, 20, FALSE)</f>
        <v>#N/A</v>
      </c>
      <c r="R79" t="e">
        <f>VLOOKUP(A79, '[1]Passing Stats Cleaning'!$A$3:$U$37, 21, FALSE)</f>
        <v>#N/A</v>
      </c>
      <c r="S79" t="e">
        <f>VLOOKUP(C79,'[1]Team Offense Cleaning'!$A$4:$AI$140, 10, FALSE)</f>
        <v>#N/A</v>
      </c>
      <c r="T79" t="e">
        <f>VLOOKUP(C79,'[1]Team Offense Cleaning'!$A$4:$AI$140, 9, FALSE)</f>
        <v>#N/A</v>
      </c>
      <c r="U79" t="e">
        <f>VLOOKUP(C79,'[1]Team Offense Cleaning'!$A$4:$AI$140, 13, FALSE)</f>
        <v>#N/A</v>
      </c>
      <c r="V79" t="e">
        <f>VLOOKUP(C79,'[1]Team Offense Cleaning'!$A$4:$AI$140, 17, FALSE)</f>
        <v>#N/A</v>
      </c>
      <c r="W79" t="e">
        <f>VLOOKUP(C79,'[1]Team Offense Cleaning'!$A$4:$AI$140, 15, FALSE)</f>
        <v>#N/A</v>
      </c>
      <c r="X79" t="e">
        <f>VLOOKUP(C79,'[1]Team Offense Cleaning'!$A$4:$AI$140, 16, FALSE)</f>
        <v>#N/A</v>
      </c>
      <c r="Y79" t="e">
        <f>VLOOKUP(C79,'[1]Team Offense Cleaning'!$A$4:$AI$140, 20, FALSE)</f>
        <v>#N/A</v>
      </c>
      <c r="Z79" t="e">
        <f>VLOOKUP(C79,'[1]Team Offense Cleaning'!$A$4:$AI$140, 22, FALSE)</f>
        <v>#N/A</v>
      </c>
      <c r="AA79" t="e">
        <f>VLOOKUP(C79,'[1]Team Offense Cleaning'!$A$4:$AI$140, 28, FALSE)</f>
        <v>#N/A</v>
      </c>
      <c r="AB79" t="e">
        <f>VLOOKUP(C79,'[1]Team Offense Cleaning'!$A$4:$AI$140, 29, FALSE)</f>
        <v>#N/A</v>
      </c>
      <c r="AC79" t="e">
        <f>VLOOKUP(C79,'[1]Team Offense Cleaning'!$A$4:$AI$140, 26, FALSE)</f>
        <v>#N/A</v>
      </c>
      <c r="AD79" t="e">
        <f>VLOOKUP(C79,'[1]Team Offense Cleaning'!$A$4:$AI$140, 27, FALSE)</f>
        <v>#N/A</v>
      </c>
      <c r="AE79" t="e">
        <f>VLOOKUP(C79,'[1]Team Offense Cleaning'!$A$4:$AI$140, 32, FALSE)</f>
        <v>#N/A</v>
      </c>
      <c r="AF79" t="e">
        <f>VLOOKUP(C79,'[1]Team Offense Cleaning'!$A$4:$AI$140, 33, FALSE)</f>
        <v>#N/A</v>
      </c>
      <c r="AG79" t="e">
        <f>VLOOKUP(E79, '[1]Team Defense Cleaning'!$A$4:$AN$135, 10, FALSE)</f>
        <v>#N/A</v>
      </c>
      <c r="AH79" t="e">
        <f>VLOOKUP(E79, '[1]Team Defense Cleaning'!$A$4:$AN$135, 9, FALSE)</f>
        <v>#N/A</v>
      </c>
      <c r="AI79" t="e">
        <f>VLOOKUP(E79, '[1]Team Defense Cleaning'!$A$4:$AN$135, 13, FALSE)</f>
        <v>#N/A</v>
      </c>
      <c r="AJ79" t="e">
        <f>VLOOKUP(E79, '[1]Team Defense Cleaning'!$A$4:$AN$135, 17, FALSE)</f>
        <v>#N/A</v>
      </c>
      <c r="AK79" t="e">
        <f>VLOOKUP(E79, '[1]Team Defense Cleaning'!$A$4:$AN$135, 15, FALSE)</f>
        <v>#N/A</v>
      </c>
      <c r="AL79" t="e">
        <f>VLOOKUP(E79, '[1]Team Defense Cleaning'!$A$4:$AN$135, 16, FALSE)</f>
        <v>#N/A</v>
      </c>
      <c r="AM79" t="e">
        <f>VLOOKUP(E79, '[1]Team Defense Cleaning'!$A$4:$AN$135, 20, FALSE)</f>
        <v>#N/A</v>
      </c>
      <c r="AN79" t="e">
        <f>VLOOKUP(E79, '[1]Team Defense Cleaning'!$A$4:$AN$135, 22, FALSE)</f>
        <v>#N/A</v>
      </c>
      <c r="AO79" t="e">
        <f>VLOOKUP(E79, '[1]Team Defense Cleaning'!$A$4:$AN$135, 26, FALSE)</f>
        <v>#N/A</v>
      </c>
      <c r="AP79" t="e">
        <f>VLOOKUP(E79, '[1]Team Defense Cleaning'!$A$4:$AN$135, 27, FALSE)</f>
        <v>#N/A</v>
      </c>
      <c r="AQ79" t="e">
        <f>VLOOKUP(E79, '[1]Team Defense Cleaning'!$A$4:$AN$135, 28, FALSE)</f>
        <v>#N/A</v>
      </c>
      <c r="AR79" t="e">
        <f>VLOOKUP(E79, '[1]Team Defense Cleaning'!$A$4:$AN$135, 29, FALSE)</f>
        <v>#N/A</v>
      </c>
      <c r="AS79" t="e">
        <f>VLOOKUP(E79, '[1]Team Defense Cleaning'!$A$4:$AN$135, 30, FALSE)</f>
        <v>#N/A</v>
      </c>
      <c r="AT79" t="e">
        <f>VLOOKUP(E79, '[1]Team Defense Cleaning'!$A$4:$AN$135, 32, FALSE)</f>
        <v>#N/A</v>
      </c>
      <c r="AU79" t="e">
        <f>VLOOKUP(E79, '[1]Team Defense Cleaning'!$A$4:$AP$135, 33, FALSE)</f>
        <v>#N/A</v>
      </c>
      <c r="AV79" t="e">
        <f>VLOOKUP(E79, '[1]Team Defense Cleaning'!$A$4:$AP$135, 36, FALSE)</f>
        <v>#N/A</v>
      </c>
      <c r="AW79" t="e">
        <f>VLOOKUP(E79, '[1]Team Defense Cleaning'!$A$4:$AP$135, 38, FALSE)</f>
        <v>#N/A</v>
      </c>
      <c r="AX79" t="e">
        <f>VLOOKUP(E79, '[1]Team Defense Cleaning'!$A$4:$AP$135, 42, FALSE)</f>
        <v>#N/A</v>
      </c>
      <c r="AY79" s="4" t="e">
        <f t="shared" si="1"/>
        <v>#N/A</v>
      </c>
      <c r="AZ79" t="e">
        <f xml:space="preserve"> IF(Table5[[#This Row],[Predicted Yards]] &gt;Table5[[#This Row],[Spread]], "O", "U")</f>
        <v>#N/A</v>
      </c>
    </row>
    <row r="80" spans="2:52" x14ac:dyDescent="0.2">
      <c r="B80" t="s">
        <v>1</v>
      </c>
      <c r="H80" t="e">
        <f>VLOOKUP($A80, '[1]Passing Stats Cleaning'!$A$3:$U$37, 7, FALSE)</f>
        <v>#N/A</v>
      </c>
      <c r="I80" t="e">
        <f>VLOOKUP(A80, '[1]Passing Stats Cleaning'!$A$3:$U$37, 10, FALSE)</f>
        <v>#N/A</v>
      </c>
      <c r="J80" t="e">
        <f>VLOOKUP(A80, '[1]Passing Stats Cleaning'!$A$3:$U$37, 12, FALSE)</f>
        <v>#N/A</v>
      </c>
      <c r="K80" t="e">
        <f>VLOOKUP(A80, '[1]Passing Stats Cleaning'!$A$3:$U$37, 13, FALSE)</f>
        <v>#N/A</v>
      </c>
      <c r="L80" t="e">
        <f>VLOOKUP(A80, '[1]Passing Stats Cleaning'!$A$3:$U$37, 14, FALSE)</f>
        <v>#N/A</v>
      </c>
      <c r="M80" t="e">
        <f>VLOOKUP(A80, '[1]Passing Stats Cleaning'!$A$3:$U$37, 15, FALSE)</f>
        <v>#N/A</v>
      </c>
      <c r="N80" t="e">
        <f>VLOOKUP(A80, '[1]Passing Stats Cleaning'!$A$3:$U$37, 16, FALSE)</f>
        <v>#N/A</v>
      </c>
      <c r="O80" t="e">
        <f>VLOOKUP(A80, '[1]Passing Stats Cleaning'!$A$3:$U$37, 18, FALSE)</f>
        <v>#N/A</v>
      </c>
      <c r="P80" t="e">
        <f>VLOOKUP(A80, '[1]Passing Stats Cleaning'!$A$3:$U$37, 19, FALSE)</f>
        <v>#N/A</v>
      </c>
      <c r="Q80" t="e">
        <f>VLOOKUP(A80, '[1]Passing Stats Cleaning'!$A$3:$U$37, 20, FALSE)</f>
        <v>#N/A</v>
      </c>
      <c r="R80" t="e">
        <f>VLOOKUP(A80, '[1]Passing Stats Cleaning'!$A$3:$U$37, 21, FALSE)</f>
        <v>#N/A</v>
      </c>
      <c r="S80" t="e">
        <f>VLOOKUP(C80,'[1]Team Offense Cleaning'!$A$4:$AI$140, 10, FALSE)</f>
        <v>#N/A</v>
      </c>
      <c r="T80" t="e">
        <f>VLOOKUP(C80,'[1]Team Offense Cleaning'!$A$4:$AI$140, 9, FALSE)</f>
        <v>#N/A</v>
      </c>
      <c r="U80" t="e">
        <f>VLOOKUP(C80,'[1]Team Offense Cleaning'!$A$4:$AI$140, 13, FALSE)</f>
        <v>#N/A</v>
      </c>
      <c r="V80" t="e">
        <f>VLOOKUP(C80,'[1]Team Offense Cleaning'!$A$4:$AI$140, 17, FALSE)</f>
        <v>#N/A</v>
      </c>
      <c r="W80" t="e">
        <f>VLOOKUP(C80,'[1]Team Offense Cleaning'!$A$4:$AI$140, 15, FALSE)</f>
        <v>#N/A</v>
      </c>
      <c r="X80" t="e">
        <f>VLOOKUP(C80,'[1]Team Offense Cleaning'!$A$4:$AI$140, 16, FALSE)</f>
        <v>#N/A</v>
      </c>
      <c r="Y80" t="e">
        <f>VLOOKUP(C80,'[1]Team Offense Cleaning'!$A$4:$AI$140, 20, FALSE)</f>
        <v>#N/A</v>
      </c>
      <c r="Z80" t="e">
        <f>VLOOKUP(C80,'[1]Team Offense Cleaning'!$A$4:$AI$140, 22, FALSE)</f>
        <v>#N/A</v>
      </c>
      <c r="AA80" t="e">
        <f>VLOOKUP(C80,'[1]Team Offense Cleaning'!$A$4:$AI$140, 28, FALSE)</f>
        <v>#N/A</v>
      </c>
      <c r="AB80" t="e">
        <f>VLOOKUP(C80,'[1]Team Offense Cleaning'!$A$4:$AI$140, 29, FALSE)</f>
        <v>#N/A</v>
      </c>
      <c r="AC80" t="e">
        <f>VLOOKUP(C80,'[1]Team Offense Cleaning'!$A$4:$AI$140, 26, FALSE)</f>
        <v>#N/A</v>
      </c>
      <c r="AD80" t="e">
        <f>VLOOKUP(C80,'[1]Team Offense Cleaning'!$A$4:$AI$140, 27, FALSE)</f>
        <v>#N/A</v>
      </c>
      <c r="AE80" t="e">
        <f>VLOOKUP(C80,'[1]Team Offense Cleaning'!$A$4:$AI$140, 32, FALSE)</f>
        <v>#N/A</v>
      </c>
      <c r="AF80" t="e">
        <f>VLOOKUP(C80,'[1]Team Offense Cleaning'!$A$4:$AI$140, 33, FALSE)</f>
        <v>#N/A</v>
      </c>
      <c r="AG80" t="e">
        <f>VLOOKUP(E80, '[1]Team Defense Cleaning'!$A$4:$AN$135, 10, FALSE)</f>
        <v>#N/A</v>
      </c>
      <c r="AH80" t="e">
        <f>VLOOKUP(E80, '[1]Team Defense Cleaning'!$A$4:$AN$135, 9, FALSE)</f>
        <v>#N/A</v>
      </c>
      <c r="AI80" t="e">
        <f>VLOOKUP(E80, '[1]Team Defense Cleaning'!$A$4:$AN$135, 13, FALSE)</f>
        <v>#N/A</v>
      </c>
      <c r="AJ80" t="e">
        <f>VLOOKUP(E80, '[1]Team Defense Cleaning'!$A$4:$AN$135, 17, FALSE)</f>
        <v>#N/A</v>
      </c>
      <c r="AK80" t="e">
        <f>VLOOKUP(E80, '[1]Team Defense Cleaning'!$A$4:$AN$135, 15, FALSE)</f>
        <v>#N/A</v>
      </c>
      <c r="AL80" t="e">
        <f>VLOOKUP(E80, '[1]Team Defense Cleaning'!$A$4:$AN$135, 16, FALSE)</f>
        <v>#N/A</v>
      </c>
      <c r="AM80" t="e">
        <f>VLOOKUP(E80, '[1]Team Defense Cleaning'!$A$4:$AN$135, 20, FALSE)</f>
        <v>#N/A</v>
      </c>
      <c r="AN80" t="e">
        <f>VLOOKUP(E80, '[1]Team Defense Cleaning'!$A$4:$AN$135, 22, FALSE)</f>
        <v>#N/A</v>
      </c>
      <c r="AO80" t="e">
        <f>VLOOKUP(E80, '[1]Team Defense Cleaning'!$A$4:$AN$135, 26, FALSE)</f>
        <v>#N/A</v>
      </c>
      <c r="AP80" t="e">
        <f>VLOOKUP(E80, '[1]Team Defense Cleaning'!$A$4:$AN$135, 27, FALSE)</f>
        <v>#N/A</v>
      </c>
      <c r="AQ80" t="e">
        <f>VLOOKUP(E80, '[1]Team Defense Cleaning'!$A$4:$AN$135, 28, FALSE)</f>
        <v>#N/A</v>
      </c>
      <c r="AR80" t="e">
        <f>VLOOKUP(E80, '[1]Team Defense Cleaning'!$A$4:$AN$135, 29, FALSE)</f>
        <v>#N/A</v>
      </c>
      <c r="AS80" t="e">
        <f>VLOOKUP(E80, '[1]Team Defense Cleaning'!$A$4:$AN$135, 30, FALSE)</f>
        <v>#N/A</v>
      </c>
      <c r="AT80" t="e">
        <f>VLOOKUP(E80, '[1]Team Defense Cleaning'!$A$4:$AN$135, 32, FALSE)</f>
        <v>#N/A</v>
      </c>
      <c r="AU80" t="e">
        <f>VLOOKUP(E80, '[1]Team Defense Cleaning'!$A$4:$AP$135, 33, FALSE)</f>
        <v>#N/A</v>
      </c>
      <c r="AV80" t="e">
        <f>VLOOKUP(E80, '[1]Team Defense Cleaning'!$A$4:$AP$135, 36, FALSE)</f>
        <v>#N/A</v>
      </c>
      <c r="AW80" t="e">
        <f>VLOOKUP(E80, '[1]Team Defense Cleaning'!$A$4:$AP$135, 38, FALSE)</f>
        <v>#N/A</v>
      </c>
      <c r="AX80" t="e">
        <f>VLOOKUP(E80, '[1]Team Defense Cleaning'!$A$4:$AP$135, 42, FALSE)</f>
        <v>#N/A</v>
      </c>
      <c r="AY80" s="4" t="e">
        <f t="shared" si="1"/>
        <v>#N/A</v>
      </c>
      <c r="AZ80" t="e">
        <f xml:space="preserve"> IF(Table5[[#This Row],[Predicted Yards]] &gt;Table5[[#This Row],[Spread]], "O", "U")</f>
        <v>#N/A</v>
      </c>
    </row>
    <row r="81" spans="2:52" x14ac:dyDescent="0.2">
      <c r="B81" t="s">
        <v>1</v>
      </c>
      <c r="H81" t="e">
        <f>VLOOKUP($A81, '[1]Passing Stats Cleaning'!$A$3:$U$37, 7, FALSE)</f>
        <v>#N/A</v>
      </c>
      <c r="I81" t="e">
        <f>VLOOKUP(A81, '[1]Passing Stats Cleaning'!$A$3:$U$37, 10, FALSE)</f>
        <v>#N/A</v>
      </c>
      <c r="J81" t="e">
        <f>VLOOKUP(A81, '[1]Passing Stats Cleaning'!$A$3:$U$37, 12, FALSE)</f>
        <v>#N/A</v>
      </c>
      <c r="K81" t="e">
        <f>VLOOKUP(A81, '[1]Passing Stats Cleaning'!$A$3:$U$37, 13, FALSE)</f>
        <v>#N/A</v>
      </c>
      <c r="L81" t="e">
        <f>VLOOKUP(A81, '[1]Passing Stats Cleaning'!$A$3:$U$37, 14, FALSE)</f>
        <v>#N/A</v>
      </c>
      <c r="M81" t="e">
        <f>VLOOKUP(A81, '[1]Passing Stats Cleaning'!$A$3:$U$37, 15, FALSE)</f>
        <v>#N/A</v>
      </c>
      <c r="N81" t="e">
        <f>VLOOKUP(A81, '[1]Passing Stats Cleaning'!$A$3:$U$37, 16, FALSE)</f>
        <v>#N/A</v>
      </c>
      <c r="O81" t="e">
        <f>VLOOKUP(A81, '[1]Passing Stats Cleaning'!$A$3:$U$37, 18, FALSE)</f>
        <v>#N/A</v>
      </c>
      <c r="P81" t="e">
        <f>VLOOKUP(A81, '[1]Passing Stats Cleaning'!$A$3:$U$37, 19, FALSE)</f>
        <v>#N/A</v>
      </c>
      <c r="Q81" t="e">
        <f>VLOOKUP(A81, '[1]Passing Stats Cleaning'!$A$3:$U$37, 20, FALSE)</f>
        <v>#N/A</v>
      </c>
      <c r="R81" t="e">
        <f>VLOOKUP(A81, '[1]Passing Stats Cleaning'!$A$3:$U$37, 21, FALSE)</f>
        <v>#N/A</v>
      </c>
      <c r="S81" t="e">
        <f>VLOOKUP(C81,'[1]Team Offense Cleaning'!$A$4:$AI$140, 10, FALSE)</f>
        <v>#N/A</v>
      </c>
      <c r="T81" t="e">
        <f>VLOOKUP(C81,'[1]Team Offense Cleaning'!$A$4:$AI$140, 9, FALSE)</f>
        <v>#N/A</v>
      </c>
      <c r="U81" t="e">
        <f>VLOOKUP(C81,'[1]Team Offense Cleaning'!$A$4:$AI$140, 13, FALSE)</f>
        <v>#N/A</v>
      </c>
      <c r="V81" t="e">
        <f>VLOOKUP(C81,'[1]Team Offense Cleaning'!$A$4:$AI$140, 17, FALSE)</f>
        <v>#N/A</v>
      </c>
      <c r="W81" t="e">
        <f>VLOOKUP(C81,'[1]Team Offense Cleaning'!$A$4:$AI$140, 15, FALSE)</f>
        <v>#N/A</v>
      </c>
      <c r="X81" t="e">
        <f>VLOOKUP(C81,'[1]Team Offense Cleaning'!$A$4:$AI$140, 16, FALSE)</f>
        <v>#N/A</v>
      </c>
      <c r="Y81" t="e">
        <f>VLOOKUP(C81,'[1]Team Offense Cleaning'!$A$4:$AI$140, 20, FALSE)</f>
        <v>#N/A</v>
      </c>
      <c r="Z81" t="e">
        <f>VLOOKUP(C81,'[1]Team Offense Cleaning'!$A$4:$AI$140, 22, FALSE)</f>
        <v>#N/A</v>
      </c>
      <c r="AA81" t="e">
        <f>VLOOKUP(C81,'[1]Team Offense Cleaning'!$A$4:$AI$140, 28, FALSE)</f>
        <v>#N/A</v>
      </c>
      <c r="AB81" t="e">
        <f>VLOOKUP(C81,'[1]Team Offense Cleaning'!$A$4:$AI$140, 29, FALSE)</f>
        <v>#N/A</v>
      </c>
      <c r="AC81" t="e">
        <f>VLOOKUP(C81,'[1]Team Offense Cleaning'!$A$4:$AI$140, 26, FALSE)</f>
        <v>#N/A</v>
      </c>
      <c r="AD81" t="e">
        <f>VLOOKUP(C81,'[1]Team Offense Cleaning'!$A$4:$AI$140, 27, FALSE)</f>
        <v>#N/A</v>
      </c>
      <c r="AE81" t="e">
        <f>VLOOKUP(C81,'[1]Team Offense Cleaning'!$A$4:$AI$140, 32, FALSE)</f>
        <v>#N/A</v>
      </c>
      <c r="AF81" t="e">
        <f>VLOOKUP(C81,'[1]Team Offense Cleaning'!$A$4:$AI$140, 33, FALSE)</f>
        <v>#N/A</v>
      </c>
      <c r="AG81" t="e">
        <f>VLOOKUP(E81, '[1]Team Defense Cleaning'!$A$4:$AN$135, 10, FALSE)</f>
        <v>#N/A</v>
      </c>
      <c r="AH81" t="e">
        <f>VLOOKUP(E81, '[1]Team Defense Cleaning'!$A$4:$AN$135, 9, FALSE)</f>
        <v>#N/A</v>
      </c>
      <c r="AI81" t="e">
        <f>VLOOKUP(E81, '[1]Team Defense Cleaning'!$A$4:$AN$135, 13, FALSE)</f>
        <v>#N/A</v>
      </c>
      <c r="AJ81" t="e">
        <f>VLOOKUP(E81, '[1]Team Defense Cleaning'!$A$4:$AN$135, 17, FALSE)</f>
        <v>#N/A</v>
      </c>
      <c r="AK81" t="e">
        <f>VLOOKUP(E81, '[1]Team Defense Cleaning'!$A$4:$AN$135, 15, FALSE)</f>
        <v>#N/A</v>
      </c>
      <c r="AL81" t="e">
        <f>VLOOKUP(E81, '[1]Team Defense Cleaning'!$A$4:$AN$135, 16, FALSE)</f>
        <v>#N/A</v>
      </c>
      <c r="AM81" t="e">
        <f>VLOOKUP(E81, '[1]Team Defense Cleaning'!$A$4:$AN$135, 20, FALSE)</f>
        <v>#N/A</v>
      </c>
      <c r="AN81" t="e">
        <f>VLOOKUP(E81, '[1]Team Defense Cleaning'!$A$4:$AN$135, 22, FALSE)</f>
        <v>#N/A</v>
      </c>
      <c r="AO81" t="e">
        <f>VLOOKUP(E81, '[1]Team Defense Cleaning'!$A$4:$AN$135, 26, FALSE)</f>
        <v>#N/A</v>
      </c>
      <c r="AP81" t="e">
        <f>VLOOKUP(E81, '[1]Team Defense Cleaning'!$A$4:$AN$135, 27, FALSE)</f>
        <v>#N/A</v>
      </c>
      <c r="AQ81" t="e">
        <f>VLOOKUP(E81, '[1]Team Defense Cleaning'!$A$4:$AN$135, 28, FALSE)</f>
        <v>#N/A</v>
      </c>
      <c r="AR81" t="e">
        <f>VLOOKUP(E81, '[1]Team Defense Cleaning'!$A$4:$AN$135, 29, FALSE)</f>
        <v>#N/A</v>
      </c>
      <c r="AS81" t="e">
        <f>VLOOKUP(E81, '[1]Team Defense Cleaning'!$A$4:$AN$135, 30, FALSE)</f>
        <v>#N/A</v>
      </c>
      <c r="AT81" t="e">
        <f>VLOOKUP(E81, '[1]Team Defense Cleaning'!$A$4:$AN$135, 32, FALSE)</f>
        <v>#N/A</v>
      </c>
      <c r="AU81" t="e">
        <f>VLOOKUP(E81, '[1]Team Defense Cleaning'!$A$4:$AP$135, 33, FALSE)</f>
        <v>#N/A</v>
      </c>
      <c r="AV81" t="e">
        <f>VLOOKUP(E81, '[1]Team Defense Cleaning'!$A$4:$AP$135, 36, FALSE)</f>
        <v>#N/A</v>
      </c>
      <c r="AW81" t="e">
        <f>VLOOKUP(E81, '[1]Team Defense Cleaning'!$A$4:$AP$135, 38, FALSE)</f>
        <v>#N/A</v>
      </c>
      <c r="AX81" t="e">
        <f>VLOOKUP(E81, '[1]Team Defense Cleaning'!$A$4:$AP$135, 42, FALSE)</f>
        <v>#N/A</v>
      </c>
      <c r="AY81" s="4" t="e">
        <f t="shared" si="1"/>
        <v>#N/A</v>
      </c>
      <c r="AZ81" t="e">
        <f xml:space="preserve"> IF(Table5[[#This Row],[Predicted Yards]] &gt;Table5[[#This Row],[Spread]], "O", "U")</f>
        <v>#N/A</v>
      </c>
    </row>
    <row r="82" spans="2:52" x14ac:dyDescent="0.2">
      <c r="B82" t="s">
        <v>1</v>
      </c>
      <c r="H82" t="e">
        <f>VLOOKUP($A82, '[1]Passing Stats Cleaning'!$A$3:$U$37, 7, FALSE)</f>
        <v>#N/A</v>
      </c>
      <c r="I82" t="e">
        <f>VLOOKUP(A82, '[1]Passing Stats Cleaning'!$A$3:$U$37, 10, FALSE)</f>
        <v>#N/A</v>
      </c>
      <c r="J82" t="e">
        <f>VLOOKUP(A82, '[1]Passing Stats Cleaning'!$A$3:$U$37, 12, FALSE)</f>
        <v>#N/A</v>
      </c>
      <c r="K82" t="e">
        <f>VLOOKUP(A82, '[1]Passing Stats Cleaning'!$A$3:$U$37, 13, FALSE)</f>
        <v>#N/A</v>
      </c>
      <c r="L82" t="e">
        <f>VLOOKUP(A82, '[1]Passing Stats Cleaning'!$A$3:$U$37, 14, FALSE)</f>
        <v>#N/A</v>
      </c>
      <c r="M82" t="e">
        <f>VLOOKUP(A82, '[1]Passing Stats Cleaning'!$A$3:$U$37, 15, FALSE)</f>
        <v>#N/A</v>
      </c>
      <c r="N82" t="e">
        <f>VLOOKUP(A82, '[1]Passing Stats Cleaning'!$A$3:$U$37, 16, FALSE)</f>
        <v>#N/A</v>
      </c>
      <c r="O82" t="e">
        <f>VLOOKUP(A82, '[1]Passing Stats Cleaning'!$A$3:$U$37, 18, FALSE)</f>
        <v>#N/A</v>
      </c>
      <c r="P82" t="e">
        <f>VLOOKUP(A82, '[1]Passing Stats Cleaning'!$A$3:$U$37, 19, FALSE)</f>
        <v>#N/A</v>
      </c>
      <c r="Q82" t="e">
        <f>VLOOKUP(A82, '[1]Passing Stats Cleaning'!$A$3:$U$37, 20, FALSE)</f>
        <v>#N/A</v>
      </c>
      <c r="R82" t="e">
        <f>VLOOKUP(A82, '[1]Passing Stats Cleaning'!$A$3:$U$37, 21, FALSE)</f>
        <v>#N/A</v>
      </c>
      <c r="S82" t="e">
        <f>VLOOKUP(C82,'[1]Team Offense Cleaning'!$A$4:$AI$140, 10, FALSE)</f>
        <v>#N/A</v>
      </c>
      <c r="T82" t="e">
        <f>VLOOKUP(C82,'[1]Team Offense Cleaning'!$A$4:$AI$140, 9, FALSE)</f>
        <v>#N/A</v>
      </c>
      <c r="U82" t="e">
        <f>VLOOKUP(C82,'[1]Team Offense Cleaning'!$A$4:$AI$140, 13, FALSE)</f>
        <v>#N/A</v>
      </c>
      <c r="V82" t="e">
        <f>VLOOKUP(C82,'[1]Team Offense Cleaning'!$A$4:$AI$140, 17, FALSE)</f>
        <v>#N/A</v>
      </c>
      <c r="W82" t="e">
        <f>VLOOKUP(C82,'[1]Team Offense Cleaning'!$A$4:$AI$140, 15, FALSE)</f>
        <v>#N/A</v>
      </c>
      <c r="X82" t="e">
        <f>VLOOKUP(C82,'[1]Team Offense Cleaning'!$A$4:$AI$140, 16, FALSE)</f>
        <v>#N/A</v>
      </c>
      <c r="Y82" t="e">
        <f>VLOOKUP(C82,'[1]Team Offense Cleaning'!$A$4:$AI$140, 20, FALSE)</f>
        <v>#N/A</v>
      </c>
      <c r="Z82" t="e">
        <f>VLOOKUP(C82,'[1]Team Offense Cleaning'!$A$4:$AI$140, 22, FALSE)</f>
        <v>#N/A</v>
      </c>
      <c r="AA82" t="e">
        <f>VLOOKUP(C82,'[1]Team Offense Cleaning'!$A$4:$AI$140, 28, FALSE)</f>
        <v>#N/A</v>
      </c>
      <c r="AB82" t="e">
        <f>VLOOKUP(C82,'[1]Team Offense Cleaning'!$A$4:$AI$140, 29, FALSE)</f>
        <v>#N/A</v>
      </c>
      <c r="AC82" t="e">
        <f>VLOOKUP(C82,'[1]Team Offense Cleaning'!$A$4:$AI$140, 26, FALSE)</f>
        <v>#N/A</v>
      </c>
      <c r="AD82" t="e">
        <f>VLOOKUP(C82,'[1]Team Offense Cleaning'!$A$4:$AI$140, 27, FALSE)</f>
        <v>#N/A</v>
      </c>
      <c r="AE82" t="e">
        <f>VLOOKUP(C82,'[1]Team Offense Cleaning'!$A$4:$AI$140, 32, FALSE)</f>
        <v>#N/A</v>
      </c>
      <c r="AF82" t="e">
        <f>VLOOKUP(C82,'[1]Team Offense Cleaning'!$A$4:$AI$140, 33, FALSE)</f>
        <v>#N/A</v>
      </c>
      <c r="AG82" t="e">
        <f>VLOOKUP(E82, '[1]Team Defense Cleaning'!$A$4:$AN$135, 10, FALSE)</f>
        <v>#N/A</v>
      </c>
      <c r="AH82" t="e">
        <f>VLOOKUP(E82, '[1]Team Defense Cleaning'!$A$4:$AN$135, 9, FALSE)</f>
        <v>#N/A</v>
      </c>
      <c r="AI82" t="e">
        <f>VLOOKUP(E82, '[1]Team Defense Cleaning'!$A$4:$AN$135, 13, FALSE)</f>
        <v>#N/A</v>
      </c>
      <c r="AJ82" t="e">
        <f>VLOOKUP(E82, '[1]Team Defense Cleaning'!$A$4:$AN$135, 17, FALSE)</f>
        <v>#N/A</v>
      </c>
      <c r="AK82" t="e">
        <f>VLOOKUP(E82, '[1]Team Defense Cleaning'!$A$4:$AN$135, 15, FALSE)</f>
        <v>#N/A</v>
      </c>
      <c r="AL82" t="e">
        <f>VLOOKUP(E82, '[1]Team Defense Cleaning'!$A$4:$AN$135, 16, FALSE)</f>
        <v>#N/A</v>
      </c>
      <c r="AM82" t="e">
        <f>VLOOKUP(E82, '[1]Team Defense Cleaning'!$A$4:$AN$135, 20, FALSE)</f>
        <v>#N/A</v>
      </c>
      <c r="AN82" t="e">
        <f>VLOOKUP(E82, '[1]Team Defense Cleaning'!$A$4:$AN$135, 22, FALSE)</f>
        <v>#N/A</v>
      </c>
      <c r="AO82" t="e">
        <f>VLOOKUP(E82, '[1]Team Defense Cleaning'!$A$4:$AN$135, 26, FALSE)</f>
        <v>#N/A</v>
      </c>
      <c r="AP82" t="e">
        <f>VLOOKUP(E82, '[1]Team Defense Cleaning'!$A$4:$AN$135, 27, FALSE)</f>
        <v>#N/A</v>
      </c>
      <c r="AQ82" t="e">
        <f>VLOOKUP(E82, '[1]Team Defense Cleaning'!$A$4:$AN$135, 28, FALSE)</f>
        <v>#N/A</v>
      </c>
      <c r="AR82" t="e">
        <f>VLOOKUP(E82, '[1]Team Defense Cleaning'!$A$4:$AN$135, 29, FALSE)</f>
        <v>#N/A</v>
      </c>
      <c r="AS82" t="e">
        <f>VLOOKUP(E82, '[1]Team Defense Cleaning'!$A$4:$AN$135, 30, FALSE)</f>
        <v>#N/A</v>
      </c>
      <c r="AT82" t="e">
        <f>VLOOKUP(E82, '[1]Team Defense Cleaning'!$A$4:$AN$135, 32, FALSE)</f>
        <v>#N/A</v>
      </c>
      <c r="AU82" t="e">
        <f>VLOOKUP(E82, '[1]Team Defense Cleaning'!$A$4:$AP$135, 33, FALSE)</f>
        <v>#N/A</v>
      </c>
      <c r="AV82" t="e">
        <f>VLOOKUP(E82, '[1]Team Defense Cleaning'!$A$4:$AP$135, 36, FALSE)</f>
        <v>#N/A</v>
      </c>
      <c r="AW82" t="e">
        <f>VLOOKUP(E82, '[1]Team Defense Cleaning'!$A$4:$AP$135, 38, FALSE)</f>
        <v>#N/A</v>
      </c>
      <c r="AX82" t="e">
        <f>VLOOKUP(E82, '[1]Team Defense Cleaning'!$A$4:$AP$135, 42, FALSE)</f>
        <v>#N/A</v>
      </c>
      <c r="AY82" s="4" t="e">
        <f t="shared" si="1"/>
        <v>#N/A</v>
      </c>
      <c r="AZ82" t="e">
        <f xml:space="preserve"> IF(Table5[[#This Row],[Predicted Yards]] &gt;Table5[[#This Row],[Spread]], "O", "U")</f>
        <v>#N/A</v>
      </c>
    </row>
    <row r="83" spans="2:52" x14ac:dyDescent="0.2">
      <c r="B83" t="s">
        <v>1</v>
      </c>
      <c r="H83" t="e">
        <f>VLOOKUP($A83, '[1]Passing Stats Cleaning'!$A$3:$U$37, 7, FALSE)</f>
        <v>#N/A</v>
      </c>
      <c r="I83" t="e">
        <f>VLOOKUP(A83, '[1]Passing Stats Cleaning'!$A$3:$U$37, 10, FALSE)</f>
        <v>#N/A</v>
      </c>
      <c r="J83" t="e">
        <f>VLOOKUP(A83, '[1]Passing Stats Cleaning'!$A$3:$U$37, 12, FALSE)</f>
        <v>#N/A</v>
      </c>
      <c r="K83" t="e">
        <f>VLOOKUP(A83, '[1]Passing Stats Cleaning'!$A$3:$U$37, 13, FALSE)</f>
        <v>#N/A</v>
      </c>
      <c r="L83" t="e">
        <f>VLOOKUP(A83, '[1]Passing Stats Cleaning'!$A$3:$U$37, 14, FALSE)</f>
        <v>#N/A</v>
      </c>
      <c r="M83" t="e">
        <f>VLOOKUP(A83, '[1]Passing Stats Cleaning'!$A$3:$U$37, 15, FALSE)</f>
        <v>#N/A</v>
      </c>
      <c r="N83" t="e">
        <f>VLOOKUP(A83, '[1]Passing Stats Cleaning'!$A$3:$U$37, 16, FALSE)</f>
        <v>#N/A</v>
      </c>
      <c r="O83" t="e">
        <f>VLOOKUP(A83, '[1]Passing Stats Cleaning'!$A$3:$U$37, 18, FALSE)</f>
        <v>#N/A</v>
      </c>
      <c r="P83" t="e">
        <f>VLOOKUP(A83, '[1]Passing Stats Cleaning'!$A$3:$U$37, 19, FALSE)</f>
        <v>#N/A</v>
      </c>
      <c r="Q83" t="e">
        <f>VLOOKUP(A83, '[1]Passing Stats Cleaning'!$A$3:$U$37, 20, FALSE)</f>
        <v>#N/A</v>
      </c>
      <c r="R83" t="e">
        <f>VLOOKUP(A83, '[1]Passing Stats Cleaning'!$A$3:$U$37, 21, FALSE)</f>
        <v>#N/A</v>
      </c>
      <c r="S83" t="e">
        <f>VLOOKUP(C83,'[1]Team Offense Cleaning'!$A$4:$AI$140, 10, FALSE)</f>
        <v>#N/A</v>
      </c>
      <c r="T83" t="e">
        <f>VLOOKUP(C83,'[1]Team Offense Cleaning'!$A$4:$AI$140, 9, FALSE)</f>
        <v>#N/A</v>
      </c>
      <c r="U83" t="e">
        <f>VLOOKUP(C83,'[1]Team Offense Cleaning'!$A$4:$AI$140, 13, FALSE)</f>
        <v>#N/A</v>
      </c>
      <c r="V83" t="e">
        <f>VLOOKUP(C83,'[1]Team Offense Cleaning'!$A$4:$AI$140, 17, FALSE)</f>
        <v>#N/A</v>
      </c>
      <c r="W83" t="e">
        <f>VLOOKUP(C83,'[1]Team Offense Cleaning'!$A$4:$AI$140, 15, FALSE)</f>
        <v>#N/A</v>
      </c>
      <c r="X83" t="e">
        <f>VLOOKUP(C83,'[1]Team Offense Cleaning'!$A$4:$AI$140, 16, FALSE)</f>
        <v>#N/A</v>
      </c>
      <c r="Y83" t="e">
        <f>VLOOKUP(C83,'[1]Team Offense Cleaning'!$A$4:$AI$140, 20, FALSE)</f>
        <v>#N/A</v>
      </c>
      <c r="Z83" t="e">
        <f>VLOOKUP(C83,'[1]Team Offense Cleaning'!$A$4:$AI$140, 22, FALSE)</f>
        <v>#N/A</v>
      </c>
      <c r="AA83" t="e">
        <f>VLOOKUP(C83,'[1]Team Offense Cleaning'!$A$4:$AI$140, 28, FALSE)</f>
        <v>#N/A</v>
      </c>
      <c r="AB83" t="e">
        <f>VLOOKUP(C83,'[1]Team Offense Cleaning'!$A$4:$AI$140, 29, FALSE)</f>
        <v>#N/A</v>
      </c>
      <c r="AC83" t="e">
        <f>VLOOKUP(C83,'[1]Team Offense Cleaning'!$A$4:$AI$140, 26, FALSE)</f>
        <v>#N/A</v>
      </c>
      <c r="AD83" t="e">
        <f>VLOOKUP(C83,'[1]Team Offense Cleaning'!$A$4:$AI$140, 27, FALSE)</f>
        <v>#N/A</v>
      </c>
      <c r="AE83" t="e">
        <f>VLOOKUP(C83,'[1]Team Offense Cleaning'!$A$4:$AI$140, 32, FALSE)</f>
        <v>#N/A</v>
      </c>
      <c r="AF83" t="e">
        <f>VLOOKUP(C83,'[1]Team Offense Cleaning'!$A$4:$AI$140, 33, FALSE)</f>
        <v>#N/A</v>
      </c>
      <c r="AG83" t="e">
        <f>VLOOKUP(E83, '[1]Team Defense Cleaning'!$A$4:$AN$135, 10, FALSE)</f>
        <v>#N/A</v>
      </c>
      <c r="AH83" t="e">
        <f>VLOOKUP(E83, '[1]Team Defense Cleaning'!$A$4:$AN$135, 9, FALSE)</f>
        <v>#N/A</v>
      </c>
      <c r="AI83" t="e">
        <f>VLOOKUP(E83, '[1]Team Defense Cleaning'!$A$4:$AN$135, 13, FALSE)</f>
        <v>#N/A</v>
      </c>
      <c r="AJ83" t="e">
        <f>VLOOKUP(E83, '[1]Team Defense Cleaning'!$A$4:$AN$135, 17, FALSE)</f>
        <v>#N/A</v>
      </c>
      <c r="AK83" t="e">
        <f>VLOOKUP(E83, '[1]Team Defense Cleaning'!$A$4:$AN$135, 15, FALSE)</f>
        <v>#N/A</v>
      </c>
      <c r="AL83" t="e">
        <f>VLOOKUP(E83, '[1]Team Defense Cleaning'!$A$4:$AN$135, 16, FALSE)</f>
        <v>#N/A</v>
      </c>
      <c r="AM83" t="e">
        <f>VLOOKUP(E83, '[1]Team Defense Cleaning'!$A$4:$AN$135, 20, FALSE)</f>
        <v>#N/A</v>
      </c>
      <c r="AN83" t="e">
        <f>VLOOKUP(E83, '[1]Team Defense Cleaning'!$A$4:$AN$135, 22, FALSE)</f>
        <v>#N/A</v>
      </c>
      <c r="AO83" t="e">
        <f>VLOOKUP(E83, '[1]Team Defense Cleaning'!$A$4:$AN$135, 26, FALSE)</f>
        <v>#N/A</v>
      </c>
      <c r="AP83" t="e">
        <f>VLOOKUP(E83, '[1]Team Defense Cleaning'!$A$4:$AN$135, 27, FALSE)</f>
        <v>#N/A</v>
      </c>
      <c r="AQ83" t="e">
        <f>VLOOKUP(E83, '[1]Team Defense Cleaning'!$A$4:$AN$135, 28, FALSE)</f>
        <v>#N/A</v>
      </c>
      <c r="AR83" t="e">
        <f>VLOOKUP(E83, '[1]Team Defense Cleaning'!$A$4:$AN$135, 29, FALSE)</f>
        <v>#N/A</v>
      </c>
      <c r="AS83" t="e">
        <f>VLOOKUP(E83, '[1]Team Defense Cleaning'!$A$4:$AN$135, 30, FALSE)</f>
        <v>#N/A</v>
      </c>
      <c r="AT83" t="e">
        <f>VLOOKUP(E83, '[1]Team Defense Cleaning'!$A$4:$AN$135, 32, FALSE)</f>
        <v>#N/A</v>
      </c>
      <c r="AU83" t="e">
        <f>VLOOKUP(E83, '[1]Team Defense Cleaning'!$A$4:$AP$135, 33, FALSE)</f>
        <v>#N/A</v>
      </c>
      <c r="AV83" t="e">
        <f>VLOOKUP(E83, '[1]Team Defense Cleaning'!$A$4:$AP$135, 36, FALSE)</f>
        <v>#N/A</v>
      </c>
      <c r="AW83" t="e">
        <f>VLOOKUP(E83, '[1]Team Defense Cleaning'!$A$4:$AP$135, 38, FALSE)</f>
        <v>#N/A</v>
      </c>
      <c r="AX83" t="e">
        <f>VLOOKUP(E83, '[1]Team Defense Cleaning'!$A$4:$AP$135, 42, FALSE)</f>
        <v>#N/A</v>
      </c>
      <c r="AY83" s="4" t="e">
        <f t="shared" si="1"/>
        <v>#N/A</v>
      </c>
      <c r="AZ83" t="e">
        <f xml:space="preserve"> IF(Table5[[#This Row],[Predicted Yards]] &gt;Table5[[#This Row],[Spread]], "O", "U")</f>
        <v>#N/A</v>
      </c>
    </row>
    <row r="84" spans="2:52" x14ac:dyDescent="0.2">
      <c r="B84" t="s">
        <v>1</v>
      </c>
      <c r="H84" t="e">
        <f>VLOOKUP($A84, '[1]Passing Stats Cleaning'!$A$3:$U$37, 7, FALSE)</f>
        <v>#N/A</v>
      </c>
      <c r="I84" t="e">
        <f>VLOOKUP(A84, '[1]Passing Stats Cleaning'!$A$3:$U$37, 10, FALSE)</f>
        <v>#N/A</v>
      </c>
      <c r="J84" t="e">
        <f>VLOOKUP(A84, '[1]Passing Stats Cleaning'!$A$3:$U$37, 12, FALSE)</f>
        <v>#N/A</v>
      </c>
      <c r="K84" t="e">
        <f>VLOOKUP(A84, '[1]Passing Stats Cleaning'!$A$3:$U$37, 13, FALSE)</f>
        <v>#N/A</v>
      </c>
      <c r="L84" t="e">
        <f>VLOOKUP(A84, '[1]Passing Stats Cleaning'!$A$3:$U$37, 14, FALSE)</f>
        <v>#N/A</v>
      </c>
      <c r="M84" t="e">
        <f>VLOOKUP(A84, '[1]Passing Stats Cleaning'!$A$3:$U$37, 15, FALSE)</f>
        <v>#N/A</v>
      </c>
      <c r="N84" t="e">
        <f>VLOOKUP(A84, '[1]Passing Stats Cleaning'!$A$3:$U$37, 16, FALSE)</f>
        <v>#N/A</v>
      </c>
      <c r="O84" t="e">
        <f>VLOOKUP(A84, '[1]Passing Stats Cleaning'!$A$3:$U$37, 18, FALSE)</f>
        <v>#N/A</v>
      </c>
      <c r="P84" t="e">
        <f>VLOOKUP(A84, '[1]Passing Stats Cleaning'!$A$3:$U$37, 19, FALSE)</f>
        <v>#N/A</v>
      </c>
      <c r="Q84" t="e">
        <f>VLOOKUP(A84, '[1]Passing Stats Cleaning'!$A$3:$U$37, 20, FALSE)</f>
        <v>#N/A</v>
      </c>
      <c r="R84" t="e">
        <f>VLOOKUP(A84, '[1]Passing Stats Cleaning'!$A$3:$U$37, 21, FALSE)</f>
        <v>#N/A</v>
      </c>
      <c r="S84" t="e">
        <f>VLOOKUP(C84,'[1]Team Offense Cleaning'!$A$4:$AI$140, 10, FALSE)</f>
        <v>#N/A</v>
      </c>
      <c r="T84" t="e">
        <f>VLOOKUP(C84,'[1]Team Offense Cleaning'!$A$4:$AI$140, 9, FALSE)</f>
        <v>#N/A</v>
      </c>
      <c r="U84" t="e">
        <f>VLOOKUP(C84,'[1]Team Offense Cleaning'!$A$4:$AI$140, 13, FALSE)</f>
        <v>#N/A</v>
      </c>
      <c r="V84" t="e">
        <f>VLOOKUP(C84,'[1]Team Offense Cleaning'!$A$4:$AI$140, 17, FALSE)</f>
        <v>#N/A</v>
      </c>
      <c r="W84" t="e">
        <f>VLOOKUP(C84,'[1]Team Offense Cleaning'!$A$4:$AI$140, 15, FALSE)</f>
        <v>#N/A</v>
      </c>
      <c r="X84" t="e">
        <f>VLOOKUP(C84,'[1]Team Offense Cleaning'!$A$4:$AI$140, 16, FALSE)</f>
        <v>#N/A</v>
      </c>
      <c r="Y84" t="e">
        <f>VLOOKUP(C84,'[1]Team Offense Cleaning'!$A$4:$AI$140, 20, FALSE)</f>
        <v>#N/A</v>
      </c>
      <c r="Z84" t="e">
        <f>VLOOKUP(C84,'[1]Team Offense Cleaning'!$A$4:$AI$140, 22, FALSE)</f>
        <v>#N/A</v>
      </c>
      <c r="AA84" t="e">
        <f>VLOOKUP(C84,'[1]Team Offense Cleaning'!$A$4:$AI$140, 28, FALSE)</f>
        <v>#N/A</v>
      </c>
      <c r="AB84" t="e">
        <f>VLOOKUP(C84,'[1]Team Offense Cleaning'!$A$4:$AI$140, 29, FALSE)</f>
        <v>#N/A</v>
      </c>
      <c r="AC84" t="e">
        <f>VLOOKUP(C84,'[1]Team Offense Cleaning'!$A$4:$AI$140, 26, FALSE)</f>
        <v>#N/A</v>
      </c>
      <c r="AD84" t="e">
        <f>VLOOKUP(C84,'[1]Team Offense Cleaning'!$A$4:$AI$140, 27, FALSE)</f>
        <v>#N/A</v>
      </c>
      <c r="AE84" t="e">
        <f>VLOOKUP(C84,'[1]Team Offense Cleaning'!$A$4:$AI$140, 32, FALSE)</f>
        <v>#N/A</v>
      </c>
      <c r="AF84" t="e">
        <f>VLOOKUP(C84,'[1]Team Offense Cleaning'!$A$4:$AI$140, 33, FALSE)</f>
        <v>#N/A</v>
      </c>
      <c r="AG84" t="e">
        <f>VLOOKUP(E84, '[1]Team Defense Cleaning'!$A$4:$AN$135, 10, FALSE)</f>
        <v>#N/A</v>
      </c>
      <c r="AH84" t="e">
        <f>VLOOKUP(E84, '[1]Team Defense Cleaning'!$A$4:$AN$135, 9, FALSE)</f>
        <v>#N/A</v>
      </c>
      <c r="AI84" t="e">
        <f>VLOOKUP(E84, '[1]Team Defense Cleaning'!$A$4:$AN$135, 13, FALSE)</f>
        <v>#N/A</v>
      </c>
      <c r="AJ84" t="e">
        <f>VLOOKUP(E84, '[1]Team Defense Cleaning'!$A$4:$AN$135, 17, FALSE)</f>
        <v>#N/A</v>
      </c>
      <c r="AK84" t="e">
        <f>VLOOKUP(E84, '[1]Team Defense Cleaning'!$A$4:$AN$135, 15, FALSE)</f>
        <v>#N/A</v>
      </c>
      <c r="AL84" t="e">
        <f>VLOOKUP(E84, '[1]Team Defense Cleaning'!$A$4:$AN$135, 16, FALSE)</f>
        <v>#N/A</v>
      </c>
      <c r="AM84" t="e">
        <f>VLOOKUP(E84, '[1]Team Defense Cleaning'!$A$4:$AN$135, 20, FALSE)</f>
        <v>#N/A</v>
      </c>
      <c r="AN84" t="e">
        <f>VLOOKUP(E84, '[1]Team Defense Cleaning'!$A$4:$AN$135, 22, FALSE)</f>
        <v>#N/A</v>
      </c>
      <c r="AO84" t="e">
        <f>VLOOKUP(E84, '[1]Team Defense Cleaning'!$A$4:$AN$135, 26, FALSE)</f>
        <v>#N/A</v>
      </c>
      <c r="AP84" t="e">
        <f>VLOOKUP(E84, '[1]Team Defense Cleaning'!$A$4:$AN$135, 27, FALSE)</f>
        <v>#N/A</v>
      </c>
      <c r="AQ84" t="e">
        <f>VLOOKUP(E84, '[1]Team Defense Cleaning'!$A$4:$AN$135, 28, FALSE)</f>
        <v>#N/A</v>
      </c>
      <c r="AR84" t="e">
        <f>VLOOKUP(E84, '[1]Team Defense Cleaning'!$A$4:$AN$135, 29, FALSE)</f>
        <v>#N/A</v>
      </c>
      <c r="AS84" t="e">
        <f>VLOOKUP(E84, '[1]Team Defense Cleaning'!$A$4:$AN$135, 30, FALSE)</f>
        <v>#N/A</v>
      </c>
      <c r="AT84" t="e">
        <f>VLOOKUP(E84, '[1]Team Defense Cleaning'!$A$4:$AN$135, 32, FALSE)</f>
        <v>#N/A</v>
      </c>
      <c r="AU84" t="e">
        <f>VLOOKUP(E84, '[1]Team Defense Cleaning'!$A$4:$AP$135, 33, FALSE)</f>
        <v>#N/A</v>
      </c>
      <c r="AV84" t="e">
        <f>VLOOKUP(E84, '[1]Team Defense Cleaning'!$A$4:$AP$135, 36, FALSE)</f>
        <v>#N/A</v>
      </c>
      <c r="AW84" t="e">
        <f>VLOOKUP(E84, '[1]Team Defense Cleaning'!$A$4:$AP$135, 38, FALSE)</f>
        <v>#N/A</v>
      </c>
      <c r="AX84" t="e">
        <f>VLOOKUP(E84, '[1]Team Defense Cleaning'!$A$4:$AP$135, 42, FALSE)</f>
        <v>#N/A</v>
      </c>
      <c r="AY84" s="4" t="e">
        <f t="shared" si="1"/>
        <v>#N/A</v>
      </c>
      <c r="AZ84" t="e">
        <f xml:space="preserve"> IF(Table5[[#This Row],[Predicted Yards]] &gt;Table5[[#This Row],[Spread]], "O", "U")</f>
        <v>#N/A</v>
      </c>
    </row>
    <row r="85" spans="2:52" x14ac:dyDescent="0.2">
      <c r="B85" t="s">
        <v>1</v>
      </c>
      <c r="H85" t="e">
        <f>VLOOKUP($A85, '[1]Passing Stats Cleaning'!$A$3:$U$37, 7, FALSE)</f>
        <v>#N/A</v>
      </c>
      <c r="I85" t="e">
        <f>VLOOKUP(A85, '[1]Passing Stats Cleaning'!$A$3:$U$37, 10, FALSE)</f>
        <v>#N/A</v>
      </c>
      <c r="J85" t="e">
        <f>VLOOKUP(A85, '[1]Passing Stats Cleaning'!$A$3:$U$37, 12, FALSE)</f>
        <v>#N/A</v>
      </c>
      <c r="K85" t="e">
        <f>VLOOKUP(A85, '[1]Passing Stats Cleaning'!$A$3:$U$37, 13, FALSE)</f>
        <v>#N/A</v>
      </c>
      <c r="L85" t="e">
        <f>VLOOKUP(A85, '[1]Passing Stats Cleaning'!$A$3:$U$37, 14, FALSE)</f>
        <v>#N/A</v>
      </c>
      <c r="M85" t="e">
        <f>VLOOKUP(A85, '[1]Passing Stats Cleaning'!$A$3:$U$37, 15, FALSE)</f>
        <v>#N/A</v>
      </c>
      <c r="N85" t="e">
        <f>VLOOKUP(A85, '[1]Passing Stats Cleaning'!$A$3:$U$37, 16, FALSE)</f>
        <v>#N/A</v>
      </c>
      <c r="O85" t="e">
        <f>VLOOKUP(A85, '[1]Passing Stats Cleaning'!$A$3:$U$37, 18, FALSE)</f>
        <v>#N/A</v>
      </c>
      <c r="P85" t="e">
        <f>VLOOKUP(A85, '[1]Passing Stats Cleaning'!$A$3:$U$37, 19, FALSE)</f>
        <v>#N/A</v>
      </c>
      <c r="Q85" t="e">
        <f>VLOOKUP(A85, '[1]Passing Stats Cleaning'!$A$3:$U$37, 20, FALSE)</f>
        <v>#N/A</v>
      </c>
      <c r="R85" t="e">
        <f>VLOOKUP(A85, '[1]Passing Stats Cleaning'!$A$3:$U$37, 21, FALSE)</f>
        <v>#N/A</v>
      </c>
      <c r="S85" t="e">
        <f>VLOOKUP(C85,'[1]Team Offense Cleaning'!$A$4:$AI$140, 10, FALSE)</f>
        <v>#N/A</v>
      </c>
      <c r="T85" t="e">
        <f>VLOOKUP(C85,'[1]Team Offense Cleaning'!$A$4:$AI$140, 9, FALSE)</f>
        <v>#N/A</v>
      </c>
      <c r="U85" t="e">
        <f>VLOOKUP(C85,'[1]Team Offense Cleaning'!$A$4:$AI$140, 13, FALSE)</f>
        <v>#N/A</v>
      </c>
      <c r="V85" t="e">
        <f>VLOOKUP(C85,'[1]Team Offense Cleaning'!$A$4:$AI$140, 17, FALSE)</f>
        <v>#N/A</v>
      </c>
      <c r="W85" t="e">
        <f>VLOOKUP(C85,'[1]Team Offense Cleaning'!$A$4:$AI$140, 15, FALSE)</f>
        <v>#N/A</v>
      </c>
      <c r="X85" t="e">
        <f>VLOOKUP(C85,'[1]Team Offense Cleaning'!$A$4:$AI$140, 16, FALSE)</f>
        <v>#N/A</v>
      </c>
      <c r="Y85" t="e">
        <f>VLOOKUP(C85,'[1]Team Offense Cleaning'!$A$4:$AI$140, 20, FALSE)</f>
        <v>#N/A</v>
      </c>
      <c r="Z85" t="e">
        <f>VLOOKUP(C85,'[1]Team Offense Cleaning'!$A$4:$AI$140, 22, FALSE)</f>
        <v>#N/A</v>
      </c>
      <c r="AA85" t="e">
        <f>VLOOKUP(C85,'[1]Team Offense Cleaning'!$A$4:$AI$140, 28, FALSE)</f>
        <v>#N/A</v>
      </c>
      <c r="AB85" t="e">
        <f>VLOOKUP(C85,'[1]Team Offense Cleaning'!$A$4:$AI$140, 29, FALSE)</f>
        <v>#N/A</v>
      </c>
      <c r="AC85" t="e">
        <f>VLOOKUP(C85,'[1]Team Offense Cleaning'!$A$4:$AI$140, 26, FALSE)</f>
        <v>#N/A</v>
      </c>
      <c r="AD85" t="e">
        <f>VLOOKUP(C85,'[1]Team Offense Cleaning'!$A$4:$AI$140, 27, FALSE)</f>
        <v>#N/A</v>
      </c>
      <c r="AE85" t="e">
        <f>VLOOKUP(C85,'[1]Team Offense Cleaning'!$A$4:$AI$140, 32, FALSE)</f>
        <v>#N/A</v>
      </c>
      <c r="AF85" t="e">
        <f>VLOOKUP(C85,'[1]Team Offense Cleaning'!$A$4:$AI$140, 33, FALSE)</f>
        <v>#N/A</v>
      </c>
      <c r="AG85" t="e">
        <f>VLOOKUP(E85, '[1]Team Defense Cleaning'!$A$4:$AN$135, 10, FALSE)</f>
        <v>#N/A</v>
      </c>
      <c r="AH85" t="e">
        <f>VLOOKUP(E85, '[1]Team Defense Cleaning'!$A$4:$AN$135, 9, FALSE)</f>
        <v>#N/A</v>
      </c>
      <c r="AI85" t="e">
        <f>VLOOKUP(E85, '[1]Team Defense Cleaning'!$A$4:$AN$135, 13, FALSE)</f>
        <v>#N/A</v>
      </c>
      <c r="AJ85" t="e">
        <f>VLOOKUP(E85, '[1]Team Defense Cleaning'!$A$4:$AN$135, 17, FALSE)</f>
        <v>#N/A</v>
      </c>
      <c r="AK85" t="e">
        <f>VLOOKUP(E85, '[1]Team Defense Cleaning'!$A$4:$AN$135, 15, FALSE)</f>
        <v>#N/A</v>
      </c>
      <c r="AL85" t="e">
        <f>VLOOKUP(E85, '[1]Team Defense Cleaning'!$A$4:$AN$135, 16, FALSE)</f>
        <v>#N/A</v>
      </c>
      <c r="AM85" t="e">
        <f>VLOOKUP(E85, '[1]Team Defense Cleaning'!$A$4:$AN$135, 20, FALSE)</f>
        <v>#N/A</v>
      </c>
      <c r="AN85" t="e">
        <f>VLOOKUP(E85, '[1]Team Defense Cleaning'!$A$4:$AN$135, 22, FALSE)</f>
        <v>#N/A</v>
      </c>
      <c r="AO85" t="e">
        <f>VLOOKUP(E85, '[1]Team Defense Cleaning'!$A$4:$AN$135, 26, FALSE)</f>
        <v>#N/A</v>
      </c>
      <c r="AP85" t="e">
        <f>VLOOKUP(E85, '[1]Team Defense Cleaning'!$A$4:$AN$135, 27, FALSE)</f>
        <v>#N/A</v>
      </c>
      <c r="AQ85" t="e">
        <f>VLOOKUP(E85, '[1]Team Defense Cleaning'!$A$4:$AN$135, 28, FALSE)</f>
        <v>#N/A</v>
      </c>
      <c r="AR85" t="e">
        <f>VLOOKUP(E85, '[1]Team Defense Cleaning'!$A$4:$AN$135, 29, FALSE)</f>
        <v>#N/A</v>
      </c>
      <c r="AS85" t="e">
        <f>VLOOKUP(E85, '[1]Team Defense Cleaning'!$A$4:$AN$135, 30, FALSE)</f>
        <v>#N/A</v>
      </c>
      <c r="AT85" t="e">
        <f>VLOOKUP(E85, '[1]Team Defense Cleaning'!$A$4:$AN$135, 32, FALSE)</f>
        <v>#N/A</v>
      </c>
      <c r="AU85" t="e">
        <f>VLOOKUP(E85, '[1]Team Defense Cleaning'!$A$4:$AP$135, 33, FALSE)</f>
        <v>#N/A</v>
      </c>
      <c r="AV85" t="e">
        <f>VLOOKUP(E85, '[1]Team Defense Cleaning'!$A$4:$AP$135, 36, FALSE)</f>
        <v>#N/A</v>
      </c>
      <c r="AW85" t="e">
        <f>VLOOKUP(E85, '[1]Team Defense Cleaning'!$A$4:$AP$135, 38, FALSE)</f>
        <v>#N/A</v>
      </c>
      <c r="AX85" t="e">
        <f>VLOOKUP(E85, '[1]Team Defense Cleaning'!$A$4:$AP$135, 42, FALSE)</f>
        <v>#N/A</v>
      </c>
      <c r="AY85" s="4" t="e">
        <f t="shared" si="1"/>
        <v>#N/A</v>
      </c>
      <c r="AZ85" t="e">
        <f xml:space="preserve"> IF(Table5[[#This Row],[Predicted Yards]] &gt;Table5[[#This Row],[Spread]], "O", "U")</f>
        <v>#N/A</v>
      </c>
    </row>
    <row r="86" spans="2:52" x14ac:dyDescent="0.2">
      <c r="B86" t="s">
        <v>1</v>
      </c>
      <c r="H86" t="e">
        <f>VLOOKUP($A86, '[1]Passing Stats Cleaning'!$A$3:$U$37, 7, FALSE)</f>
        <v>#N/A</v>
      </c>
      <c r="I86" t="e">
        <f>VLOOKUP(A86, '[1]Passing Stats Cleaning'!$A$3:$U$37, 10, FALSE)</f>
        <v>#N/A</v>
      </c>
      <c r="J86" t="e">
        <f>VLOOKUP(A86, '[1]Passing Stats Cleaning'!$A$3:$U$37, 12, FALSE)</f>
        <v>#N/A</v>
      </c>
      <c r="K86" t="e">
        <f>VLOOKUP(A86, '[1]Passing Stats Cleaning'!$A$3:$U$37, 13, FALSE)</f>
        <v>#N/A</v>
      </c>
      <c r="L86" t="e">
        <f>VLOOKUP(A86, '[1]Passing Stats Cleaning'!$A$3:$U$37, 14, FALSE)</f>
        <v>#N/A</v>
      </c>
      <c r="M86" t="e">
        <f>VLOOKUP(A86, '[1]Passing Stats Cleaning'!$A$3:$U$37, 15, FALSE)</f>
        <v>#N/A</v>
      </c>
      <c r="N86" t="e">
        <f>VLOOKUP(A86, '[1]Passing Stats Cleaning'!$A$3:$U$37, 16, FALSE)</f>
        <v>#N/A</v>
      </c>
      <c r="O86" t="e">
        <f>VLOOKUP(A86, '[1]Passing Stats Cleaning'!$A$3:$U$37, 18, FALSE)</f>
        <v>#N/A</v>
      </c>
      <c r="P86" t="e">
        <f>VLOOKUP(A86, '[1]Passing Stats Cleaning'!$A$3:$U$37, 19, FALSE)</f>
        <v>#N/A</v>
      </c>
      <c r="Q86" t="e">
        <f>VLOOKUP(A86, '[1]Passing Stats Cleaning'!$A$3:$U$37, 20, FALSE)</f>
        <v>#N/A</v>
      </c>
      <c r="R86" t="e">
        <f>VLOOKUP(A86, '[1]Passing Stats Cleaning'!$A$3:$U$37, 21, FALSE)</f>
        <v>#N/A</v>
      </c>
      <c r="S86" t="e">
        <f>VLOOKUP(C86,'[1]Team Offense Cleaning'!$A$4:$AI$140, 10, FALSE)</f>
        <v>#N/A</v>
      </c>
      <c r="T86" t="e">
        <f>VLOOKUP(C86,'[1]Team Offense Cleaning'!$A$4:$AI$140, 9, FALSE)</f>
        <v>#N/A</v>
      </c>
      <c r="U86" t="e">
        <f>VLOOKUP(C86,'[1]Team Offense Cleaning'!$A$4:$AI$140, 13, FALSE)</f>
        <v>#N/A</v>
      </c>
      <c r="V86" t="e">
        <f>VLOOKUP(C86,'[1]Team Offense Cleaning'!$A$4:$AI$140, 17, FALSE)</f>
        <v>#N/A</v>
      </c>
      <c r="W86" t="e">
        <f>VLOOKUP(C86,'[1]Team Offense Cleaning'!$A$4:$AI$140, 15, FALSE)</f>
        <v>#N/A</v>
      </c>
      <c r="X86" t="e">
        <f>VLOOKUP(C86,'[1]Team Offense Cleaning'!$A$4:$AI$140, 16, FALSE)</f>
        <v>#N/A</v>
      </c>
      <c r="Y86" t="e">
        <f>VLOOKUP(C86,'[1]Team Offense Cleaning'!$A$4:$AI$140, 20, FALSE)</f>
        <v>#N/A</v>
      </c>
      <c r="Z86" t="e">
        <f>VLOOKUP(C86,'[1]Team Offense Cleaning'!$A$4:$AI$140, 22, FALSE)</f>
        <v>#N/A</v>
      </c>
      <c r="AA86" t="e">
        <f>VLOOKUP(C86,'[1]Team Offense Cleaning'!$A$4:$AI$140, 28, FALSE)</f>
        <v>#N/A</v>
      </c>
      <c r="AB86" t="e">
        <f>VLOOKUP(C86,'[1]Team Offense Cleaning'!$A$4:$AI$140, 29, FALSE)</f>
        <v>#N/A</v>
      </c>
      <c r="AC86" t="e">
        <f>VLOOKUP(C86,'[1]Team Offense Cleaning'!$A$4:$AI$140, 26, FALSE)</f>
        <v>#N/A</v>
      </c>
      <c r="AD86" t="e">
        <f>VLOOKUP(C86,'[1]Team Offense Cleaning'!$A$4:$AI$140, 27, FALSE)</f>
        <v>#N/A</v>
      </c>
      <c r="AE86" t="e">
        <f>VLOOKUP(C86,'[1]Team Offense Cleaning'!$A$4:$AI$140, 32, FALSE)</f>
        <v>#N/A</v>
      </c>
      <c r="AF86" t="e">
        <f>VLOOKUP(C86,'[1]Team Offense Cleaning'!$A$4:$AI$140, 33, FALSE)</f>
        <v>#N/A</v>
      </c>
      <c r="AG86" t="e">
        <f>VLOOKUP(E86, '[1]Team Defense Cleaning'!$A$4:$AN$135, 10, FALSE)</f>
        <v>#N/A</v>
      </c>
      <c r="AH86" t="e">
        <f>VLOOKUP(E86, '[1]Team Defense Cleaning'!$A$4:$AN$135, 9, FALSE)</f>
        <v>#N/A</v>
      </c>
      <c r="AI86" t="e">
        <f>VLOOKUP(E86, '[1]Team Defense Cleaning'!$A$4:$AN$135, 13, FALSE)</f>
        <v>#N/A</v>
      </c>
      <c r="AJ86" t="e">
        <f>VLOOKUP(E86, '[1]Team Defense Cleaning'!$A$4:$AN$135, 17, FALSE)</f>
        <v>#N/A</v>
      </c>
      <c r="AK86" t="e">
        <f>VLOOKUP(E86, '[1]Team Defense Cleaning'!$A$4:$AN$135, 15, FALSE)</f>
        <v>#N/A</v>
      </c>
      <c r="AL86" t="e">
        <f>VLOOKUP(E86, '[1]Team Defense Cleaning'!$A$4:$AN$135, 16, FALSE)</f>
        <v>#N/A</v>
      </c>
      <c r="AM86" t="e">
        <f>VLOOKUP(E86, '[1]Team Defense Cleaning'!$A$4:$AN$135, 20, FALSE)</f>
        <v>#N/A</v>
      </c>
      <c r="AN86" t="e">
        <f>VLOOKUP(E86, '[1]Team Defense Cleaning'!$A$4:$AN$135, 22, FALSE)</f>
        <v>#N/A</v>
      </c>
      <c r="AO86" t="e">
        <f>VLOOKUP(E86, '[1]Team Defense Cleaning'!$A$4:$AN$135, 26, FALSE)</f>
        <v>#N/A</v>
      </c>
      <c r="AP86" t="e">
        <f>VLOOKUP(E86, '[1]Team Defense Cleaning'!$A$4:$AN$135, 27, FALSE)</f>
        <v>#N/A</v>
      </c>
      <c r="AQ86" t="e">
        <f>VLOOKUP(E86, '[1]Team Defense Cleaning'!$A$4:$AN$135, 28, FALSE)</f>
        <v>#N/A</v>
      </c>
      <c r="AR86" t="e">
        <f>VLOOKUP(E86, '[1]Team Defense Cleaning'!$A$4:$AN$135, 29, FALSE)</f>
        <v>#N/A</v>
      </c>
      <c r="AS86" t="e">
        <f>VLOOKUP(E86, '[1]Team Defense Cleaning'!$A$4:$AN$135, 30, FALSE)</f>
        <v>#N/A</v>
      </c>
      <c r="AT86" t="e">
        <f>VLOOKUP(E86, '[1]Team Defense Cleaning'!$A$4:$AN$135, 32, FALSE)</f>
        <v>#N/A</v>
      </c>
      <c r="AU86" t="e">
        <f>VLOOKUP(E86, '[1]Team Defense Cleaning'!$A$4:$AP$135, 33, FALSE)</f>
        <v>#N/A</v>
      </c>
      <c r="AV86" t="e">
        <f>VLOOKUP(E86, '[1]Team Defense Cleaning'!$A$4:$AP$135, 36, FALSE)</f>
        <v>#N/A</v>
      </c>
      <c r="AW86" t="e">
        <f>VLOOKUP(E86, '[1]Team Defense Cleaning'!$A$4:$AP$135, 38, FALSE)</f>
        <v>#N/A</v>
      </c>
      <c r="AX86" t="e">
        <f>VLOOKUP(E86, '[1]Team Defense Cleaning'!$A$4:$AP$135, 42, FALSE)</f>
        <v>#N/A</v>
      </c>
      <c r="AY86" s="4" t="e">
        <f t="shared" si="1"/>
        <v>#N/A</v>
      </c>
      <c r="AZ86" t="e">
        <f xml:space="preserve"> IF(Table5[[#This Row],[Predicted Yards]] &gt;Table5[[#This Row],[Spread]], "O", "U")</f>
        <v>#N/A</v>
      </c>
    </row>
    <row r="87" spans="2:52" x14ac:dyDescent="0.2">
      <c r="B87" t="s">
        <v>1</v>
      </c>
      <c r="H87" t="e">
        <f>VLOOKUP($A87, '[1]Passing Stats Cleaning'!$A$3:$U$37, 7, FALSE)</f>
        <v>#N/A</v>
      </c>
      <c r="I87" t="e">
        <f>VLOOKUP(A87, '[1]Passing Stats Cleaning'!$A$3:$U$37, 10, FALSE)</f>
        <v>#N/A</v>
      </c>
      <c r="J87" t="e">
        <f>VLOOKUP(A87, '[1]Passing Stats Cleaning'!$A$3:$U$37, 12, FALSE)</f>
        <v>#N/A</v>
      </c>
      <c r="K87" t="e">
        <f>VLOOKUP(A87, '[1]Passing Stats Cleaning'!$A$3:$U$37, 13, FALSE)</f>
        <v>#N/A</v>
      </c>
      <c r="L87" t="e">
        <f>VLOOKUP(A87, '[1]Passing Stats Cleaning'!$A$3:$U$37, 14, FALSE)</f>
        <v>#N/A</v>
      </c>
      <c r="M87" t="e">
        <f>VLOOKUP(A87, '[1]Passing Stats Cleaning'!$A$3:$U$37, 15, FALSE)</f>
        <v>#N/A</v>
      </c>
      <c r="N87" t="e">
        <f>VLOOKUP(A87, '[1]Passing Stats Cleaning'!$A$3:$U$37, 16, FALSE)</f>
        <v>#N/A</v>
      </c>
      <c r="O87" t="e">
        <f>VLOOKUP(A87, '[1]Passing Stats Cleaning'!$A$3:$U$37, 18, FALSE)</f>
        <v>#N/A</v>
      </c>
      <c r="P87" t="e">
        <f>VLOOKUP(A87, '[1]Passing Stats Cleaning'!$A$3:$U$37, 19, FALSE)</f>
        <v>#N/A</v>
      </c>
      <c r="Q87" t="e">
        <f>VLOOKUP(A87, '[1]Passing Stats Cleaning'!$A$3:$U$37, 20, FALSE)</f>
        <v>#N/A</v>
      </c>
      <c r="R87" t="e">
        <f>VLOOKUP(A87, '[1]Passing Stats Cleaning'!$A$3:$U$37, 21, FALSE)</f>
        <v>#N/A</v>
      </c>
      <c r="S87" t="e">
        <f>VLOOKUP(C87,'[1]Team Offense Cleaning'!$A$4:$AI$140, 10, FALSE)</f>
        <v>#N/A</v>
      </c>
      <c r="T87" t="e">
        <f>VLOOKUP(C87,'[1]Team Offense Cleaning'!$A$4:$AI$140, 9, FALSE)</f>
        <v>#N/A</v>
      </c>
      <c r="U87" t="e">
        <f>VLOOKUP(C87,'[1]Team Offense Cleaning'!$A$4:$AI$140, 13, FALSE)</f>
        <v>#N/A</v>
      </c>
      <c r="V87" t="e">
        <f>VLOOKUP(C87,'[1]Team Offense Cleaning'!$A$4:$AI$140, 17, FALSE)</f>
        <v>#N/A</v>
      </c>
      <c r="W87" t="e">
        <f>VLOOKUP(C87,'[1]Team Offense Cleaning'!$A$4:$AI$140, 15, FALSE)</f>
        <v>#N/A</v>
      </c>
      <c r="X87" t="e">
        <f>VLOOKUP(C87,'[1]Team Offense Cleaning'!$A$4:$AI$140, 16, FALSE)</f>
        <v>#N/A</v>
      </c>
      <c r="Y87" t="e">
        <f>VLOOKUP(C87,'[1]Team Offense Cleaning'!$A$4:$AI$140, 20, FALSE)</f>
        <v>#N/A</v>
      </c>
      <c r="Z87" t="e">
        <f>VLOOKUP(C87,'[1]Team Offense Cleaning'!$A$4:$AI$140, 22, FALSE)</f>
        <v>#N/A</v>
      </c>
      <c r="AA87" t="e">
        <f>VLOOKUP(C87,'[1]Team Offense Cleaning'!$A$4:$AI$140, 28, FALSE)</f>
        <v>#N/A</v>
      </c>
      <c r="AB87" t="e">
        <f>VLOOKUP(C87,'[1]Team Offense Cleaning'!$A$4:$AI$140, 29, FALSE)</f>
        <v>#N/A</v>
      </c>
      <c r="AC87" t="e">
        <f>VLOOKUP(C87,'[1]Team Offense Cleaning'!$A$4:$AI$140, 26, FALSE)</f>
        <v>#N/A</v>
      </c>
      <c r="AD87" t="e">
        <f>VLOOKUP(C87,'[1]Team Offense Cleaning'!$A$4:$AI$140, 27, FALSE)</f>
        <v>#N/A</v>
      </c>
      <c r="AE87" t="e">
        <f>VLOOKUP(C87,'[1]Team Offense Cleaning'!$A$4:$AI$140, 32, FALSE)</f>
        <v>#N/A</v>
      </c>
      <c r="AF87" t="e">
        <f>VLOOKUP(C87,'[1]Team Offense Cleaning'!$A$4:$AI$140, 33, FALSE)</f>
        <v>#N/A</v>
      </c>
      <c r="AG87" t="e">
        <f>VLOOKUP(E87, '[1]Team Defense Cleaning'!$A$4:$AN$135, 10, FALSE)</f>
        <v>#N/A</v>
      </c>
      <c r="AH87" t="e">
        <f>VLOOKUP(E87, '[1]Team Defense Cleaning'!$A$4:$AN$135, 9, FALSE)</f>
        <v>#N/A</v>
      </c>
      <c r="AI87" t="e">
        <f>VLOOKUP(E87, '[1]Team Defense Cleaning'!$A$4:$AN$135, 13, FALSE)</f>
        <v>#N/A</v>
      </c>
      <c r="AJ87" t="e">
        <f>VLOOKUP(E87, '[1]Team Defense Cleaning'!$A$4:$AN$135, 17, FALSE)</f>
        <v>#N/A</v>
      </c>
      <c r="AK87" t="e">
        <f>VLOOKUP(E87, '[1]Team Defense Cleaning'!$A$4:$AN$135, 15, FALSE)</f>
        <v>#N/A</v>
      </c>
      <c r="AL87" t="e">
        <f>VLOOKUP(E87, '[1]Team Defense Cleaning'!$A$4:$AN$135, 16, FALSE)</f>
        <v>#N/A</v>
      </c>
      <c r="AM87" t="e">
        <f>VLOOKUP(E87, '[1]Team Defense Cleaning'!$A$4:$AN$135, 20, FALSE)</f>
        <v>#N/A</v>
      </c>
      <c r="AN87" t="e">
        <f>VLOOKUP(E87, '[1]Team Defense Cleaning'!$A$4:$AN$135, 22, FALSE)</f>
        <v>#N/A</v>
      </c>
      <c r="AO87" t="e">
        <f>VLOOKUP(E87, '[1]Team Defense Cleaning'!$A$4:$AN$135, 26, FALSE)</f>
        <v>#N/A</v>
      </c>
      <c r="AP87" t="e">
        <f>VLOOKUP(E87, '[1]Team Defense Cleaning'!$A$4:$AN$135, 27, FALSE)</f>
        <v>#N/A</v>
      </c>
      <c r="AQ87" t="e">
        <f>VLOOKUP(E87, '[1]Team Defense Cleaning'!$A$4:$AN$135, 28, FALSE)</f>
        <v>#N/A</v>
      </c>
      <c r="AR87" t="e">
        <f>VLOOKUP(E87, '[1]Team Defense Cleaning'!$A$4:$AN$135, 29, FALSE)</f>
        <v>#N/A</v>
      </c>
      <c r="AS87" t="e">
        <f>VLOOKUP(E87, '[1]Team Defense Cleaning'!$A$4:$AN$135, 30, FALSE)</f>
        <v>#N/A</v>
      </c>
      <c r="AT87" t="e">
        <f>VLOOKUP(E87, '[1]Team Defense Cleaning'!$A$4:$AN$135, 32, FALSE)</f>
        <v>#N/A</v>
      </c>
      <c r="AU87" t="e">
        <f>VLOOKUP(E87, '[1]Team Defense Cleaning'!$A$4:$AP$135, 33, FALSE)</f>
        <v>#N/A</v>
      </c>
      <c r="AV87" t="e">
        <f>VLOOKUP(E87, '[1]Team Defense Cleaning'!$A$4:$AP$135, 36, FALSE)</f>
        <v>#N/A</v>
      </c>
      <c r="AW87" t="e">
        <f>VLOOKUP(E87, '[1]Team Defense Cleaning'!$A$4:$AP$135, 38, FALSE)</f>
        <v>#N/A</v>
      </c>
      <c r="AX87" t="e">
        <f>VLOOKUP(E87, '[1]Team Defense Cleaning'!$A$4:$AP$135, 42, FALSE)</f>
        <v>#N/A</v>
      </c>
      <c r="AY87" s="4" t="e">
        <f t="shared" si="1"/>
        <v>#N/A</v>
      </c>
      <c r="AZ87" t="e">
        <f xml:space="preserve"> IF(Table5[[#This Row],[Predicted Yards]] &gt;Table5[[#This Row],[Spread]], "O", "U")</f>
        <v>#N/A</v>
      </c>
    </row>
    <row r="88" spans="2:52" x14ac:dyDescent="0.2">
      <c r="B88" t="s">
        <v>1</v>
      </c>
      <c r="H88" t="e">
        <f>VLOOKUP($A88, '[1]Passing Stats Cleaning'!$A$3:$U$37, 7, FALSE)</f>
        <v>#N/A</v>
      </c>
      <c r="I88" t="e">
        <f>VLOOKUP(A88, '[1]Passing Stats Cleaning'!$A$3:$U$37, 10, FALSE)</f>
        <v>#N/A</v>
      </c>
      <c r="J88" t="e">
        <f>VLOOKUP(A88, '[1]Passing Stats Cleaning'!$A$3:$U$37, 12, FALSE)</f>
        <v>#N/A</v>
      </c>
      <c r="K88" t="e">
        <f>VLOOKUP(A88, '[1]Passing Stats Cleaning'!$A$3:$U$37, 13, FALSE)</f>
        <v>#N/A</v>
      </c>
      <c r="L88" t="e">
        <f>VLOOKUP(A88, '[1]Passing Stats Cleaning'!$A$3:$U$37, 14, FALSE)</f>
        <v>#N/A</v>
      </c>
      <c r="M88" t="e">
        <f>VLOOKUP(A88, '[1]Passing Stats Cleaning'!$A$3:$U$37, 15, FALSE)</f>
        <v>#N/A</v>
      </c>
      <c r="N88" t="e">
        <f>VLOOKUP(A88, '[1]Passing Stats Cleaning'!$A$3:$U$37, 16, FALSE)</f>
        <v>#N/A</v>
      </c>
      <c r="O88" t="e">
        <f>VLOOKUP(A88, '[1]Passing Stats Cleaning'!$A$3:$U$37, 18, FALSE)</f>
        <v>#N/A</v>
      </c>
      <c r="P88" t="e">
        <f>VLOOKUP(A88, '[1]Passing Stats Cleaning'!$A$3:$U$37, 19, FALSE)</f>
        <v>#N/A</v>
      </c>
      <c r="Q88" t="e">
        <f>VLOOKUP(A88, '[1]Passing Stats Cleaning'!$A$3:$U$37, 20, FALSE)</f>
        <v>#N/A</v>
      </c>
      <c r="R88" t="e">
        <f>VLOOKUP(A88, '[1]Passing Stats Cleaning'!$A$3:$U$37, 21, FALSE)</f>
        <v>#N/A</v>
      </c>
      <c r="S88" t="e">
        <f>VLOOKUP(C88,'[1]Team Offense Cleaning'!$A$4:$AI$140, 10, FALSE)</f>
        <v>#N/A</v>
      </c>
      <c r="T88" t="e">
        <f>VLOOKUP(C88,'[1]Team Offense Cleaning'!$A$4:$AI$140, 9, FALSE)</f>
        <v>#N/A</v>
      </c>
      <c r="U88" t="e">
        <f>VLOOKUP(C88,'[1]Team Offense Cleaning'!$A$4:$AI$140, 13, FALSE)</f>
        <v>#N/A</v>
      </c>
      <c r="V88" t="e">
        <f>VLOOKUP(C88,'[1]Team Offense Cleaning'!$A$4:$AI$140, 17, FALSE)</f>
        <v>#N/A</v>
      </c>
      <c r="W88" t="e">
        <f>VLOOKUP(C88,'[1]Team Offense Cleaning'!$A$4:$AI$140, 15, FALSE)</f>
        <v>#N/A</v>
      </c>
      <c r="X88" t="e">
        <f>VLOOKUP(C88,'[1]Team Offense Cleaning'!$A$4:$AI$140, 16, FALSE)</f>
        <v>#N/A</v>
      </c>
      <c r="Y88" t="e">
        <f>VLOOKUP(C88,'[1]Team Offense Cleaning'!$A$4:$AI$140, 20, FALSE)</f>
        <v>#N/A</v>
      </c>
      <c r="Z88" t="e">
        <f>VLOOKUP(C88,'[1]Team Offense Cleaning'!$A$4:$AI$140, 22, FALSE)</f>
        <v>#N/A</v>
      </c>
      <c r="AA88" t="e">
        <f>VLOOKUP(C88,'[1]Team Offense Cleaning'!$A$4:$AI$140, 28, FALSE)</f>
        <v>#N/A</v>
      </c>
      <c r="AB88" t="e">
        <f>VLOOKUP(C88,'[1]Team Offense Cleaning'!$A$4:$AI$140, 29, FALSE)</f>
        <v>#N/A</v>
      </c>
      <c r="AC88" t="e">
        <f>VLOOKUP(C88,'[1]Team Offense Cleaning'!$A$4:$AI$140, 26, FALSE)</f>
        <v>#N/A</v>
      </c>
      <c r="AD88" t="e">
        <f>VLOOKUP(C88,'[1]Team Offense Cleaning'!$A$4:$AI$140, 27, FALSE)</f>
        <v>#N/A</v>
      </c>
      <c r="AE88" t="e">
        <f>VLOOKUP(C88,'[1]Team Offense Cleaning'!$A$4:$AI$140, 32, FALSE)</f>
        <v>#N/A</v>
      </c>
      <c r="AF88" t="e">
        <f>VLOOKUP(C88,'[1]Team Offense Cleaning'!$A$4:$AI$140, 33, FALSE)</f>
        <v>#N/A</v>
      </c>
      <c r="AG88" t="e">
        <f>VLOOKUP(E88, '[1]Team Defense Cleaning'!$A$4:$AN$135, 10, FALSE)</f>
        <v>#N/A</v>
      </c>
      <c r="AH88" t="e">
        <f>VLOOKUP(E88, '[1]Team Defense Cleaning'!$A$4:$AN$135, 9, FALSE)</f>
        <v>#N/A</v>
      </c>
      <c r="AI88" t="e">
        <f>VLOOKUP(E88, '[1]Team Defense Cleaning'!$A$4:$AN$135, 13, FALSE)</f>
        <v>#N/A</v>
      </c>
      <c r="AJ88" t="e">
        <f>VLOOKUP(E88, '[1]Team Defense Cleaning'!$A$4:$AN$135, 17, FALSE)</f>
        <v>#N/A</v>
      </c>
      <c r="AK88" t="e">
        <f>VLOOKUP(E88, '[1]Team Defense Cleaning'!$A$4:$AN$135, 15, FALSE)</f>
        <v>#N/A</v>
      </c>
      <c r="AL88" t="e">
        <f>VLOOKUP(E88, '[1]Team Defense Cleaning'!$A$4:$AN$135, 16, FALSE)</f>
        <v>#N/A</v>
      </c>
      <c r="AM88" t="e">
        <f>VLOOKUP(E88, '[1]Team Defense Cleaning'!$A$4:$AN$135, 20, FALSE)</f>
        <v>#N/A</v>
      </c>
      <c r="AN88" t="e">
        <f>VLOOKUP(E88, '[1]Team Defense Cleaning'!$A$4:$AN$135, 22, FALSE)</f>
        <v>#N/A</v>
      </c>
      <c r="AO88" t="e">
        <f>VLOOKUP(E88, '[1]Team Defense Cleaning'!$A$4:$AN$135, 26, FALSE)</f>
        <v>#N/A</v>
      </c>
      <c r="AP88" t="e">
        <f>VLOOKUP(E88, '[1]Team Defense Cleaning'!$A$4:$AN$135, 27, FALSE)</f>
        <v>#N/A</v>
      </c>
      <c r="AQ88" t="e">
        <f>VLOOKUP(E88, '[1]Team Defense Cleaning'!$A$4:$AN$135, 28, FALSE)</f>
        <v>#N/A</v>
      </c>
      <c r="AR88" t="e">
        <f>VLOOKUP(E88, '[1]Team Defense Cleaning'!$A$4:$AN$135, 29, FALSE)</f>
        <v>#N/A</v>
      </c>
      <c r="AS88" t="e">
        <f>VLOOKUP(E88, '[1]Team Defense Cleaning'!$A$4:$AN$135, 30, FALSE)</f>
        <v>#N/A</v>
      </c>
      <c r="AT88" t="e">
        <f>VLOOKUP(E88, '[1]Team Defense Cleaning'!$A$4:$AN$135, 32, FALSE)</f>
        <v>#N/A</v>
      </c>
      <c r="AU88" t="e">
        <f>VLOOKUP(E88, '[1]Team Defense Cleaning'!$A$4:$AP$135, 33, FALSE)</f>
        <v>#N/A</v>
      </c>
      <c r="AV88" t="e">
        <f>VLOOKUP(E88, '[1]Team Defense Cleaning'!$A$4:$AP$135, 36, FALSE)</f>
        <v>#N/A</v>
      </c>
      <c r="AW88" t="e">
        <f>VLOOKUP(E88, '[1]Team Defense Cleaning'!$A$4:$AP$135, 38, FALSE)</f>
        <v>#N/A</v>
      </c>
      <c r="AX88" t="e">
        <f>VLOOKUP(E88, '[1]Team Defense Cleaning'!$A$4:$AP$135, 42, FALSE)</f>
        <v>#N/A</v>
      </c>
      <c r="AY88" s="4" t="e">
        <f t="shared" si="1"/>
        <v>#N/A</v>
      </c>
      <c r="AZ88" t="e">
        <f xml:space="preserve"> IF(Table5[[#This Row],[Predicted Yards]] &gt;Table5[[#This Row],[Spread]], "O", "U")</f>
        <v>#N/A</v>
      </c>
    </row>
    <row r="89" spans="2:52" x14ac:dyDescent="0.2">
      <c r="B89" t="s">
        <v>1</v>
      </c>
      <c r="H89" t="e">
        <f>VLOOKUP($A89, '[1]Passing Stats Cleaning'!$A$3:$U$37, 7, FALSE)</f>
        <v>#N/A</v>
      </c>
      <c r="I89" t="e">
        <f>VLOOKUP(A89, '[1]Passing Stats Cleaning'!$A$3:$U$37, 10, FALSE)</f>
        <v>#N/A</v>
      </c>
      <c r="J89" t="e">
        <f>VLOOKUP(A89, '[1]Passing Stats Cleaning'!$A$3:$U$37, 12, FALSE)</f>
        <v>#N/A</v>
      </c>
      <c r="K89" t="e">
        <f>VLOOKUP(A89, '[1]Passing Stats Cleaning'!$A$3:$U$37, 13, FALSE)</f>
        <v>#N/A</v>
      </c>
      <c r="L89" t="e">
        <f>VLOOKUP(A89, '[1]Passing Stats Cleaning'!$A$3:$U$37, 14, FALSE)</f>
        <v>#N/A</v>
      </c>
      <c r="M89" t="e">
        <f>VLOOKUP(A89, '[1]Passing Stats Cleaning'!$A$3:$U$37, 15, FALSE)</f>
        <v>#N/A</v>
      </c>
      <c r="N89" t="e">
        <f>VLOOKUP(A89, '[1]Passing Stats Cleaning'!$A$3:$U$37, 16, FALSE)</f>
        <v>#N/A</v>
      </c>
      <c r="O89" t="e">
        <f>VLOOKUP(A89, '[1]Passing Stats Cleaning'!$A$3:$U$37, 18, FALSE)</f>
        <v>#N/A</v>
      </c>
      <c r="P89" t="e">
        <f>VLOOKUP(A89, '[1]Passing Stats Cleaning'!$A$3:$U$37, 19, FALSE)</f>
        <v>#N/A</v>
      </c>
      <c r="Q89" t="e">
        <f>VLOOKUP(A89, '[1]Passing Stats Cleaning'!$A$3:$U$37, 20, FALSE)</f>
        <v>#N/A</v>
      </c>
      <c r="R89" t="e">
        <f>VLOOKUP(A89, '[1]Passing Stats Cleaning'!$A$3:$U$37, 21, FALSE)</f>
        <v>#N/A</v>
      </c>
      <c r="S89" t="e">
        <f>VLOOKUP(C89,'[1]Team Offense Cleaning'!$A$4:$AI$140, 10, FALSE)</f>
        <v>#N/A</v>
      </c>
      <c r="T89" t="e">
        <f>VLOOKUP(C89,'[1]Team Offense Cleaning'!$A$4:$AI$140, 9, FALSE)</f>
        <v>#N/A</v>
      </c>
      <c r="U89" t="e">
        <f>VLOOKUP(C89,'[1]Team Offense Cleaning'!$A$4:$AI$140, 13, FALSE)</f>
        <v>#N/A</v>
      </c>
      <c r="V89" t="e">
        <f>VLOOKUP(C89,'[1]Team Offense Cleaning'!$A$4:$AI$140, 17, FALSE)</f>
        <v>#N/A</v>
      </c>
      <c r="W89" t="e">
        <f>VLOOKUP(C89,'[1]Team Offense Cleaning'!$A$4:$AI$140, 15, FALSE)</f>
        <v>#N/A</v>
      </c>
      <c r="X89" t="e">
        <f>VLOOKUP(C89,'[1]Team Offense Cleaning'!$A$4:$AI$140, 16, FALSE)</f>
        <v>#N/A</v>
      </c>
      <c r="Y89" t="e">
        <f>VLOOKUP(C89,'[1]Team Offense Cleaning'!$A$4:$AI$140, 20, FALSE)</f>
        <v>#N/A</v>
      </c>
      <c r="Z89" t="e">
        <f>VLOOKUP(C89,'[1]Team Offense Cleaning'!$A$4:$AI$140, 22, FALSE)</f>
        <v>#N/A</v>
      </c>
      <c r="AA89" t="e">
        <f>VLOOKUP(C89,'[1]Team Offense Cleaning'!$A$4:$AI$140, 28, FALSE)</f>
        <v>#N/A</v>
      </c>
      <c r="AB89" t="e">
        <f>VLOOKUP(C89,'[1]Team Offense Cleaning'!$A$4:$AI$140, 29, FALSE)</f>
        <v>#N/A</v>
      </c>
      <c r="AC89" t="e">
        <f>VLOOKUP(C89,'[1]Team Offense Cleaning'!$A$4:$AI$140, 26, FALSE)</f>
        <v>#N/A</v>
      </c>
      <c r="AD89" t="e">
        <f>VLOOKUP(C89,'[1]Team Offense Cleaning'!$A$4:$AI$140, 27, FALSE)</f>
        <v>#N/A</v>
      </c>
      <c r="AE89" t="e">
        <f>VLOOKUP(C89,'[1]Team Offense Cleaning'!$A$4:$AI$140, 32, FALSE)</f>
        <v>#N/A</v>
      </c>
      <c r="AF89" t="e">
        <f>VLOOKUP(C89,'[1]Team Offense Cleaning'!$A$4:$AI$140, 33, FALSE)</f>
        <v>#N/A</v>
      </c>
      <c r="AG89" t="e">
        <f>VLOOKUP(E89, '[1]Team Defense Cleaning'!$A$4:$AN$135, 10, FALSE)</f>
        <v>#N/A</v>
      </c>
      <c r="AH89" t="e">
        <f>VLOOKUP(E89, '[1]Team Defense Cleaning'!$A$4:$AN$135, 9, FALSE)</f>
        <v>#N/A</v>
      </c>
      <c r="AI89" t="e">
        <f>VLOOKUP(E89, '[1]Team Defense Cleaning'!$A$4:$AN$135, 13, FALSE)</f>
        <v>#N/A</v>
      </c>
      <c r="AJ89" t="e">
        <f>VLOOKUP(E89, '[1]Team Defense Cleaning'!$A$4:$AN$135, 17, FALSE)</f>
        <v>#N/A</v>
      </c>
      <c r="AK89" t="e">
        <f>VLOOKUP(E89, '[1]Team Defense Cleaning'!$A$4:$AN$135, 15, FALSE)</f>
        <v>#N/A</v>
      </c>
      <c r="AL89" t="e">
        <f>VLOOKUP(E89, '[1]Team Defense Cleaning'!$A$4:$AN$135, 16, FALSE)</f>
        <v>#N/A</v>
      </c>
      <c r="AM89" t="e">
        <f>VLOOKUP(E89, '[1]Team Defense Cleaning'!$A$4:$AN$135, 20, FALSE)</f>
        <v>#N/A</v>
      </c>
      <c r="AN89" t="e">
        <f>VLOOKUP(E89, '[1]Team Defense Cleaning'!$A$4:$AN$135, 22, FALSE)</f>
        <v>#N/A</v>
      </c>
      <c r="AO89" t="e">
        <f>VLOOKUP(E89, '[1]Team Defense Cleaning'!$A$4:$AN$135, 26, FALSE)</f>
        <v>#N/A</v>
      </c>
      <c r="AP89" t="e">
        <f>VLOOKUP(E89, '[1]Team Defense Cleaning'!$A$4:$AN$135, 27, FALSE)</f>
        <v>#N/A</v>
      </c>
      <c r="AQ89" t="e">
        <f>VLOOKUP(E89, '[1]Team Defense Cleaning'!$A$4:$AN$135, 28, FALSE)</f>
        <v>#N/A</v>
      </c>
      <c r="AR89" t="e">
        <f>VLOOKUP(E89, '[1]Team Defense Cleaning'!$A$4:$AN$135, 29, FALSE)</f>
        <v>#N/A</v>
      </c>
      <c r="AS89" t="e">
        <f>VLOOKUP(E89, '[1]Team Defense Cleaning'!$A$4:$AN$135, 30, FALSE)</f>
        <v>#N/A</v>
      </c>
      <c r="AT89" t="e">
        <f>VLOOKUP(E89, '[1]Team Defense Cleaning'!$A$4:$AN$135, 32, FALSE)</f>
        <v>#N/A</v>
      </c>
      <c r="AU89" t="e">
        <f>VLOOKUP(E89, '[1]Team Defense Cleaning'!$A$4:$AP$135, 33, FALSE)</f>
        <v>#N/A</v>
      </c>
      <c r="AV89" t="e">
        <f>VLOOKUP(E89, '[1]Team Defense Cleaning'!$A$4:$AP$135, 36, FALSE)</f>
        <v>#N/A</v>
      </c>
      <c r="AW89" t="e">
        <f>VLOOKUP(E89, '[1]Team Defense Cleaning'!$A$4:$AP$135, 38, FALSE)</f>
        <v>#N/A</v>
      </c>
      <c r="AX89" t="e">
        <f>VLOOKUP(E89, '[1]Team Defense Cleaning'!$A$4:$AP$135, 42, FALSE)</f>
        <v>#N/A</v>
      </c>
      <c r="AY89" s="4" t="e">
        <f t="shared" si="1"/>
        <v>#N/A</v>
      </c>
      <c r="AZ89" t="e">
        <f xml:space="preserve"> IF(Table5[[#This Row],[Predicted Yards]] &gt;Table5[[#This Row],[Spread]], "O", "U")</f>
        <v>#N/A</v>
      </c>
    </row>
    <row r="90" spans="2:52" x14ac:dyDescent="0.2">
      <c r="B90" t="s">
        <v>1</v>
      </c>
      <c r="H90" t="e">
        <f>VLOOKUP($A90, '[1]Passing Stats Cleaning'!$A$3:$U$37, 7, FALSE)</f>
        <v>#N/A</v>
      </c>
      <c r="I90" t="e">
        <f>VLOOKUP(A90, '[1]Passing Stats Cleaning'!$A$3:$U$37, 10, FALSE)</f>
        <v>#N/A</v>
      </c>
      <c r="J90" t="e">
        <f>VLOOKUP(A90, '[1]Passing Stats Cleaning'!$A$3:$U$37, 12, FALSE)</f>
        <v>#N/A</v>
      </c>
      <c r="K90" t="e">
        <f>VLOOKUP(A90, '[1]Passing Stats Cleaning'!$A$3:$U$37, 13, FALSE)</f>
        <v>#N/A</v>
      </c>
      <c r="L90" t="e">
        <f>VLOOKUP(A90, '[1]Passing Stats Cleaning'!$A$3:$U$37, 14, FALSE)</f>
        <v>#N/A</v>
      </c>
      <c r="M90" t="e">
        <f>VLOOKUP(A90, '[1]Passing Stats Cleaning'!$A$3:$U$37, 15, FALSE)</f>
        <v>#N/A</v>
      </c>
      <c r="N90" t="e">
        <f>VLOOKUP(A90, '[1]Passing Stats Cleaning'!$A$3:$U$37, 16, FALSE)</f>
        <v>#N/A</v>
      </c>
      <c r="O90" t="e">
        <f>VLOOKUP(A90, '[1]Passing Stats Cleaning'!$A$3:$U$37, 18, FALSE)</f>
        <v>#N/A</v>
      </c>
      <c r="P90" t="e">
        <f>VLOOKUP(A90, '[1]Passing Stats Cleaning'!$A$3:$U$37, 19, FALSE)</f>
        <v>#N/A</v>
      </c>
      <c r="Q90" t="e">
        <f>VLOOKUP(A90, '[1]Passing Stats Cleaning'!$A$3:$U$37, 20, FALSE)</f>
        <v>#N/A</v>
      </c>
      <c r="R90" t="e">
        <f>VLOOKUP(A90, '[1]Passing Stats Cleaning'!$A$3:$U$37, 21, FALSE)</f>
        <v>#N/A</v>
      </c>
      <c r="S90" t="e">
        <f>VLOOKUP(C90,'[1]Team Offense Cleaning'!$A$4:$AI$140, 10, FALSE)</f>
        <v>#N/A</v>
      </c>
      <c r="T90" t="e">
        <f>VLOOKUP(C90,'[1]Team Offense Cleaning'!$A$4:$AI$140, 9, FALSE)</f>
        <v>#N/A</v>
      </c>
      <c r="U90" t="e">
        <f>VLOOKUP(C90,'[1]Team Offense Cleaning'!$A$4:$AI$140, 13, FALSE)</f>
        <v>#N/A</v>
      </c>
      <c r="V90" t="e">
        <f>VLOOKUP(C90,'[1]Team Offense Cleaning'!$A$4:$AI$140, 17, FALSE)</f>
        <v>#N/A</v>
      </c>
      <c r="W90" t="e">
        <f>VLOOKUP(C90,'[1]Team Offense Cleaning'!$A$4:$AI$140, 15, FALSE)</f>
        <v>#N/A</v>
      </c>
      <c r="X90" t="e">
        <f>VLOOKUP(C90,'[1]Team Offense Cleaning'!$A$4:$AI$140, 16, FALSE)</f>
        <v>#N/A</v>
      </c>
      <c r="Y90" t="e">
        <f>VLOOKUP(C90,'[1]Team Offense Cleaning'!$A$4:$AI$140, 20, FALSE)</f>
        <v>#N/A</v>
      </c>
      <c r="Z90" t="e">
        <f>VLOOKUP(C90,'[1]Team Offense Cleaning'!$A$4:$AI$140, 22, FALSE)</f>
        <v>#N/A</v>
      </c>
      <c r="AA90" t="e">
        <f>VLOOKUP(C90,'[1]Team Offense Cleaning'!$A$4:$AI$140, 28, FALSE)</f>
        <v>#N/A</v>
      </c>
      <c r="AB90" t="e">
        <f>VLOOKUP(C90,'[1]Team Offense Cleaning'!$A$4:$AI$140, 29, FALSE)</f>
        <v>#N/A</v>
      </c>
      <c r="AC90" t="e">
        <f>VLOOKUP(C90,'[1]Team Offense Cleaning'!$A$4:$AI$140, 26, FALSE)</f>
        <v>#N/A</v>
      </c>
      <c r="AD90" t="e">
        <f>VLOOKUP(C90,'[1]Team Offense Cleaning'!$A$4:$AI$140, 27, FALSE)</f>
        <v>#N/A</v>
      </c>
      <c r="AE90" t="e">
        <f>VLOOKUP(C90,'[1]Team Offense Cleaning'!$A$4:$AI$140, 32, FALSE)</f>
        <v>#N/A</v>
      </c>
      <c r="AF90" t="e">
        <f>VLOOKUP(C90,'[1]Team Offense Cleaning'!$A$4:$AI$140, 33, FALSE)</f>
        <v>#N/A</v>
      </c>
      <c r="AG90" t="e">
        <f>VLOOKUP(E90, '[1]Team Defense Cleaning'!$A$4:$AN$135, 10, FALSE)</f>
        <v>#N/A</v>
      </c>
      <c r="AH90" t="e">
        <f>VLOOKUP(E90, '[1]Team Defense Cleaning'!$A$4:$AN$135, 9, FALSE)</f>
        <v>#N/A</v>
      </c>
      <c r="AI90" t="e">
        <f>VLOOKUP(E90, '[1]Team Defense Cleaning'!$A$4:$AN$135, 13, FALSE)</f>
        <v>#N/A</v>
      </c>
      <c r="AJ90" t="e">
        <f>VLOOKUP(E90, '[1]Team Defense Cleaning'!$A$4:$AN$135, 17, FALSE)</f>
        <v>#N/A</v>
      </c>
      <c r="AK90" t="e">
        <f>VLOOKUP(E90, '[1]Team Defense Cleaning'!$A$4:$AN$135, 15, FALSE)</f>
        <v>#N/A</v>
      </c>
      <c r="AL90" t="e">
        <f>VLOOKUP(E90, '[1]Team Defense Cleaning'!$A$4:$AN$135, 16, FALSE)</f>
        <v>#N/A</v>
      </c>
      <c r="AM90" t="e">
        <f>VLOOKUP(E90, '[1]Team Defense Cleaning'!$A$4:$AN$135, 20, FALSE)</f>
        <v>#N/A</v>
      </c>
      <c r="AN90" t="e">
        <f>VLOOKUP(E90, '[1]Team Defense Cleaning'!$A$4:$AN$135, 22, FALSE)</f>
        <v>#N/A</v>
      </c>
      <c r="AO90" t="e">
        <f>VLOOKUP(E90, '[1]Team Defense Cleaning'!$A$4:$AN$135, 26, FALSE)</f>
        <v>#N/A</v>
      </c>
      <c r="AP90" t="e">
        <f>VLOOKUP(E90, '[1]Team Defense Cleaning'!$A$4:$AN$135, 27, FALSE)</f>
        <v>#N/A</v>
      </c>
      <c r="AQ90" t="e">
        <f>VLOOKUP(E90, '[1]Team Defense Cleaning'!$A$4:$AN$135, 28, FALSE)</f>
        <v>#N/A</v>
      </c>
      <c r="AR90" t="e">
        <f>VLOOKUP(E90, '[1]Team Defense Cleaning'!$A$4:$AN$135, 29, FALSE)</f>
        <v>#N/A</v>
      </c>
      <c r="AS90" t="e">
        <f>VLOOKUP(E90, '[1]Team Defense Cleaning'!$A$4:$AN$135, 30, FALSE)</f>
        <v>#N/A</v>
      </c>
      <c r="AT90" t="e">
        <f>VLOOKUP(E90, '[1]Team Defense Cleaning'!$A$4:$AN$135, 32, FALSE)</f>
        <v>#N/A</v>
      </c>
      <c r="AU90" t="e">
        <f>VLOOKUP(E90, '[1]Team Defense Cleaning'!$A$4:$AP$135, 33, FALSE)</f>
        <v>#N/A</v>
      </c>
      <c r="AV90" t="e">
        <f>VLOOKUP(E90, '[1]Team Defense Cleaning'!$A$4:$AP$135, 36, FALSE)</f>
        <v>#N/A</v>
      </c>
      <c r="AW90" t="e">
        <f>VLOOKUP(E90, '[1]Team Defense Cleaning'!$A$4:$AP$135, 38, FALSE)</f>
        <v>#N/A</v>
      </c>
      <c r="AX90" t="e">
        <f>VLOOKUP(E90, '[1]Team Defense Cleaning'!$A$4:$AP$135, 42, FALSE)</f>
        <v>#N/A</v>
      </c>
      <c r="AY90" s="4" t="e">
        <f t="shared" si="1"/>
        <v>#N/A</v>
      </c>
      <c r="AZ90" t="e">
        <f xml:space="preserve"> IF(Table5[[#This Row],[Predicted Yards]] &gt;Table5[[#This Row],[Spread]], "O", "U")</f>
        <v>#N/A</v>
      </c>
    </row>
    <row r="91" spans="2:52" x14ac:dyDescent="0.2">
      <c r="B91" t="s">
        <v>1</v>
      </c>
      <c r="H91" t="e">
        <f>VLOOKUP($A91, '[1]Passing Stats Cleaning'!$A$3:$U$37, 7, FALSE)</f>
        <v>#N/A</v>
      </c>
      <c r="I91" t="e">
        <f>VLOOKUP(A91, '[1]Passing Stats Cleaning'!$A$3:$U$37, 10, FALSE)</f>
        <v>#N/A</v>
      </c>
      <c r="J91" t="e">
        <f>VLOOKUP(A91, '[1]Passing Stats Cleaning'!$A$3:$U$37, 12, FALSE)</f>
        <v>#N/A</v>
      </c>
      <c r="K91" t="e">
        <f>VLOOKUP(A91, '[1]Passing Stats Cleaning'!$A$3:$U$37, 13, FALSE)</f>
        <v>#N/A</v>
      </c>
      <c r="L91" t="e">
        <f>VLOOKUP(A91, '[1]Passing Stats Cleaning'!$A$3:$U$37, 14, FALSE)</f>
        <v>#N/A</v>
      </c>
      <c r="M91" t="e">
        <f>VLOOKUP(A91, '[1]Passing Stats Cleaning'!$A$3:$U$37, 15, FALSE)</f>
        <v>#N/A</v>
      </c>
      <c r="N91" t="e">
        <f>VLOOKUP(A91, '[1]Passing Stats Cleaning'!$A$3:$U$37, 16, FALSE)</f>
        <v>#N/A</v>
      </c>
      <c r="O91" t="e">
        <f>VLOOKUP(A91, '[1]Passing Stats Cleaning'!$A$3:$U$37, 18, FALSE)</f>
        <v>#N/A</v>
      </c>
      <c r="P91" t="e">
        <f>VLOOKUP(A91, '[1]Passing Stats Cleaning'!$A$3:$U$37, 19, FALSE)</f>
        <v>#N/A</v>
      </c>
      <c r="Q91" t="e">
        <f>VLOOKUP(A91, '[1]Passing Stats Cleaning'!$A$3:$U$37, 20, FALSE)</f>
        <v>#N/A</v>
      </c>
      <c r="R91" t="e">
        <f>VLOOKUP(A91, '[1]Passing Stats Cleaning'!$A$3:$U$37, 21, FALSE)</f>
        <v>#N/A</v>
      </c>
      <c r="S91" t="e">
        <f>VLOOKUP(C91,'[1]Team Offense Cleaning'!$A$4:$AI$140, 10, FALSE)</f>
        <v>#N/A</v>
      </c>
      <c r="T91" t="e">
        <f>VLOOKUP(C91,'[1]Team Offense Cleaning'!$A$4:$AI$140, 9, FALSE)</f>
        <v>#N/A</v>
      </c>
      <c r="U91" t="e">
        <f>VLOOKUP(C91,'[1]Team Offense Cleaning'!$A$4:$AI$140, 13, FALSE)</f>
        <v>#N/A</v>
      </c>
      <c r="V91" t="e">
        <f>VLOOKUP(C91,'[1]Team Offense Cleaning'!$A$4:$AI$140, 17, FALSE)</f>
        <v>#N/A</v>
      </c>
      <c r="W91" t="e">
        <f>VLOOKUP(C91,'[1]Team Offense Cleaning'!$A$4:$AI$140, 15, FALSE)</f>
        <v>#N/A</v>
      </c>
      <c r="X91" t="e">
        <f>VLOOKUP(C91,'[1]Team Offense Cleaning'!$A$4:$AI$140, 16, FALSE)</f>
        <v>#N/A</v>
      </c>
      <c r="Y91" t="e">
        <f>VLOOKUP(C91,'[1]Team Offense Cleaning'!$A$4:$AI$140, 20, FALSE)</f>
        <v>#N/A</v>
      </c>
      <c r="Z91" t="e">
        <f>VLOOKUP(C91,'[1]Team Offense Cleaning'!$A$4:$AI$140, 22, FALSE)</f>
        <v>#N/A</v>
      </c>
      <c r="AA91" t="e">
        <f>VLOOKUP(C91,'[1]Team Offense Cleaning'!$A$4:$AI$140, 28, FALSE)</f>
        <v>#N/A</v>
      </c>
      <c r="AB91" t="e">
        <f>VLOOKUP(C91,'[1]Team Offense Cleaning'!$A$4:$AI$140, 29, FALSE)</f>
        <v>#N/A</v>
      </c>
      <c r="AC91" t="e">
        <f>VLOOKUP(C91,'[1]Team Offense Cleaning'!$A$4:$AI$140, 26, FALSE)</f>
        <v>#N/A</v>
      </c>
      <c r="AD91" t="e">
        <f>VLOOKUP(C91,'[1]Team Offense Cleaning'!$A$4:$AI$140, 27, FALSE)</f>
        <v>#N/A</v>
      </c>
      <c r="AE91" t="e">
        <f>VLOOKUP(C91,'[1]Team Offense Cleaning'!$A$4:$AI$140, 32, FALSE)</f>
        <v>#N/A</v>
      </c>
      <c r="AF91" t="e">
        <f>VLOOKUP(C91,'[1]Team Offense Cleaning'!$A$4:$AI$140, 33, FALSE)</f>
        <v>#N/A</v>
      </c>
      <c r="AG91" t="e">
        <f>VLOOKUP(E91, '[1]Team Defense Cleaning'!$A$4:$AN$135, 10, FALSE)</f>
        <v>#N/A</v>
      </c>
      <c r="AH91" t="e">
        <f>VLOOKUP(E91, '[1]Team Defense Cleaning'!$A$4:$AN$135, 9, FALSE)</f>
        <v>#N/A</v>
      </c>
      <c r="AI91" t="e">
        <f>VLOOKUP(E91, '[1]Team Defense Cleaning'!$A$4:$AN$135, 13, FALSE)</f>
        <v>#N/A</v>
      </c>
      <c r="AJ91" t="e">
        <f>VLOOKUP(E91, '[1]Team Defense Cleaning'!$A$4:$AN$135, 17, FALSE)</f>
        <v>#N/A</v>
      </c>
      <c r="AK91" t="e">
        <f>VLOOKUP(E91, '[1]Team Defense Cleaning'!$A$4:$AN$135, 15, FALSE)</f>
        <v>#N/A</v>
      </c>
      <c r="AL91" t="e">
        <f>VLOOKUP(E91, '[1]Team Defense Cleaning'!$A$4:$AN$135, 16, FALSE)</f>
        <v>#N/A</v>
      </c>
      <c r="AM91" t="e">
        <f>VLOOKUP(E91, '[1]Team Defense Cleaning'!$A$4:$AN$135, 20, FALSE)</f>
        <v>#N/A</v>
      </c>
      <c r="AN91" t="e">
        <f>VLOOKUP(E91, '[1]Team Defense Cleaning'!$A$4:$AN$135, 22, FALSE)</f>
        <v>#N/A</v>
      </c>
      <c r="AO91" t="e">
        <f>VLOOKUP(E91, '[1]Team Defense Cleaning'!$A$4:$AN$135, 26, FALSE)</f>
        <v>#N/A</v>
      </c>
      <c r="AP91" t="e">
        <f>VLOOKUP(E91, '[1]Team Defense Cleaning'!$A$4:$AN$135, 27, FALSE)</f>
        <v>#N/A</v>
      </c>
      <c r="AQ91" t="e">
        <f>VLOOKUP(E91, '[1]Team Defense Cleaning'!$A$4:$AN$135, 28, FALSE)</f>
        <v>#N/A</v>
      </c>
      <c r="AR91" t="e">
        <f>VLOOKUP(E91, '[1]Team Defense Cleaning'!$A$4:$AN$135, 29, FALSE)</f>
        <v>#N/A</v>
      </c>
      <c r="AS91" t="e">
        <f>VLOOKUP(E91, '[1]Team Defense Cleaning'!$A$4:$AN$135, 30, FALSE)</f>
        <v>#N/A</v>
      </c>
      <c r="AT91" t="e">
        <f>VLOOKUP(E91, '[1]Team Defense Cleaning'!$A$4:$AN$135, 32, FALSE)</f>
        <v>#N/A</v>
      </c>
      <c r="AU91" t="e">
        <f>VLOOKUP(E91, '[1]Team Defense Cleaning'!$A$4:$AP$135, 33, FALSE)</f>
        <v>#N/A</v>
      </c>
      <c r="AV91" t="e">
        <f>VLOOKUP(E91, '[1]Team Defense Cleaning'!$A$4:$AP$135, 36, FALSE)</f>
        <v>#N/A</v>
      </c>
      <c r="AW91" t="e">
        <f>VLOOKUP(E91, '[1]Team Defense Cleaning'!$A$4:$AP$135, 38, FALSE)</f>
        <v>#N/A</v>
      </c>
      <c r="AX91" t="e">
        <f>VLOOKUP(E91, '[1]Team Defense Cleaning'!$A$4:$AP$135, 42, FALSE)</f>
        <v>#N/A</v>
      </c>
      <c r="AY91" s="4" t="e">
        <f t="shared" si="1"/>
        <v>#N/A</v>
      </c>
      <c r="AZ91" t="e">
        <f xml:space="preserve"> IF(Table5[[#This Row],[Predicted Yards]] &gt;Table5[[#This Row],[Spread]], "O", "U")</f>
        <v>#N/A</v>
      </c>
    </row>
    <row r="92" spans="2:52" x14ac:dyDescent="0.2">
      <c r="B92" t="s">
        <v>1</v>
      </c>
      <c r="H92" t="e">
        <f>VLOOKUP($A92, '[1]Passing Stats Cleaning'!$A$3:$U$37, 7, FALSE)</f>
        <v>#N/A</v>
      </c>
      <c r="I92" t="e">
        <f>VLOOKUP(A92, '[1]Passing Stats Cleaning'!$A$3:$U$37, 10, FALSE)</f>
        <v>#N/A</v>
      </c>
      <c r="J92" t="e">
        <f>VLOOKUP(A92, '[1]Passing Stats Cleaning'!$A$3:$U$37, 12, FALSE)</f>
        <v>#N/A</v>
      </c>
      <c r="K92" t="e">
        <f>VLOOKUP(A92, '[1]Passing Stats Cleaning'!$A$3:$U$37, 13, FALSE)</f>
        <v>#N/A</v>
      </c>
      <c r="L92" t="e">
        <f>VLOOKUP(A92, '[1]Passing Stats Cleaning'!$A$3:$U$37, 14, FALSE)</f>
        <v>#N/A</v>
      </c>
      <c r="M92" t="e">
        <f>VLOOKUP(A92, '[1]Passing Stats Cleaning'!$A$3:$U$37, 15, FALSE)</f>
        <v>#N/A</v>
      </c>
      <c r="N92" t="e">
        <f>VLOOKUP(A92, '[1]Passing Stats Cleaning'!$A$3:$U$37, 16, FALSE)</f>
        <v>#N/A</v>
      </c>
      <c r="O92" t="e">
        <f>VLOOKUP(A92, '[1]Passing Stats Cleaning'!$A$3:$U$37, 18, FALSE)</f>
        <v>#N/A</v>
      </c>
      <c r="P92" t="e">
        <f>VLOOKUP(A92, '[1]Passing Stats Cleaning'!$A$3:$U$37, 19, FALSE)</f>
        <v>#N/A</v>
      </c>
      <c r="Q92" t="e">
        <f>VLOOKUP(A92, '[1]Passing Stats Cleaning'!$A$3:$U$37, 20, FALSE)</f>
        <v>#N/A</v>
      </c>
      <c r="R92" t="e">
        <f>VLOOKUP(A92, '[1]Passing Stats Cleaning'!$A$3:$U$37, 21, FALSE)</f>
        <v>#N/A</v>
      </c>
      <c r="S92" t="e">
        <f>VLOOKUP(C92,'[1]Team Offense Cleaning'!$A$4:$AI$140, 10, FALSE)</f>
        <v>#N/A</v>
      </c>
      <c r="T92" t="e">
        <f>VLOOKUP(C92,'[1]Team Offense Cleaning'!$A$4:$AI$140, 9, FALSE)</f>
        <v>#N/A</v>
      </c>
      <c r="U92" t="e">
        <f>VLOOKUP(C92,'[1]Team Offense Cleaning'!$A$4:$AI$140, 13, FALSE)</f>
        <v>#N/A</v>
      </c>
      <c r="V92" t="e">
        <f>VLOOKUP(C92,'[1]Team Offense Cleaning'!$A$4:$AI$140, 17, FALSE)</f>
        <v>#N/A</v>
      </c>
      <c r="W92" t="e">
        <f>VLOOKUP(C92,'[1]Team Offense Cleaning'!$A$4:$AI$140, 15, FALSE)</f>
        <v>#N/A</v>
      </c>
      <c r="X92" t="e">
        <f>VLOOKUP(C92,'[1]Team Offense Cleaning'!$A$4:$AI$140, 16, FALSE)</f>
        <v>#N/A</v>
      </c>
      <c r="Y92" t="e">
        <f>VLOOKUP(C92,'[1]Team Offense Cleaning'!$A$4:$AI$140, 20, FALSE)</f>
        <v>#N/A</v>
      </c>
      <c r="Z92" t="e">
        <f>VLOOKUP(C92,'[1]Team Offense Cleaning'!$A$4:$AI$140, 22, FALSE)</f>
        <v>#N/A</v>
      </c>
      <c r="AA92" t="e">
        <f>VLOOKUP(C92,'[1]Team Offense Cleaning'!$A$4:$AI$140, 28, FALSE)</f>
        <v>#N/A</v>
      </c>
      <c r="AB92" t="e">
        <f>VLOOKUP(C92,'[1]Team Offense Cleaning'!$A$4:$AI$140, 29, FALSE)</f>
        <v>#N/A</v>
      </c>
      <c r="AC92" t="e">
        <f>VLOOKUP(C92,'[1]Team Offense Cleaning'!$A$4:$AI$140, 26, FALSE)</f>
        <v>#N/A</v>
      </c>
      <c r="AD92" t="e">
        <f>VLOOKUP(C92,'[1]Team Offense Cleaning'!$A$4:$AI$140, 27, FALSE)</f>
        <v>#N/A</v>
      </c>
      <c r="AE92" t="e">
        <f>VLOOKUP(C92,'[1]Team Offense Cleaning'!$A$4:$AI$140, 32, FALSE)</f>
        <v>#N/A</v>
      </c>
      <c r="AF92" t="e">
        <f>VLOOKUP(C92,'[1]Team Offense Cleaning'!$A$4:$AI$140, 33, FALSE)</f>
        <v>#N/A</v>
      </c>
      <c r="AG92" t="e">
        <f>VLOOKUP(E92, '[1]Team Defense Cleaning'!$A$4:$AN$135, 10, FALSE)</f>
        <v>#N/A</v>
      </c>
      <c r="AH92" t="e">
        <f>VLOOKUP(E92, '[1]Team Defense Cleaning'!$A$4:$AN$135, 9, FALSE)</f>
        <v>#N/A</v>
      </c>
      <c r="AI92" t="e">
        <f>VLOOKUP(E92, '[1]Team Defense Cleaning'!$A$4:$AN$135, 13, FALSE)</f>
        <v>#N/A</v>
      </c>
      <c r="AJ92" t="e">
        <f>VLOOKUP(E92, '[1]Team Defense Cleaning'!$A$4:$AN$135, 17, FALSE)</f>
        <v>#N/A</v>
      </c>
      <c r="AK92" t="e">
        <f>VLOOKUP(E92, '[1]Team Defense Cleaning'!$A$4:$AN$135, 15, FALSE)</f>
        <v>#N/A</v>
      </c>
      <c r="AL92" t="e">
        <f>VLOOKUP(E92, '[1]Team Defense Cleaning'!$A$4:$AN$135, 16, FALSE)</f>
        <v>#N/A</v>
      </c>
      <c r="AM92" t="e">
        <f>VLOOKUP(E92, '[1]Team Defense Cleaning'!$A$4:$AN$135, 20, FALSE)</f>
        <v>#N/A</v>
      </c>
      <c r="AN92" t="e">
        <f>VLOOKUP(E92, '[1]Team Defense Cleaning'!$A$4:$AN$135, 22, FALSE)</f>
        <v>#N/A</v>
      </c>
      <c r="AO92" t="e">
        <f>VLOOKUP(E92, '[1]Team Defense Cleaning'!$A$4:$AN$135, 26, FALSE)</f>
        <v>#N/A</v>
      </c>
      <c r="AP92" t="e">
        <f>VLOOKUP(E92, '[1]Team Defense Cleaning'!$A$4:$AN$135, 27, FALSE)</f>
        <v>#N/A</v>
      </c>
      <c r="AQ92" t="e">
        <f>VLOOKUP(E92, '[1]Team Defense Cleaning'!$A$4:$AN$135, 28, FALSE)</f>
        <v>#N/A</v>
      </c>
      <c r="AR92" t="e">
        <f>VLOOKUP(E92, '[1]Team Defense Cleaning'!$A$4:$AN$135, 29, FALSE)</f>
        <v>#N/A</v>
      </c>
      <c r="AS92" t="e">
        <f>VLOOKUP(E92, '[1]Team Defense Cleaning'!$A$4:$AN$135, 30, FALSE)</f>
        <v>#N/A</v>
      </c>
      <c r="AT92" t="e">
        <f>VLOOKUP(E92, '[1]Team Defense Cleaning'!$A$4:$AN$135, 32, FALSE)</f>
        <v>#N/A</v>
      </c>
      <c r="AU92" t="e">
        <f>VLOOKUP(E92, '[1]Team Defense Cleaning'!$A$4:$AP$135, 33, FALSE)</f>
        <v>#N/A</v>
      </c>
      <c r="AV92" t="e">
        <f>VLOOKUP(E92, '[1]Team Defense Cleaning'!$A$4:$AP$135, 36, FALSE)</f>
        <v>#N/A</v>
      </c>
      <c r="AW92" t="e">
        <f>VLOOKUP(E92, '[1]Team Defense Cleaning'!$A$4:$AP$135, 38, FALSE)</f>
        <v>#N/A</v>
      </c>
      <c r="AX92" t="e">
        <f>VLOOKUP(E92, '[1]Team Defense Cleaning'!$A$4:$AP$135, 42, FALSE)</f>
        <v>#N/A</v>
      </c>
      <c r="AY92" s="4" t="e">
        <f t="shared" si="1"/>
        <v>#N/A</v>
      </c>
      <c r="AZ92" t="e">
        <f xml:space="preserve"> IF(Table5[[#This Row],[Predicted Yards]] &gt;Table5[[#This Row],[Spread]], "O", "U")</f>
        <v>#N/A</v>
      </c>
    </row>
    <row r="93" spans="2:52" x14ac:dyDescent="0.2">
      <c r="B93" t="s">
        <v>1</v>
      </c>
      <c r="H93" t="e">
        <f>VLOOKUP($A93, '[1]Passing Stats Cleaning'!$A$3:$U$37, 7, FALSE)</f>
        <v>#N/A</v>
      </c>
      <c r="I93" t="e">
        <f>VLOOKUP(A93, '[1]Passing Stats Cleaning'!$A$3:$U$37, 10, FALSE)</f>
        <v>#N/A</v>
      </c>
      <c r="J93" t="e">
        <f>VLOOKUP(A93, '[1]Passing Stats Cleaning'!$A$3:$U$37, 12, FALSE)</f>
        <v>#N/A</v>
      </c>
      <c r="K93" t="e">
        <f>VLOOKUP(A93, '[1]Passing Stats Cleaning'!$A$3:$U$37, 13, FALSE)</f>
        <v>#N/A</v>
      </c>
      <c r="L93" t="e">
        <f>VLOOKUP(A93, '[1]Passing Stats Cleaning'!$A$3:$U$37, 14, FALSE)</f>
        <v>#N/A</v>
      </c>
      <c r="M93" t="e">
        <f>VLOOKUP(A93, '[1]Passing Stats Cleaning'!$A$3:$U$37, 15, FALSE)</f>
        <v>#N/A</v>
      </c>
      <c r="N93" t="e">
        <f>VLOOKUP(A93, '[1]Passing Stats Cleaning'!$A$3:$U$37, 16, FALSE)</f>
        <v>#N/A</v>
      </c>
      <c r="O93" t="e">
        <f>VLOOKUP(A93, '[1]Passing Stats Cleaning'!$A$3:$U$37, 18, FALSE)</f>
        <v>#N/A</v>
      </c>
      <c r="P93" t="e">
        <f>VLOOKUP(A93, '[1]Passing Stats Cleaning'!$A$3:$U$37, 19, FALSE)</f>
        <v>#N/A</v>
      </c>
      <c r="Q93" t="e">
        <f>VLOOKUP(A93, '[1]Passing Stats Cleaning'!$A$3:$U$37, 20, FALSE)</f>
        <v>#N/A</v>
      </c>
      <c r="R93" t="e">
        <f>VLOOKUP(A93, '[1]Passing Stats Cleaning'!$A$3:$U$37, 21, FALSE)</f>
        <v>#N/A</v>
      </c>
      <c r="S93" t="e">
        <f>VLOOKUP(C93,'[1]Team Offense Cleaning'!$A$4:$AI$140, 10, FALSE)</f>
        <v>#N/A</v>
      </c>
      <c r="T93" t="e">
        <f>VLOOKUP(C93,'[1]Team Offense Cleaning'!$A$4:$AI$140, 9, FALSE)</f>
        <v>#N/A</v>
      </c>
      <c r="U93" t="e">
        <f>VLOOKUP(C93,'[1]Team Offense Cleaning'!$A$4:$AI$140, 13, FALSE)</f>
        <v>#N/A</v>
      </c>
      <c r="V93" t="e">
        <f>VLOOKUP(C93,'[1]Team Offense Cleaning'!$A$4:$AI$140, 17, FALSE)</f>
        <v>#N/A</v>
      </c>
      <c r="W93" t="e">
        <f>VLOOKUP(C93,'[1]Team Offense Cleaning'!$A$4:$AI$140, 15, FALSE)</f>
        <v>#N/A</v>
      </c>
      <c r="X93" t="e">
        <f>VLOOKUP(C93,'[1]Team Offense Cleaning'!$A$4:$AI$140, 16, FALSE)</f>
        <v>#N/A</v>
      </c>
      <c r="Y93" t="e">
        <f>VLOOKUP(C93,'[1]Team Offense Cleaning'!$A$4:$AI$140, 20, FALSE)</f>
        <v>#N/A</v>
      </c>
      <c r="Z93" t="e">
        <f>VLOOKUP(C93,'[1]Team Offense Cleaning'!$A$4:$AI$140, 22, FALSE)</f>
        <v>#N/A</v>
      </c>
      <c r="AA93" t="e">
        <f>VLOOKUP(C93,'[1]Team Offense Cleaning'!$A$4:$AI$140, 28, FALSE)</f>
        <v>#N/A</v>
      </c>
      <c r="AB93" t="e">
        <f>VLOOKUP(C93,'[1]Team Offense Cleaning'!$A$4:$AI$140, 29, FALSE)</f>
        <v>#N/A</v>
      </c>
      <c r="AC93" t="e">
        <f>VLOOKUP(C93,'[1]Team Offense Cleaning'!$A$4:$AI$140, 26, FALSE)</f>
        <v>#N/A</v>
      </c>
      <c r="AD93" t="e">
        <f>VLOOKUP(C93,'[1]Team Offense Cleaning'!$A$4:$AI$140, 27, FALSE)</f>
        <v>#N/A</v>
      </c>
      <c r="AE93" t="e">
        <f>VLOOKUP(C93,'[1]Team Offense Cleaning'!$A$4:$AI$140, 32, FALSE)</f>
        <v>#N/A</v>
      </c>
      <c r="AF93" t="e">
        <f>VLOOKUP(C93,'[1]Team Offense Cleaning'!$A$4:$AI$140, 33, FALSE)</f>
        <v>#N/A</v>
      </c>
      <c r="AG93" t="e">
        <f>VLOOKUP(E93, '[1]Team Defense Cleaning'!$A$4:$AN$135, 10, FALSE)</f>
        <v>#N/A</v>
      </c>
      <c r="AH93" t="e">
        <f>VLOOKUP(E93, '[1]Team Defense Cleaning'!$A$4:$AN$135, 9, FALSE)</f>
        <v>#N/A</v>
      </c>
      <c r="AI93" t="e">
        <f>VLOOKUP(E93, '[1]Team Defense Cleaning'!$A$4:$AN$135, 13, FALSE)</f>
        <v>#N/A</v>
      </c>
      <c r="AJ93" t="e">
        <f>VLOOKUP(E93, '[1]Team Defense Cleaning'!$A$4:$AN$135, 17, FALSE)</f>
        <v>#N/A</v>
      </c>
      <c r="AK93" t="e">
        <f>VLOOKUP(E93, '[1]Team Defense Cleaning'!$A$4:$AN$135, 15, FALSE)</f>
        <v>#N/A</v>
      </c>
      <c r="AL93" t="e">
        <f>VLOOKUP(E93, '[1]Team Defense Cleaning'!$A$4:$AN$135, 16, FALSE)</f>
        <v>#N/A</v>
      </c>
      <c r="AM93" t="e">
        <f>VLOOKUP(E93, '[1]Team Defense Cleaning'!$A$4:$AN$135, 20, FALSE)</f>
        <v>#N/A</v>
      </c>
      <c r="AN93" t="e">
        <f>VLOOKUP(E93, '[1]Team Defense Cleaning'!$A$4:$AN$135, 22, FALSE)</f>
        <v>#N/A</v>
      </c>
      <c r="AO93" t="e">
        <f>VLOOKUP(E93, '[1]Team Defense Cleaning'!$A$4:$AN$135, 26, FALSE)</f>
        <v>#N/A</v>
      </c>
      <c r="AP93" t="e">
        <f>VLOOKUP(E93, '[1]Team Defense Cleaning'!$A$4:$AN$135, 27, FALSE)</f>
        <v>#N/A</v>
      </c>
      <c r="AQ93" t="e">
        <f>VLOOKUP(E93, '[1]Team Defense Cleaning'!$A$4:$AN$135, 28, FALSE)</f>
        <v>#N/A</v>
      </c>
      <c r="AR93" t="e">
        <f>VLOOKUP(E93, '[1]Team Defense Cleaning'!$A$4:$AN$135, 29, FALSE)</f>
        <v>#N/A</v>
      </c>
      <c r="AS93" t="e">
        <f>VLOOKUP(E93, '[1]Team Defense Cleaning'!$A$4:$AN$135, 30, FALSE)</f>
        <v>#N/A</v>
      </c>
      <c r="AT93" t="e">
        <f>VLOOKUP(E93, '[1]Team Defense Cleaning'!$A$4:$AN$135, 32, FALSE)</f>
        <v>#N/A</v>
      </c>
      <c r="AU93" t="e">
        <f>VLOOKUP(E93, '[1]Team Defense Cleaning'!$A$4:$AP$135, 33, FALSE)</f>
        <v>#N/A</v>
      </c>
      <c r="AV93" t="e">
        <f>VLOOKUP(E93, '[1]Team Defense Cleaning'!$A$4:$AP$135, 36, FALSE)</f>
        <v>#N/A</v>
      </c>
      <c r="AW93" t="e">
        <f>VLOOKUP(E93, '[1]Team Defense Cleaning'!$A$4:$AP$135, 38, FALSE)</f>
        <v>#N/A</v>
      </c>
      <c r="AX93" t="e">
        <f>VLOOKUP(E93, '[1]Team Defense Cleaning'!$A$4:$AP$135, 42, FALSE)</f>
        <v>#N/A</v>
      </c>
      <c r="AY93" s="4" t="e">
        <f t="shared" si="1"/>
        <v>#N/A</v>
      </c>
      <c r="AZ93" t="e">
        <f xml:space="preserve"> IF(Table5[[#This Row],[Predicted Yards]] &gt;Table5[[#This Row],[Spread]], "O", "U")</f>
        <v>#N/A</v>
      </c>
    </row>
    <row r="94" spans="2:52" x14ac:dyDescent="0.2">
      <c r="B94" t="s">
        <v>1</v>
      </c>
      <c r="H94" t="e">
        <f>VLOOKUP($A94, '[1]Passing Stats Cleaning'!$A$3:$U$37, 7, FALSE)</f>
        <v>#N/A</v>
      </c>
      <c r="I94" t="e">
        <f>VLOOKUP(A94, '[1]Passing Stats Cleaning'!$A$3:$U$37, 10, FALSE)</f>
        <v>#N/A</v>
      </c>
      <c r="J94" t="e">
        <f>VLOOKUP(A94, '[1]Passing Stats Cleaning'!$A$3:$U$37, 12, FALSE)</f>
        <v>#N/A</v>
      </c>
      <c r="K94" t="e">
        <f>VLOOKUP(A94, '[1]Passing Stats Cleaning'!$A$3:$U$37, 13, FALSE)</f>
        <v>#N/A</v>
      </c>
      <c r="L94" t="e">
        <f>VLOOKUP(A94, '[1]Passing Stats Cleaning'!$A$3:$U$37, 14, FALSE)</f>
        <v>#N/A</v>
      </c>
      <c r="M94" t="e">
        <f>VLOOKUP(A94, '[1]Passing Stats Cleaning'!$A$3:$U$37, 15, FALSE)</f>
        <v>#N/A</v>
      </c>
      <c r="N94" t="e">
        <f>VLOOKUP(A94, '[1]Passing Stats Cleaning'!$A$3:$U$37, 16, FALSE)</f>
        <v>#N/A</v>
      </c>
      <c r="O94" t="e">
        <f>VLOOKUP(A94, '[1]Passing Stats Cleaning'!$A$3:$U$37, 18, FALSE)</f>
        <v>#N/A</v>
      </c>
      <c r="P94" t="e">
        <f>VLOOKUP(A94, '[1]Passing Stats Cleaning'!$A$3:$U$37, 19, FALSE)</f>
        <v>#N/A</v>
      </c>
      <c r="Q94" t="e">
        <f>VLOOKUP(A94, '[1]Passing Stats Cleaning'!$A$3:$U$37, 20, FALSE)</f>
        <v>#N/A</v>
      </c>
      <c r="R94" t="e">
        <f>VLOOKUP(A94, '[1]Passing Stats Cleaning'!$A$3:$U$37, 21, FALSE)</f>
        <v>#N/A</v>
      </c>
      <c r="S94" t="e">
        <f>VLOOKUP(C94,'[1]Team Offense Cleaning'!$A$4:$AI$140, 10, FALSE)</f>
        <v>#N/A</v>
      </c>
      <c r="T94" t="e">
        <f>VLOOKUP(C94,'[1]Team Offense Cleaning'!$A$4:$AI$140, 9, FALSE)</f>
        <v>#N/A</v>
      </c>
      <c r="U94" t="e">
        <f>VLOOKUP(C94,'[1]Team Offense Cleaning'!$A$4:$AI$140, 13, FALSE)</f>
        <v>#N/A</v>
      </c>
      <c r="V94" t="e">
        <f>VLOOKUP(C94,'[1]Team Offense Cleaning'!$A$4:$AI$140, 17, FALSE)</f>
        <v>#N/A</v>
      </c>
      <c r="W94" t="e">
        <f>VLOOKUP(C94,'[1]Team Offense Cleaning'!$A$4:$AI$140, 15, FALSE)</f>
        <v>#N/A</v>
      </c>
      <c r="X94" t="e">
        <f>VLOOKUP(C94,'[1]Team Offense Cleaning'!$A$4:$AI$140, 16, FALSE)</f>
        <v>#N/A</v>
      </c>
      <c r="Y94" t="e">
        <f>VLOOKUP(C94,'[1]Team Offense Cleaning'!$A$4:$AI$140, 20, FALSE)</f>
        <v>#N/A</v>
      </c>
      <c r="Z94" t="e">
        <f>VLOOKUP(C94,'[1]Team Offense Cleaning'!$A$4:$AI$140, 22, FALSE)</f>
        <v>#N/A</v>
      </c>
      <c r="AA94" t="e">
        <f>VLOOKUP(C94,'[1]Team Offense Cleaning'!$A$4:$AI$140, 28, FALSE)</f>
        <v>#N/A</v>
      </c>
      <c r="AB94" t="e">
        <f>VLOOKUP(C94,'[1]Team Offense Cleaning'!$A$4:$AI$140, 29, FALSE)</f>
        <v>#N/A</v>
      </c>
      <c r="AC94" t="e">
        <f>VLOOKUP(C94,'[1]Team Offense Cleaning'!$A$4:$AI$140, 26, FALSE)</f>
        <v>#N/A</v>
      </c>
      <c r="AD94" t="e">
        <f>VLOOKUP(C94,'[1]Team Offense Cleaning'!$A$4:$AI$140, 27, FALSE)</f>
        <v>#N/A</v>
      </c>
      <c r="AE94" t="e">
        <f>VLOOKUP(C94,'[1]Team Offense Cleaning'!$A$4:$AI$140, 32, FALSE)</f>
        <v>#N/A</v>
      </c>
      <c r="AF94" t="e">
        <f>VLOOKUP(C94,'[1]Team Offense Cleaning'!$A$4:$AI$140, 33, FALSE)</f>
        <v>#N/A</v>
      </c>
      <c r="AG94" t="e">
        <f>VLOOKUP(E94, '[1]Team Defense Cleaning'!$A$4:$AN$135, 10, FALSE)</f>
        <v>#N/A</v>
      </c>
      <c r="AH94" t="e">
        <f>VLOOKUP(E94, '[1]Team Defense Cleaning'!$A$4:$AN$135, 9, FALSE)</f>
        <v>#N/A</v>
      </c>
      <c r="AI94" t="e">
        <f>VLOOKUP(E94, '[1]Team Defense Cleaning'!$A$4:$AN$135, 13, FALSE)</f>
        <v>#N/A</v>
      </c>
      <c r="AJ94" t="e">
        <f>VLOOKUP(E94, '[1]Team Defense Cleaning'!$A$4:$AN$135, 17, FALSE)</f>
        <v>#N/A</v>
      </c>
      <c r="AK94" t="e">
        <f>VLOOKUP(E94, '[1]Team Defense Cleaning'!$A$4:$AN$135, 15, FALSE)</f>
        <v>#N/A</v>
      </c>
      <c r="AL94" t="e">
        <f>VLOOKUP(E94, '[1]Team Defense Cleaning'!$A$4:$AN$135, 16, FALSE)</f>
        <v>#N/A</v>
      </c>
      <c r="AM94" t="e">
        <f>VLOOKUP(E94, '[1]Team Defense Cleaning'!$A$4:$AN$135, 20, FALSE)</f>
        <v>#N/A</v>
      </c>
      <c r="AN94" t="e">
        <f>VLOOKUP(E94, '[1]Team Defense Cleaning'!$A$4:$AN$135, 22, FALSE)</f>
        <v>#N/A</v>
      </c>
      <c r="AO94" t="e">
        <f>VLOOKUP(E94, '[1]Team Defense Cleaning'!$A$4:$AN$135, 26, FALSE)</f>
        <v>#N/A</v>
      </c>
      <c r="AP94" t="e">
        <f>VLOOKUP(E94, '[1]Team Defense Cleaning'!$A$4:$AN$135, 27, FALSE)</f>
        <v>#N/A</v>
      </c>
      <c r="AQ94" t="e">
        <f>VLOOKUP(E94, '[1]Team Defense Cleaning'!$A$4:$AN$135, 28, FALSE)</f>
        <v>#N/A</v>
      </c>
      <c r="AR94" t="e">
        <f>VLOOKUP(E94, '[1]Team Defense Cleaning'!$A$4:$AN$135, 29, FALSE)</f>
        <v>#N/A</v>
      </c>
      <c r="AS94" t="e">
        <f>VLOOKUP(E94, '[1]Team Defense Cleaning'!$A$4:$AN$135, 30, FALSE)</f>
        <v>#N/A</v>
      </c>
      <c r="AT94" t="e">
        <f>VLOOKUP(E94, '[1]Team Defense Cleaning'!$A$4:$AN$135, 32, FALSE)</f>
        <v>#N/A</v>
      </c>
      <c r="AU94" t="e">
        <f>VLOOKUP(E94, '[1]Team Defense Cleaning'!$A$4:$AP$135, 33, FALSE)</f>
        <v>#N/A</v>
      </c>
      <c r="AV94" t="e">
        <f>VLOOKUP(E94, '[1]Team Defense Cleaning'!$A$4:$AP$135, 36, FALSE)</f>
        <v>#N/A</v>
      </c>
      <c r="AW94" t="e">
        <f>VLOOKUP(E94, '[1]Team Defense Cleaning'!$A$4:$AP$135, 38, FALSE)</f>
        <v>#N/A</v>
      </c>
      <c r="AX94" t="e">
        <f>VLOOKUP(E94, '[1]Team Defense Cleaning'!$A$4:$AP$135, 42, FALSE)</f>
        <v>#N/A</v>
      </c>
      <c r="AY94" s="4" t="e">
        <f t="shared" si="1"/>
        <v>#N/A</v>
      </c>
      <c r="AZ94" t="e">
        <f xml:space="preserve"> IF(Table5[[#This Row],[Predicted Yards]] &gt;Table5[[#This Row],[Spread]], "O", "U")</f>
        <v>#N/A</v>
      </c>
    </row>
    <row r="95" spans="2:52" x14ac:dyDescent="0.2">
      <c r="B95" t="s">
        <v>1</v>
      </c>
      <c r="H95" t="e">
        <f>VLOOKUP($A95, '[1]Passing Stats Cleaning'!$A$3:$U$37, 7, FALSE)</f>
        <v>#N/A</v>
      </c>
      <c r="I95" t="e">
        <f>VLOOKUP(A95, '[1]Passing Stats Cleaning'!$A$3:$U$37, 10, FALSE)</f>
        <v>#N/A</v>
      </c>
      <c r="J95" t="e">
        <f>VLOOKUP(A95, '[1]Passing Stats Cleaning'!$A$3:$U$37, 12, FALSE)</f>
        <v>#N/A</v>
      </c>
      <c r="K95" t="e">
        <f>VLOOKUP(A95, '[1]Passing Stats Cleaning'!$A$3:$U$37, 13, FALSE)</f>
        <v>#N/A</v>
      </c>
      <c r="L95" t="e">
        <f>VLOOKUP(A95, '[1]Passing Stats Cleaning'!$A$3:$U$37, 14, FALSE)</f>
        <v>#N/A</v>
      </c>
      <c r="M95" t="e">
        <f>VLOOKUP(A95, '[1]Passing Stats Cleaning'!$A$3:$U$37, 15, FALSE)</f>
        <v>#N/A</v>
      </c>
      <c r="N95" t="e">
        <f>VLOOKUP(A95, '[1]Passing Stats Cleaning'!$A$3:$U$37, 16, FALSE)</f>
        <v>#N/A</v>
      </c>
      <c r="O95" t="e">
        <f>VLOOKUP(A95, '[1]Passing Stats Cleaning'!$A$3:$U$37, 18, FALSE)</f>
        <v>#N/A</v>
      </c>
      <c r="P95" t="e">
        <f>VLOOKUP(A95, '[1]Passing Stats Cleaning'!$A$3:$U$37, 19, FALSE)</f>
        <v>#N/A</v>
      </c>
      <c r="Q95" t="e">
        <f>VLOOKUP(A95, '[1]Passing Stats Cleaning'!$A$3:$U$37, 20, FALSE)</f>
        <v>#N/A</v>
      </c>
      <c r="R95" t="e">
        <f>VLOOKUP(A95, '[1]Passing Stats Cleaning'!$A$3:$U$37, 21, FALSE)</f>
        <v>#N/A</v>
      </c>
      <c r="S95" t="e">
        <f>VLOOKUP(C95,'[1]Team Offense Cleaning'!$A$4:$AI$140, 10, FALSE)</f>
        <v>#N/A</v>
      </c>
      <c r="T95" t="e">
        <f>VLOOKUP(C95,'[1]Team Offense Cleaning'!$A$4:$AI$140, 9, FALSE)</f>
        <v>#N/A</v>
      </c>
      <c r="U95" t="e">
        <f>VLOOKUP(C95,'[1]Team Offense Cleaning'!$A$4:$AI$140, 13, FALSE)</f>
        <v>#N/A</v>
      </c>
      <c r="V95" t="e">
        <f>VLOOKUP(C95,'[1]Team Offense Cleaning'!$A$4:$AI$140, 17, FALSE)</f>
        <v>#N/A</v>
      </c>
      <c r="W95" t="e">
        <f>VLOOKUP(C95,'[1]Team Offense Cleaning'!$A$4:$AI$140, 15, FALSE)</f>
        <v>#N/A</v>
      </c>
      <c r="X95" t="e">
        <f>VLOOKUP(C95,'[1]Team Offense Cleaning'!$A$4:$AI$140, 16, FALSE)</f>
        <v>#N/A</v>
      </c>
      <c r="Y95" t="e">
        <f>VLOOKUP(C95,'[1]Team Offense Cleaning'!$A$4:$AI$140, 20, FALSE)</f>
        <v>#N/A</v>
      </c>
      <c r="Z95" t="e">
        <f>VLOOKUP(C95,'[1]Team Offense Cleaning'!$A$4:$AI$140, 22, FALSE)</f>
        <v>#N/A</v>
      </c>
      <c r="AA95" t="e">
        <f>VLOOKUP(C95,'[1]Team Offense Cleaning'!$A$4:$AI$140, 28, FALSE)</f>
        <v>#N/A</v>
      </c>
      <c r="AB95" t="e">
        <f>VLOOKUP(C95,'[1]Team Offense Cleaning'!$A$4:$AI$140, 29, FALSE)</f>
        <v>#N/A</v>
      </c>
      <c r="AC95" t="e">
        <f>VLOOKUP(C95,'[1]Team Offense Cleaning'!$A$4:$AI$140, 26, FALSE)</f>
        <v>#N/A</v>
      </c>
      <c r="AD95" t="e">
        <f>VLOOKUP(C95,'[1]Team Offense Cleaning'!$A$4:$AI$140, 27, FALSE)</f>
        <v>#N/A</v>
      </c>
      <c r="AE95" t="e">
        <f>VLOOKUP(C95,'[1]Team Offense Cleaning'!$A$4:$AI$140, 32, FALSE)</f>
        <v>#N/A</v>
      </c>
      <c r="AF95" t="e">
        <f>VLOOKUP(C95,'[1]Team Offense Cleaning'!$A$4:$AI$140, 33, FALSE)</f>
        <v>#N/A</v>
      </c>
      <c r="AG95" t="e">
        <f>VLOOKUP(E95, '[1]Team Defense Cleaning'!$A$4:$AN$135, 10, FALSE)</f>
        <v>#N/A</v>
      </c>
      <c r="AH95" t="e">
        <f>VLOOKUP(E95, '[1]Team Defense Cleaning'!$A$4:$AN$135, 9, FALSE)</f>
        <v>#N/A</v>
      </c>
      <c r="AI95" t="e">
        <f>VLOOKUP(E95, '[1]Team Defense Cleaning'!$A$4:$AN$135, 13, FALSE)</f>
        <v>#N/A</v>
      </c>
      <c r="AJ95" t="e">
        <f>VLOOKUP(E95, '[1]Team Defense Cleaning'!$A$4:$AN$135, 17, FALSE)</f>
        <v>#N/A</v>
      </c>
      <c r="AK95" t="e">
        <f>VLOOKUP(E95, '[1]Team Defense Cleaning'!$A$4:$AN$135, 15, FALSE)</f>
        <v>#N/A</v>
      </c>
      <c r="AL95" t="e">
        <f>VLOOKUP(E95, '[1]Team Defense Cleaning'!$A$4:$AN$135, 16, FALSE)</f>
        <v>#N/A</v>
      </c>
      <c r="AM95" t="e">
        <f>VLOOKUP(E95, '[1]Team Defense Cleaning'!$A$4:$AN$135, 20, FALSE)</f>
        <v>#N/A</v>
      </c>
      <c r="AN95" t="e">
        <f>VLOOKUP(E95, '[1]Team Defense Cleaning'!$A$4:$AN$135, 22, FALSE)</f>
        <v>#N/A</v>
      </c>
      <c r="AO95" t="e">
        <f>VLOOKUP(E95, '[1]Team Defense Cleaning'!$A$4:$AN$135, 26, FALSE)</f>
        <v>#N/A</v>
      </c>
      <c r="AP95" t="e">
        <f>VLOOKUP(E95, '[1]Team Defense Cleaning'!$A$4:$AN$135, 27, FALSE)</f>
        <v>#N/A</v>
      </c>
      <c r="AQ95" t="e">
        <f>VLOOKUP(E95, '[1]Team Defense Cleaning'!$A$4:$AN$135, 28, FALSE)</f>
        <v>#N/A</v>
      </c>
      <c r="AR95" t="e">
        <f>VLOOKUP(E95, '[1]Team Defense Cleaning'!$A$4:$AN$135, 29, FALSE)</f>
        <v>#N/A</v>
      </c>
      <c r="AS95" t="e">
        <f>VLOOKUP(E95, '[1]Team Defense Cleaning'!$A$4:$AN$135, 30, FALSE)</f>
        <v>#N/A</v>
      </c>
      <c r="AT95" t="e">
        <f>VLOOKUP(E95, '[1]Team Defense Cleaning'!$A$4:$AN$135, 32, FALSE)</f>
        <v>#N/A</v>
      </c>
      <c r="AU95" t="e">
        <f>VLOOKUP(E95, '[1]Team Defense Cleaning'!$A$4:$AP$135, 33, FALSE)</f>
        <v>#N/A</v>
      </c>
      <c r="AV95" t="e">
        <f>VLOOKUP(E95, '[1]Team Defense Cleaning'!$A$4:$AP$135, 36, FALSE)</f>
        <v>#N/A</v>
      </c>
      <c r="AW95" t="e">
        <f>VLOOKUP(E95, '[1]Team Defense Cleaning'!$A$4:$AP$135, 38, FALSE)</f>
        <v>#N/A</v>
      </c>
      <c r="AX95" t="e">
        <f>VLOOKUP(E95, '[1]Team Defense Cleaning'!$A$4:$AP$135, 42, FALSE)</f>
        <v>#N/A</v>
      </c>
      <c r="AY95" s="4" t="e">
        <f t="shared" si="1"/>
        <v>#N/A</v>
      </c>
      <c r="AZ95" t="e">
        <f xml:space="preserve"> IF(Table5[[#This Row],[Predicted Yards]] &gt;Table5[[#This Row],[Spread]], "O", "U")</f>
        <v>#N/A</v>
      </c>
    </row>
    <row r="96" spans="2:52" x14ac:dyDescent="0.2">
      <c r="B96" t="s">
        <v>1</v>
      </c>
      <c r="H96" t="e">
        <f>VLOOKUP($A96, '[1]Passing Stats Cleaning'!$A$3:$U$37, 7, FALSE)</f>
        <v>#N/A</v>
      </c>
      <c r="I96" t="e">
        <f>VLOOKUP(A96, '[1]Passing Stats Cleaning'!$A$3:$U$37, 10, FALSE)</f>
        <v>#N/A</v>
      </c>
      <c r="J96" t="e">
        <f>VLOOKUP(A96, '[1]Passing Stats Cleaning'!$A$3:$U$37, 12, FALSE)</f>
        <v>#N/A</v>
      </c>
      <c r="K96" t="e">
        <f>VLOOKUP(A96, '[1]Passing Stats Cleaning'!$A$3:$U$37, 13, FALSE)</f>
        <v>#N/A</v>
      </c>
      <c r="L96" t="e">
        <f>VLOOKUP(A96, '[1]Passing Stats Cleaning'!$A$3:$U$37, 14, FALSE)</f>
        <v>#N/A</v>
      </c>
      <c r="M96" t="e">
        <f>VLOOKUP(A96, '[1]Passing Stats Cleaning'!$A$3:$U$37, 15, FALSE)</f>
        <v>#N/A</v>
      </c>
      <c r="N96" t="e">
        <f>VLOOKUP(A96, '[1]Passing Stats Cleaning'!$A$3:$U$37, 16, FALSE)</f>
        <v>#N/A</v>
      </c>
      <c r="O96" t="e">
        <f>VLOOKUP(A96, '[1]Passing Stats Cleaning'!$A$3:$U$37, 18, FALSE)</f>
        <v>#N/A</v>
      </c>
      <c r="P96" t="e">
        <f>VLOOKUP(A96, '[1]Passing Stats Cleaning'!$A$3:$U$37, 19, FALSE)</f>
        <v>#N/A</v>
      </c>
      <c r="Q96" t="e">
        <f>VLOOKUP(A96, '[1]Passing Stats Cleaning'!$A$3:$U$37, 20, FALSE)</f>
        <v>#N/A</v>
      </c>
      <c r="R96" t="e">
        <f>VLOOKUP(A96, '[1]Passing Stats Cleaning'!$A$3:$U$37, 21, FALSE)</f>
        <v>#N/A</v>
      </c>
      <c r="S96" t="e">
        <f>VLOOKUP(C96,'[1]Team Offense Cleaning'!$A$4:$AI$140, 10, FALSE)</f>
        <v>#N/A</v>
      </c>
      <c r="T96" t="e">
        <f>VLOOKUP(C96,'[1]Team Offense Cleaning'!$A$4:$AI$140, 9, FALSE)</f>
        <v>#N/A</v>
      </c>
      <c r="U96" t="e">
        <f>VLOOKUP(C96,'[1]Team Offense Cleaning'!$A$4:$AI$140, 13, FALSE)</f>
        <v>#N/A</v>
      </c>
      <c r="V96" t="e">
        <f>VLOOKUP(C96,'[1]Team Offense Cleaning'!$A$4:$AI$140, 17, FALSE)</f>
        <v>#N/A</v>
      </c>
      <c r="W96" t="e">
        <f>VLOOKUP(C96,'[1]Team Offense Cleaning'!$A$4:$AI$140, 15, FALSE)</f>
        <v>#N/A</v>
      </c>
      <c r="X96" t="e">
        <f>VLOOKUP(C96,'[1]Team Offense Cleaning'!$A$4:$AI$140, 16, FALSE)</f>
        <v>#N/A</v>
      </c>
      <c r="Y96" t="e">
        <f>VLOOKUP(C96,'[1]Team Offense Cleaning'!$A$4:$AI$140, 20, FALSE)</f>
        <v>#N/A</v>
      </c>
      <c r="Z96" t="e">
        <f>VLOOKUP(C96,'[1]Team Offense Cleaning'!$A$4:$AI$140, 22, FALSE)</f>
        <v>#N/A</v>
      </c>
      <c r="AA96" t="e">
        <f>VLOOKUP(C96,'[1]Team Offense Cleaning'!$A$4:$AI$140, 28, FALSE)</f>
        <v>#N/A</v>
      </c>
      <c r="AB96" t="e">
        <f>VLOOKUP(C96,'[1]Team Offense Cleaning'!$A$4:$AI$140, 29, FALSE)</f>
        <v>#N/A</v>
      </c>
      <c r="AC96" t="e">
        <f>VLOOKUP(C96,'[1]Team Offense Cleaning'!$A$4:$AI$140, 26, FALSE)</f>
        <v>#N/A</v>
      </c>
      <c r="AD96" t="e">
        <f>VLOOKUP(C96,'[1]Team Offense Cleaning'!$A$4:$AI$140, 27, FALSE)</f>
        <v>#N/A</v>
      </c>
      <c r="AE96" t="e">
        <f>VLOOKUP(C96,'[1]Team Offense Cleaning'!$A$4:$AI$140, 32, FALSE)</f>
        <v>#N/A</v>
      </c>
      <c r="AF96" t="e">
        <f>VLOOKUP(C96,'[1]Team Offense Cleaning'!$A$4:$AI$140, 33, FALSE)</f>
        <v>#N/A</v>
      </c>
      <c r="AG96" t="e">
        <f>VLOOKUP(E96, '[1]Team Defense Cleaning'!$A$4:$AN$135, 10, FALSE)</f>
        <v>#N/A</v>
      </c>
      <c r="AH96" t="e">
        <f>VLOOKUP(E96, '[1]Team Defense Cleaning'!$A$4:$AN$135, 9, FALSE)</f>
        <v>#N/A</v>
      </c>
      <c r="AI96" t="e">
        <f>VLOOKUP(E96, '[1]Team Defense Cleaning'!$A$4:$AN$135, 13, FALSE)</f>
        <v>#N/A</v>
      </c>
      <c r="AJ96" t="e">
        <f>VLOOKUP(E96, '[1]Team Defense Cleaning'!$A$4:$AN$135, 17, FALSE)</f>
        <v>#N/A</v>
      </c>
      <c r="AK96" t="e">
        <f>VLOOKUP(E96, '[1]Team Defense Cleaning'!$A$4:$AN$135, 15, FALSE)</f>
        <v>#N/A</v>
      </c>
      <c r="AL96" t="e">
        <f>VLOOKUP(E96, '[1]Team Defense Cleaning'!$A$4:$AN$135, 16, FALSE)</f>
        <v>#N/A</v>
      </c>
      <c r="AM96" t="e">
        <f>VLOOKUP(E96, '[1]Team Defense Cleaning'!$A$4:$AN$135, 20, FALSE)</f>
        <v>#N/A</v>
      </c>
      <c r="AN96" t="e">
        <f>VLOOKUP(E96, '[1]Team Defense Cleaning'!$A$4:$AN$135, 22, FALSE)</f>
        <v>#N/A</v>
      </c>
      <c r="AO96" t="e">
        <f>VLOOKUP(E96, '[1]Team Defense Cleaning'!$A$4:$AN$135, 26, FALSE)</f>
        <v>#N/A</v>
      </c>
      <c r="AP96" t="e">
        <f>VLOOKUP(E96, '[1]Team Defense Cleaning'!$A$4:$AN$135, 27, FALSE)</f>
        <v>#N/A</v>
      </c>
      <c r="AQ96" t="e">
        <f>VLOOKUP(E96, '[1]Team Defense Cleaning'!$A$4:$AN$135, 28, FALSE)</f>
        <v>#N/A</v>
      </c>
      <c r="AR96" t="e">
        <f>VLOOKUP(E96, '[1]Team Defense Cleaning'!$A$4:$AN$135, 29, FALSE)</f>
        <v>#N/A</v>
      </c>
      <c r="AS96" t="e">
        <f>VLOOKUP(E96, '[1]Team Defense Cleaning'!$A$4:$AN$135, 30, FALSE)</f>
        <v>#N/A</v>
      </c>
      <c r="AT96" t="e">
        <f>VLOOKUP(E96, '[1]Team Defense Cleaning'!$A$4:$AN$135, 32, FALSE)</f>
        <v>#N/A</v>
      </c>
      <c r="AU96" t="e">
        <f>VLOOKUP(E96, '[1]Team Defense Cleaning'!$A$4:$AP$135, 33, FALSE)</f>
        <v>#N/A</v>
      </c>
      <c r="AV96" t="e">
        <f>VLOOKUP(E96, '[1]Team Defense Cleaning'!$A$4:$AP$135, 36, FALSE)</f>
        <v>#N/A</v>
      </c>
      <c r="AW96" t="e">
        <f>VLOOKUP(E96, '[1]Team Defense Cleaning'!$A$4:$AP$135, 38, FALSE)</f>
        <v>#N/A</v>
      </c>
      <c r="AX96" t="e">
        <f>VLOOKUP(E96, '[1]Team Defense Cleaning'!$A$4:$AP$135, 42, FALSE)</f>
        <v>#N/A</v>
      </c>
      <c r="AY96" s="4" t="e">
        <f t="shared" si="1"/>
        <v>#N/A</v>
      </c>
      <c r="AZ96" t="e">
        <f xml:space="preserve"> IF(Table5[[#This Row],[Predicted Yards]] &gt;Table5[[#This Row],[Spread]], "O", "U")</f>
        <v>#N/A</v>
      </c>
    </row>
    <row r="97" spans="1:52" x14ac:dyDescent="0.2">
      <c r="B97" t="s">
        <v>1</v>
      </c>
      <c r="H97" t="e">
        <f>VLOOKUP($A97, '[1]Passing Stats Cleaning'!$A$3:$U$37, 7, FALSE)</f>
        <v>#N/A</v>
      </c>
      <c r="I97" t="e">
        <f>VLOOKUP(A97, '[1]Passing Stats Cleaning'!$A$3:$U$37, 10, FALSE)</f>
        <v>#N/A</v>
      </c>
      <c r="J97" t="e">
        <f>VLOOKUP(A97, '[1]Passing Stats Cleaning'!$A$3:$U$37, 12, FALSE)</f>
        <v>#N/A</v>
      </c>
      <c r="K97" t="e">
        <f>VLOOKUP(A97, '[1]Passing Stats Cleaning'!$A$3:$U$37, 13, FALSE)</f>
        <v>#N/A</v>
      </c>
      <c r="L97" t="e">
        <f>VLOOKUP(A97, '[1]Passing Stats Cleaning'!$A$3:$U$37, 14, FALSE)</f>
        <v>#N/A</v>
      </c>
      <c r="M97" t="e">
        <f>VLOOKUP(A97, '[1]Passing Stats Cleaning'!$A$3:$U$37, 15, FALSE)</f>
        <v>#N/A</v>
      </c>
      <c r="N97" t="e">
        <f>VLOOKUP(A97, '[1]Passing Stats Cleaning'!$A$3:$U$37, 16, FALSE)</f>
        <v>#N/A</v>
      </c>
      <c r="O97" t="e">
        <f>VLOOKUP(A97, '[1]Passing Stats Cleaning'!$A$3:$U$37, 18, FALSE)</f>
        <v>#N/A</v>
      </c>
      <c r="P97" t="e">
        <f>VLOOKUP(A97, '[1]Passing Stats Cleaning'!$A$3:$U$37, 19, FALSE)</f>
        <v>#N/A</v>
      </c>
      <c r="Q97" t="e">
        <f>VLOOKUP(A97, '[1]Passing Stats Cleaning'!$A$3:$U$37, 20, FALSE)</f>
        <v>#N/A</v>
      </c>
      <c r="R97" t="e">
        <f>VLOOKUP(A97, '[1]Passing Stats Cleaning'!$A$3:$U$37, 21, FALSE)</f>
        <v>#N/A</v>
      </c>
      <c r="S97" t="e">
        <f>VLOOKUP(C97,'[1]Team Offense Cleaning'!$A$4:$AI$140, 10, FALSE)</f>
        <v>#N/A</v>
      </c>
      <c r="T97" t="e">
        <f>VLOOKUP(C97,'[1]Team Offense Cleaning'!$A$4:$AI$140, 9, FALSE)</f>
        <v>#N/A</v>
      </c>
      <c r="U97" t="e">
        <f>VLOOKUP(C97,'[1]Team Offense Cleaning'!$A$4:$AI$140, 13, FALSE)</f>
        <v>#N/A</v>
      </c>
      <c r="V97" t="e">
        <f>VLOOKUP(C97,'[1]Team Offense Cleaning'!$A$4:$AI$140, 17, FALSE)</f>
        <v>#N/A</v>
      </c>
      <c r="W97" t="e">
        <f>VLOOKUP(C97,'[1]Team Offense Cleaning'!$A$4:$AI$140, 15, FALSE)</f>
        <v>#N/A</v>
      </c>
      <c r="X97" t="e">
        <f>VLOOKUP(C97,'[1]Team Offense Cleaning'!$A$4:$AI$140, 16, FALSE)</f>
        <v>#N/A</v>
      </c>
      <c r="Y97" t="e">
        <f>VLOOKUP(C97,'[1]Team Offense Cleaning'!$A$4:$AI$140, 20, FALSE)</f>
        <v>#N/A</v>
      </c>
      <c r="Z97" t="e">
        <f>VLOOKUP(C97,'[1]Team Offense Cleaning'!$A$4:$AI$140, 22, FALSE)</f>
        <v>#N/A</v>
      </c>
      <c r="AA97" t="e">
        <f>VLOOKUP(C97,'[1]Team Offense Cleaning'!$A$4:$AI$140, 28, FALSE)</f>
        <v>#N/A</v>
      </c>
      <c r="AB97" t="e">
        <f>VLOOKUP(C97,'[1]Team Offense Cleaning'!$A$4:$AI$140, 29, FALSE)</f>
        <v>#N/A</v>
      </c>
      <c r="AC97" t="e">
        <f>VLOOKUP(C97,'[1]Team Offense Cleaning'!$A$4:$AI$140, 26, FALSE)</f>
        <v>#N/A</v>
      </c>
      <c r="AD97" t="e">
        <f>VLOOKUP(C97,'[1]Team Offense Cleaning'!$A$4:$AI$140, 27, FALSE)</f>
        <v>#N/A</v>
      </c>
      <c r="AE97" t="e">
        <f>VLOOKUP(C97,'[1]Team Offense Cleaning'!$A$4:$AI$140, 32, FALSE)</f>
        <v>#N/A</v>
      </c>
      <c r="AF97" t="e">
        <f>VLOOKUP(C97,'[1]Team Offense Cleaning'!$A$4:$AI$140, 33, FALSE)</f>
        <v>#N/A</v>
      </c>
      <c r="AG97" t="e">
        <f>VLOOKUP(E97, '[1]Team Defense Cleaning'!$A$4:$AN$135, 10, FALSE)</f>
        <v>#N/A</v>
      </c>
      <c r="AH97" t="e">
        <f>VLOOKUP(E97, '[1]Team Defense Cleaning'!$A$4:$AN$135, 9, FALSE)</f>
        <v>#N/A</v>
      </c>
      <c r="AI97" t="e">
        <f>VLOOKUP(E97, '[1]Team Defense Cleaning'!$A$4:$AN$135, 13, FALSE)</f>
        <v>#N/A</v>
      </c>
      <c r="AJ97" t="e">
        <f>VLOOKUP(E97, '[1]Team Defense Cleaning'!$A$4:$AN$135, 17, FALSE)</f>
        <v>#N/A</v>
      </c>
      <c r="AK97" t="e">
        <f>VLOOKUP(E97, '[1]Team Defense Cleaning'!$A$4:$AN$135, 15, FALSE)</f>
        <v>#N/A</v>
      </c>
      <c r="AL97" t="e">
        <f>VLOOKUP(E97, '[1]Team Defense Cleaning'!$A$4:$AN$135, 16, FALSE)</f>
        <v>#N/A</v>
      </c>
      <c r="AM97" t="e">
        <f>VLOOKUP(E97, '[1]Team Defense Cleaning'!$A$4:$AN$135, 20, FALSE)</f>
        <v>#N/A</v>
      </c>
      <c r="AN97" t="e">
        <f>VLOOKUP(E97, '[1]Team Defense Cleaning'!$A$4:$AN$135, 22, FALSE)</f>
        <v>#N/A</v>
      </c>
      <c r="AO97" t="e">
        <f>VLOOKUP(E97, '[1]Team Defense Cleaning'!$A$4:$AN$135, 26, FALSE)</f>
        <v>#N/A</v>
      </c>
      <c r="AP97" t="e">
        <f>VLOOKUP(E97, '[1]Team Defense Cleaning'!$A$4:$AN$135, 27, FALSE)</f>
        <v>#N/A</v>
      </c>
      <c r="AQ97" t="e">
        <f>VLOOKUP(E97, '[1]Team Defense Cleaning'!$A$4:$AN$135, 28, FALSE)</f>
        <v>#N/A</v>
      </c>
      <c r="AR97" t="e">
        <f>VLOOKUP(E97, '[1]Team Defense Cleaning'!$A$4:$AN$135, 29, FALSE)</f>
        <v>#N/A</v>
      </c>
      <c r="AS97" t="e">
        <f>VLOOKUP(E97, '[1]Team Defense Cleaning'!$A$4:$AN$135, 30, FALSE)</f>
        <v>#N/A</v>
      </c>
      <c r="AT97" t="e">
        <f>VLOOKUP(E97, '[1]Team Defense Cleaning'!$A$4:$AN$135, 32, FALSE)</f>
        <v>#N/A</v>
      </c>
      <c r="AU97" t="e">
        <f>VLOOKUP(E97, '[1]Team Defense Cleaning'!$A$4:$AP$135, 33, FALSE)</f>
        <v>#N/A</v>
      </c>
      <c r="AV97" t="e">
        <f>VLOOKUP(E97, '[1]Team Defense Cleaning'!$A$4:$AP$135, 36, FALSE)</f>
        <v>#N/A</v>
      </c>
      <c r="AW97" t="e">
        <f>VLOOKUP(E97, '[1]Team Defense Cleaning'!$A$4:$AP$135, 38, FALSE)</f>
        <v>#N/A</v>
      </c>
      <c r="AX97" t="e">
        <f>VLOOKUP(E97, '[1]Team Defense Cleaning'!$A$4:$AP$135, 42, FALSE)</f>
        <v>#N/A</v>
      </c>
      <c r="AY97" s="4" t="e">
        <f t="shared" si="1"/>
        <v>#N/A</v>
      </c>
      <c r="AZ97" t="e">
        <f xml:space="preserve"> IF(Table5[[#This Row],[Predicted Yards]] &gt;Table5[[#This Row],[Spread]], "O", "U")</f>
        <v>#N/A</v>
      </c>
    </row>
    <row r="98" spans="1:52" x14ac:dyDescent="0.2">
      <c r="B98" t="s">
        <v>1</v>
      </c>
      <c r="H98" t="e">
        <f>VLOOKUP($A98, '[1]Passing Stats Cleaning'!$A$3:$U$37, 7, FALSE)</f>
        <v>#N/A</v>
      </c>
      <c r="I98" t="e">
        <f>VLOOKUP(A98, '[1]Passing Stats Cleaning'!$A$3:$U$37, 10, FALSE)</f>
        <v>#N/A</v>
      </c>
      <c r="J98" t="e">
        <f>VLOOKUP(A98, '[1]Passing Stats Cleaning'!$A$3:$U$37, 12, FALSE)</f>
        <v>#N/A</v>
      </c>
      <c r="K98" t="e">
        <f>VLOOKUP(A98, '[1]Passing Stats Cleaning'!$A$3:$U$37, 13, FALSE)</f>
        <v>#N/A</v>
      </c>
      <c r="L98" t="e">
        <f>VLOOKUP(A98, '[1]Passing Stats Cleaning'!$A$3:$U$37, 14, FALSE)</f>
        <v>#N/A</v>
      </c>
      <c r="M98" t="e">
        <f>VLOOKUP(A98, '[1]Passing Stats Cleaning'!$A$3:$U$37, 15, FALSE)</f>
        <v>#N/A</v>
      </c>
      <c r="N98" t="e">
        <f>VLOOKUP(A98, '[1]Passing Stats Cleaning'!$A$3:$U$37, 16, FALSE)</f>
        <v>#N/A</v>
      </c>
      <c r="O98" t="e">
        <f>VLOOKUP(A98, '[1]Passing Stats Cleaning'!$A$3:$U$37, 18, FALSE)</f>
        <v>#N/A</v>
      </c>
      <c r="P98" t="e">
        <f>VLOOKUP(A98, '[1]Passing Stats Cleaning'!$A$3:$U$37, 19, FALSE)</f>
        <v>#N/A</v>
      </c>
      <c r="Q98" t="e">
        <f>VLOOKUP(A98, '[1]Passing Stats Cleaning'!$A$3:$U$37, 20, FALSE)</f>
        <v>#N/A</v>
      </c>
      <c r="R98" t="e">
        <f>VLOOKUP(A98, '[1]Passing Stats Cleaning'!$A$3:$U$37, 21, FALSE)</f>
        <v>#N/A</v>
      </c>
      <c r="S98" t="e">
        <f>VLOOKUP(C98,'[1]Team Offense Cleaning'!$A$4:$AI$140, 10, FALSE)</f>
        <v>#N/A</v>
      </c>
      <c r="T98" t="e">
        <f>VLOOKUP(C98,'[1]Team Offense Cleaning'!$A$4:$AI$140, 9, FALSE)</f>
        <v>#N/A</v>
      </c>
      <c r="U98" t="e">
        <f>VLOOKUP(C98,'[1]Team Offense Cleaning'!$A$4:$AI$140, 13, FALSE)</f>
        <v>#N/A</v>
      </c>
      <c r="V98" t="e">
        <f>VLOOKUP(C98,'[1]Team Offense Cleaning'!$A$4:$AI$140, 17, FALSE)</f>
        <v>#N/A</v>
      </c>
      <c r="W98" t="e">
        <f>VLOOKUP(C98,'[1]Team Offense Cleaning'!$A$4:$AI$140, 15, FALSE)</f>
        <v>#N/A</v>
      </c>
      <c r="X98" t="e">
        <f>VLOOKUP(C98,'[1]Team Offense Cleaning'!$A$4:$AI$140, 16, FALSE)</f>
        <v>#N/A</v>
      </c>
      <c r="Y98" t="e">
        <f>VLOOKUP(C98,'[1]Team Offense Cleaning'!$A$4:$AI$140, 20, FALSE)</f>
        <v>#N/A</v>
      </c>
      <c r="Z98" t="e">
        <f>VLOOKUP(C98,'[1]Team Offense Cleaning'!$A$4:$AI$140, 22, FALSE)</f>
        <v>#N/A</v>
      </c>
      <c r="AA98" t="e">
        <f>VLOOKUP(C98,'[1]Team Offense Cleaning'!$A$4:$AI$140, 28, FALSE)</f>
        <v>#N/A</v>
      </c>
      <c r="AB98" t="e">
        <f>VLOOKUP(C98,'[1]Team Offense Cleaning'!$A$4:$AI$140, 29, FALSE)</f>
        <v>#N/A</v>
      </c>
      <c r="AC98" t="e">
        <f>VLOOKUP(C98,'[1]Team Offense Cleaning'!$A$4:$AI$140, 26, FALSE)</f>
        <v>#N/A</v>
      </c>
      <c r="AD98" t="e">
        <f>VLOOKUP(C98,'[1]Team Offense Cleaning'!$A$4:$AI$140, 27, FALSE)</f>
        <v>#N/A</v>
      </c>
      <c r="AE98" t="e">
        <f>VLOOKUP(C98,'[1]Team Offense Cleaning'!$A$4:$AI$140, 32, FALSE)</f>
        <v>#N/A</v>
      </c>
      <c r="AF98" t="e">
        <f>VLOOKUP(C98,'[1]Team Offense Cleaning'!$A$4:$AI$140, 33, FALSE)</f>
        <v>#N/A</v>
      </c>
      <c r="AG98" t="e">
        <f>VLOOKUP(E98, '[1]Team Defense Cleaning'!$A$4:$AN$135, 10, FALSE)</f>
        <v>#N/A</v>
      </c>
      <c r="AH98" t="e">
        <f>VLOOKUP(E98, '[1]Team Defense Cleaning'!$A$4:$AN$135, 9, FALSE)</f>
        <v>#N/A</v>
      </c>
      <c r="AI98" t="e">
        <f>VLOOKUP(E98, '[1]Team Defense Cleaning'!$A$4:$AN$135, 13, FALSE)</f>
        <v>#N/A</v>
      </c>
      <c r="AJ98" t="e">
        <f>VLOOKUP(E98, '[1]Team Defense Cleaning'!$A$4:$AN$135, 17, FALSE)</f>
        <v>#N/A</v>
      </c>
      <c r="AK98" t="e">
        <f>VLOOKUP(E98, '[1]Team Defense Cleaning'!$A$4:$AN$135, 15, FALSE)</f>
        <v>#N/A</v>
      </c>
      <c r="AL98" t="e">
        <f>VLOOKUP(E98, '[1]Team Defense Cleaning'!$A$4:$AN$135, 16, FALSE)</f>
        <v>#N/A</v>
      </c>
      <c r="AM98" t="e">
        <f>VLOOKUP(E98, '[1]Team Defense Cleaning'!$A$4:$AN$135, 20, FALSE)</f>
        <v>#N/A</v>
      </c>
      <c r="AN98" t="e">
        <f>VLOOKUP(E98, '[1]Team Defense Cleaning'!$A$4:$AN$135, 22, FALSE)</f>
        <v>#N/A</v>
      </c>
      <c r="AO98" t="e">
        <f>VLOOKUP(E98, '[1]Team Defense Cleaning'!$A$4:$AN$135, 26, FALSE)</f>
        <v>#N/A</v>
      </c>
      <c r="AP98" t="e">
        <f>VLOOKUP(E98, '[1]Team Defense Cleaning'!$A$4:$AN$135, 27, FALSE)</f>
        <v>#N/A</v>
      </c>
      <c r="AQ98" t="e">
        <f>VLOOKUP(E98, '[1]Team Defense Cleaning'!$A$4:$AN$135, 28, FALSE)</f>
        <v>#N/A</v>
      </c>
      <c r="AR98" t="e">
        <f>VLOOKUP(E98, '[1]Team Defense Cleaning'!$A$4:$AN$135, 29, FALSE)</f>
        <v>#N/A</v>
      </c>
      <c r="AS98" t="e">
        <f>VLOOKUP(E98, '[1]Team Defense Cleaning'!$A$4:$AN$135, 30, FALSE)</f>
        <v>#N/A</v>
      </c>
      <c r="AT98" t="e">
        <f>VLOOKUP(E98, '[1]Team Defense Cleaning'!$A$4:$AN$135, 32, FALSE)</f>
        <v>#N/A</v>
      </c>
      <c r="AU98" t="e">
        <f>VLOOKUP(E98, '[1]Team Defense Cleaning'!$A$4:$AP$135, 33, FALSE)</f>
        <v>#N/A</v>
      </c>
      <c r="AV98" t="e">
        <f>VLOOKUP(E98, '[1]Team Defense Cleaning'!$A$4:$AP$135, 36, FALSE)</f>
        <v>#N/A</v>
      </c>
      <c r="AW98" t="e">
        <f>VLOOKUP(E98, '[1]Team Defense Cleaning'!$A$4:$AP$135, 38, FALSE)</f>
        <v>#N/A</v>
      </c>
      <c r="AX98" t="e">
        <f>VLOOKUP(E98, '[1]Team Defense Cleaning'!$A$4:$AP$135, 42, FALSE)</f>
        <v>#N/A</v>
      </c>
      <c r="AY98" s="4" t="e">
        <f t="shared" si="1"/>
        <v>#N/A</v>
      </c>
      <c r="AZ98" t="e">
        <f xml:space="preserve"> IF(Table5[[#This Row],[Predicted Yards]] &gt;Table5[[#This Row],[Spread]], "O", "U")</f>
        <v>#N/A</v>
      </c>
    </row>
    <row r="99" spans="1:52" x14ac:dyDescent="0.2">
      <c r="B99" t="s">
        <v>1</v>
      </c>
      <c r="H99" t="e">
        <f>VLOOKUP($A99, '[1]Passing Stats Cleaning'!$A$3:$U$37, 7, FALSE)</f>
        <v>#N/A</v>
      </c>
      <c r="I99" t="e">
        <f>VLOOKUP(A99, '[1]Passing Stats Cleaning'!$A$3:$U$37, 10, FALSE)</f>
        <v>#N/A</v>
      </c>
      <c r="J99" t="e">
        <f>VLOOKUP(A99, '[1]Passing Stats Cleaning'!$A$3:$U$37, 12, FALSE)</f>
        <v>#N/A</v>
      </c>
      <c r="K99" t="e">
        <f>VLOOKUP(A99, '[1]Passing Stats Cleaning'!$A$3:$U$37, 13, FALSE)</f>
        <v>#N/A</v>
      </c>
      <c r="L99" t="e">
        <f>VLOOKUP(A99, '[1]Passing Stats Cleaning'!$A$3:$U$37, 14, FALSE)</f>
        <v>#N/A</v>
      </c>
      <c r="M99" t="e">
        <f>VLOOKUP(A99, '[1]Passing Stats Cleaning'!$A$3:$U$37, 15, FALSE)</f>
        <v>#N/A</v>
      </c>
      <c r="N99" t="e">
        <f>VLOOKUP(A99, '[1]Passing Stats Cleaning'!$A$3:$U$37, 16, FALSE)</f>
        <v>#N/A</v>
      </c>
      <c r="O99" t="e">
        <f>VLOOKUP(A99, '[1]Passing Stats Cleaning'!$A$3:$U$37, 18, FALSE)</f>
        <v>#N/A</v>
      </c>
      <c r="P99" t="e">
        <f>VLOOKUP(A99, '[1]Passing Stats Cleaning'!$A$3:$U$37, 19, FALSE)</f>
        <v>#N/A</v>
      </c>
      <c r="Q99" t="e">
        <f>VLOOKUP(A99, '[1]Passing Stats Cleaning'!$A$3:$U$37, 20, FALSE)</f>
        <v>#N/A</v>
      </c>
      <c r="R99" t="e">
        <f>VLOOKUP(A99, '[1]Passing Stats Cleaning'!$A$3:$U$37, 21, FALSE)</f>
        <v>#N/A</v>
      </c>
      <c r="S99" t="e">
        <f>VLOOKUP(C99,'[1]Team Offense Cleaning'!$A$4:$AI$140, 10, FALSE)</f>
        <v>#N/A</v>
      </c>
      <c r="T99" t="e">
        <f>VLOOKUP(C99,'[1]Team Offense Cleaning'!$A$4:$AI$140, 9, FALSE)</f>
        <v>#N/A</v>
      </c>
      <c r="U99" t="e">
        <f>VLOOKUP(C99,'[1]Team Offense Cleaning'!$A$4:$AI$140, 13, FALSE)</f>
        <v>#N/A</v>
      </c>
      <c r="V99" t="e">
        <f>VLOOKUP(C99,'[1]Team Offense Cleaning'!$A$4:$AI$140, 17, FALSE)</f>
        <v>#N/A</v>
      </c>
      <c r="W99" t="e">
        <f>VLOOKUP(C99,'[1]Team Offense Cleaning'!$A$4:$AI$140, 15, FALSE)</f>
        <v>#N/A</v>
      </c>
      <c r="X99" t="e">
        <f>VLOOKUP(C99,'[1]Team Offense Cleaning'!$A$4:$AI$140, 16, FALSE)</f>
        <v>#N/A</v>
      </c>
      <c r="Y99" t="e">
        <f>VLOOKUP(C99,'[1]Team Offense Cleaning'!$A$4:$AI$140, 20, FALSE)</f>
        <v>#N/A</v>
      </c>
      <c r="Z99" t="e">
        <f>VLOOKUP(C99,'[1]Team Offense Cleaning'!$A$4:$AI$140, 22, FALSE)</f>
        <v>#N/A</v>
      </c>
      <c r="AA99" t="e">
        <f>VLOOKUP(C99,'[1]Team Offense Cleaning'!$A$4:$AI$140, 28, FALSE)</f>
        <v>#N/A</v>
      </c>
      <c r="AB99" t="e">
        <f>VLOOKUP(C99,'[1]Team Offense Cleaning'!$A$4:$AI$140, 29, FALSE)</f>
        <v>#N/A</v>
      </c>
      <c r="AC99" t="e">
        <f>VLOOKUP(C99,'[1]Team Offense Cleaning'!$A$4:$AI$140, 26, FALSE)</f>
        <v>#N/A</v>
      </c>
      <c r="AD99" t="e">
        <f>VLOOKUP(C99,'[1]Team Offense Cleaning'!$A$4:$AI$140, 27, FALSE)</f>
        <v>#N/A</v>
      </c>
      <c r="AE99" t="e">
        <f>VLOOKUP(C99,'[1]Team Offense Cleaning'!$A$4:$AI$140, 32, FALSE)</f>
        <v>#N/A</v>
      </c>
      <c r="AF99" t="e">
        <f>VLOOKUP(C99,'[1]Team Offense Cleaning'!$A$4:$AI$140, 33, FALSE)</f>
        <v>#N/A</v>
      </c>
      <c r="AG99" t="e">
        <f>VLOOKUP(E99, '[1]Team Defense Cleaning'!$A$4:$AN$135, 10, FALSE)</f>
        <v>#N/A</v>
      </c>
      <c r="AH99" t="e">
        <f>VLOOKUP(E99, '[1]Team Defense Cleaning'!$A$4:$AN$135, 9, FALSE)</f>
        <v>#N/A</v>
      </c>
      <c r="AI99" t="e">
        <f>VLOOKUP(E99, '[1]Team Defense Cleaning'!$A$4:$AN$135, 13, FALSE)</f>
        <v>#N/A</v>
      </c>
      <c r="AJ99" t="e">
        <f>VLOOKUP(E99, '[1]Team Defense Cleaning'!$A$4:$AN$135, 17, FALSE)</f>
        <v>#N/A</v>
      </c>
      <c r="AK99" t="e">
        <f>VLOOKUP(E99, '[1]Team Defense Cleaning'!$A$4:$AN$135, 15, FALSE)</f>
        <v>#N/A</v>
      </c>
      <c r="AL99" t="e">
        <f>VLOOKUP(E99, '[1]Team Defense Cleaning'!$A$4:$AN$135, 16, FALSE)</f>
        <v>#N/A</v>
      </c>
      <c r="AM99" t="e">
        <f>VLOOKUP(E99, '[1]Team Defense Cleaning'!$A$4:$AN$135, 20, FALSE)</f>
        <v>#N/A</v>
      </c>
      <c r="AN99" t="e">
        <f>VLOOKUP(E99, '[1]Team Defense Cleaning'!$A$4:$AN$135, 22, FALSE)</f>
        <v>#N/A</v>
      </c>
      <c r="AO99" t="e">
        <f>VLOOKUP(E99, '[1]Team Defense Cleaning'!$A$4:$AN$135, 26, FALSE)</f>
        <v>#N/A</v>
      </c>
      <c r="AP99" t="e">
        <f>VLOOKUP(E99, '[1]Team Defense Cleaning'!$A$4:$AN$135, 27, FALSE)</f>
        <v>#N/A</v>
      </c>
      <c r="AQ99" t="e">
        <f>VLOOKUP(E99, '[1]Team Defense Cleaning'!$A$4:$AN$135, 28, FALSE)</f>
        <v>#N/A</v>
      </c>
      <c r="AR99" t="e">
        <f>VLOOKUP(E99, '[1]Team Defense Cleaning'!$A$4:$AN$135, 29, FALSE)</f>
        <v>#N/A</v>
      </c>
      <c r="AS99" t="e">
        <f>VLOOKUP(E99, '[1]Team Defense Cleaning'!$A$4:$AN$135, 30, FALSE)</f>
        <v>#N/A</v>
      </c>
      <c r="AT99" t="e">
        <f>VLOOKUP(E99, '[1]Team Defense Cleaning'!$A$4:$AN$135, 32, FALSE)</f>
        <v>#N/A</v>
      </c>
      <c r="AU99" t="e">
        <f>VLOOKUP(E99, '[1]Team Defense Cleaning'!$A$4:$AP$135, 33, FALSE)</f>
        <v>#N/A</v>
      </c>
      <c r="AV99" t="e">
        <f>VLOOKUP(E99, '[1]Team Defense Cleaning'!$A$4:$AP$135, 36, FALSE)</f>
        <v>#N/A</v>
      </c>
      <c r="AW99" t="e">
        <f>VLOOKUP(E99, '[1]Team Defense Cleaning'!$A$4:$AP$135, 38, FALSE)</f>
        <v>#N/A</v>
      </c>
      <c r="AX99" t="e">
        <f>VLOOKUP(E99, '[1]Team Defense Cleaning'!$A$4:$AP$135, 42, FALSE)</f>
        <v>#N/A</v>
      </c>
      <c r="AY99" s="4" t="e">
        <f t="shared" si="1"/>
        <v>#N/A</v>
      </c>
      <c r="AZ99" t="e">
        <f xml:space="preserve"> IF(Table5[[#This Row],[Predicted Yards]] &gt;Table5[[#This Row],[Spread]], "O", "U")</f>
        <v>#N/A</v>
      </c>
    </row>
    <row r="100" spans="1:52" x14ac:dyDescent="0.2">
      <c r="A100" t="s">
        <v>128</v>
      </c>
      <c r="B100" t="s">
        <v>1</v>
      </c>
      <c r="H100" t="e">
        <f>VLOOKUP($A100, '[1]Passing Stats Cleaning'!$A$3:$U$37, 7, FALSE)</f>
        <v>#N/A</v>
      </c>
      <c r="I100" t="e">
        <f>VLOOKUP(A100, '[1]Passing Stats Cleaning'!$A$3:$U$37, 10, FALSE)</f>
        <v>#N/A</v>
      </c>
      <c r="J100" t="e">
        <f>VLOOKUP(A100, '[1]Passing Stats Cleaning'!$A$3:$U$37, 12, FALSE)</f>
        <v>#N/A</v>
      </c>
      <c r="K100" t="e">
        <f>VLOOKUP(A100, '[1]Passing Stats Cleaning'!$A$3:$U$37, 13, FALSE)</f>
        <v>#N/A</v>
      </c>
      <c r="L100" t="e">
        <f>VLOOKUP(A100, '[1]Passing Stats Cleaning'!$A$3:$U$37, 14, FALSE)</f>
        <v>#N/A</v>
      </c>
      <c r="M100" t="e">
        <f>VLOOKUP(A100, '[1]Passing Stats Cleaning'!$A$3:$U$37, 15, FALSE)</f>
        <v>#N/A</v>
      </c>
      <c r="N100" t="e">
        <f>VLOOKUP(A100, '[1]Passing Stats Cleaning'!$A$3:$U$37, 16, FALSE)</f>
        <v>#N/A</v>
      </c>
      <c r="O100" t="e">
        <f>VLOOKUP(A100, '[1]Passing Stats Cleaning'!$A$3:$U$37, 18, FALSE)</f>
        <v>#N/A</v>
      </c>
      <c r="P100" t="e">
        <f>VLOOKUP(A100, '[1]Passing Stats Cleaning'!$A$3:$U$37, 19, FALSE)</f>
        <v>#N/A</v>
      </c>
      <c r="Q100" t="e">
        <f>VLOOKUP(A100, '[1]Passing Stats Cleaning'!$A$3:$U$37, 20, FALSE)</f>
        <v>#N/A</v>
      </c>
      <c r="R100" t="e">
        <f>VLOOKUP(A100, '[1]Passing Stats Cleaning'!$A$3:$U$37, 21, FALSE)</f>
        <v>#N/A</v>
      </c>
      <c r="S100" t="e">
        <f>VLOOKUP(C100,'[1]Team Offense Cleaning'!$A$4:$AI$140, 10, FALSE)</f>
        <v>#N/A</v>
      </c>
      <c r="T100" t="e">
        <f>VLOOKUP(C100,'[1]Team Offense Cleaning'!$A$4:$AI$140, 9, FALSE)</f>
        <v>#N/A</v>
      </c>
      <c r="U100" t="e">
        <f>VLOOKUP(C100,'[1]Team Offense Cleaning'!$A$4:$AI$140, 13, FALSE)</f>
        <v>#N/A</v>
      </c>
      <c r="V100" t="e">
        <f>VLOOKUP(C100,'[1]Team Offense Cleaning'!$A$4:$AI$140, 17, FALSE)</f>
        <v>#N/A</v>
      </c>
      <c r="W100" t="e">
        <f>VLOOKUP(C100,'[1]Team Offense Cleaning'!$A$4:$AI$140, 15, FALSE)</f>
        <v>#N/A</v>
      </c>
      <c r="X100" t="e">
        <f>VLOOKUP(C100,'[1]Team Offense Cleaning'!$A$4:$AI$140, 16, FALSE)</f>
        <v>#N/A</v>
      </c>
      <c r="Y100" t="e">
        <f>VLOOKUP(C100,'[1]Team Offense Cleaning'!$A$4:$AI$140, 20, FALSE)</f>
        <v>#N/A</v>
      </c>
      <c r="Z100" t="e">
        <f>VLOOKUP(C100,'[1]Team Offense Cleaning'!$A$4:$AI$140, 22, FALSE)</f>
        <v>#N/A</v>
      </c>
      <c r="AA100" t="e">
        <f>VLOOKUP(C100,'[1]Team Offense Cleaning'!$A$4:$AI$140, 28, FALSE)</f>
        <v>#N/A</v>
      </c>
      <c r="AB100" t="e">
        <f>VLOOKUP(C100,'[1]Team Offense Cleaning'!$A$4:$AI$140, 29, FALSE)</f>
        <v>#N/A</v>
      </c>
      <c r="AC100" t="e">
        <f>VLOOKUP(C100,'[1]Team Offense Cleaning'!$A$4:$AI$140, 26, FALSE)</f>
        <v>#N/A</v>
      </c>
      <c r="AD100" t="e">
        <f>VLOOKUP(C100,'[1]Team Offense Cleaning'!$A$4:$AI$140, 27, FALSE)</f>
        <v>#N/A</v>
      </c>
      <c r="AE100" t="e">
        <f>VLOOKUP(C100,'[1]Team Offense Cleaning'!$A$4:$AI$140, 32, FALSE)</f>
        <v>#N/A</v>
      </c>
      <c r="AF100" t="e">
        <f>VLOOKUP(C100,'[1]Team Offense Cleaning'!$A$4:$AI$140, 33, FALSE)</f>
        <v>#N/A</v>
      </c>
      <c r="AG100" t="e">
        <f>VLOOKUP(E100, '[1]Team Defense Cleaning'!$A$4:$AN$135, 10, FALSE)</f>
        <v>#N/A</v>
      </c>
      <c r="AH100" t="e">
        <f>VLOOKUP(E100, '[1]Team Defense Cleaning'!$A$4:$AN$135, 9, FALSE)</f>
        <v>#N/A</v>
      </c>
      <c r="AI100" t="e">
        <f>VLOOKUP(E100, '[1]Team Defense Cleaning'!$A$4:$AN$135, 13, FALSE)</f>
        <v>#N/A</v>
      </c>
      <c r="AJ100" t="e">
        <f>VLOOKUP(E100, '[1]Team Defense Cleaning'!$A$4:$AN$135, 17, FALSE)</f>
        <v>#N/A</v>
      </c>
      <c r="AK100" t="e">
        <f>VLOOKUP(E100, '[1]Team Defense Cleaning'!$A$4:$AN$135, 15, FALSE)</f>
        <v>#N/A</v>
      </c>
      <c r="AL100" t="e">
        <f>VLOOKUP(E100, '[1]Team Defense Cleaning'!$A$4:$AN$135, 16, FALSE)</f>
        <v>#N/A</v>
      </c>
      <c r="AM100" t="e">
        <f>VLOOKUP(E100, '[1]Team Defense Cleaning'!$A$4:$AN$135, 20, FALSE)</f>
        <v>#N/A</v>
      </c>
      <c r="AN100" t="e">
        <f>VLOOKUP(E100, '[1]Team Defense Cleaning'!$A$4:$AN$135, 22, FALSE)</f>
        <v>#N/A</v>
      </c>
      <c r="AO100" t="e">
        <f>VLOOKUP(E100, '[1]Team Defense Cleaning'!$A$4:$AN$135, 26, FALSE)</f>
        <v>#N/A</v>
      </c>
      <c r="AP100" t="e">
        <f>VLOOKUP(E100, '[1]Team Defense Cleaning'!$A$4:$AN$135, 27, FALSE)</f>
        <v>#N/A</v>
      </c>
      <c r="AQ100" t="e">
        <f>VLOOKUP(E100, '[1]Team Defense Cleaning'!$A$4:$AN$135, 28, FALSE)</f>
        <v>#N/A</v>
      </c>
      <c r="AR100" t="e">
        <f>VLOOKUP(E100, '[1]Team Defense Cleaning'!$A$4:$AN$135, 29, FALSE)</f>
        <v>#N/A</v>
      </c>
      <c r="AS100" t="e">
        <f>VLOOKUP(E100, '[1]Team Defense Cleaning'!$A$4:$AN$135, 30, FALSE)</f>
        <v>#N/A</v>
      </c>
      <c r="AT100" t="e">
        <f>VLOOKUP(E100, '[1]Team Defense Cleaning'!$A$4:$AN$135, 32, FALSE)</f>
        <v>#N/A</v>
      </c>
      <c r="AU100" t="e">
        <f>VLOOKUP(E100, '[1]Team Defense Cleaning'!$A$4:$AP$135, 33, FALSE)</f>
        <v>#N/A</v>
      </c>
      <c r="AV100" t="e">
        <f>VLOOKUP(E100, '[1]Team Defense Cleaning'!$A$4:$AP$135, 36, FALSE)</f>
        <v>#N/A</v>
      </c>
      <c r="AW100" t="e">
        <f>VLOOKUP(E100, '[1]Team Defense Cleaning'!$A$4:$AP$135, 38, FALSE)</f>
        <v>#N/A</v>
      </c>
      <c r="AX100" t="e">
        <f>VLOOKUP(E100, '[1]Team Defense Cleaning'!$A$4:$AP$135, 42, FALSE)</f>
        <v>#N/A</v>
      </c>
      <c r="AY100" s="4" t="e">
        <f t="shared" si="1"/>
        <v>#N/A</v>
      </c>
      <c r="AZ100" t="e">
        <f xml:space="preserve"> IF(Table5[[#This Row],[Predicted Yards]] &gt;Table5[[#This Row],[Spread]], "O", "U")</f>
        <v>#N/A</v>
      </c>
    </row>
    <row r="101" spans="1:52" x14ac:dyDescent="0.2">
      <c r="AW101" s="4"/>
      <c r="AY101" s="4">
        <f t="shared" si="1"/>
        <v>7958.1748324</v>
      </c>
      <c r="AZ101" t="str">
        <f xml:space="preserve"> IF(Table5[[#This Row],[Predicted Yards]] &gt;Table5[[#This Row],[Spread]], "O", "U")</f>
        <v>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C1BC-707C-3544-8476-20D5AC0AD1A4}">
  <dimension ref="A1:BA101"/>
  <sheetViews>
    <sheetView tabSelected="1" workbookViewId="0">
      <selection activeCell="G10" sqref="G10"/>
    </sheetView>
  </sheetViews>
  <sheetFormatPr baseColWidth="10" defaultRowHeight="16" x14ac:dyDescent="0.2"/>
  <cols>
    <col min="1" max="1" width="18.1640625" bestFit="1" customWidth="1"/>
    <col min="2" max="2" width="13.5" bestFit="1" customWidth="1"/>
    <col min="3" max="3" width="13.1640625" customWidth="1"/>
    <col min="4" max="4" width="13.83203125" bestFit="1" customWidth="1"/>
    <col min="5" max="5" width="13.6640625" bestFit="1" customWidth="1"/>
    <col min="6" max="6" width="16.1640625" bestFit="1" customWidth="1"/>
    <col min="7" max="7" width="18.33203125" bestFit="1" customWidth="1"/>
    <col min="10" max="10" width="18" customWidth="1"/>
    <col min="11" max="11" width="12.6640625" customWidth="1"/>
    <col min="12" max="12" width="15.33203125" customWidth="1"/>
    <col min="13" max="13" width="22.83203125" bestFit="1" customWidth="1"/>
    <col min="14" max="14" width="15.33203125" customWidth="1"/>
    <col min="15" max="15" width="20" customWidth="1"/>
    <col min="16" max="16" width="23.1640625" bestFit="1" customWidth="1"/>
    <col min="17" max="17" width="19.33203125" customWidth="1"/>
    <col min="18" max="18" width="17.33203125" customWidth="1"/>
    <col min="19" max="19" width="20.5" bestFit="1" customWidth="1"/>
    <col min="20" max="20" width="20" bestFit="1" customWidth="1"/>
    <col min="21" max="21" width="18.33203125" bestFit="1" customWidth="1"/>
    <col min="27" max="27" width="18.33203125" customWidth="1"/>
    <col min="29" max="29" width="13.83203125" customWidth="1"/>
    <col min="30" max="30" width="14.33203125" customWidth="1"/>
    <col min="34" max="34" width="17.1640625" bestFit="1" customWidth="1"/>
    <col min="35" max="35" width="20.33203125" customWidth="1"/>
    <col min="36" max="36" width="23.1640625" bestFit="1" customWidth="1"/>
    <col min="37" max="37" width="19" customWidth="1"/>
  </cols>
  <sheetData>
    <row r="1" spans="1:53" x14ac:dyDescent="0.2">
      <c r="A1" t="s">
        <v>28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53" x14ac:dyDescent="0.2">
      <c r="A2" s="1" t="s">
        <v>28</v>
      </c>
      <c r="B2" s="1" t="s">
        <v>0</v>
      </c>
      <c r="C2" s="1" t="s">
        <v>92</v>
      </c>
      <c r="D2" s="1" t="s">
        <v>93</v>
      </c>
      <c r="E2" s="4" t="s">
        <v>131</v>
      </c>
      <c r="F2" s="4" t="s">
        <v>45</v>
      </c>
      <c r="G2" s="4" t="s">
        <v>126</v>
      </c>
      <c r="H2" s="4" t="s">
        <v>174</v>
      </c>
      <c r="I2" s="4" t="s">
        <v>175</v>
      </c>
      <c r="J2" s="4" t="s">
        <v>320</v>
      </c>
      <c r="K2" s="8" t="s">
        <v>30</v>
      </c>
      <c r="L2" s="8" t="s">
        <v>32</v>
      </c>
      <c r="M2" s="8" t="s">
        <v>34</v>
      </c>
      <c r="N2" s="8" t="s">
        <v>40</v>
      </c>
      <c r="O2" s="8" t="s">
        <v>105</v>
      </c>
      <c r="P2" s="8" t="s">
        <v>108</v>
      </c>
      <c r="Q2" s="8" t="s">
        <v>109</v>
      </c>
      <c r="R2" s="8" t="s">
        <v>110</v>
      </c>
      <c r="S2" s="8" t="s">
        <v>115</v>
      </c>
      <c r="T2" s="8" t="s">
        <v>117</v>
      </c>
      <c r="U2" s="8" t="s">
        <v>118</v>
      </c>
      <c r="V2" s="8" t="s">
        <v>119</v>
      </c>
      <c r="W2" s="8" t="s">
        <v>121</v>
      </c>
      <c r="X2" s="8" t="s">
        <v>122</v>
      </c>
      <c r="Y2" s="4" t="s">
        <v>279</v>
      </c>
      <c r="Z2" s="4" t="s">
        <v>148</v>
      </c>
      <c r="AA2" s="4" t="s">
        <v>180</v>
      </c>
      <c r="AB2" s="4" t="s">
        <v>149</v>
      </c>
      <c r="AC2" s="4" t="s">
        <v>150</v>
      </c>
      <c r="AD2" s="4" t="s">
        <v>151</v>
      </c>
      <c r="AE2" s="4" t="s">
        <v>152</v>
      </c>
      <c r="AF2" s="4" t="s">
        <v>153</v>
      </c>
      <c r="AG2" s="4" t="s">
        <v>154</v>
      </c>
      <c r="AH2" s="4" t="s">
        <v>155</v>
      </c>
      <c r="AI2" s="4" t="s">
        <v>156</v>
      </c>
      <c r="AJ2" s="4" t="s">
        <v>157</v>
      </c>
      <c r="AK2" s="4" t="s">
        <v>158</v>
      </c>
      <c r="AL2" s="4" t="s">
        <v>159</v>
      </c>
      <c r="AM2" s="4" t="s">
        <v>160</v>
      </c>
      <c r="AN2" s="4" t="s">
        <v>161</v>
      </c>
      <c r="AO2" s="4" t="s">
        <v>162</v>
      </c>
      <c r="AP2" s="4" t="s">
        <v>163</v>
      </c>
      <c r="AQ2" s="4" t="s">
        <v>164</v>
      </c>
      <c r="AR2" s="4" t="s">
        <v>165</v>
      </c>
      <c r="AS2" s="4" t="s">
        <v>166</v>
      </c>
      <c r="AT2" s="4" t="s">
        <v>167</v>
      </c>
      <c r="AU2" s="4" t="s">
        <v>168</v>
      </c>
      <c r="AV2" s="4" t="s">
        <v>169</v>
      </c>
      <c r="AW2" s="4" t="s">
        <v>170</v>
      </c>
      <c r="AX2" s="4" t="s">
        <v>171</v>
      </c>
      <c r="AY2" s="4" t="s">
        <v>172</v>
      </c>
      <c r="AZ2" s="4" t="s">
        <v>173</v>
      </c>
      <c r="BA2" s="4" t="s">
        <v>212</v>
      </c>
    </row>
    <row r="3" spans="1:53" x14ac:dyDescent="0.2">
      <c r="A3" t="s">
        <v>127</v>
      </c>
      <c r="I3" s="5">
        <f>Table52[[#This Row],[Predicted Yards]] -Table52[[#This Row],[Yds O/U]]</f>
        <v>0</v>
      </c>
      <c r="K3">
        <v>-3.26283467080783</v>
      </c>
      <c r="L3">
        <v>12.1198413102396</v>
      </c>
      <c r="M3">
        <v>17.110678144162801</v>
      </c>
      <c r="N3">
        <v>7.2547686107428104</v>
      </c>
      <c r="O3">
        <v>0.29017836741278002</v>
      </c>
      <c r="P3">
        <v>124.515945869691</v>
      </c>
      <c r="Q3">
        <v>-14.5526167071231</v>
      </c>
      <c r="R3">
        <v>231.94789656761799</v>
      </c>
      <c r="S3">
        <v>95.735492057824501</v>
      </c>
      <c r="T3">
        <v>5.5029101105923504</v>
      </c>
      <c r="U3" s="4">
        <v>-13.377335435685801</v>
      </c>
      <c r="V3" s="4">
        <v>-53.764265832399097</v>
      </c>
      <c r="W3">
        <v>-333.29999557250602</v>
      </c>
      <c r="X3" s="9">
        <v>-2.0181607195961302</v>
      </c>
      <c r="Z3" s="4"/>
      <c r="AA3" s="4"/>
      <c r="AB3" s="5"/>
      <c r="AD3" s="5"/>
      <c r="AE3" s="5"/>
      <c r="AI3" s="5"/>
      <c r="AJ3" s="5"/>
      <c r="AK3" s="5"/>
      <c r="AL3" s="5"/>
      <c r="AW3" s="4"/>
      <c r="AX3" s="12"/>
      <c r="AY3" s="4"/>
      <c r="AZ3" s="12"/>
    </row>
    <row r="4" spans="1:53" x14ac:dyDescent="0.2">
      <c r="A4" t="s">
        <v>284</v>
      </c>
      <c r="B4" t="s">
        <v>185</v>
      </c>
      <c r="C4">
        <v>0</v>
      </c>
      <c r="D4" t="s">
        <v>182</v>
      </c>
      <c r="E4">
        <v>265.5</v>
      </c>
      <c r="F4">
        <v>2.5</v>
      </c>
      <c r="G4" s="4">
        <f xml:space="preserve"> 126.0672775+ SUMPRODUCT($K$3:$X$3,Table52[[#This Row],[Player Cmp%]:[Opp Total Yards/G]])</f>
        <v>282.88830039715577</v>
      </c>
      <c r="H4" t="str">
        <f xml:space="preserve"> IF( Table52[[#This Row],[Predicted Yards]]&gt;Table52[[#This Row],[Yds O/U]], "O", "U")</f>
        <v>O</v>
      </c>
      <c r="I4" s="9">
        <f>Table52[[#This Row],[Predicted Yards]] -Table52[[#This Row],[Yds O/U]]</f>
        <v>17.388300397155774</v>
      </c>
      <c r="J4">
        <f xml:space="preserve"> Table52[[#This Row],[Predicted Yards]]/Table52[[#This Row],[Yds O/U]] * 100</f>
        <v>106.54926568631102</v>
      </c>
      <c r="K4">
        <f>VLOOKUP($A4, '[1]Passing Stats Cleaning'!$A$3:$U$37, 7, FALSE)</f>
        <v>71.900000000000006</v>
      </c>
      <c r="L4">
        <f>VLOOKUP(A4, '[1]Passing Stats Cleaning'!$A$3:$U$37, 12, FALSE)</f>
        <v>0</v>
      </c>
      <c r="M4">
        <f>VLOOKUP(A4, '[1]Passing Stats Cleaning'!$A$3:$U$37, 14, FALSE)</f>
        <v>11.71</v>
      </c>
      <c r="N4">
        <f>VLOOKUP(A4, '[1]Passing Stats Cleaning'!$A$3:$U$37, 21, FALSE)</f>
        <v>21.333333333333332</v>
      </c>
      <c r="O4">
        <f>VLOOKUP(B4,'[1]Team Offense Cleaning'!$A$4:$AI$140, 27, FALSE)</f>
        <v>335.7</v>
      </c>
      <c r="P4">
        <f>VLOOKUP(D4, '[1]Team Defense Cleaning'!$A$4:$AP$138, 10, FALSE)</f>
        <v>2</v>
      </c>
      <c r="Q4">
        <f>VLOOKUP(D4, '[1]Team Defense Cleaning'!$A$4:$AP$138, 9, FALSE)</f>
        <v>18</v>
      </c>
      <c r="R4">
        <f>VLOOKUP(D4, '[1]Team Defense Cleaning'!$A$4:$AP$138, 13, FALSE)</f>
        <v>2.67</v>
      </c>
      <c r="S4">
        <f>VLOOKUP(D4, '[1]Team Defense Cleaning'!$A$4:$AP$138, 22, FALSE)</f>
        <v>8.1</v>
      </c>
      <c r="T4">
        <f>VLOOKUP(D4, '[1]Team Defense Cleaning'!$A$4:$AP$138, 27, FALSE)</f>
        <v>217</v>
      </c>
      <c r="U4" s="4">
        <f>VLOOKUP(D4, '[1]Team Defense Cleaning'!$A$4:$AP$138, 28, FALSE)</f>
        <v>17</v>
      </c>
      <c r="V4" s="4">
        <f>VLOOKUP(D4, '[1]Team Defense Cleaning'!$A$4:$AP$138, 29, FALSE)</f>
        <v>1.3333333333333333</v>
      </c>
      <c r="W4">
        <f>VLOOKUP(D4, '[1]Team Defense Cleaning'!$A$4:$AP$138, 32, FALSE)</f>
        <v>5.2</v>
      </c>
      <c r="X4" s="9">
        <f>VLOOKUP(D4, '[1]Team Defense Cleaning'!$A$4:$AP$138, 33, FALSE)</f>
        <v>299.7</v>
      </c>
      <c r="Z4" s="4"/>
      <c r="AA4" s="4"/>
      <c r="AW4" s="4"/>
      <c r="AX4" s="12"/>
      <c r="AY4" s="4"/>
      <c r="AZ4" s="12"/>
    </row>
    <row r="5" spans="1:53" x14ac:dyDescent="0.2">
      <c r="A5" t="s">
        <v>275</v>
      </c>
      <c r="B5" t="s">
        <v>274</v>
      </c>
      <c r="C5">
        <v>0</v>
      </c>
      <c r="D5" t="s">
        <v>318</v>
      </c>
      <c r="E5">
        <v>190.5</v>
      </c>
      <c r="G5" s="4">
        <f xml:space="preserve"> 126.0672775+ SUMPRODUCT($K$3:$X$3,Table52[[#This Row],[Player Cmp%]:[Opp Total Yards/G]])</f>
        <v>158.97777119715312</v>
      </c>
      <c r="H5" t="str">
        <f xml:space="preserve"> IF( Table52[[#This Row],[Predicted Yards]]&gt;Table52[[#This Row],[Yds O/U]], "O", "U")</f>
        <v>U</v>
      </c>
      <c r="I5" s="9">
        <f>Table52[[#This Row],[Predicted Yards]] -Table52[[#This Row],[Yds O/U]]</f>
        <v>-31.522228802846882</v>
      </c>
      <c r="J5">
        <f xml:space="preserve"> Table52[[#This Row],[Predicted Yards]]/Table52[[#This Row],[Yds O/U]] * 100</f>
        <v>83.452898266222107</v>
      </c>
      <c r="K5">
        <f>VLOOKUP($A5, '[1]Passing Stats Cleaning'!$A$3:$U$37, 7, FALSE)</f>
        <v>66.7</v>
      </c>
      <c r="L5">
        <f>VLOOKUP(A5, '[1]Passing Stats Cleaning'!$A$3:$U$37, 12, FALSE)</f>
        <v>0</v>
      </c>
      <c r="M5">
        <f>VLOOKUP(A5, '[1]Passing Stats Cleaning'!$A$3:$U$37, 14, FALSE)</f>
        <v>9.49</v>
      </c>
      <c r="N5">
        <f>VLOOKUP(A5, '[1]Passing Stats Cleaning'!$A$3:$U$37, 21, FALSE)</f>
        <v>14</v>
      </c>
      <c r="O5">
        <f>VLOOKUP(B5,'[1]Team Offense Cleaning'!$A$4:$AI$140, 27, FALSE)</f>
        <v>186.3</v>
      </c>
      <c r="P5">
        <f>VLOOKUP(D5, '[1]Team Defense Cleaning'!$A$4:$AP$138, 10, FALSE)</f>
        <v>2.25</v>
      </c>
      <c r="Q5">
        <f>VLOOKUP(D5, '[1]Team Defense Cleaning'!$A$4:$AP$138, 9, FALSE)</f>
        <v>22.5</v>
      </c>
      <c r="R5">
        <f>VLOOKUP(D5, '[1]Team Defense Cleaning'!$A$4:$AP$138, 13, FALSE)</f>
        <v>4.55</v>
      </c>
      <c r="S5">
        <f>VLOOKUP(D5, '[1]Team Defense Cleaning'!$A$4:$AP$138, 22, FALSE)</f>
        <v>8</v>
      </c>
      <c r="T5">
        <f>VLOOKUP(D5, '[1]Team Defense Cleaning'!$A$4:$AP$138, 27, FALSE)</f>
        <v>214.8</v>
      </c>
      <c r="U5" s="4">
        <f>VLOOKUP(D5, '[1]Team Defense Cleaning'!$A$4:$AP$138, 28, FALSE)</f>
        <v>14.5</v>
      </c>
      <c r="V5" s="4">
        <f>VLOOKUP(D5, '[1]Team Defense Cleaning'!$A$4:$AP$138, 29, FALSE)</f>
        <v>0.75</v>
      </c>
      <c r="W5">
        <f>VLOOKUP(D5, '[1]Team Defense Cleaning'!$A$4:$AP$138, 32, FALSE)</f>
        <v>5.89</v>
      </c>
      <c r="X5" s="9">
        <f>VLOOKUP(D5, '[1]Team Defense Cleaning'!$A$4:$AP$138, 33, FALSE)</f>
        <v>409.3</v>
      </c>
      <c r="Z5" s="4"/>
      <c r="AA5" s="4"/>
      <c r="AW5" s="4"/>
      <c r="AX5" s="12"/>
      <c r="AY5" s="4"/>
      <c r="AZ5" s="12"/>
    </row>
    <row r="6" spans="1:53" x14ac:dyDescent="0.2">
      <c r="A6" t="s">
        <v>194</v>
      </c>
      <c r="B6" t="s">
        <v>184</v>
      </c>
      <c r="C6">
        <v>0</v>
      </c>
      <c r="D6" t="s">
        <v>220</v>
      </c>
      <c r="E6">
        <v>172.5</v>
      </c>
      <c r="F6" s="7">
        <v>-6.5</v>
      </c>
      <c r="G6" s="4">
        <f xml:space="preserve"> 126.0672775+ SUMPRODUCT($K$3:$X$3,Table52[[#This Row],[Player Cmp%]:[Opp Total Yards/G]])</f>
        <v>363.69985313300464</v>
      </c>
      <c r="H6" t="str">
        <f xml:space="preserve"> IF( Table52[[#This Row],[Predicted Yards]]&gt;Table52[[#This Row],[Yds O/U]], "O", "U")</f>
        <v>O</v>
      </c>
      <c r="I6" s="9">
        <f>Table52[[#This Row],[Predicted Yards]] -Table52[[#This Row],[Yds O/U]]</f>
        <v>191.19985313300464</v>
      </c>
      <c r="J6">
        <f xml:space="preserve"> Table52[[#This Row],[Predicted Yards]]/Table52[[#This Row],[Yds O/U]] * 100</f>
        <v>210.84049456985775</v>
      </c>
      <c r="K6">
        <f>VLOOKUP($A6, '[1]Passing Stats Cleaning'!$A$3:$U$37, 7, FALSE)</f>
        <v>71.099999999999994</v>
      </c>
      <c r="L6">
        <f>VLOOKUP(A6, '[1]Passing Stats Cleaning'!$A$3:$U$37, 12, FALSE)</f>
        <v>2.6</v>
      </c>
      <c r="M6">
        <f>VLOOKUP(A6, '[1]Passing Stats Cleaning'!$A$3:$U$37, 14, FALSE)</f>
        <v>16.03</v>
      </c>
      <c r="N6">
        <f>VLOOKUP(A6, '[1]Passing Stats Cleaning'!$A$3:$U$37, 21, FALSE)</f>
        <v>9</v>
      </c>
      <c r="O6">
        <f>VLOOKUP(B6,'[1]Team Offense Cleaning'!$A$4:$AI$140, 27, FALSE)</f>
        <v>265.7</v>
      </c>
      <c r="P6">
        <f>VLOOKUP(D6, '[1]Team Defense Cleaning'!$A$4:$AP$138, 10, FALSE)</f>
        <v>2.75</v>
      </c>
      <c r="Q6">
        <f>VLOOKUP(D6, '[1]Team Defense Cleaning'!$A$4:$AP$138, 9, FALSE)</f>
        <v>19.5</v>
      </c>
      <c r="R6">
        <f>VLOOKUP(D6, '[1]Team Defense Cleaning'!$A$4:$AP$138, 13, FALSE)</f>
        <v>3.34</v>
      </c>
      <c r="S6">
        <f>VLOOKUP(D6, '[1]Team Defense Cleaning'!$A$4:$AP$138, 22, FALSE)</f>
        <v>7.5</v>
      </c>
      <c r="T6">
        <f>VLOOKUP(D6, '[1]Team Defense Cleaning'!$A$4:$AP$138, 27, FALSE)</f>
        <v>213.3</v>
      </c>
      <c r="U6" s="4">
        <f>VLOOKUP(D6, '[1]Team Defense Cleaning'!$A$4:$AP$138, 28, FALSE)</f>
        <v>17.25</v>
      </c>
      <c r="V6" s="4">
        <f>VLOOKUP(D6, '[1]Team Defense Cleaning'!$A$4:$AP$138, 29, FALSE)</f>
        <v>1</v>
      </c>
      <c r="W6">
        <f>VLOOKUP(D6, '[1]Team Defense Cleaning'!$A$4:$AP$138, 32, FALSE)</f>
        <v>5.36</v>
      </c>
      <c r="X6" s="9">
        <f>VLOOKUP(D6, '[1]Team Defense Cleaning'!$A$4:$AP$138, 33, FALSE)</f>
        <v>313.5</v>
      </c>
      <c r="Z6" s="4"/>
      <c r="AA6" s="4"/>
      <c r="AW6" s="4"/>
      <c r="AX6" s="12"/>
      <c r="AY6" s="4"/>
      <c r="AZ6" s="12"/>
    </row>
    <row r="7" spans="1:53" x14ac:dyDescent="0.2">
      <c r="A7" t="s">
        <v>181</v>
      </c>
      <c r="B7" t="s">
        <v>182</v>
      </c>
      <c r="C7">
        <v>1</v>
      </c>
      <c r="D7" t="s">
        <v>185</v>
      </c>
      <c r="E7">
        <v>217.5</v>
      </c>
      <c r="F7">
        <v>-2.5</v>
      </c>
      <c r="G7" s="4">
        <f xml:space="preserve"> 126.0672775+ SUMPRODUCT($K$3:$X$3,Table52[[#This Row],[Player Cmp%]:[Opp Total Yards/G]])</f>
        <v>219.52078003256145</v>
      </c>
      <c r="H7" t="str">
        <f xml:space="preserve"> IF( Table52[[#This Row],[Predicted Yards]]&gt;Table52[[#This Row],[Yds O/U]], "O", "U")</f>
        <v>O</v>
      </c>
      <c r="I7" s="9">
        <f>Table52[[#This Row],[Predicted Yards]] -Table52[[#This Row],[Yds O/U]]</f>
        <v>2.0207800325614471</v>
      </c>
      <c r="J7">
        <f xml:space="preserve"> Table52[[#This Row],[Predicted Yards]]/Table52[[#This Row],[Yds O/U]] * 100</f>
        <v>100.92909426784433</v>
      </c>
      <c r="K7">
        <f>VLOOKUP($A7, '[1]Passing Stats Cleaning'!$A$3:$U$37, 7, FALSE)</f>
        <v>70.8</v>
      </c>
      <c r="L7">
        <f>VLOOKUP(A7, '[1]Passing Stats Cleaning'!$A$3:$U$37, 12, FALSE)</f>
        <v>0</v>
      </c>
      <c r="M7">
        <f>VLOOKUP(A7, '[1]Passing Stats Cleaning'!$A$3:$U$37, 14, FALSE)</f>
        <v>9</v>
      </c>
      <c r="N7">
        <f>VLOOKUP(A7, '[1]Passing Stats Cleaning'!$A$3:$U$37, 21, FALSE)</f>
        <v>21</v>
      </c>
      <c r="O7">
        <f>VLOOKUP(B7,'[1]Team Offense Cleaning'!$A$4:$AI$140, 27, FALSE)</f>
        <v>261.3</v>
      </c>
      <c r="P7">
        <f>VLOOKUP(D7, '[1]Team Defense Cleaning'!$A$4:$AP$138, 10, FALSE)</f>
        <v>2</v>
      </c>
      <c r="Q7">
        <f>VLOOKUP(D7, '[1]Team Defense Cleaning'!$A$4:$AP$138, 9, FALSE)</f>
        <v>15</v>
      </c>
      <c r="R7">
        <f>VLOOKUP(D7, '[1]Team Defense Cleaning'!$A$4:$AP$138, 13, FALSE)</f>
        <v>3.61</v>
      </c>
      <c r="S7">
        <f>VLOOKUP(D7, '[1]Team Defense Cleaning'!$A$4:$AP$138, 22, FALSE)</f>
        <v>6.6</v>
      </c>
      <c r="T7">
        <f>VLOOKUP(D7, '[1]Team Defense Cleaning'!$A$4:$AP$138, 27, FALSE)</f>
        <v>108</v>
      </c>
      <c r="U7" s="4">
        <f>VLOOKUP(D7, '[1]Team Defense Cleaning'!$A$4:$AP$138, 28, FALSE)</f>
        <v>10</v>
      </c>
      <c r="V7" s="4">
        <f>VLOOKUP(D7, '[1]Team Defense Cleaning'!$A$4:$AP$138, 29, FALSE)</f>
        <v>0.33333333333333331</v>
      </c>
      <c r="W7">
        <f>VLOOKUP(D7, '[1]Team Defense Cleaning'!$A$4:$AP$138, 32, FALSE)</f>
        <v>4.51</v>
      </c>
      <c r="X7" s="9">
        <f>VLOOKUP(D7, '[1]Team Defense Cleaning'!$A$4:$AP$138, 33, FALSE)</f>
        <v>246.3</v>
      </c>
      <c r="Z7" s="4"/>
      <c r="AA7" s="4"/>
      <c r="AW7" s="4"/>
      <c r="AX7" s="12"/>
      <c r="AY7" s="4"/>
      <c r="AZ7" s="12"/>
    </row>
    <row r="8" spans="1:53" x14ac:dyDescent="0.2">
      <c r="A8" t="s">
        <v>304</v>
      </c>
      <c r="B8" t="s">
        <v>282</v>
      </c>
      <c r="C8">
        <v>0</v>
      </c>
      <c r="D8" t="s">
        <v>316</v>
      </c>
      <c r="E8">
        <v>225.5</v>
      </c>
      <c r="F8">
        <v>-14.5</v>
      </c>
      <c r="G8" s="4">
        <f xml:space="preserve"> 126.0672775+ SUMPRODUCT($K$3:$X$3,Table52[[#This Row],[Player Cmp%]:[Opp Total Yards/G]])</f>
        <v>139.29473818655782</v>
      </c>
      <c r="H8" t="str">
        <f xml:space="preserve"> IF( Table52[[#This Row],[Predicted Yards]]&gt;Table52[[#This Row],[Yds O/U]], "O", "U")</f>
        <v>U</v>
      </c>
      <c r="I8" s="9">
        <f>Table52[[#This Row],[Predicted Yards]] -Table52[[#This Row],[Yds O/U]]</f>
        <v>-86.205261813442178</v>
      </c>
      <c r="J8">
        <f xml:space="preserve"> Table52[[#This Row],[Predicted Yards]]/Table52[[#This Row],[Yds O/U]] * 100</f>
        <v>61.771502521755131</v>
      </c>
      <c r="K8">
        <f>VLOOKUP($A8, '[1]Passing Stats Cleaning'!$A$3:$U$37, 7, FALSE)</f>
        <v>69.7</v>
      </c>
      <c r="L8">
        <f>VLOOKUP(A8, '[1]Passing Stats Cleaning'!$A$3:$U$37, 12, FALSE)</f>
        <v>1.5</v>
      </c>
      <c r="M8">
        <f>VLOOKUP(A8, '[1]Passing Stats Cleaning'!$A$3:$U$37, 14, FALSE)</f>
        <v>7.73</v>
      </c>
      <c r="N8">
        <f>VLOOKUP(A8, '[1]Passing Stats Cleaning'!$A$3:$U$37, 21, FALSE)</f>
        <v>15.333333333333334</v>
      </c>
      <c r="O8">
        <f>VLOOKUP(B8,'[1]Team Offense Cleaning'!$A$4:$AI$140, 27, FALSE)</f>
        <v>243</v>
      </c>
      <c r="P8">
        <f>VLOOKUP(D8, '[1]Team Defense Cleaning'!$A$4:$AP$138, 10, FALSE)</f>
        <v>2</v>
      </c>
      <c r="Q8">
        <f>VLOOKUP(D8, '[1]Team Defense Cleaning'!$A$4:$AP$138, 9, FALSE)</f>
        <v>17.7</v>
      </c>
      <c r="R8">
        <f>VLOOKUP(D8, '[1]Team Defense Cleaning'!$A$4:$AP$138, 13, FALSE)</f>
        <v>3.31</v>
      </c>
      <c r="S8">
        <f>VLOOKUP(D8, '[1]Team Defense Cleaning'!$A$4:$AP$138, 22, FALSE)</f>
        <v>5.0999999999999996</v>
      </c>
      <c r="T8">
        <f>VLOOKUP(D8, '[1]Team Defense Cleaning'!$A$4:$AP$138, 27, FALSE)</f>
        <v>184.7</v>
      </c>
      <c r="U8" s="4">
        <f>VLOOKUP(D8, '[1]Team Defense Cleaning'!$A$4:$AP$138, 28, FALSE)</f>
        <v>20.333333333333332</v>
      </c>
      <c r="V8" s="4">
        <f>VLOOKUP(D8, '[1]Team Defense Cleaning'!$A$4:$AP$138, 29, FALSE)</f>
        <v>1</v>
      </c>
      <c r="W8">
        <f>VLOOKUP(D8, '[1]Team Defense Cleaning'!$A$4:$AP$138, 32, FALSE)</f>
        <v>4.17</v>
      </c>
      <c r="X8" s="9">
        <f>VLOOKUP(D8, '[1]Team Defense Cleaning'!$A$4:$AP$138, 33, FALSE)</f>
        <v>317</v>
      </c>
      <c r="Z8" s="4"/>
      <c r="AA8" s="4"/>
      <c r="AW8" s="4"/>
      <c r="AX8" s="12"/>
      <c r="AY8" s="4"/>
      <c r="AZ8" s="12"/>
    </row>
    <row r="9" spans="1:53" x14ac:dyDescent="0.2">
      <c r="A9" t="s">
        <v>232</v>
      </c>
      <c r="B9" t="s">
        <v>233</v>
      </c>
      <c r="C9">
        <v>1</v>
      </c>
      <c r="D9" t="s">
        <v>306</v>
      </c>
      <c r="E9">
        <v>232.5</v>
      </c>
      <c r="F9">
        <v>6.5</v>
      </c>
      <c r="G9" s="4">
        <f xml:space="preserve"> 126.0672775+ SUMPRODUCT($K$3:$X$3,Table52[[#This Row],[Player Cmp%]:[Opp Total Yards/G]])</f>
        <v>181.48636563538543</v>
      </c>
      <c r="H9" t="str">
        <f xml:space="preserve"> IF( Table52[[#This Row],[Predicted Yards]]&gt;Table52[[#This Row],[Yds O/U]], "O", "U")</f>
        <v>U</v>
      </c>
      <c r="I9" s="9">
        <f>Table52[[#This Row],[Predicted Yards]] -Table52[[#This Row],[Yds O/U]]</f>
        <v>-51.013634364614575</v>
      </c>
      <c r="J9">
        <f xml:space="preserve"> Table52[[#This Row],[Predicted Yards]]/Table52[[#This Row],[Yds O/U]] * 100</f>
        <v>78.058651886187278</v>
      </c>
      <c r="K9">
        <f>VLOOKUP($A9, '[1]Passing Stats Cleaning'!$A$3:$U$37, 7, FALSE)</f>
        <v>70</v>
      </c>
      <c r="L9">
        <f>VLOOKUP(A9, '[1]Passing Stats Cleaning'!$A$3:$U$37, 12, FALSE)</f>
        <v>0</v>
      </c>
      <c r="M9">
        <f>VLOOKUP(A9, '[1]Passing Stats Cleaning'!$A$3:$U$37, 14, FALSE)</f>
        <v>10.35</v>
      </c>
      <c r="N9">
        <f>VLOOKUP(A9, '[1]Passing Stats Cleaning'!$A$3:$U$37, 21, FALSE)</f>
        <v>17.5</v>
      </c>
      <c r="O9">
        <f>VLOOKUP(B9,'[1]Team Offense Cleaning'!$A$4:$AI$140, 27, FALSE)</f>
        <v>220.5</v>
      </c>
      <c r="P9">
        <f>VLOOKUP(D9, '[1]Team Defense Cleaning'!$A$4:$AP$138, 10, FALSE)</f>
        <v>2.25</v>
      </c>
      <c r="Q9">
        <f>VLOOKUP(D9, '[1]Team Defense Cleaning'!$A$4:$AP$138, 9, FALSE)</f>
        <v>18.8</v>
      </c>
      <c r="R9">
        <f>VLOOKUP(D9, '[1]Team Defense Cleaning'!$A$4:$AP$138, 13, FALSE)</f>
        <v>3.03</v>
      </c>
      <c r="S9">
        <f>VLOOKUP(D9, '[1]Team Defense Cleaning'!$A$4:$AP$138, 22, FALSE)</f>
        <v>6.3</v>
      </c>
      <c r="T9">
        <f>VLOOKUP(D9, '[1]Team Defense Cleaning'!$A$4:$AP$138, 27, FALSE)</f>
        <v>212.3</v>
      </c>
      <c r="U9" s="4">
        <f>VLOOKUP(D9, '[1]Team Defense Cleaning'!$A$4:$AP$138, 28, FALSE)</f>
        <v>20</v>
      </c>
      <c r="V9" s="4">
        <f>VLOOKUP(D9, '[1]Team Defense Cleaning'!$A$4:$AP$138, 29, FALSE)</f>
        <v>1.75</v>
      </c>
      <c r="W9">
        <f>VLOOKUP(D9, '[1]Team Defense Cleaning'!$A$4:$AP$138, 32, FALSE)</f>
        <v>4.7699999999999996</v>
      </c>
      <c r="X9" s="9">
        <f>VLOOKUP(D9, '[1]Team Defense Cleaning'!$A$4:$AP$138, 33, FALSE)</f>
        <v>304</v>
      </c>
      <c r="Z9" s="4"/>
      <c r="AA9" s="4"/>
      <c r="AW9" s="4"/>
      <c r="AX9" s="12"/>
      <c r="AY9" s="4"/>
      <c r="AZ9" s="12"/>
    </row>
    <row r="10" spans="1:53" x14ac:dyDescent="0.2">
      <c r="A10" t="s">
        <v>211</v>
      </c>
      <c r="B10" t="s">
        <v>213</v>
      </c>
      <c r="C10">
        <v>0</v>
      </c>
      <c r="D10" t="s">
        <v>225</v>
      </c>
      <c r="E10">
        <v>250.5</v>
      </c>
      <c r="F10">
        <v>-7.5</v>
      </c>
      <c r="G10" s="4">
        <f xml:space="preserve"> 126.0672775+ SUMPRODUCT($K$3:$X$3,Table52[[#This Row],[Player Cmp%]:[Opp Total Yards/G]])</f>
        <v>243.50168941191737</v>
      </c>
      <c r="H10" t="str">
        <f xml:space="preserve"> IF( Table52[[#This Row],[Predicted Yards]]&gt;Table52[[#This Row],[Yds O/U]], "O", "U")</f>
        <v>U</v>
      </c>
      <c r="I10" s="9">
        <f>Table52[[#This Row],[Predicted Yards]] -Table52[[#This Row],[Yds O/U]]</f>
        <v>-6.9983105880826315</v>
      </c>
      <c r="J10">
        <f xml:space="preserve"> Table52[[#This Row],[Predicted Yards]]/Table52[[#This Row],[Yds O/U]] * 100</f>
        <v>97.206263238290376</v>
      </c>
      <c r="K10">
        <f>VLOOKUP($A10, '[1]Passing Stats Cleaning'!$A$3:$U$37, 7, FALSE)</f>
        <v>76.8</v>
      </c>
      <c r="L10">
        <f>VLOOKUP(A10, '[1]Passing Stats Cleaning'!$A$3:$U$37, 12, FALSE)</f>
        <v>0</v>
      </c>
      <c r="M10">
        <f>VLOOKUP(A10, '[1]Passing Stats Cleaning'!$A$3:$U$37, 14, FALSE)</f>
        <v>12.68</v>
      </c>
      <c r="N10">
        <f>VLOOKUP(A10, '[1]Passing Stats Cleaning'!$A$3:$U$37, 21, FALSE)</f>
        <v>19</v>
      </c>
      <c r="O10">
        <f>VLOOKUP(B10,'[1]Team Offense Cleaning'!$A$4:$AI$140, 27, FALSE)</f>
        <v>279.8</v>
      </c>
      <c r="P10">
        <f>VLOOKUP(D10, '[1]Team Defense Cleaning'!$A$4:$AP$138, 10, FALSE)</f>
        <v>1.75</v>
      </c>
      <c r="Q10">
        <f>VLOOKUP(D10, '[1]Team Defense Cleaning'!$A$4:$AP$138, 9, FALSE)</f>
        <v>14.5</v>
      </c>
      <c r="R10">
        <f>VLOOKUP(D10, '[1]Team Defense Cleaning'!$A$4:$AP$138, 13, FALSE)</f>
        <v>2.25</v>
      </c>
      <c r="S10">
        <f>VLOOKUP(D10, '[1]Team Defense Cleaning'!$A$4:$AP$138, 22, FALSE)</f>
        <v>6</v>
      </c>
      <c r="T10">
        <f>VLOOKUP(D10, '[1]Team Defense Cleaning'!$A$4:$AP$138, 27, FALSE)</f>
        <v>172.8</v>
      </c>
      <c r="U10" s="4">
        <f>VLOOKUP(D10, '[1]Team Defense Cleaning'!$A$4:$AP$138, 28, FALSE)</f>
        <v>17</v>
      </c>
      <c r="V10" s="4">
        <f>VLOOKUP(D10, '[1]Team Defense Cleaning'!$A$4:$AP$138, 29, FALSE)</f>
        <v>0.5</v>
      </c>
      <c r="W10">
        <f>VLOOKUP(D10, '[1]Team Defense Cleaning'!$A$4:$AP$138, 32, FALSE)</f>
        <v>4.1900000000000004</v>
      </c>
      <c r="X10" s="9">
        <f>VLOOKUP(D10, '[1]Team Defense Cleaning'!$A$4:$AP$138, 33, FALSE)</f>
        <v>233.5</v>
      </c>
      <c r="Z10" s="4"/>
      <c r="AA10" s="4"/>
      <c r="AW10" s="4"/>
      <c r="AX10" s="12"/>
      <c r="AY10" s="4"/>
      <c r="AZ10" s="12"/>
    </row>
    <row r="11" spans="1:53" x14ac:dyDescent="0.2">
      <c r="A11" t="s">
        <v>223</v>
      </c>
      <c r="B11" t="s">
        <v>224</v>
      </c>
      <c r="C11">
        <v>1</v>
      </c>
      <c r="D11" t="s">
        <v>187</v>
      </c>
      <c r="E11">
        <v>235.5</v>
      </c>
      <c r="F11">
        <v>-5.5</v>
      </c>
      <c r="G11" s="4">
        <f xml:space="preserve"> 126.0672775+ SUMPRODUCT($K$3:$X$3,Table52[[#This Row],[Player Cmp%]:[Opp Total Yards/G]])</f>
        <v>205.60340553970815</v>
      </c>
      <c r="H11" t="str">
        <f xml:space="preserve"> IF( Table52[[#This Row],[Predicted Yards]]&gt;Table52[[#This Row],[Yds O/U]], "O", "U")</f>
        <v>U</v>
      </c>
      <c r="I11" s="9">
        <f>Table52[[#This Row],[Predicted Yards]] -Table52[[#This Row],[Yds O/U]]</f>
        <v>-29.896594460291851</v>
      </c>
      <c r="J11">
        <f xml:space="preserve"> Table52[[#This Row],[Predicted Yards]]/Table52[[#This Row],[Yds O/U]] * 100</f>
        <v>87.305055430873949</v>
      </c>
      <c r="K11">
        <f>VLOOKUP($A11, '[1]Passing Stats Cleaning'!$A$3:$U$37, 7, FALSE)</f>
        <v>65</v>
      </c>
      <c r="L11">
        <f>VLOOKUP(A11, '[1]Passing Stats Cleaning'!$A$3:$U$37, 12, FALSE)</f>
        <v>1</v>
      </c>
      <c r="M11">
        <f>VLOOKUP(A11, '[1]Passing Stats Cleaning'!$A$3:$U$37, 14, FALSE)</f>
        <v>9.5500000000000007</v>
      </c>
      <c r="N11">
        <f>VLOOKUP(A11, '[1]Passing Stats Cleaning'!$A$3:$U$37, 21, FALSE)</f>
        <v>16.25</v>
      </c>
      <c r="O11">
        <f>VLOOKUP(B11,'[1]Team Offense Cleaning'!$A$4:$AI$140, 27, FALSE)</f>
        <v>222</v>
      </c>
      <c r="P11">
        <f>VLOOKUP(D11, '[1]Team Defense Cleaning'!$A$4:$AP$138, 10, FALSE)</f>
        <v>0.66666666666666663</v>
      </c>
      <c r="Q11">
        <f>VLOOKUP(D11, '[1]Team Defense Cleaning'!$A$4:$AP$138, 9, FALSE)</f>
        <v>8.6999999999999993</v>
      </c>
      <c r="R11">
        <f>VLOOKUP(D11, '[1]Team Defense Cleaning'!$A$4:$AP$138, 13, FALSE)</f>
        <v>3.43</v>
      </c>
      <c r="S11">
        <f>VLOOKUP(D11, '[1]Team Defense Cleaning'!$A$4:$AP$138, 22, FALSE)</f>
        <v>3.8</v>
      </c>
      <c r="T11">
        <f>VLOOKUP(D11, '[1]Team Defense Cleaning'!$A$4:$AP$138, 27, FALSE)</f>
        <v>126.3</v>
      </c>
      <c r="U11" s="4">
        <f>VLOOKUP(D11, '[1]Team Defense Cleaning'!$A$4:$AP$138, 28, FALSE)</f>
        <v>16.333333333333332</v>
      </c>
      <c r="V11" s="4">
        <f>VLOOKUP(D11, '[1]Team Defense Cleaning'!$A$4:$AP$138, 29, FALSE)</f>
        <v>0</v>
      </c>
      <c r="W11">
        <f>VLOOKUP(D11, '[1]Team Defense Cleaning'!$A$4:$AP$138, 32, FALSE)</f>
        <v>3.63</v>
      </c>
      <c r="X11" s="9">
        <f>VLOOKUP(D11, '[1]Team Defense Cleaning'!$A$4:$AP$138, 33, FALSE)</f>
        <v>222.3</v>
      </c>
      <c r="Z11" s="4"/>
      <c r="AA11" s="4"/>
      <c r="AW11" s="4"/>
      <c r="AX11" s="12"/>
      <c r="AY11" s="4"/>
      <c r="AZ11" s="12"/>
    </row>
    <row r="12" spans="1:53" x14ac:dyDescent="0.2">
      <c r="A12" t="s">
        <v>140</v>
      </c>
      <c r="B12" t="s">
        <v>7</v>
      </c>
      <c r="C12">
        <v>0</v>
      </c>
      <c r="D12" t="s">
        <v>252</v>
      </c>
      <c r="E12">
        <v>286.5</v>
      </c>
      <c r="F12">
        <v>1.5</v>
      </c>
      <c r="G12" s="4">
        <f xml:space="preserve"> 126.0672775+ SUMPRODUCT($K$3:$X$3,Table52[[#This Row],[Player Cmp%]:[Opp Total Yards/G]])</f>
        <v>213.14656110827451</v>
      </c>
      <c r="H12" t="str">
        <f xml:space="preserve"> IF( Table52[[#This Row],[Predicted Yards]]&gt;Table52[[#This Row],[Yds O/U]], "O", "U")</f>
        <v>U</v>
      </c>
      <c r="I12" s="9">
        <f>Table52[[#This Row],[Predicted Yards]] -Table52[[#This Row],[Yds O/U]]</f>
        <v>-73.353438891725489</v>
      </c>
      <c r="J12">
        <f xml:space="preserve"> Table52[[#This Row],[Predicted Yards]]/Table52[[#This Row],[Yds O/U]] * 100</f>
        <v>74.396705447914314</v>
      </c>
      <c r="K12">
        <f>VLOOKUP($A12, '[1]Passing Stats Cleaning'!$A$3:$U$37, 7, FALSE)</f>
        <v>68.599999999999994</v>
      </c>
      <c r="L12">
        <f>VLOOKUP(A12, '[1]Passing Stats Cleaning'!$A$3:$U$37, 12, FALSE)</f>
        <v>1.5</v>
      </c>
      <c r="M12">
        <f>VLOOKUP(A12, '[1]Passing Stats Cleaning'!$A$3:$U$37, 14, FALSE)</f>
        <v>7.24</v>
      </c>
      <c r="N12">
        <f>VLOOKUP(A12, '[1]Passing Stats Cleaning'!$A$3:$U$37, 21, FALSE)</f>
        <v>23.5</v>
      </c>
      <c r="O12">
        <f>VLOOKUP(B12,'[1]Team Offense Cleaning'!$A$4:$AI$140, 27, FALSE)</f>
        <v>275</v>
      </c>
      <c r="P12">
        <f>VLOOKUP(D12, '[1]Team Defense Cleaning'!$A$4:$AP$138, 10, FALSE)</f>
        <v>2.25</v>
      </c>
      <c r="Q12">
        <f>VLOOKUP(D12, '[1]Team Defense Cleaning'!$A$4:$AP$138, 9, FALSE)</f>
        <v>18.8</v>
      </c>
      <c r="R12">
        <f>VLOOKUP(D12, '[1]Team Defense Cleaning'!$A$4:$AP$138, 13, FALSE)</f>
        <v>5.15</v>
      </c>
      <c r="S12">
        <f>VLOOKUP(D12, '[1]Team Defense Cleaning'!$A$4:$AP$138, 22, FALSE)</f>
        <v>5.5</v>
      </c>
      <c r="T12">
        <f>VLOOKUP(D12, '[1]Team Defense Cleaning'!$A$4:$AP$138, 27, FALSE)</f>
        <v>166.3</v>
      </c>
      <c r="U12" s="4">
        <f>VLOOKUP(D12, '[1]Team Defense Cleaning'!$A$4:$AP$138, 28, FALSE)</f>
        <v>15</v>
      </c>
      <c r="V12" s="4">
        <f>VLOOKUP(D12, '[1]Team Defense Cleaning'!$A$4:$AP$138, 29, FALSE)</f>
        <v>0.75</v>
      </c>
      <c r="W12">
        <f>VLOOKUP(D12, '[1]Team Defense Cleaning'!$A$4:$AP$138, 32, FALSE)</f>
        <v>5.29</v>
      </c>
      <c r="X12" s="9">
        <f>VLOOKUP(D12, '[1]Team Defense Cleaning'!$A$4:$AP$138, 33, FALSE)</f>
        <v>356.8</v>
      </c>
      <c r="Z12" s="4"/>
      <c r="AA12" s="4"/>
      <c r="AW12" s="4"/>
      <c r="AX12" s="12"/>
      <c r="AY12" s="4"/>
      <c r="AZ12" s="12"/>
    </row>
    <row r="13" spans="1:53" x14ac:dyDescent="0.2">
      <c r="A13" t="s">
        <v>196</v>
      </c>
      <c r="B13" t="s">
        <v>298</v>
      </c>
      <c r="G13" s="4" t="e">
        <f xml:space="preserve"> 126.0672775+ SUMPRODUCT($K$3:$X$3,Table52[[#This Row],[Player Cmp%]:[Opp Total Yards/G]])</f>
        <v>#N/A</v>
      </c>
      <c r="H13" t="e">
        <f xml:space="preserve"> IF( Table52[[#This Row],[Predicted Yards]]&gt;Table52[[#This Row],[Yds O/U]], "O", "U")</f>
        <v>#N/A</v>
      </c>
      <c r="I13" s="9" t="e">
        <f>Table52[[#This Row],[Predicted Yards]] -Table52[[#This Row],[Yds O/U]]</f>
        <v>#N/A</v>
      </c>
      <c r="J13" t="e">
        <f xml:space="preserve"> Table52[[#This Row],[Predicted Yards]]/Table52[[#This Row],[Yds O/U]] * 100</f>
        <v>#N/A</v>
      </c>
      <c r="K13">
        <f>VLOOKUP($A13, '[1]Passing Stats Cleaning'!$A$3:$U$37, 7, FALSE)</f>
        <v>73.2</v>
      </c>
      <c r="L13">
        <f>VLOOKUP(A13, '[1]Passing Stats Cleaning'!$A$3:$U$37, 12, FALSE)</f>
        <v>2.7</v>
      </c>
      <c r="M13">
        <f>VLOOKUP(A13, '[1]Passing Stats Cleaning'!$A$3:$U$37, 14, FALSE)</f>
        <v>8.7200000000000006</v>
      </c>
      <c r="N13">
        <f>VLOOKUP(A13, '[1]Passing Stats Cleaning'!$A$3:$U$37, 21, FALSE)</f>
        <v>20.5</v>
      </c>
      <c r="O13">
        <f>VLOOKUP(B13,'[1]Team Offense Cleaning'!$A$4:$AI$140, 27, FALSE)</f>
        <v>270</v>
      </c>
      <c r="P13" t="e">
        <f>VLOOKUP(D13, '[1]Team Defense Cleaning'!$A$4:$AP$138, 10, FALSE)</f>
        <v>#N/A</v>
      </c>
      <c r="Q13" t="e">
        <f>VLOOKUP(D13, '[1]Team Defense Cleaning'!$A$4:$AP$138, 9, FALSE)</f>
        <v>#N/A</v>
      </c>
      <c r="R13" t="e">
        <f>VLOOKUP(D13, '[1]Team Defense Cleaning'!$A$4:$AP$138, 13, FALSE)</f>
        <v>#N/A</v>
      </c>
      <c r="S13" t="e">
        <f>VLOOKUP(D13, '[1]Team Defense Cleaning'!$A$4:$AP$138, 22, FALSE)</f>
        <v>#N/A</v>
      </c>
      <c r="T13" t="e">
        <f>VLOOKUP(D13, '[1]Team Defense Cleaning'!$A$4:$AP$138, 27, FALSE)</f>
        <v>#N/A</v>
      </c>
      <c r="U13" s="4" t="e">
        <f>VLOOKUP(D13, '[1]Team Defense Cleaning'!$A$4:$AP$138, 28, FALSE)</f>
        <v>#N/A</v>
      </c>
      <c r="V13" s="4" t="e">
        <f>VLOOKUP(D13, '[1]Team Defense Cleaning'!$A$4:$AP$138, 29, FALSE)</f>
        <v>#N/A</v>
      </c>
      <c r="W13" t="e">
        <f>VLOOKUP(D13, '[1]Team Defense Cleaning'!$A$4:$AP$138, 32, FALSE)</f>
        <v>#N/A</v>
      </c>
      <c r="X13" s="9" t="e">
        <f>VLOOKUP(D13, '[1]Team Defense Cleaning'!$A$4:$AP$138, 33, FALSE)</f>
        <v>#N/A</v>
      </c>
      <c r="Z13" s="4"/>
      <c r="AA13" s="4"/>
      <c r="AW13" s="4"/>
      <c r="AX13" s="12"/>
      <c r="AY13" s="4"/>
      <c r="AZ13" s="12"/>
    </row>
    <row r="14" spans="1:53" x14ac:dyDescent="0.2">
      <c r="A14" t="s">
        <v>198</v>
      </c>
      <c r="B14" t="s">
        <v>199</v>
      </c>
      <c r="G14" s="4" t="e">
        <f xml:space="preserve"> 126.0672775+ SUMPRODUCT($K$3:$X$3,Table52[[#This Row],[Player Cmp%]:[Opp Total Yards/G]])</f>
        <v>#N/A</v>
      </c>
      <c r="H14" t="e">
        <f xml:space="preserve"> IF( Table52[[#This Row],[Predicted Yards]]&gt;Table52[[#This Row],[Yds O/U]], "O", "U")</f>
        <v>#N/A</v>
      </c>
      <c r="I14" s="9" t="e">
        <f>Table52[[#This Row],[Predicted Yards]] -Table52[[#This Row],[Yds O/U]]</f>
        <v>#N/A</v>
      </c>
      <c r="J14" t="e">
        <f xml:space="preserve"> Table52[[#This Row],[Predicted Yards]]/Table52[[#This Row],[Yds O/U]] * 100</f>
        <v>#N/A</v>
      </c>
      <c r="K14">
        <f>VLOOKUP($A14, '[1]Passing Stats Cleaning'!$A$3:$U$37, 7, FALSE)</f>
        <v>56.9</v>
      </c>
      <c r="L14">
        <f>VLOOKUP(A14, '[1]Passing Stats Cleaning'!$A$3:$U$37, 12, FALSE)</f>
        <v>1</v>
      </c>
      <c r="M14">
        <f>VLOOKUP(A14, '[1]Passing Stats Cleaning'!$A$3:$U$37, 14, FALSE)</f>
        <v>7.14</v>
      </c>
      <c r="N14">
        <f>VLOOKUP(A14, '[1]Passing Stats Cleaning'!$A$3:$U$37, 21, FALSE)</f>
        <v>14.5</v>
      </c>
      <c r="O14">
        <f>VLOOKUP(B14,'[1]Team Offense Cleaning'!$A$4:$AI$140, 27, FALSE)</f>
        <v>183.3</v>
      </c>
      <c r="P14" t="e">
        <f>VLOOKUP(D14, '[1]Team Defense Cleaning'!$A$4:$AP$138, 10, FALSE)</f>
        <v>#N/A</v>
      </c>
      <c r="Q14" t="e">
        <f>VLOOKUP(D14, '[1]Team Defense Cleaning'!$A$4:$AP$138, 9, FALSE)</f>
        <v>#N/A</v>
      </c>
      <c r="R14" t="e">
        <f>VLOOKUP(D14, '[1]Team Defense Cleaning'!$A$4:$AP$138, 13, FALSE)</f>
        <v>#N/A</v>
      </c>
      <c r="S14" t="e">
        <f>VLOOKUP(D14, '[1]Team Defense Cleaning'!$A$4:$AP$138, 22, FALSE)</f>
        <v>#N/A</v>
      </c>
      <c r="T14" t="e">
        <f>VLOOKUP(D14, '[1]Team Defense Cleaning'!$A$4:$AP$138, 27, FALSE)</f>
        <v>#N/A</v>
      </c>
      <c r="U14" s="4" t="e">
        <f>VLOOKUP(D14, '[1]Team Defense Cleaning'!$A$4:$AP$138, 28, FALSE)</f>
        <v>#N/A</v>
      </c>
      <c r="V14" s="4" t="e">
        <f>VLOOKUP(D14, '[1]Team Defense Cleaning'!$A$4:$AP$138, 29, FALSE)</f>
        <v>#N/A</v>
      </c>
      <c r="W14" t="e">
        <f>VLOOKUP(D14, '[1]Team Defense Cleaning'!$A$4:$AP$138, 32, FALSE)</f>
        <v>#N/A</v>
      </c>
      <c r="X14" s="9" t="e">
        <f>VLOOKUP(D14, '[1]Team Defense Cleaning'!$A$4:$AP$138, 33, FALSE)</f>
        <v>#N/A</v>
      </c>
      <c r="Z14" s="4"/>
      <c r="AA14" s="4"/>
      <c r="AW14" s="4"/>
      <c r="AX14" s="12"/>
      <c r="AY14" s="4"/>
      <c r="AZ14" s="12"/>
    </row>
    <row r="15" spans="1:53" x14ac:dyDescent="0.2">
      <c r="A15" t="s">
        <v>249</v>
      </c>
      <c r="B15" t="s">
        <v>248</v>
      </c>
      <c r="C15">
        <v>1</v>
      </c>
      <c r="D15" t="s">
        <v>319</v>
      </c>
      <c r="G15" s="4">
        <f xml:space="preserve"> 126.0672775+ SUMPRODUCT($K$3:$X$3,Table52[[#This Row],[Player Cmp%]:[Opp Total Yards/G]])</f>
        <v>223.56234273161107</v>
      </c>
      <c r="H15" t="str">
        <f xml:space="preserve"> IF( Table52[[#This Row],[Predicted Yards]]&gt;Table52[[#This Row],[Yds O/U]], "O", "U")</f>
        <v>O</v>
      </c>
      <c r="I15" s="9">
        <f>Table52[[#This Row],[Predicted Yards]] -Table52[[#This Row],[Yds O/U]]</f>
        <v>223.56234273161107</v>
      </c>
      <c r="J15" t="e">
        <f xml:space="preserve"> Table52[[#This Row],[Predicted Yards]]/Table52[[#This Row],[Yds O/U]] * 100</f>
        <v>#DIV/0!</v>
      </c>
      <c r="K15">
        <f>VLOOKUP($A15, '[1]Passing Stats Cleaning'!$A$3:$U$37, 7, FALSE)</f>
        <v>72.400000000000006</v>
      </c>
      <c r="L15">
        <f>VLOOKUP(A15, '[1]Passing Stats Cleaning'!$A$3:$U$37, 12, FALSE)</f>
        <v>1.7</v>
      </c>
      <c r="M15">
        <f>VLOOKUP(A15, '[1]Passing Stats Cleaning'!$A$3:$U$37, 14, FALSE)</f>
        <v>8.9</v>
      </c>
      <c r="N15">
        <f>VLOOKUP(A15, '[1]Passing Stats Cleaning'!$A$3:$U$37, 21, FALSE)</f>
        <v>21</v>
      </c>
      <c r="O15">
        <f>VLOOKUP(B15,'[1]Team Offense Cleaning'!$A$4:$AI$140, 27, FALSE)</f>
        <v>256.3</v>
      </c>
      <c r="P15">
        <f>VLOOKUP(D15, '[1]Team Defense Cleaning'!$A$4:$AP$138, 10, FALSE)</f>
        <v>5</v>
      </c>
      <c r="Q15">
        <f>VLOOKUP(D15, '[1]Team Defense Cleaning'!$A$4:$AP$138, 9, FALSE)</f>
        <v>38.700000000000003</v>
      </c>
      <c r="R15">
        <f>VLOOKUP(D15, '[1]Team Defense Cleaning'!$A$4:$AP$138, 13, FALSE)</f>
        <v>4.6399999999999997</v>
      </c>
      <c r="S15">
        <f>VLOOKUP(D15, '[1]Team Defense Cleaning'!$A$4:$AP$138, 22, FALSE)</f>
        <v>7.9</v>
      </c>
      <c r="T15">
        <f>VLOOKUP(D15, '[1]Team Defense Cleaning'!$A$4:$AP$138, 27, FALSE)</f>
        <v>276</v>
      </c>
      <c r="U15" s="4">
        <f>VLOOKUP(D15, '[1]Team Defense Cleaning'!$A$4:$AP$138, 28, FALSE)</f>
        <v>21.666666666666668</v>
      </c>
      <c r="V15" s="4">
        <f>VLOOKUP(D15, '[1]Team Defense Cleaning'!$A$4:$AP$138, 29, FALSE)</f>
        <v>4</v>
      </c>
      <c r="W15">
        <f>VLOOKUP(D15, '[1]Team Defense Cleaning'!$A$4:$AP$138, 32, FALSE)</f>
        <v>6.29</v>
      </c>
      <c r="X15" s="9">
        <f>VLOOKUP(D15, '[1]Team Defense Cleaning'!$A$4:$AP$138, 33, FALSE)</f>
        <v>433.7</v>
      </c>
      <c r="Z15" s="4"/>
      <c r="AA15" s="4"/>
      <c r="AW15" s="4"/>
      <c r="AX15" s="12"/>
      <c r="AY15" s="4"/>
      <c r="AZ15" s="12"/>
    </row>
    <row r="16" spans="1:53" x14ac:dyDescent="0.2">
      <c r="A16" t="s">
        <v>294</v>
      </c>
      <c r="B16" t="s">
        <v>13</v>
      </c>
      <c r="C16">
        <v>0</v>
      </c>
      <c r="D16" t="s">
        <v>293</v>
      </c>
      <c r="E16">
        <v>244.5</v>
      </c>
      <c r="F16">
        <v>-6.5</v>
      </c>
      <c r="G16" s="4">
        <f xml:space="preserve"> 126.0672775+ SUMPRODUCT($K$3:$X$3,Table52[[#This Row],[Player Cmp%]:[Opp Total Yards/G]])</f>
        <v>299.60078526771832</v>
      </c>
      <c r="H16" t="str">
        <f xml:space="preserve"> IF( Table52[[#This Row],[Predicted Yards]]&gt;Table52[[#This Row],[Yds O/U]], "O", "U")</f>
        <v>O</v>
      </c>
      <c r="I16" s="9">
        <f>Table52[[#This Row],[Predicted Yards]] -Table52[[#This Row],[Yds O/U]]</f>
        <v>55.100785267718322</v>
      </c>
      <c r="J16">
        <f xml:space="preserve"> Table52[[#This Row],[Predicted Yards]]/Table52[[#This Row],[Yds O/U]] * 100</f>
        <v>122.53610849395433</v>
      </c>
      <c r="K16">
        <f>VLOOKUP($A16, '[1]Passing Stats Cleaning'!$A$3:$U$37, 7, FALSE)</f>
        <v>66.2</v>
      </c>
      <c r="L16">
        <f>VLOOKUP(A16, '[1]Passing Stats Cleaning'!$A$3:$U$37, 12, FALSE)</f>
        <v>2.7</v>
      </c>
      <c r="M16">
        <f>VLOOKUP(A16, '[1]Passing Stats Cleaning'!$A$3:$U$37, 14, FALSE)</f>
        <v>10.09</v>
      </c>
      <c r="N16">
        <f>VLOOKUP(A16, '[1]Passing Stats Cleaning'!$A$3:$U$37, 21, FALSE)</f>
        <v>16.333333333333332</v>
      </c>
      <c r="O16">
        <f>VLOOKUP(B16,'[1]Team Offense Cleaning'!$A$4:$AI$140, 27, FALSE)</f>
        <v>265</v>
      </c>
      <c r="P16">
        <f>VLOOKUP(D16, '[1]Team Defense Cleaning'!$A$4:$AP$138, 10, FALSE)</f>
        <v>3</v>
      </c>
      <c r="Q16">
        <f>VLOOKUP(D16, '[1]Team Defense Cleaning'!$A$4:$AP$138, 9, FALSE)</f>
        <v>23.5</v>
      </c>
      <c r="R16">
        <f>VLOOKUP(D16, '[1]Team Defense Cleaning'!$A$4:$AP$138, 13, FALSE)</f>
        <v>4.2300000000000004</v>
      </c>
      <c r="S16">
        <f>VLOOKUP(D16, '[1]Team Defense Cleaning'!$A$4:$AP$138, 22, FALSE)</f>
        <v>6.8</v>
      </c>
      <c r="T16">
        <f>VLOOKUP(D16, '[1]Team Defense Cleaning'!$A$4:$AP$138, 27, FALSE)</f>
        <v>213.5</v>
      </c>
      <c r="U16" s="4">
        <f>VLOOKUP(D16, '[1]Team Defense Cleaning'!$A$4:$AP$138, 28, FALSE)</f>
        <v>18.5</v>
      </c>
      <c r="V16" s="4">
        <f>VLOOKUP(D16, '[1]Team Defense Cleaning'!$A$4:$AP$138, 29, FALSE)</f>
        <v>1</v>
      </c>
      <c r="W16">
        <f>VLOOKUP(D16, '[1]Team Defense Cleaning'!$A$4:$AP$138, 32, FALSE)</f>
        <v>5.4</v>
      </c>
      <c r="X16" s="9">
        <f>VLOOKUP(D16, '[1]Team Defense Cleaning'!$A$4:$AP$138, 33, FALSE)</f>
        <v>371</v>
      </c>
      <c r="Z16" s="4"/>
      <c r="AA16" s="4"/>
      <c r="AW16" s="4"/>
      <c r="AX16" s="12"/>
      <c r="AY16" s="4"/>
      <c r="AZ16" s="12"/>
    </row>
    <row r="17" spans="1:52" x14ac:dyDescent="0.2">
      <c r="A17" t="s">
        <v>290</v>
      </c>
      <c r="B17" t="s">
        <v>14</v>
      </c>
      <c r="C17">
        <v>0</v>
      </c>
      <c r="D17" t="s">
        <v>317</v>
      </c>
      <c r="E17">
        <v>255.5</v>
      </c>
      <c r="F17">
        <v>-9.5</v>
      </c>
      <c r="G17" s="4">
        <f xml:space="preserve"> 126.0672775+ SUMPRODUCT($K$3:$X$3,Table52[[#This Row],[Player Cmp%]:[Opp Total Yards/G]])</f>
        <v>258.99673971859153</v>
      </c>
      <c r="H17" t="str">
        <f xml:space="preserve"> IF( Table52[[#This Row],[Predicted Yards]]&gt;Table52[[#This Row],[Yds O/U]], "O", "U")</f>
        <v>O</v>
      </c>
      <c r="I17" s="9">
        <f>Table52[[#This Row],[Predicted Yards]] -Table52[[#This Row],[Yds O/U]]</f>
        <v>3.4967397185915274</v>
      </c>
      <c r="J17">
        <f xml:space="preserve"> Table52[[#This Row],[Predicted Yards]]/Table52[[#This Row],[Yds O/U]] * 100</f>
        <v>101.36858697400844</v>
      </c>
      <c r="K17">
        <f>VLOOKUP($A17, '[1]Passing Stats Cleaning'!$A$3:$U$37, 7, FALSE)</f>
        <v>78.900000000000006</v>
      </c>
      <c r="L17">
        <f>VLOOKUP(A17, '[1]Passing Stats Cleaning'!$A$3:$U$37, 12, FALSE)</f>
        <v>4.2</v>
      </c>
      <c r="M17">
        <f>VLOOKUP(A17, '[1]Passing Stats Cleaning'!$A$3:$U$37, 14, FALSE)</f>
        <v>11.32</v>
      </c>
      <c r="N17">
        <f>VLOOKUP(A17, '[1]Passing Stats Cleaning'!$A$3:$U$37, 21, FALSE)</f>
        <v>18.666666666666668</v>
      </c>
      <c r="O17">
        <f>VLOOKUP(B17,'[1]Team Offense Cleaning'!$A$4:$AI$140, 27, FALSE)</f>
        <v>283.3</v>
      </c>
      <c r="P17">
        <f>VLOOKUP(D17, '[1]Team Defense Cleaning'!$A$4:$AP$138, 10, FALSE)</f>
        <v>2.3333333333333335</v>
      </c>
      <c r="Q17">
        <f>VLOOKUP(D17, '[1]Team Defense Cleaning'!$A$4:$AP$138, 9, FALSE)</f>
        <v>18.3</v>
      </c>
      <c r="R17">
        <f>VLOOKUP(D17, '[1]Team Defense Cleaning'!$A$4:$AP$138, 13, FALSE)</f>
        <v>2.38</v>
      </c>
      <c r="S17">
        <f>VLOOKUP(D17, '[1]Team Defense Cleaning'!$A$4:$AP$138, 22, FALSE)</f>
        <v>6.2</v>
      </c>
      <c r="T17">
        <f>VLOOKUP(D17, '[1]Team Defense Cleaning'!$A$4:$AP$138, 27, FALSE)</f>
        <v>199.7</v>
      </c>
      <c r="U17" s="4">
        <f>VLOOKUP(D17, '[1]Team Defense Cleaning'!$A$4:$AP$138, 28, FALSE)</f>
        <v>18.666666666666668</v>
      </c>
      <c r="V17" s="4">
        <f>VLOOKUP(D17, '[1]Team Defense Cleaning'!$A$4:$AP$138, 29, FALSE)</f>
        <v>1.3333333333333333</v>
      </c>
      <c r="W17">
        <f>VLOOKUP(D17, '[1]Team Defense Cleaning'!$A$4:$AP$138, 32, FALSE)</f>
        <v>4.47</v>
      </c>
      <c r="X17" s="9">
        <f>VLOOKUP(D17, '[1]Team Defense Cleaning'!$A$4:$AP$138, 33, FALSE)</f>
        <v>262.3</v>
      </c>
      <c r="Z17" s="4"/>
      <c r="AA17" s="4"/>
      <c r="AW17" s="4"/>
      <c r="AX17" s="12"/>
      <c r="AY17" s="4"/>
      <c r="AZ17" s="12"/>
    </row>
    <row r="18" spans="1:52" x14ac:dyDescent="0.2">
      <c r="A18" t="s">
        <v>269</v>
      </c>
      <c r="B18" t="s">
        <v>200</v>
      </c>
      <c r="G18" s="4" t="e">
        <f xml:space="preserve"> 126.0672775+ SUMPRODUCT($K$3:$X$3,Table52[[#This Row],[Player Cmp%]:[Opp Total Yards/G]])</f>
        <v>#N/A</v>
      </c>
      <c r="H18" t="e">
        <f xml:space="preserve"> IF( Table52[[#This Row],[Predicted Yards]]&gt;Table52[[#This Row],[Yds O/U]], "O", "U")</f>
        <v>#N/A</v>
      </c>
      <c r="I18" s="9" t="e">
        <f>Table52[[#This Row],[Predicted Yards]] -Table52[[#This Row],[Yds O/U]]</f>
        <v>#N/A</v>
      </c>
      <c r="J18" t="e">
        <f xml:space="preserve"> Table52[[#This Row],[Predicted Yards]]/Table52[[#This Row],[Yds O/U]] * 100</f>
        <v>#N/A</v>
      </c>
      <c r="K18">
        <f>VLOOKUP($A18, '[1]Passing Stats Cleaning'!$A$3:$U$37, 7, FALSE)</f>
        <v>67.400000000000006</v>
      </c>
      <c r="L18">
        <f>VLOOKUP(A18, '[1]Passing Stats Cleaning'!$A$3:$U$37, 12, FALSE)</f>
        <v>2.1</v>
      </c>
      <c r="M18">
        <f>VLOOKUP(A18, '[1]Passing Stats Cleaning'!$A$3:$U$37, 14, FALSE)</f>
        <v>8.51</v>
      </c>
      <c r="N18">
        <f>VLOOKUP(A18, '[1]Passing Stats Cleaning'!$A$3:$U$37, 21, FALSE)</f>
        <v>23.75</v>
      </c>
      <c r="O18">
        <f>VLOOKUP(B18,'[1]Team Offense Cleaning'!$A$4:$AI$140, 27, FALSE)</f>
        <v>305</v>
      </c>
      <c r="P18" t="e">
        <f>VLOOKUP(D18, '[1]Team Defense Cleaning'!$A$4:$AP$138, 10, FALSE)</f>
        <v>#N/A</v>
      </c>
      <c r="Q18" t="e">
        <f>VLOOKUP(D18, '[1]Team Defense Cleaning'!$A$4:$AP$138, 9, FALSE)</f>
        <v>#N/A</v>
      </c>
      <c r="R18" t="e">
        <f>VLOOKUP(D18, '[1]Team Defense Cleaning'!$A$4:$AP$138, 13, FALSE)</f>
        <v>#N/A</v>
      </c>
      <c r="S18" t="e">
        <f>VLOOKUP(D18, '[1]Team Defense Cleaning'!$A$4:$AP$138, 22, FALSE)</f>
        <v>#N/A</v>
      </c>
      <c r="T18" t="e">
        <f>VLOOKUP(D18, '[1]Team Defense Cleaning'!$A$4:$AP$138, 27, FALSE)</f>
        <v>#N/A</v>
      </c>
      <c r="U18" s="4" t="e">
        <f>VLOOKUP(D18, '[1]Team Defense Cleaning'!$A$4:$AP$138, 28, FALSE)</f>
        <v>#N/A</v>
      </c>
      <c r="V18" s="4" t="e">
        <f>VLOOKUP(D18, '[1]Team Defense Cleaning'!$A$4:$AP$138, 29, FALSE)</f>
        <v>#N/A</v>
      </c>
      <c r="W18" t="e">
        <f>VLOOKUP(D18, '[1]Team Defense Cleaning'!$A$4:$AP$138, 32, FALSE)</f>
        <v>#N/A</v>
      </c>
      <c r="X18" s="9" t="e">
        <f>VLOOKUP(D18, '[1]Team Defense Cleaning'!$A$4:$AP$138, 33, FALSE)</f>
        <v>#N/A</v>
      </c>
      <c r="Z18" s="4"/>
      <c r="AA18" s="4"/>
      <c r="AW18" s="4"/>
      <c r="AX18" s="12"/>
      <c r="AY18" s="4"/>
      <c r="AZ18" s="12"/>
    </row>
    <row r="19" spans="1:52" x14ac:dyDescent="0.2">
      <c r="A19" t="s">
        <v>315</v>
      </c>
      <c r="B19" t="s">
        <v>252</v>
      </c>
      <c r="C19">
        <v>1</v>
      </c>
      <c r="D19" t="s">
        <v>7</v>
      </c>
      <c r="E19">
        <v>260.5</v>
      </c>
      <c r="F19">
        <v>-1.5</v>
      </c>
      <c r="G19" s="4">
        <f xml:space="preserve"> 126.0672775+ SUMPRODUCT($K$3:$X$3,Table52[[#This Row],[Player Cmp%]:[Opp Total Yards/G]])</f>
        <v>197.82320472587537</v>
      </c>
      <c r="H19" t="str">
        <f xml:space="preserve"> IF( Table52[[#This Row],[Predicted Yards]]&gt;Table52[[#This Row],[Yds O/U]], "O", "U")</f>
        <v>U</v>
      </c>
      <c r="I19" s="9">
        <f>Table52[[#This Row],[Predicted Yards]] -Table52[[#This Row],[Yds O/U]]</f>
        <v>-62.676795274124629</v>
      </c>
      <c r="J19">
        <f xml:space="preserve"> Table52[[#This Row],[Predicted Yards]]/Table52[[#This Row],[Yds O/U]] * 100</f>
        <v>75.939809875575961</v>
      </c>
      <c r="K19">
        <f>VLOOKUP($A19, '[1]Passing Stats Cleaning'!$A$3:$U$37, 7, FALSE)</f>
        <v>67.7</v>
      </c>
      <c r="L19">
        <f>VLOOKUP(A19, '[1]Passing Stats Cleaning'!$A$3:$U$37, 12, FALSE)</f>
        <v>0</v>
      </c>
      <c r="M19">
        <f>VLOOKUP(A19, '[1]Passing Stats Cleaning'!$A$3:$U$37, 14, FALSE)</f>
        <v>12.89</v>
      </c>
      <c r="N19">
        <f>VLOOKUP(A19, '[1]Passing Stats Cleaning'!$A$3:$U$37, 21, FALSE)</f>
        <v>10.5</v>
      </c>
      <c r="O19">
        <f>VLOOKUP(B19,'[1]Team Offense Cleaning'!$A$4:$AI$140, 27, FALSE)</f>
        <v>324.8</v>
      </c>
      <c r="P19">
        <f>VLOOKUP(D19, '[1]Team Defense Cleaning'!$A$4:$AP$138, 10, FALSE)</f>
        <v>1</v>
      </c>
      <c r="Q19">
        <f>VLOOKUP(D19, '[1]Team Defense Cleaning'!$A$4:$AP$138, 9, FALSE)</f>
        <v>9.3000000000000007</v>
      </c>
      <c r="R19">
        <f>VLOOKUP(D19, '[1]Team Defense Cleaning'!$A$4:$AP$138, 13, FALSE)</f>
        <v>2.56</v>
      </c>
      <c r="S19">
        <f>VLOOKUP(D19, '[1]Team Defense Cleaning'!$A$4:$AP$138, 22, FALSE)</f>
        <v>5.4</v>
      </c>
      <c r="T19">
        <f>VLOOKUP(D19, '[1]Team Defense Cleaning'!$A$4:$AP$138, 27, FALSE)</f>
        <v>182.3</v>
      </c>
      <c r="U19" s="4">
        <f>VLOOKUP(D19, '[1]Team Defense Cleaning'!$A$4:$AP$138, 28, FALSE)</f>
        <v>19.5</v>
      </c>
      <c r="V19" s="4">
        <f>VLOOKUP(D19, '[1]Team Defense Cleaning'!$A$4:$AP$138, 29, FALSE)</f>
        <v>0.75</v>
      </c>
      <c r="W19">
        <f>VLOOKUP(D19, '[1]Team Defense Cleaning'!$A$4:$AP$138, 32, FALSE)</f>
        <v>4.21</v>
      </c>
      <c r="X19" s="9">
        <f>VLOOKUP(D19, '[1]Team Defense Cleaning'!$A$4:$AP$138, 33, FALSE)</f>
        <v>246.3</v>
      </c>
      <c r="Z19" s="4"/>
      <c r="AA19" s="4"/>
      <c r="AW19" s="4"/>
      <c r="AX19" s="12"/>
      <c r="AY19" s="4"/>
      <c r="AZ19" s="12"/>
    </row>
    <row r="20" spans="1:52" x14ac:dyDescent="0.2">
      <c r="A20" t="s">
        <v>253</v>
      </c>
      <c r="B20" t="s">
        <v>254</v>
      </c>
      <c r="C20">
        <v>0</v>
      </c>
      <c r="D20" t="s">
        <v>217</v>
      </c>
      <c r="E20">
        <v>222.5</v>
      </c>
      <c r="F20">
        <v>3.5</v>
      </c>
      <c r="G20" s="4">
        <f xml:space="preserve"> 126.0672775+ SUMPRODUCT($K$3:$X$3,Table52[[#This Row],[Player Cmp%]:[Opp Total Yards/G]])</f>
        <v>215.42898029479977</v>
      </c>
      <c r="H20" t="str">
        <f xml:space="preserve"> IF( Table52[[#This Row],[Predicted Yards]]&gt;Table52[[#This Row],[Yds O/U]], "O", "U")</f>
        <v>U</v>
      </c>
      <c r="I20" s="9">
        <f>Table52[[#This Row],[Predicted Yards]] -Table52[[#This Row],[Yds O/U]]</f>
        <v>-7.0710197052002286</v>
      </c>
      <c r="J20">
        <f xml:space="preserve"> Table52[[#This Row],[Predicted Yards]]/Table52[[#This Row],[Yds O/U]] * 100</f>
        <v>96.822013615640344</v>
      </c>
      <c r="K20">
        <f>VLOOKUP($A20, '[1]Passing Stats Cleaning'!$A$3:$U$37, 7, FALSE)</f>
        <v>74.7</v>
      </c>
      <c r="L20">
        <f>VLOOKUP(A20, '[1]Passing Stats Cleaning'!$A$3:$U$37, 12, FALSE)</f>
        <v>1.1000000000000001</v>
      </c>
      <c r="M20">
        <f>VLOOKUP(A20, '[1]Passing Stats Cleaning'!$A$3:$U$37, 14, FALSE)</f>
        <v>11.97</v>
      </c>
      <c r="N20">
        <f>VLOOKUP(A20, '[1]Passing Stats Cleaning'!$A$3:$U$37, 21, FALSE)</f>
        <v>17.75</v>
      </c>
      <c r="O20">
        <f>VLOOKUP(B20,'[1]Team Offense Cleaning'!$A$4:$AI$140, 27, FALSE)</f>
        <v>268.5</v>
      </c>
      <c r="P20">
        <f>VLOOKUP(D20, '[1]Team Defense Cleaning'!$A$4:$AP$138, 10, FALSE)</f>
        <v>0.66666666666666663</v>
      </c>
      <c r="Q20">
        <f>VLOOKUP(D20, '[1]Team Defense Cleaning'!$A$4:$AP$138, 9, FALSE)</f>
        <v>5.7</v>
      </c>
      <c r="R20">
        <f>VLOOKUP(D20, '[1]Team Defense Cleaning'!$A$4:$AP$138, 13, FALSE)</f>
        <v>2.85</v>
      </c>
      <c r="S20">
        <f>VLOOKUP(D20, '[1]Team Defense Cleaning'!$A$4:$AP$138, 22, FALSE)</f>
        <v>4.5999999999999996</v>
      </c>
      <c r="T20">
        <f>VLOOKUP(D20, '[1]Team Defense Cleaning'!$A$4:$AP$138, 27, FALSE)</f>
        <v>123.3</v>
      </c>
      <c r="U20" s="4">
        <f>VLOOKUP(D20, '[1]Team Defense Cleaning'!$A$4:$AP$138, 28, FALSE)</f>
        <v>14</v>
      </c>
      <c r="V20" s="4">
        <f>VLOOKUP(D20, '[1]Team Defense Cleaning'!$A$4:$AP$138, 29, FALSE)</f>
        <v>0.66666666666666663</v>
      </c>
      <c r="W20">
        <f>VLOOKUP(D20, '[1]Team Defense Cleaning'!$A$4:$AP$138, 32, FALSE)</f>
        <v>3.59</v>
      </c>
      <c r="X20" s="9">
        <f>VLOOKUP(D20, '[1]Team Defense Cleaning'!$A$4:$AP$138, 33, FALSE)</f>
        <v>224</v>
      </c>
      <c r="Z20" s="4"/>
      <c r="AA20" s="4"/>
      <c r="AW20" s="4"/>
      <c r="AX20" s="12"/>
      <c r="AY20" s="4"/>
      <c r="AZ20" s="12"/>
    </row>
    <row r="21" spans="1:52" x14ac:dyDescent="0.2">
      <c r="A21" t="s">
        <v>216</v>
      </c>
      <c r="B21" t="s">
        <v>217</v>
      </c>
      <c r="C21">
        <v>1</v>
      </c>
      <c r="D21" t="s">
        <v>254</v>
      </c>
      <c r="E21">
        <v>226.5</v>
      </c>
      <c r="F21">
        <v>-3.5</v>
      </c>
      <c r="G21" s="4">
        <f xml:space="preserve"> 126.0672775+ SUMPRODUCT($K$3:$X$3,Table52[[#This Row],[Player Cmp%]:[Opp Total Yards/G]])</f>
        <v>196.08239287028556</v>
      </c>
      <c r="H21" t="str">
        <f xml:space="preserve"> IF( Table52[[#This Row],[Predicted Yards]]&gt;Table52[[#This Row],[Yds O/U]], "O", "U")</f>
        <v>U</v>
      </c>
      <c r="I21" s="9">
        <f>Table52[[#This Row],[Predicted Yards]] -Table52[[#This Row],[Yds O/U]]</f>
        <v>-30.41760712971444</v>
      </c>
      <c r="J21">
        <f xml:space="preserve"> Table52[[#This Row],[Predicted Yards]]/Table52[[#This Row],[Yds O/U]] * 100</f>
        <v>86.570592878713271</v>
      </c>
      <c r="K21">
        <f>VLOOKUP($A21, '[1]Passing Stats Cleaning'!$A$3:$U$37, 7, FALSE)</f>
        <v>64.8</v>
      </c>
      <c r="L21">
        <f>VLOOKUP(A21, '[1]Passing Stats Cleaning'!$A$3:$U$37, 12, FALSE)</f>
        <v>1.1000000000000001</v>
      </c>
      <c r="M21">
        <f>VLOOKUP(A21, '[1]Passing Stats Cleaning'!$A$3:$U$37, 14, FALSE)</f>
        <v>7.51</v>
      </c>
      <c r="N21">
        <f>VLOOKUP(A21, '[1]Passing Stats Cleaning'!$A$3:$U$37, 21, FALSE)</f>
        <v>19</v>
      </c>
      <c r="O21">
        <f>VLOOKUP(B21,'[1]Team Offense Cleaning'!$A$4:$AI$140, 27, FALSE)</f>
        <v>243.7</v>
      </c>
      <c r="P21">
        <f>VLOOKUP(D21, '[1]Team Defense Cleaning'!$A$4:$AP$138, 10, FALSE)</f>
        <v>1</v>
      </c>
      <c r="Q21">
        <f>VLOOKUP(D21, '[1]Team Defense Cleaning'!$A$4:$AP$138, 9, FALSE)</f>
        <v>9.3000000000000007</v>
      </c>
      <c r="R21">
        <f>VLOOKUP(D21, '[1]Team Defense Cleaning'!$A$4:$AP$138, 13, FALSE)</f>
        <v>3.3</v>
      </c>
      <c r="S21">
        <f>VLOOKUP(D21, '[1]Team Defense Cleaning'!$A$4:$AP$138, 22, FALSE)</f>
        <v>5.0999999999999996</v>
      </c>
      <c r="T21">
        <f>VLOOKUP(D21, '[1]Team Defense Cleaning'!$A$4:$AP$138, 27, FALSE)</f>
        <v>120</v>
      </c>
      <c r="U21" s="4">
        <f>VLOOKUP(D21, '[1]Team Defense Cleaning'!$A$4:$AP$138, 28, FALSE)</f>
        <v>12</v>
      </c>
      <c r="V21" s="4">
        <f>VLOOKUP(D21, '[1]Team Defense Cleaning'!$A$4:$AP$138, 29, FALSE)</f>
        <v>0</v>
      </c>
      <c r="W21">
        <f>VLOOKUP(D21, '[1]Team Defense Cleaning'!$A$4:$AP$138, 32, FALSE)</f>
        <v>4.05</v>
      </c>
      <c r="X21" s="9">
        <f>VLOOKUP(D21, '[1]Team Defense Cleaning'!$A$4:$AP$138, 33, FALSE)</f>
        <v>228.8</v>
      </c>
      <c r="Z21" s="4"/>
      <c r="AA21" s="4"/>
      <c r="AW21" s="4"/>
      <c r="AX21" s="12"/>
      <c r="AY21" s="4"/>
      <c r="AZ21" s="12"/>
    </row>
    <row r="22" spans="1:52" x14ac:dyDescent="0.2">
      <c r="A22" t="s">
        <v>147</v>
      </c>
      <c r="B22" t="s">
        <v>19</v>
      </c>
      <c r="C22">
        <v>0</v>
      </c>
      <c r="D22" t="s">
        <v>270</v>
      </c>
      <c r="E22">
        <v>285.5</v>
      </c>
      <c r="F22">
        <v>2.5</v>
      </c>
      <c r="G22" s="4">
        <f xml:space="preserve"> 126.0672775+ SUMPRODUCT($K$3:$X$3,Table52[[#This Row],[Player Cmp%]:[Opp Total Yards/G]])</f>
        <v>309.27560988368435</v>
      </c>
      <c r="H22" t="str">
        <f xml:space="preserve"> IF( Table52[[#This Row],[Predicted Yards]]&gt;Table52[[#This Row],[Yds O/U]], "O", "U")</f>
        <v>O</v>
      </c>
      <c r="I22" s="9">
        <f>Table52[[#This Row],[Predicted Yards]] -Table52[[#This Row],[Yds O/U]]</f>
        <v>23.775609883684353</v>
      </c>
      <c r="J22">
        <f xml:space="preserve"> Table52[[#This Row],[Predicted Yards]]/Table52[[#This Row],[Yds O/U]] * 100</f>
        <v>108.32770924122043</v>
      </c>
      <c r="K22">
        <f>VLOOKUP($A22, '[1]Passing Stats Cleaning'!$A$3:$U$37, 7, FALSE)</f>
        <v>68</v>
      </c>
      <c r="L22">
        <f>VLOOKUP(A22, '[1]Passing Stats Cleaning'!$A$3:$U$37, 12, FALSE)</f>
        <v>1.9</v>
      </c>
      <c r="M22">
        <f>VLOOKUP(A22, '[1]Passing Stats Cleaning'!$A$3:$U$37, 14, FALSE)</f>
        <v>10.97</v>
      </c>
      <c r="N22">
        <f>VLOOKUP(A22, '[1]Passing Stats Cleaning'!$A$3:$U$37, 21, FALSE)</f>
        <v>23.333333333333332</v>
      </c>
      <c r="O22">
        <f>VLOOKUP(B22,'[1]Team Offense Cleaning'!$A$4:$AI$140, 27, FALSE)</f>
        <v>341.3</v>
      </c>
      <c r="P22">
        <f>VLOOKUP(D22, '[1]Team Defense Cleaning'!$A$4:$AP$138, 10, FALSE)</f>
        <v>2.5</v>
      </c>
      <c r="Q22">
        <f>VLOOKUP(D22, '[1]Team Defense Cleaning'!$A$4:$AP$138, 9, FALSE)</f>
        <v>20.5</v>
      </c>
      <c r="R22">
        <f>VLOOKUP(D22, '[1]Team Defense Cleaning'!$A$4:$AP$138, 13, FALSE)</f>
        <v>3.07</v>
      </c>
      <c r="S22">
        <f>VLOOKUP(D22, '[1]Team Defense Cleaning'!$A$4:$AP$138, 22, FALSE)</f>
        <v>6.4</v>
      </c>
      <c r="T22">
        <f>VLOOKUP(D22, '[1]Team Defense Cleaning'!$A$4:$AP$138, 27, FALSE)</f>
        <v>238.8</v>
      </c>
      <c r="U22" s="4">
        <f>VLOOKUP(D22, '[1]Team Defense Cleaning'!$A$4:$AP$138, 28, FALSE)</f>
        <v>23.75</v>
      </c>
      <c r="V22" s="4">
        <f>VLOOKUP(D22, '[1]Team Defense Cleaning'!$A$4:$AP$138, 29, FALSE)</f>
        <v>2</v>
      </c>
      <c r="W22">
        <f>VLOOKUP(D22, '[1]Team Defense Cleaning'!$A$4:$AP$138, 32, FALSE)</f>
        <v>4.88</v>
      </c>
      <c r="X22" s="9">
        <f>VLOOKUP(D22, '[1]Team Defense Cleaning'!$A$4:$AP$138, 33, FALSE)</f>
        <v>334</v>
      </c>
      <c r="Z22" s="4"/>
      <c r="AA22" s="4"/>
      <c r="AW22" s="4"/>
      <c r="AX22" s="12"/>
      <c r="AY22" s="4"/>
      <c r="AZ22" s="12"/>
    </row>
    <row r="23" spans="1:52" x14ac:dyDescent="0.2">
      <c r="A23" t="s">
        <v>138</v>
      </c>
      <c r="B23" t="s">
        <v>20</v>
      </c>
      <c r="C23">
        <v>0</v>
      </c>
      <c r="D23" t="s">
        <v>10</v>
      </c>
      <c r="E23">
        <v>272.5</v>
      </c>
      <c r="G23" s="4">
        <f xml:space="preserve"> 126.0672775+ SUMPRODUCT($K$3:$X$3,Table52[[#This Row],[Player Cmp%]:[Opp Total Yards/G]])</f>
        <v>186.87948634324363</v>
      </c>
      <c r="H23" t="str">
        <f xml:space="preserve"> IF( Table52[[#This Row],[Predicted Yards]]&gt;Table52[[#This Row],[Yds O/U]], "O", "U")</f>
        <v>U</v>
      </c>
      <c r="I23" s="9">
        <f>Table52[[#This Row],[Predicted Yards]] -Table52[[#This Row],[Yds O/U]]</f>
        <v>-85.620513656756373</v>
      </c>
      <c r="J23">
        <f xml:space="preserve"> Table52[[#This Row],[Predicted Yards]]/Table52[[#This Row],[Yds O/U]] * 100</f>
        <v>68.579628015869218</v>
      </c>
      <c r="K23">
        <f>VLOOKUP($A23, '[1]Passing Stats Cleaning'!$A$3:$U$37, 7, FALSE)</f>
        <v>66.7</v>
      </c>
      <c r="L23">
        <f>VLOOKUP(A23, '[1]Passing Stats Cleaning'!$A$3:$U$37, 12, FALSE)</f>
        <v>2.6</v>
      </c>
      <c r="M23">
        <f>VLOOKUP(A23, '[1]Passing Stats Cleaning'!$A$3:$U$37, 14, FALSE)</f>
        <v>10.5</v>
      </c>
      <c r="N23">
        <f>VLOOKUP(A23, '[1]Passing Stats Cleaning'!$A$3:$U$37, 21, FALSE)</f>
        <v>19.5</v>
      </c>
      <c r="O23">
        <f>VLOOKUP(B23,'[1]Team Offense Cleaning'!$A$4:$AI$140, 27, FALSE)</f>
        <v>337.8</v>
      </c>
      <c r="P23">
        <f>VLOOKUP(D23, '[1]Team Defense Cleaning'!$A$4:$AP$138, 10, FALSE)</f>
        <v>1.25</v>
      </c>
      <c r="Q23">
        <f>VLOOKUP(D23, '[1]Team Defense Cleaning'!$A$4:$AP$138, 9, FALSE)</f>
        <v>11.8</v>
      </c>
      <c r="R23">
        <f>VLOOKUP(D23, '[1]Team Defense Cleaning'!$A$4:$AP$138, 13, FALSE)</f>
        <v>3.9</v>
      </c>
      <c r="S23">
        <f>VLOOKUP(D23, '[1]Team Defense Cleaning'!$A$4:$AP$138, 22, FALSE)</f>
        <v>4.8</v>
      </c>
      <c r="T23">
        <f>VLOOKUP(D23, '[1]Team Defense Cleaning'!$A$4:$AP$138, 27, FALSE)</f>
        <v>129</v>
      </c>
      <c r="U23" s="4">
        <f>VLOOKUP(D23, '[1]Team Defense Cleaning'!$A$4:$AP$138, 28, FALSE)</f>
        <v>16</v>
      </c>
      <c r="V23" s="4">
        <f>VLOOKUP(D23, '[1]Team Defense Cleaning'!$A$4:$AP$138, 29, FALSE)</f>
        <v>1</v>
      </c>
      <c r="W23">
        <f>VLOOKUP(D23, '[1]Team Defense Cleaning'!$A$4:$AP$138, 32, FALSE)</f>
        <v>4.28</v>
      </c>
      <c r="X23" s="9">
        <f>VLOOKUP(D23, '[1]Team Defense Cleaning'!$A$4:$AP$138, 33, FALSE)</f>
        <v>265.5</v>
      </c>
      <c r="Z23" s="4"/>
      <c r="AA23" s="4"/>
      <c r="AW23" s="4"/>
      <c r="AX23" s="12"/>
      <c r="AY23" s="4"/>
      <c r="AZ23" s="12"/>
    </row>
    <row r="24" spans="1:52" x14ac:dyDescent="0.2">
      <c r="A24" t="s">
        <v>134</v>
      </c>
      <c r="B24" t="s">
        <v>21</v>
      </c>
      <c r="G24" s="4" t="e">
        <f xml:space="preserve"> 126.0672775+ SUMPRODUCT($K$3:$X$3,Table52[[#This Row],[Player Cmp%]:[Opp Total Yards/G]])</f>
        <v>#N/A</v>
      </c>
      <c r="H24" t="e">
        <f xml:space="preserve"> IF( Table52[[#This Row],[Predicted Yards]]&gt;Table52[[#This Row],[Yds O/U]], "O", "U")</f>
        <v>#N/A</v>
      </c>
      <c r="I24" s="9" t="e">
        <f>Table52[[#This Row],[Predicted Yards]] -Table52[[#This Row],[Yds O/U]]</f>
        <v>#N/A</v>
      </c>
      <c r="J24" t="e">
        <f xml:space="preserve"> Table52[[#This Row],[Predicted Yards]]/Table52[[#This Row],[Yds O/U]] * 100</f>
        <v>#N/A</v>
      </c>
      <c r="K24">
        <f>VLOOKUP($A24, '[1]Passing Stats Cleaning'!$A$3:$U$37, 7, FALSE)</f>
        <v>61.3</v>
      </c>
      <c r="L24">
        <f>VLOOKUP(A24, '[1]Passing Stats Cleaning'!$A$3:$U$37, 12, FALSE)</f>
        <v>2.8</v>
      </c>
      <c r="M24">
        <f>VLOOKUP(A24, '[1]Passing Stats Cleaning'!$A$3:$U$37, 14, FALSE)</f>
        <v>8.8000000000000007</v>
      </c>
      <c r="N24">
        <f>VLOOKUP(A24, '[1]Passing Stats Cleaning'!$A$3:$U$37, 21, FALSE)</f>
        <v>16.25</v>
      </c>
      <c r="O24">
        <f>VLOOKUP(B24,'[1]Team Offense Cleaning'!$A$4:$AI$140, 27, FALSE)</f>
        <v>236</v>
      </c>
      <c r="P24" t="e">
        <f>VLOOKUP(D24, '[1]Team Defense Cleaning'!$A$4:$AP$138, 10, FALSE)</f>
        <v>#N/A</v>
      </c>
      <c r="Q24" t="e">
        <f>VLOOKUP(D24, '[1]Team Defense Cleaning'!$A$4:$AP$138, 9, FALSE)</f>
        <v>#N/A</v>
      </c>
      <c r="R24" t="e">
        <f>VLOOKUP(D24, '[1]Team Defense Cleaning'!$A$4:$AP$138, 13, FALSE)</f>
        <v>#N/A</v>
      </c>
      <c r="S24" t="e">
        <f>VLOOKUP(D24, '[1]Team Defense Cleaning'!$A$4:$AP$138, 22, FALSE)</f>
        <v>#N/A</v>
      </c>
      <c r="T24" t="e">
        <f>VLOOKUP(D24, '[1]Team Defense Cleaning'!$A$4:$AP$138, 27, FALSE)</f>
        <v>#N/A</v>
      </c>
      <c r="U24" s="4" t="e">
        <f>VLOOKUP(D24, '[1]Team Defense Cleaning'!$A$4:$AP$138, 28, FALSE)</f>
        <v>#N/A</v>
      </c>
      <c r="V24" s="4" t="e">
        <f>VLOOKUP(D24, '[1]Team Defense Cleaning'!$A$4:$AP$138, 29, FALSE)</f>
        <v>#N/A</v>
      </c>
      <c r="W24" t="e">
        <f>VLOOKUP(D24, '[1]Team Defense Cleaning'!$A$4:$AP$138, 32, FALSE)</f>
        <v>#N/A</v>
      </c>
      <c r="X24" s="9" t="e">
        <f>VLOOKUP(D24, '[1]Team Defense Cleaning'!$A$4:$AP$138, 33, FALSE)</f>
        <v>#N/A</v>
      </c>
      <c r="Z24" s="4"/>
      <c r="AA24" s="4"/>
      <c r="AW24" s="4"/>
      <c r="AX24" s="12"/>
      <c r="AY24" s="4"/>
      <c r="AZ24" s="12"/>
    </row>
    <row r="25" spans="1:52" x14ac:dyDescent="0.2">
      <c r="A25" t="s">
        <v>243</v>
      </c>
      <c r="B25" t="s">
        <v>244</v>
      </c>
      <c r="C25">
        <v>1</v>
      </c>
      <c r="D25" t="s">
        <v>2</v>
      </c>
      <c r="E25">
        <v>247.5</v>
      </c>
      <c r="F25">
        <v>-6.5</v>
      </c>
      <c r="G25" s="4">
        <f xml:space="preserve"> 126.0672775+ SUMPRODUCT($K$3:$X$3,Table52[[#This Row],[Player Cmp%]:[Opp Total Yards/G]])</f>
        <v>274.64321920666094</v>
      </c>
      <c r="H25" t="str">
        <f xml:space="preserve"> IF( Table52[[#This Row],[Predicted Yards]]&gt;Table52[[#This Row],[Yds O/U]], "O", "U")</f>
        <v>O</v>
      </c>
      <c r="I25" s="9">
        <f>Table52[[#This Row],[Predicted Yards]] -Table52[[#This Row],[Yds O/U]]</f>
        <v>27.143219206660945</v>
      </c>
      <c r="J25">
        <f xml:space="preserve"> Table52[[#This Row],[Predicted Yards]]/Table52[[#This Row],[Yds O/U]] * 100</f>
        <v>110.96695725521654</v>
      </c>
      <c r="K25">
        <f>VLOOKUP($A25, '[1]Passing Stats Cleaning'!$A$3:$U$37, 7, FALSE)</f>
        <v>58.6</v>
      </c>
      <c r="L25">
        <f>VLOOKUP(A25, '[1]Passing Stats Cleaning'!$A$3:$U$37, 12, FALSE)</f>
        <v>1</v>
      </c>
      <c r="M25">
        <f>VLOOKUP(A25, '[1]Passing Stats Cleaning'!$A$3:$U$37, 14, FALSE)</f>
        <v>10.14</v>
      </c>
      <c r="N25">
        <f>VLOOKUP(A25, '[1]Passing Stats Cleaning'!$A$3:$U$37, 21, FALSE)</f>
        <v>19.333333333333332</v>
      </c>
      <c r="O25">
        <f>VLOOKUP(B25,'[1]Team Offense Cleaning'!$A$4:$AI$140, 27, FALSE)</f>
        <v>323.3</v>
      </c>
      <c r="P25">
        <f>VLOOKUP(D25, '[1]Team Defense Cleaning'!$A$4:$AP$138, 10, FALSE)</f>
        <v>1.75</v>
      </c>
      <c r="Q25">
        <f>VLOOKUP(D25, '[1]Team Defense Cleaning'!$A$4:$AP$138, 9, FALSE)</f>
        <v>16.5</v>
      </c>
      <c r="R25">
        <f>VLOOKUP(D25, '[1]Team Defense Cleaning'!$A$4:$AP$138, 13, FALSE)</f>
        <v>1.86</v>
      </c>
      <c r="S25">
        <f>VLOOKUP(D25, '[1]Team Defense Cleaning'!$A$4:$AP$138, 22, FALSE)</f>
        <v>7.4</v>
      </c>
      <c r="T25">
        <f>VLOOKUP(D25, '[1]Team Defense Cleaning'!$A$4:$AP$138, 27, FALSE)</f>
        <v>232.8</v>
      </c>
      <c r="U25" s="4">
        <f>VLOOKUP(D25, '[1]Team Defense Cleaning'!$A$4:$AP$138, 28, FALSE)</f>
        <v>19.75</v>
      </c>
      <c r="V25" s="4">
        <f>VLOOKUP(D25, '[1]Team Defense Cleaning'!$A$4:$AP$138, 29, FALSE)</f>
        <v>1.5</v>
      </c>
      <c r="W25">
        <f>VLOOKUP(D25, '[1]Team Defense Cleaning'!$A$4:$AP$138, 32, FALSE)</f>
        <v>4.6399999999999997</v>
      </c>
      <c r="X25" s="9">
        <f>VLOOKUP(D25, '[1]Team Defense Cleaning'!$A$4:$AP$138, 33, FALSE)</f>
        <v>291</v>
      </c>
      <c r="Z25" s="4"/>
      <c r="AA25" s="4"/>
      <c r="AW25" s="4"/>
      <c r="AX25" s="12"/>
      <c r="AY25" s="4"/>
      <c r="AZ25" s="12"/>
    </row>
    <row r="26" spans="1:52" x14ac:dyDescent="0.2">
      <c r="A26" s="11" t="s">
        <v>296</v>
      </c>
      <c r="B26" t="s">
        <v>287</v>
      </c>
      <c r="G26" s="4" t="e">
        <f xml:space="preserve"> 126.0672775+ SUMPRODUCT($K$3:$X$3,Table52[[#This Row],[Player Cmp%]:[Opp Total Yards/G]])</f>
        <v>#N/A</v>
      </c>
      <c r="H26" t="e">
        <f xml:space="preserve"> IF( Table52[[#This Row],[Predicted Yards]]&gt;Table52[[#This Row],[Yds O/U]], "O", "U")</f>
        <v>#N/A</v>
      </c>
      <c r="I26" s="9" t="e">
        <f>Table52[[#This Row],[Predicted Yards]] -Table52[[#This Row],[Yds O/U]]</f>
        <v>#N/A</v>
      </c>
      <c r="J26" t="e">
        <f xml:space="preserve"> Table52[[#This Row],[Predicted Yards]]/Table52[[#This Row],[Yds O/U]] * 100</f>
        <v>#N/A</v>
      </c>
      <c r="K26">
        <f>VLOOKUP($A26, '[1]Passing Stats Cleaning'!$A$3:$U$37, 7, FALSE)</f>
        <v>69</v>
      </c>
      <c r="L26">
        <f>VLOOKUP(A26, '[1]Passing Stats Cleaning'!$A$3:$U$37, 12, FALSE)</f>
        <v>3</v>
      </c>
      <c r="M26">
        <f>VLOOKUP(A26, '[1]Passing Stats Cleaning'!$A$3:$U$37, 14, FALSE)</f>
        <v>11.5</v>
      </c>
      <c r="N26">
        <f>VLOOKUP(A26, '[1]Passing Stats Cleaning'!$A$3:$U$37, 21, FALSE)</f>
        <v>17.25</v>
      </c>
      <c r="O26">
        <f>VLOOKUP(B26,'[1]Team Offense Cleaning'!$A$4:$AI$140, 27, FALSE)</f>
        <v>368.5</v>
      </c>
      <c r="P26" t="e">
        <f>VLOOKUP(D26, '[1]Team Defense Cleaning'!$A$4:$AP$138, 10, FALSE)</f>
        <v>#N/A</v>
      </c>
      <c r="Q26" t="e">
        <f>VLOOKUP(D26, '[1]Team Defense Cleaning'!$A$4:$AP$138, 9, FALSE)</f>
        <v>#N/A</v>
      </c>
      <c r="R26" t="e">
        <f>VLOOKUP(D26, '[1]Team Defense Cleaning'!$A$4:$AP$138, 13, FALSE)</f>
        <v>#N/A</v>
      </c>
      <c r="S26" t="e">
        <f>VLOOKUP(D26, '[1]Team Defense Cleaning'!$A$4:$AP$138, 22, FALSE)</f>
        <v>#N/A</v>
      </c>
      <c r="T26" t="e">
        <f>VLOOKUP(D26, '[1]Team Defense Cleaning'!$A$4:$AP$138, 27, FALSE)</f>
        <v>#N/A</v>
      </c>
      <c r="U26" s="4" t="e">
        <f>VLOOKUP(D26, '[1]Team Defense Cleaning'!$A$4:$AP$138, 28, FALSE)</f>
        <v>#N/A</v>
      </c>
      <c r="V26" s="4" t="e">
        <f>VLOOKUP(D26, '[1]Team Defense Cleaning'!$A$4:$AP$138, 29, FALSE)</f>
        <v>#N/A</v>
      </c>
      <c r="W26" t="e">
        <f>VLOOKUP(D26, '[1]Team Defense Cleaning'!$A$4:$AP$138, 32, FALSE)</f>
        <v>#N/A</v>
      </c>
      <c r="X26" s="9" t="e">
        <f>VLOOKUP(D26, '[1]Team Defense Cleaning'!$A$4:$AP$138, 33, FALSE)</f>
        <v>#N/A</v>
      </c>
      <c r="Z26" s="4"/>
      <c r="AA26" s="4"/>
      <c r="AW26" s="4"/>
      <c r="AX26" s="12"/>
      <c r="AY26" s="4"/>
      <c r="AZ26" s="12"/>
    </row>
    <row r="27" spans="1:52" x14ac:dyDescent="0.2">
      <c r="A27" t="s">
        <v>23</v>
      </c>
      <c r="B27" t="s">
        <v>22</v>
      </c>
      <c r="C27">
        <v>0</v>
      </c>
      <c r="D27" t="s">
        <v>281</v>
      </c>
      <c r="F27">
        <v>6.5</v>
      </c>
      <c r="G27" s="4">
        <f xml:space="preserve"> 126.0672775+ SUMPRODUCT($K$3:$X$3,Table52[[#This Row],[Player Cmp%]:[Opp Total Yards/G]])</f>
        <v>123.7627810867054</v>
      </c>
      <c r="H27" t="str">
        <f xml:space="preserve"> IF( Table52[[#This Row],[Predicted Yards]]&gt;Table52[[#This Row],[Yds O/U]], "O", "U")</f>
        <v>O</v>
      </c>
      <c r="I27" s="9">
        <f>Table52[[#This Row],[Predicted Yards]] -Table52[[#This Row],[Yds O/U]]</f>
        <v>123.7627810867054</v>
      </c>
      <c r="J27" t="e">
        <f xml:space="preserve"> Table52[[#This Row],[Predicted Yards]]/Table52[[#This Row],[Yds O/U]] * 100</f>
        <v>#DIV/0!</v>
      </c>
      <c r="K27">
        <f>VLOOKUP($A27, '[1]Passing Stats Cleaning'!$A$3:$U$37, 7, FALSE)</f>
        <v>63.9</v>
      </c>
      <c r="L27">
        <f>VLOOKUP(A27, '[1]Passing Stats Cleaning'!$A$3:$U$37, 12, FALSE)</f>
        <v>3.1</v>
      </c>
      <c r="M27">
        <f>VLOOKUP(A27, '[1]Passing Stats Cleaning'!$A$3:$U$37, 14, FALSE)</f>
        <v>5.49</v>
      </c>
      <c r="N27">
        <f>VLOOKUP(A27, '[1]Passing Stats Cleaning'!$A$3:$U$37, 21, FALSE)</f>
        <v>20.666666666666668</v>
      </c>
      <c r="O27">
        <f>VLOOKUP(B27,'[1]Team Offense Cleaning'!$A$4:$AI$140, 27, FALSE)</f>
        <v>202.7</v>
      </c>
      <c r="P27">
        <f>VLOOKUP(D27, '[1]Team Defense Cleaning'!$A$4:$AP$138, 10, FALSE)</f>
        <v>2.3333333333333335</v>
      </c>
      <c r="Q27">
        <f>VLOOKUP(D27, '[1]Team Defense Cleaning'!$A$4:$AP$138, 9, FALSE)</f>
        <v>21.3</v>
      </c>
      <c r="R27">
        <f>VLOOKUP(D27, '[1]Team Defense Cleaning'!$A$4:$AP$138, 13, FALSE)</f>
        <v>5.42</v>
      </c>
      <c r="S27">
        <f>VLOOKUP(D27, '[1]Team Defense Cleaning'!$A$4:$AP$138, 22, FALSE)</f>
        <v>5.4</v>
      </c>
      <c r="T27">
        <f>VLOOKUP(D27, '[1]Team Defense Cleaning'!$A$4:$AP$138, 27, FALSE)</f>
        <v>153</v>
      </c>
      <c r="U27" s="4">
        <f>VLOOKUP(D27, '[1]Team Defense Cleaning'!$A$4:$AP$138, 28, FALSE)</f>
        <v>16.333333333333332</v>
      </c>
      <c r="V27" s="4">
        <f>VLOOKUP(D27, '[1]Team Defense Cleaning'!$A$4:$AP$138, 29, FALSE)</f>
        <v>1</v>
      </c>
      <c r="W27">
        <f>VLOOKUP(D27, '[1]Team Defense Cleaning'!$A$4:$AP$138, 32, FALSE)</f>
        <v>5.41</v>
      </c>
      <c r="X27" s="9">
        <f>VLOOKUP(D27, '[1]Team Defense Cleaning'!$A$4:$AP$138, 33, FALSE)</f>
        <v>324.7</v>
      </c>
      <c r="Z27" s="4"/>
      <c r="AA27" s="4"/>
      <c r="AW27" s="4"/>
      <c r="AX27" s="12"/>
      <c r="AY27" s="4"/>
      <c r="AZ27" s="12"/>
    </row>
    <row r="28" spans="1:52" x14ac:dyDescent="0.2">
      <c r="A28" t="s">
        <v>305</v>
      </c>
      <c r="B28" t="s">
        <v>306</v>
      </c>
      <c r="C28">
        <v>0</v>
      </c>
      <c r="D28" t="s">
        <v>233</v>
      </c>
      <c r="E28">
        <v>268.5</v>
      </c>
      <c r="F28">
        <v>-6.5</v>
      </c>
      <c r="G28" s="4">
        <f xml:space="preserve"> 126.0672775+ SUMPRODUCT($K$3:$X$3,Table52[[#This Row],[Player Cmp%]:[Opp Total Yards/G]])</f>
        <v>312.52968896093427</v>
      </c>
      <c r="H28" t="str">
        <f xml:space="preserve"> IF( Table52[[#This Row],[Predicted Yards]]&gt;Table52[[#This Row],[Yds O/U]], "O", "U")</f>
        <v>O</v>
      </c>
      <c r="I28" s="9">
        <f>Table52[[#This Row],[Predicted Yards]] -Table52[[#This Row],[Yds O/U]]</f>
        <v>44.029688960934266</v>
      </c>
      <c r="J28">
        <f xml:space="preserve"> Table52[[#This Row],[Predicted Yards]]/Table52[[#This Row],[Yds O/U]] * 100</f>
        <v>116.3983943988582</v>
      </c>
      <c r="K28">
        <f>VLOOKUP($A28, '[1]Passing Stats Cleaning'!$A$3:$U$37, 7, FALSE)</f>
        <v>70.8</v>
      </c>
      <c r="L28">
        <f>VLOOKUP(A28, '[1]Passing Stats Cleaning'!$A$3:$U$37, 12, FALSE)</f>
        <v>0</v>
      </c>
      <c r="M28">
        <f>VLOOKUP(A28, '[1]Passing Stats Cleaning'!$A$3:$U$37, 14, FALSE)</f>
        <v>14.61</v>
      </c>
      <c r="N28">
        <f>VLOOKUP(A28, '[1]Passing Stats Cleaning'!$A$3:$U$37, 21, FALSE)</f>
        <v>17</v>
      </c>
      <c r="O28">
        <f>VLOOKUP(B28,'[1]Team Offense Cleaning'!$A$4:$AI$140, 27, FALSE)</f>
        <v>331.5</v>
      </c>
      <c r="P28">
        <f>VLOOKUP(D28, '[1]Team Defense Cleaning'!$A$4:$AP$138, 10, FALSE)</f>
        <v>2.75</v>
      </c>
      <c r="Q28">
        <f>VLOOKUP(D28, '[1]Team Defense Cleaning'!$A$4:$AP$138, 9, FALSE)</f>
        <v>21.3</v>
      </c>
      <c r="R28">
        <f>VLOOKUP(D28, '[1]Team Defense Cleaning'!$A$4:$AP$138, 13, FALSE)</f>
        <v>4.0199999999999996</v>
      </c>
      <c r="S28">
        <f>VLOOKUP(D28, '[1]Team Defense Cleaning'!$A$4:$AP$138, 22, FALSE)</f>
        <v>7.4</v>
      </c>
      <c r="T28">
        <f>VLOOKUP(D28, '[1]Team Defense Cleaning'!$A$4:$AP$138, 27, FALSE)</f>
        <v>212</v>
      </c>
      <c r="U28" s="4">
        <f>VLOOKUP(D28, '[1]Team Defense Cleaning'!$A$4:$AP$138, 28, FALSE)</f>
        <v>18.25</v>
      </c>
      <c r="V28" s="4">
        <f>VLOOKUP(D28, '[1]Team Defense Cleaning'!$A$4:$AP$138, 29, FALSE)</f>
        <v>1.75</v>
      </c>
      <c r="W28">
        <f>VLOOKUP(D28, '[1]Team Defense Cleaning'!$A$4:$AP$138, 32, FALSE)</f>
        <v>5.57</v>
      </c>
      <c r="X28" s="9">
        <f>VLOOKUP(D28, '[1]Team Defense Cleaning'!$A$4:$AP$138, 33, FALSE)</f>
        <v>345.5</v>
      </c>
      <c r="Z28" s="4"/>
      <c r="AA28" s="4"/>
      <c r="AW28" s="4"/>
      <c r="AX28" s="12"/>
      <c r="AY28" s="4"/>
      <c r="AZ28" s="12"/>
    </row>
    <row r="29" spans="1:52" x14ac:dyDescent="0.2">
      <c r="A29" t="s">
        <v>267</v>
      </c>
      <c r="B29" t="s">
        <v>268</v>
      </c>
      <c r="C29">
        <v>1</v>
      </c>
      <c r="D29" t="s">
        <v>245</v>
      </c>
      <c r="G29" s="4">
        <f xml:space="preserve"> 126.0672775+ SUMPRODUCT($K$3:$X$3,Table52[[#This Row],[Player Cmp%]:[Opp Total Yards/G]])</f>
        <v>252.63700825992777</v>
      </c>
      <c r="H29" t="str">
        <f xml:space="preserve"> IF( Table52[[#This Row],[Predicted Yards]]&gt;Table52[[#This Row],[Yds O/U]], "O", "U")</f>
        <v>O</v>
      </c>
      <c r="I29" s="9">
        <f>Table52[[#This Row],[Predicted Yards]] -Table52[[#This Row],[Yds O/U]]</f>
        <v>252.63700825992777</v>
      </c>
      <c r="J29" t="e">
        <f xml:space="preserve"> Table52[[#This Row],[Predicted Yards]]/Table52[[#This Row],[Yds O/U]] * 100</f>
        <v>#DIV/0!</v>
      </c>
      <c r="K29">
        <f>VLOOKUP($A29, '[1]Passing Stats Cleaning'!$A$3:$U$37, 7, FALSE)</f>
        <v>73.900000000000006</v>
      </c>
      <c r="L29">
        <f>VLOOKUP(A29, '[1]Passing Stats Cleaning'!$A$3:$U$37, 12, FALSE)</f>
        <v>2.2000000000000002</v>
      </c>
      <c r="M29">
        <f>VLOOKUP(A29, '[1]Passing Stats Cleaning'!$A$3:$U$37, 14, FALSE)</f>
        <v>10.43</v>
      </c>
      <c r="N29">
        <f>VLOOKUP(A29, '[1]Passing Stats Cleaning'!$A$3:$U$37, 21, FALSE)</f>
        <v>17</v>
      </c>
      <c r="O29">
        <f>VLOOKUP(B29,'[1]Team Offense Cleaning'!$A$4:$AI$140, 27, FALSE)</f>
        <v>258.5</v>
      </c>
      <c r="P29">
        <f>VLOOKUP(D29, '[1]Team Defense Cleaning'!$A$4:$AP$138, 10, FALSE)</f>
        <v>3.25</v>
      </c>
      <c r="Q29">
        <f>VLOOKUP(D29, '[1]Team Defense Cleaning'!$A$4:$AP$138, 9, FALSE)</f>
        <v>24.3</v>
      </c>
      <c r="R29">
        <f>VLOOKUP(D29, '[1]Team Defense Cleaning'!$A$4:$AP$138, 13, FALSE)</f>
        <v>3.94</v>
      </c>
      <c r="S29">
        <f>VLOOKUP(D29, '[1]Team Defense Cleaning'!$A$4:$AP$138, 22, FALSE)</f>
        <v>6.6</v>
      </c>
      <c r="T29">
        <f>VLOOKUP(D29, '[1]Team Defense Cleaning'!$A$4:$AP$138, 27, FALSE)</f>
        <v>202.3</v>
      </c>
      <c r="U29" s="4">
        <f>VLOOKUP(D29, '[1]Team Defense Cleaning'!$A$4:$AP$138, 28, FALSE)</f>
        <v>16.75</v>
      </c>
      <c r="V29" s="4">
        <f>VLOOKUP(D29, '[1]Team Defense Cleaning'!$A$4:$AP$138, 29, FALSE)</f>
        <v>1.5</v>
      </c>
      <c r="W29">
        <f>VLOOKUP(D29, '[1]Team Defense Cleaning'!$A$4:$AP$138, 32, FALSE)</f>
        <v>5.0199999999999996</v>
      </c>
      <c r="X29" s="9">
        <f>VLOOKUP(D29, '[1]Team Defense Cleaning'!$A$4:$AP$138, 33, FALSE)</f>
        <v>380.5</v>
      </c>
      <c r="Z29" s="4"/>
      <c r="AA29" s="4"/>
      <c r="AW29" s="4"/>
      <c r="AX29" s="12"/>
      <c r="AY29" s="4"/>
      <c r="AZ29" s="12"/>
    </row>
    <row r="30" spans="1:52" x14ac:dyDescent="0.2">
      <c r="G30" s="4" t="e">
        <f xml:space="preserve"> 126.0672775+ SUMPRODUCT($K$3:$X$3,Table52[[#This Row],[Player Cmp%]:[Opp Total Yards/G]])</f>
        <v>#N/A</v>
      </c>
      <c r="H30" t="e">
        <f xml:space="preserve"> IF( Table52[[#This Row],[Predicted Yards]]&gt;Table52[[#This Row],[Yds O/U]], "O", "U")</f>
        <v>#N/A</v>
      </c>
      <c r="I30" s="9" t="e">
        <f>Table52[[#This Row],[Predicted Yards]] -Table52[[#This Row],[Yds O/U]]</f>
        <v>#N/A</v>
      </c>
      <c r="J30" t="e">
        <f xml:space="preserve"> Table52[[#This Row],[Predicted Yards]]/Table52[[#This Row],[Yds O/U]] * 100</f>
        <v>#N/A</v>
      </c>
      <c r="K30" t="e">
        <f>VLOOKUP($A30, '[1]Passing Stats Cleaning'!$A$3:$U$37, 7, FALSE)</f>
        <v>#N/A</v>
      </c>
      <c r="L30" t="e">
        <f>VLOOKUP(A30, '[1]Passing Stats Cleaning'!$A$3:$U$37, 12, FALSE)</f>
        <v>#N/A</v>
      </c>
      <c r="M30" t="e">
        <f>VLOOKUP(A30, '[1]Passing Stats Cleaning'!$A$3:$U$37, 14, FALSE)</f>
        <v>#N/A</v>
      </c>
      <c r="N30" t="e">
        <f>VLOOKUP(A30, '[1]Passing Stats Cleaning'!$A$3:$U$37, 21, FALSE)</f>
        <v>#N/A</v>
      </c>
      <c r="O30" t="e">
        <f>VLOOKUP(B30,'[1]Team Offense Cleaning'!$A$4:$AI$140, 27, FALSE)</f>
        <v>#N/A</v>
      </c>
      <c r="P30" t="e">
        <f>VLOOKUP(D30, '[1]Team Defense Cleaning'!$A$4:$AP$138, 10, FALSE)</f>
        <v>#N/A</v>
      </c>
      <c r="Q30" t="e">
        <f>VLOOKUP(D30, '[1]Team Defense Cleaning'!$A$4:$AP$138, 9, FALSE)</f>
        <v>#N/A</v>
      </c>
      <c r="R30" t="e">
        <f>VLOOKUP(D30, '[1]Team Defense Cleaning'!$A$4:$AP$138, 13, FALSE)</f>
        <v>#N/A</v>
      </c>
      <c r="S30" t="e">
        <f>VLOOKUP(D30, '[1]Team Defense Cleaning'!$A$4:$AP$138, 22, FALSE)</f>
        <v>#N/A</v>
      </c>
      <c r="T30" t="e">
        <f>VLOOKUP(D30, '[1]Team Defense Cleaning'!$A$4:$AP$138, 27, FALSE)</f>
        <v>#N/A</v>
      </c>
      <c r="U30" s="4" t="e">
        <f>VLOOKUP(D30, '[1]Team Defense Cleaning'!$A$4:$AP$138, 28, FALSE)</f>
        <v>#N/A</v>
      </c>
      <c r="V30" s="4" t="e">
        <f>VLOOKUP(D30, '[1]Team Defense Cleaning'!$A$4:$AP$138, 29, FALSE)</f>
        <v>#N/A</v>
      </c>
      <c r="W30" t="e">
        <f>VLOOKUP(D30, '[1]Team Defense Cleaning'!$A$4:$AP$138, 32, FALSE)</f>
        <v>#N/A</v>
      </c>
      <c r="X30" s="9" t="e">
        <f>VLOOKUP(D30, '[1]Team Defense Cleaning'!$A$4:$AP$138, 33, FALSE)</f>
        <v>#N/A</v>
      </c>
      <c r="Z30" s="4"/>
      <c r="AA30" s="4"/>
      <c r="AW30" s="4"/>
      <c r="AX30" s="12"/>
      <c r="AY30" s="4"/>
      <c r="AZ30" s="12"/>
    </row>
    <row r="31" spans="1:52" x14ac:dyDescent="0.2">
      <c r="G31" s="4"/>
      <c r="H31" t="str">
        <f xml:space="preserve"> IF( Table52[[#This Row],[Predicted Yards]]&gt;Table52[[#This Row],[Yds O/U]], "O", "U")</f>
        <v>U</v>
      </c>
      <c r="I31" s="9"/>
      <c r="J31" t="e">
        <f xml:space="preserve"> Table52[[#This Row],[Predicted Yards]]/Table52[[#This Row],[Yds O/U]] * 100</f>
        <v>#DIV/0!</v>
      </c>
    </row>
    <row r="32" spans="1:52" x14ac:dyDescent="0.2">
      <c r="G32" s="4" t="e">
        <f xml:space="preserve"> 126.0672775+ SUMPRODUCT($K$3:$X$3, Table52[[#This Row],[O/U Diff %]:[Opp Total Yards/Play]])</f>
        <v>#N/A</v>
      </c>
      <c r="H32" t="e">
        <f xml:space="preserve"> IF( Table52[[#This Row],[Predicted Yards]]&gt;Table52[[#This Row],[Yds O/U]], "O", "U")</f>
        <v>#N/A</v>
      </c>
      <c r="I32" s="9" t="e">
        <f>Table52[[#This Row],[Predicted Yards]] -Table52[[#This Row],[Yds O/U]]</f>
        <v>#N/A</v>
      </c>
      <c r="J32" t="e">
        <f>VLOOKUP($A32, '[1]Passing Stats Cleaning'!$A$3:$U$37, 7, FALSE)</f>
        <v>#N/A</v>
      </c>
      <c r="K32" t="e">
        <f>VLOOKUP(A32, '[1]Passing Stats Cleaning'!$A$3:$U$37, 12, FALSE)</f>
        <v>#N/A</v>
      </c>
      <c r="L32" t="e">
        <f>VLOOKUP(A32, '[1]Passing Stats Cleaning'!$A$3:$U$37, 14, FALSE)</f>
        <v>#N/A</v>
      </c>
      <c r="M32" t="e">
        <f>VLOOKUP(A32, '[1]Passing Stats Cleaning'!$A$3:$U$37, 21, FALSE)</f>
        <v>#N/A</v>
      </c>
      <c r="N32" t="e">
        <f>VLOOKUP(B32,'[1]Team Offense Cleaning'!$A$4:$AI$140, 27, FALSE)</f>
        <v>#N/A</v>
      </c>
      <c r="O32" t="e">
        <f>VLOOKUP(D32, '[1]Team Defense Cleaning'!$A$4:$AN$135, 10, FALSE)</f>
        <v>#N/A</v>
      </c>
      <c r="P32" t="e">
        <f>VLOOKUP(D32, '[1]Team Defense Cleaning'!$A$4:$AN$135, 22, FALSE)</f>
        <v>#N/A</v>
      </c>
      <c r="Q32" t="e">
        <f>VLOOKUP(D32, '[1]Team Defense Cleaning'!$A$4:$AN$135, 27, FALSE)</f>
        <v>#N/A</v>
      </c>
      <c r="R32" t="e">
        <f>VLOOKUP(D32, '[1]Team Defense Cleaning'!$A$4:$AN$135, 28, FALSE)</f>
        <v>#N/A</v>
      </c>
      <c r="S32" t="e">
        <f>VLOOKUP(D32, '[1]Team Defense Cleaning'!$A$4:$AN$135, 29, FALSE)</f>
        <v>#N/A</v>
      </c>
      <c r="T32" t="e">
        <f>VLOOKUP(D32, '[1]Team Defense Cleaning'!$A$4:$AN$135, 32, FALSE)</f>
        <v>#N/A</v>
      </c>
      <c r="U32" t="e">
        <f>VLOOKUP(D32, '[1]Team Defense Cleaning'!$A$4:$AP$135, 33, FALSE)</f>
        <v>#N/A</v>
      </c>
    </row>
    <row r="33" spans="7:21" x14ac:dyDescent="0.2">
      <c r="G33" s="4" t="e">
        <f xml:space="preserve"> 126.0672775+ SUMPRODUCT($K$3:$X$3, Table52[[#This Row],[O/U Diff %]:[Opp Total Yards/Play]])</f>
        <v>#N/A</v>
      </c>
      <c r="H33" t="e">
        <f xml:space="preserve"> IF( Table52[[#This Row],[Predicted Yards]]&gt;Table52[[#This Row],[Yds O/U]], "O", "U")</f>
        <v>#N/A</v>
      </c>
      <c r="I33" s="9" t="e">
        <f>Table52[[#This Row],[Predicted Yards]] -Table52[[#This Row],[Yds O/U]]</f>
        <v>#N/A</v>
      </c>
      <c r="J33" t="e">
        <f>VLOOKUP($A33, '[1]Passing Stats Cleaning'!$A$3:$U$37, 7, FALSE)</f>
        <v>#N/A</v>
      </c>
      <c r="K33" t="e">
        <f>VLOOKUP(A33, '[1]Passing Stats Cleaning'!$A$3:$U$37, 12, FALSE)</f>
        <v>#N/A</v>
      </c>
      <c r="L33" t="e">
        <f>VLOOKUP(A33, '[1]Passing Stats Cleaning'!$A$3:$U$37, 14, FALSE)</f>
        <v>#N/A</v>
      </c>
      <c r="M33" t="e">
        <f>VLOOKUP(A33, '[1]Passing Stats Cleaning'!$A$3:$U$37, 21, FALSE)</f>
        <v>#N/A</v>
      </c>
      <c r="N33" t="e">
        <f>VLOOKUP(B33,'[1]Team Offense Cleaning'!$A$4:$AI$140, 27, FALSE)</f>
        <v>#N/A</v>
      </c>
      <c r="O33" t="e">
        <f>VLOOKUP(D33, '[1]Team Defense Cleaning'!$A$4:$AN$135, 10, FALSE)</f>
        <v>#N/A</v>
      </c>
      <c r="P33" t="e">
        <f>VLOOKUP(D33, '[1]Team Defense Cleaning'!$A$4:$AN$135, 22, FALSE)</f>
        <v>#N/A</v>
      </c>
      <c r="Q33" t="e">
        <f>VLOOKUP(D33, '[1]Team Defense Cleaning'!$A$4:$AN$135, 27, FALSE)</f>
        <v>#N/A</v>
      </c>
      <c r="R33" t="e">
        <f>VLOOKUP(D33, '[1]Team Defense Cleaning'!$A$4:$AN$135, 28, FALSE)</f>
        <v>#N/A</v>
      </c>
      <c r="S33" t="e">
        <f>VLOOKUP(D33, '[1]Team Defense Cleaning'!$A$4:$AN$135, 29, FALSE)</f>
        <v>#N/A</v>
      </c>
      <c r="T33" t="e">
        <f>VLOOKUP(D33, '[1]Team Defense Cleaning'!$A$4:$AN$135, 32, FALSE)</f>
        <v>#N/A</v>
      </c>
      <c r="U33" t="e">
        <f>VLOOKUP(D33, '[1]Team Defense Cleaning'!$A$4:$AP$135, 33, FALSE)</f>
        <v>#N/A</v>
      </c>
    </row>
    <row r="34" spans="7:21" x14ac:dyDescent="0.2">
      <c r="G34" s="4" t="e">
        <f xml:space="preserve"> 126.0672775+ SUMPRODUCT($K$3:$X$3, Table52[[#This Row],[O/U Diff %]:[Opp Total Yards/Play]])</f>
        <v>#N/A</v>
      </c>
      <c r="H34" t="e">
        <f xml:space="preserve"> IF( Table52[[#This Row],[Predicted Yards]]&gt;Table52[[#This Row],[Yds O/U]], "O", "U")</f>
        <v>#N/A</v>
      </c>
      <c r="I34" s="9" t="e">
        <f>Table52[[#This Row],[Predicted Yards]] -Table52[[#This Row],[Yds O/U]]</f>
        <v>#N/A</v>
      </c>
      <c r="J34" t="e">
        <f>VLOOKUP($A34, '[1]Passing Stats Cleaning'!$A$3:$U$37, 7, FALSE)</f>
        <v>#N/A</v>
      </c>
      <c r="K34" t="e">
        <f>VLOOKUP(A34, '[1]Passing Stats Cleaning'!$A$3:$U$37, 12, FALSE)</f>
        <v>#N/A</v>
      </c>
      <c r="L34" t="e">
        <f>VLOOKUP(A34, '[1]Passing Stats Cleaning'!$A$3:$U$37, 14, FALSE)</f>
        <v>#N/A</v>
      </c>
      <c r="M34" t="e">
        <f>VLOOKUP(A34, '[1]Passing Stats Cleaning'!$A$3:$U$37, 21, FALSE)</f>
        <v>#N/A</v>
      </c>
      <c r="N34" t="e">
        <f>VLOOKUP(B34,'[1]Team Offense Cleaning'!$A$4:$AI$140, 27, FALSE)</f>
        <v>#N/A</v>
      </c>
      <c r="O34" t="e">
        <f>VLOOKUP(D34, '[1]Team Defense Cleaning'!$A$4:$AN$135, 10, FALSE)</f>
        <v>#N/A</v>
      </c>
      <c r="P34" t="e">
        <f>VLOOKUP(D34, '[1]Team Defense Cleaning'!$A$4:$AN$135, 22, FALSE)</f>
        <v>#N/A</v>
      </c>
      <c r="Q34" t="e">
        <f>VLOOKUP(D34, '[1]Team Defense Cleaning'!$A$4:$AN$135, 27, FALSE)</f>
        <v>#N/A</v>
      </c>
      <c r="R34" t="e">
        <f>VLOOKUP(D34, '[1]Team Defense Cleaning'!$A$4:$AN$135, 28, FALSE)</f>
        <v>#N/A</v>
      </c>
      <c r="S34" t="e">
        <f>VLOOKUP(D34, '[1]Team Defense Cleaning'!$A$4:$AN$135, 29, FALSE)</f>
        <v>#N/A</v>
      </c>
      <c r="T34" t="e">
        <f>VLOOKUP(D34, '[1]Team Defense Cleaning'!$A$4:$AN$135, 32, FALSE)</f>
        <v>#N/A</v>
      </c>
      <c r="U34" t="e">
        <f>VLOOKUP(D34, '[1]Team Defense Cleaning'!$A$4:$AP$135, 33, FALSE)</f>
        <v>#N/A</v>
      </c>
    </row>
    <row r="35" spans="7:21" x14ac:dyDescent="0.2">
      <c r="G35" s="4" t="e">
        <f xml:space="preserve"> 126.0672775+ SUMPRODUCT($K$3:$X$3, Table52[[#This Row],[O/U Diff %]:[Opp Total Yards/Play]])</f>
        <v>#N/A</v>
      </c>
      <c r="H35" t="e">
        <f xml:space="preserve"> IF( Table52[[#This Row],[Predicted Yards]]&gt;Table52[[#This Row],[Yds O/U]], "O", "U")</f>
        <v>#N/A</v>
      </c>
      <c r="I35" s="9" t="e">
        <f>Table52[[#This Row],[Predicted Yards]] -Table52[[#This Row],[Yds O/U]]</f>
        <v>#N/A</v>
      </c>
      <c r="J35" t="e">
        <f>VLOOKUP($A35, '[1]Passing Stats Cleaning'!$A$3:$U$37, 7, FALSE)</f>
        <v>#N/A</v>
      </c>
      <c r="K35" t="e">
        <f>VLOOKUP(A35, '[1]Passing Stats Cleaning'!$A$3:$U$37, 12, FALSE)</f>
        <v>#N/A</v>
      </c>
      <c r="L35" t="e">
        <f>VLOOKUP(A35, '[1]Passing Stats Cleaning'!$A$3:$U$37, 14, FALSE)</f>
        <v>#N/A</v>
      </c>
      <c r="M35" t="e">
        <f>VLOOKUP(A35, '[1]Passing Stats Cleaning'!$A$3:$U$37, 21, FALSE)</f>
        <v>#N/A</v>
      </c>
      <c r="N35" t="e">
        <f>VLOOKUP(B35,'[1]Team Offense Cleaning'!$A$4:$AI$140, 27, FALSE)</f>
        <v>#N/A</v>
      </c>
      <c r="O35" t="e">
        <f>VLOOKUP(D35, '[1]Team Defense Cleaning'!$A$4:$AN$135, 10, FALSE)</f>
        <v>#N/A</v>
      </c>
      <c r="P35" t="e">
        <f>VLOOKUP(D35, '[1]Team Defense Cleaning'!$A$4:$AN$135, 22, FALSE)</f>
        <v>#N/A</v>
      </c>
      <c r="Q35" t="e">
        <f>VLOOKUP(D35, '[1]Team Defense Cleaning'!$A$4:$AN$135, 27, FALSE)</f>
        <v>#N/A</v>
      </c>
      <c r="R35" t="e">
        <f>VLOOKUP(D35, '[1]Team Defense Cleaning'!$A$4:$AN$135, 28, FALSE)</f>
        <v>#N/A</v>
      </c>
      <c r="S35" t="e">
        <f>VLOOKUP(D35, '[1]Team Defense Cleaning'!$A$4:$AN$135, 29, FALSE)</f>
        <v>#N/A</v>
      </c>
      <c r="T35" t="e">
        <f>VLOOKUP(D35, '[1]Team Defense Cleaning'!$A$4:$AN$135, 32, FALSE)</f>
        <v>#N/A</v>
      </c>
      <c r="U35" t="e">
        <f>VLOOKUP(D35, '[1]Team Defense Cleaning'!$A$4:$AP$135, 33, FALSE)</f>
        <v>#N/A</v>
      </c>
    </row>
    <row r="36" spans="7:21" x14ac:dyDescent="0.2">
      <c r="G36" s="4" t="e">
        <f xml:space="preserve"> 126.0672775+ SUMPRODUCT($K$3:$X$3, Table52[[#This Row],[O/U Diff %]:[Opp Total Yards/Play]])</f>
        <v>#N/A</v>
      </c>
      <c r="H36" t="e">
        <f xml:space="preserve"> IF( Table52[[#This Row],[Predicted Yards]]&gt;Table52[[#This Row],[Yds O/U]], "O", "U")</f>
        <v>#N/A</v>
      </c>
      <c r="I36" s="9" t="e">
        <f>Table52[[#This Row],[Predicted Yards]] -Table52[[#This Row],[Yds O/U]]</f>
        <v>#N/A</v>
      </c>
      <c r="J36" t="e">
        <f>VLOOKUP($A36, '[1]Passing Stats Cleaning'!$A$3:$U$37, 7, FALSE)</f>
        <v>#N/A</v>
      </c>
      <c r="K36" t="e">
        <f>VLOOKUP(A36, '[1]Passing Stats Cleaning'!$A$3:$U$37, 12, FALSE)</f>
        <v>#N/A</v>
      </c>
      <c r="L36" t="e">
        <f>VLOOKUP(A36, '[1]Passing Stats Cleaning'!$A$3:$U$37, 14, FALSE)</f>
        <v>#N/A</v>
      </c>
      <c r="M36" t="e">
        <f>VLOOKUP(A36, '[1]Passing Stats Cleaning'!$A$3:$U$37, 21, FALSE)</f>
        <v>#N/A</v>
      </c>
      <c r="N36" t="e">
        <f>VLOOKUP(B36,'[1]Team Offense Cleaning'!$A$4:$AI$140, 27, FALSE)</f>
        <v>#N/A</v>
      </c>
      <c r="O36" t="e">
        <f>VLOOKUP(D36, '[1]Team Defense Cleaning'!$A$4:$AN$135, 10, FALSE)</f>
        <v>#N/A</v>
      </c>
      <c r="P36" t="e">
        <f>VLOOKUP(D36, '[1]Team Defense Cleaning'!$A$4:$AN$135, 22, FALSE)</f>
        <v>#N/A</v>
      </c>
      <c r="Q36" t="e">
        <f>VLOOKUP(D36, '[1]Team Defense Cleaning'!$A$4:$AN$135, 27, FALSE)</f>
        <v>#N/A</v>
      </c>
      <c r="R36" t="e">
        <f>VLOOKUP(D36, '[1]Team Defense Cleaning'!$A$4:$AN$135, 28, FALSE)</f>
        <v>#N/A</v>
      </c>
      <c r="S36" t="e">
        <f>VLOOKUP(D36, '[1]Team Defense Cleaning'!$A$4:$AN$135, 29, FALSE)</f>
        <v>#N/A</v>
      </c>
      <c r="T36" t="e">
        <f>VLOOKUP(D36, '[1]Team Defense Cleaning'!$A$4:$AN$135, 32, FALSE)</f>
        <v>#N/A</v>
      </c>
      <c r="U36" t="e">
        <f>VLOOKUP(D36, '[1]Team Defense Cleaning'!$A$4:$AP$135, 33, FALSE)</f>
        <v>#N/A</v>
      </c>
    </row>
    <row r="37" spans="7:21" x14ac:dyDescent="0.2">
      <c r="G37" s="4" t="e">
        <f xml:space="preserve"> 126.0672775+ SUMPRODUCT($K$3:$X$3, Table52[[#This Row],[O/U Diff %]:[Opp Total Yards/Play]])</f>
        <v>#N/A</v>
      </c>
      <c r="H37" t="e">
        <f xml:space="preserve"> IF( Table52[[#This Row],[Predicted Yards]]&gt;Table52[[#This Row],[Yds O/U]], "O", "U")</f>
        <v>#N/A</v>
      </c>
      <c r="I37" s="9" t="e">
        <f>Table52[[#This Row],[Predicted Yards]] -Table52[[#This Row],[Yds O/U]]</f>
        <v>#N/A</v>
      </c>
      <c r="J37" t="e">
        <f>VLOOKUP($A37, '[1]Passing Stats Cleaning'!$A$3:$U$37, 7, FALSE)</f>
        <v>#N/A</v>
      </c>
      <c r="K37" t="e">
        <f>VLOOKUP(A37, '[1]Passing Stats Cleaning'!$A$3:$U$37, 12, FALSE)</f>
        <v>#N/A</v>
      </c>
      <c r="L37" t="e">
        <f>VLOOKUP(A37, '[1]Passing Stats Cleaning'!$A$3:$U$37, 14, FALSE)</f>
        <v>#N/A</v>
      </c>
      <c r="M37" t="e">
        <f>VLOOKUP(A37, '[1]Passing Stats Cleaning'!$A$3:$U$37, 21, FALSE)</f>
        <v>#N/A</v>
      </c>
      <c r="N37" t="e">
        <f>VLOOKUP(B37,'[1]Team Offense Cleaning'!$A$4:$AI$140, 27, FALSE)</f>
        <v>#N/A</v>
      </c>
      <c r="O37" t="e">
        <f>VLOOKUP(D37, '[1]Team Defense Cleaning'!$A$4:$AN$135, 10, FALSE)</f>
        <v>#N/A</v>
      </c>
      <c r="P37" t="e">
        <f>VLOOKUP(D37, '[1]Team Defense Cleaning'!$A$4:$AN$135, 22, FALSE)</f>
        <v>#N/A</v>
      </c>
      <c r="Q37" t="e">
        <f>VLOOKUP(D37, '[1]Team Defense Cleaning'!$A$4:$AN$135, 27, FALSE)</f>
        <v>#N/A</v>
      </c>
      <c r="R37" t="e">
        <f>VLOOKUP(D37, '[1]Team Defense Cleaning'!$A$4:$AN$135, 28, FALSE)</f>
        <v>#N/A</v>
      </c>
      <c r="S37" t="e">
        <f>VLOOKUP(D37, '[1]Team Defense Cleaning'!$A$4:$AN$135, 29, FALSE)</f>
        <v>#N/A</v>
      </c>
      <c r="T37" t="e">
        <f>VLOOKUP(D37, '[1]Team Defense Cleaning'!$A$4:$AN$135, 32, FALSE)</f>
        <v>#N/A</v>
      </c>
      <c r="U37" t="e">
        <f>VLOOKUP(D37, '[1]Team Defense Cleaning'!$A$4:$AP$135, 33, FALSE)</f>
        <v>#N/A</v>
      </c>
    </row>
    <row r="38" spans="7:21" x14ac:dyDescent="0.2">
      <c r="G38" s="4" t="e">
        <f xml:space="preserve"> 126.0672775+ SUMPRODUCT($K$3:$X$3, Table52[[#This Row],[O/U Diff %]:[Opp Total Yards/Play]])</f>
        <v>#N/A</v>
      </c>
      <c r="H38" t="e">
        <f xml:space="preserve"> IF( Table52[[#This Row],[Predicted Yards]]&gt;Table52[[#This Row],[Yds O/U]], "O", "U")</f>
        <v>#N/A</v>
      </c>
      <c r="I38" s="9" t="e">
        <f>Table52[[#This Row],[Predicted Yards]] -Table52[[#This Row],[Yds O/U]]</f>
        <v>#N/A</v>
      </c>
      <c r="J38" t="e">
        <f>VLOOKUP($A38, '[1]Passing Stats Cleaning'!$A$3:$U$37, 7, FALSE)</f>
        <v>#N/A</v>
      </c>
      <c r="K38" t="e">
        <f>VLOOKUP(A38, '[1]Passing Stats Cleaning'!$A$3:$U$37, 12, FALSE)</f>
        <v>#N/A</v>
      </c>
      <c r="L38" t="e">
        <f>VLOOKUP(A38, '[1]Passing Stats Cleaning'!$A$3:$U$37, 14, FALSE)</f>
        <v>#N/A</v>
      </c>
      <c r="M38" t="e">
        <f>VLOOKUP(A38, '[1]Passing Stats Cleaning'!$A$3:$U$37, 21, FALSE)</f>
        <v>#N/A</v>
      </c>
      <c r="N38" t="e">
        <f>VLOOKUP(B38,'[1]Team Offense Cleaning'!$A$4:$AI$140, 27, FALSE)</f>
        <v>#N/A</v>
      </c>
      <c r="O38" t="e">
        <f>VLOOKUP(D38, '[1]Team Defense Cleaning'!$A$4:$AN$135, 10, FALSE)</f>
        <v>#N/A</v>
      </c>
      <c r="P38" t="e">
        <f>VLOOKUP(D38, '[1]Team Defense Cleaning'!$A$4:$AN$135, 22, FALSE)</f>
        <v>#N/A</v>
      </c>
      <c r="Q38" t="e">
        <f>VLOOKUP(D38, '[1]Team Defense Cleaning'!$A$4:$AN$135, 27, FALSE)</f>
        <v>#N/A</v>
      </c>
      <c r="R38" t="e">
        <f>VLOOKUP(D38, '[1]Team Defense Cleaning'!$A$4:$AN$135, 28, FALSE)</f>
        <v>#N/A</v>
      </c>
      <c r="S38" t="e">
        <f>VLOOKUP(D38, '[1]Team Defense Cleaning'!$A$4:$AN$135, 29, FALSE)</f>
        <v>#N/A</v>
      </c>
      <c r="T38" t="e">
        <f>VLOOKUP(D38, '[1]Team Defense Cleaning'!$A$4:$AN$135, 32, FALSE)</f>
        <v>#N/A</v>
      </c>
      <c r="U38" t="e">
        <f>VLOOKUP(D38, '[1]Team Defense Cleaning'!$A$4:$AP$135, 33, FALSE)</f>
        <v>#N/A</v>
      </c>
    </row>
    <row r="39" spans="7:21" x14ac:dyDescent="0.2">
      <c r="G39" s="4" t="e">
        <f xml:space="preserve"> 126.0672775+ SUMPRODUCT($K$3:$X$3, Table52[[#This Row],[O/U Diff %]:[Opp Total Yards/Play]])</f>
        <v>#N/A</v>
      </c>
      <c r="H39" t="e">
        <f xml:space="preserve"> IF( Table52[[#This Row],[Predicted Yards]]&gt;Table52[[#This Row],[Yds O/U]], "O", "U")</f>
        <v>#N/A</v>
      </c>
      <c r="I39" s="9" t="e">
        <f>Table52[[#This Row],[Predicted Yards]] -Table52[[#This Row],[Yds O/U]]</f>
        <v>#N/A</v>
      </c>
      <c r="J39" t="e">
        <f>VLOOKUP($A39, '[1]Passing Stats Cleaning'!$A$3:$U$37, 7, FALSE)</f>
        <v>#N/A</v>
      </c>
      <c r="K39" t="e">
        <f>VLOOKUP(A39, '[1]Passing Stats Cleaning'!$A$3:$U$37, 12, FALSE)</f>
        <v>#N/A</v>
      </c>
      <c r="L39" t="e">
        <f>VLOOKUP(A39, '[1]Passing Stats Cleaning'!$A$3:$U$37, 14, FALSE)</f>
        <v>#N/A</v>
      </c>
      <c r="M39" t="e">
        <f>VLOOKUP(A39, '[1]Passing Stats Cleaning'!$A$3:$U$37, 21, FALSE)</f>
        <v>#N/A</v>
      </c>
      <c r="N39" t="e">
        <f>VLOOKUP(B39,'[1]Team Offense Cleaning'!$A$4:$AI$140, 27, FALSE)</f>
        <v>#N/A</v>
      </c>
      <c r="O39" t="e">
        <f>VLOOKUP(D39, '[1]Team Defense Cleaning'!$A$4:$AN$135, 10, FALSE)</f>
        <v>#N/A</v>
      </c>
      <c r="P39" t="e">
        <f>VLOOKUP(D39, '[1]Team Defense Cleaning'!$A$4:$AN$135, 22, FALSE)</f>
        <v>#N/A</v>
      </c>
      <c r="Q39" t="e">
        <f>VLOOKUP(D39, '[1]Team Defense Cleaning'!$A$4:$AN$135, 27, FALSE)</f>
        <v>#N/A</v>
      </c>
      <c r="R39" t="e">
        <f>VLOOKUP(D39, '[1]Team Defense Cleaning'!$A$4:$AN$135, 28, FALSE)</f>
        <v>#N/A</v>
      </c>
      <c r="S39" t="e">
        <f>VLOOKUP(D39, '[1]Team Defense Cleaning'!$A$4:$AN$135, 29, FALSE)</f>
        <v>#N/A</v>
      </c>
      <c r="T39" t="e">
        <f>VLOOKUP(D39, '[1]Team Defense Cleaning'!$A$4:$AN$135, 32, FALSE)</f>
        <v>#N/A</v>
      </c>
      <c r="U39" t="e">
        <f>VLOOKUP(D39, '[1]Team Defense Cleaning'!$A$4:$AP$135, 33, FALSE)</f>
        <v>#N/A</v>
      </c>
    </row>
    <row r="40" spans="7:21" x14ac:dyDescent="0.2">
      <c r="G40" s="4" t="e">
        <f xml:space="preserve"> 126.0672775+ SUMPRODUCT($K$3:$X$3, Table52[[#This Row],[O/U Diff %]:[Opp Total Yards/Play]])</f>
        <v>#N/A</v>
      </c>
      <c r="H40" t="e">
        <f xml:space="preserve"> IF( Table52[[#This Row],[Predicted Yards]]&gt;Table52[[#This Row],[Yds O/U]], "O", "U")</f>
        <v>#N/A</v>
      </c>
      <c r="I40" s="9" t="e">
        <f>Table52[[#This Row],[Predicted Yards]] -Table52[[#This Row],[Yds O/U]]</f>
        <v>#N/A</v>
      </c>
      <c r="J40" t="e">
        <f>VLOOKUP($A40, '[1]Passing Stats Cleaning'!$A$3:$U$37, 7, FALSE)</f>
        <v>#N/A</v>
      </c>
      <c r="K40" t="e">
        <f>VLOOKUP(A40, '[1]Passing Stats Cleaning'!$A$3:$U$37, 12, FALSE)</f>
        <v>#N/A</v>
      </c>
      <c r="L40" t="e">
        <f>VLOOKUP(A40, '[1]Passing Stats Cleaning'!$A$3:$U$37, 14, FALSE)</f>
        <v>#N/A</v>
      </c>
      <c r="M40" t="e">
        <f>VLOOKUP(A40, '[1]Passing Stats Cleaning'!$A$3:$U$37, 21, FALSE)</f>
        <v>#N/A</v>
      </c>
      <c r="N40" t="e">
        <f>VLOOKUP(B40,'[1]Team Offense Cleaning'!$A$4:$AI$140, 27, FALSE)</f>
        <v>#N/A</v>
      </c>
      <c r="O40" t="e">
        <f>VLOOKUP(D40, '[1]Team Defense Cleaning'!$A$4:$AN$135, 10, FALSE)</f>
        <v>#N/A</v>
      </c>
      <c r="P40" t="e">
        <f>VLOOKUP(D40, '[1]Team Defense Cleaning'!$A$4:$AN$135, 22, FALSE)</f>
        <v>#N/A</v>
      </c>
      <c r="Q40" t="e">
        <f>VLOOKUP(D40, '[1]Team Defense Cleaning'!$A$4:$AN$135, 27, FALSE)</f>
        <v>#N/A</v>
      </c>
      <c r="R40" t="e">
        <f>VLOOKUP(D40, '[1]Team Defense Cleaning'!$A$4:$AN$135, 28, FALSE)</f>
        <v>#N/A</v>
      </c>
      <c r="S40" t="e">
        <f>VLOOKUP(D40, '[1]Team Defense Cleaning'!$A$4:$AN$135, 29, FALSE)</f>
        <v>#N/A</v>
      </c>
      <c r="T40" t="e">
        <f>VLOOKUP(D40, '[1]Team Defense Cleaning'!$A$4:$AN$135, 32, FALSE)</f>
        <v>#N/A</v>
      </c>
      <c r="U40" t="e">
        <f>VLOOKUP(D40, '[1]Team Defense Cleaning'!$A$4:$AP$135, 33, FALSE)</f>
        <v>#N/A</v>
      </c>
    </row>
    <row r="41" spans="7:21" x14ac:dyDescent="0.2">
      <c r="G41" s="4" t="e">
        <f xml:space="preserve"> 126.0672775+ SUMPRODUCT($K$3:$X$3, Table52[[#This Row],[O/U Diff %]:[Opp Total Yards/Play]])</f>
        <v>#N/A</v>
      </c>
      <c r="H41" t="e">
        <f xml:space="preserve"> IF( Table52[[#This Row],[Predicted Yards]]&gt;Table52[[#This Row],[Yds O/U]], "O", "U")</f>
        <v>#N/A</v>
      </c>
      <c r="I41" s="9" t="e">
        <f>Table52[[#This Row],[Predicted Yards]] -Table52[[#This Row],[Yds O/U]]</f>
        <v>#N/A</v>
      </c>
      <c r="J41" t="e">
        <f>VLOOKUP($A41, '[1]Passing Stats Cleaning'!$A$3:$U$37, 7, FALSE)</f>
        <v>#N/A</v>
      </c>
      <c r="K41" t="e">
        <f>VLOOKUP(A41, '[1]Passing Stats Cleaning'!$A$3:$U$37, 12, FALSE)</f>
        <v>#N/A</v>
      </c>
      <c r="L41" t="e">
        <f>VLOOKUP(A41, '[1]Passing Stats Cleaning'!$A$3:$U$37, 14, FALSE)</f>
        <v>#N/A</v>
      </c>
      <c r="M41" t="e">
        <f>VLOOKUP(A41, '[1]Passing Stats Cleaning'!$A$3:$U$37, 21, FALSE)</f>
        <v>#N/A</v>
      </c>
      <c r="N41" t="e">
        <f>VLOOKUP(B41,'[1]Team Offense Cleaning'!$A$4:$AI$140, 27, FALSE)</f>
        <v>#N/A</v>
      </c>
      <c r="O41" t="e">
        <f>VLOOKUP(D41, '[1]Team Defense Cleaning'!$A$4:$AN$135, 10, FALSE)</f>
        <v>#N/A</v>
      </c>
      <c r="P41" t="e">
        <f>VLOOKUP(D41, '[1]Team Defense Cleaning'!$A$4:$AN$135, 22, FALSE)</f>
        <v>#N/A</v>
      </c>
      <c r="Q41" t="e">
        <f>VLOOKUP(D41, '[1]Team Defense Cleaning'!$A$4:$AN$135, 27, FALSE)</f>
        <v>#N/A</v>
      </c>
      <c r="R41" t="e">
        <f>VLOOKUP(D41, '[1]Team Defense Cleaning'!$A$4:$AN$135, 28, FALSE)</f>
        <v>#N/A</v>
      </c>
      <c r="S41" t="e">
        <f>VLOOKUP(D41, '[1]Team Defense Cleaning'!$A$4:$AN$135, 29, FALSE)</f>
        <v>#N/A</v>
      </c>
      <c r="T41" t="e">
        <f>VLOOKUP(D41, '[1]Team Defense Cleaning'!$A$4:$AN$135, 32, FALSE)</f>
        <v>#N/A</v>
      </c>
      <c r="U41" t="e">
        <f>VLOOKUP(D41, '[1]Team Defense Cleaning'!$A$4:$AP$135, 33, FALSE)</f>
        <v>#N/A</v>
      </c>
    </row>
    <row r="42" spans="7:21" x14ac:dyDescent="0.2">
      <c r="G42" s="4" t="e">
        <f xml:space="preserve"> 126.0672775+ SUMPRODUCT($K$3:$X$3, Table52[[#This Row],[O/U Diff %]:[Opp Total Yards/Play]])</f>
        <v>#N/A</v>
      </c>
      <c r="H42" t="e">
        <f xml:space="preserve"> IF( Table52[[#This Row],[Predicted Yards]]&gt;Table52[[#This Row],[Yds O/U]], "O", "U")</f>
        <v>#N/A</v>
      </c>
      <c r="I42" s="9" t="e">
        <f>Table52[[#This Row],[Predicted Yards]] -Table52[[#This Row],[Yds O/U]]</f>
        <v>#N/A</v>
      </c>
      <c r="J42" t="e">
        <f>VLOOKUP($A42, '[1]Passing Stats Cleaning'!$A$3:$U$37, 7, FALSE)</f>
        <v>#N/A</v>
      </c>
      <c r="K42" t="e">
        <f>VLOOKUP(A42, '[1]Passing Stats Cleaning'!$A$3:$U$37, 12, FALSE)</f>
        <v>#N/A</v>
      </c>
      <c r="L42" t="e">
        <f>VLOOKUP(A42, '[1]Passing Stats Cleaning'!$A$3:$U$37, 14, FALSE)</f>
        <v>#N/A</v>
      </c>
      <c r="M42" t="e">
        <f>VLOOKUP(A42, '[1]Passing Stats Cleaning'!$A$3:$U$37, 21, FALSE)</f>
        <v>#N/A</v>
      </c>
      <c r="N42" t="e">
        <f>VLOOKUP(B42,'[1]Team Offense Cleaning'!$A$4:$AI$140, 27, FALSE)</f>
        <v>#N/A</v>
      </c>
      <c r="O42" t="e">
        <f>VLOOKUP(D42, '[1]Team Defense Cleaning'!$A$4:$AN$135, 10, FALSE)</f>
        <v>#N/A</v>
      </c>
      <c r="P42" t="e">
        <f>VLOOKUP(D42, '[1]Team Defense Cleaning'!$A$4:$AN$135, 22, FALSE)</f>
        <v>#N/A</v>
      </c>
      <c r="Q42" t="e">
        <f>VLOOKUP(D42, '[1]Team Defense Cleaning'!$A$4:$AN$135, 27, FALSE)</f>
        <v>#N/A</v>
      </c>
      <c r="R42" t="e">
        <f>VLOOKUP(D42, '[1]Team Defense Cleaning'!$A$4:$AN$135, 28, FALSE)</f>
        <v>#N/A</v>
      </c>
      <c r="S42" t="e">
        <f>VLOOKUP(D42, '[1]Team Defense Cleaning'!$A$4:$AN$135, 29, FALSE)</f>
        <v>#N/A</v>
      </c>
      <c r="T42" t="e">
        <f>VLOOKUP(D42, '[1]Team Defense Cleaning'!$A$4:$AN$135, 32, FALSE)</f>
        <v>#N/A</v>
      </c>
      <c r="U42" t="e">
        <f>VLOOKUP(D42, '[1]Team Defense Cleaning'!$A$4:$AP$135, 33, FALSE)</f>
        <v>#N/A</v>
      </c>
    </row>
    <row r="43" spans="7:21" x14ac:dyDescent="0.2">
      <c r="G43" s="4" t="e">
        <f xml:space="preserve"> 126.0672775+ SUMPRODUCT($K$3:$X$3, Table52[[#This Row],[O/U Diff %]:[Opp Total Yards/Play]])</f>
        <v>#N/A</v>
      </c>
      <c r="H43" t="e">
        <f xml:space="preserve"> IF( Table52[[#This Row],[Predicted Yards]]&gt;Table52[[#This Row],[Yds O/U]], "O", "U")</f>
        <v>#N/A</v>
      </c>
      <c r="I43" s="9" t="e">
        <f>Table52[[#This Row],[Predicted Yards]] -Table52[[#This Row],[Yds O/U]]</f>
        <v>#N/A</v>
      </c>
      <c r="J43" t="e">
        <f>VLOOKUP($A43, '[1]Passing Stats Cleaning'!$A$3:$U$37, 7, FALSE)</f>
        <v>#N/A</v>
      </c>
      <c r="K43" t="e">
        <f>VLOOKUP(A43, '[1]Passing Stats Cleaning'!$A$3:$U$37, 12, FALSE)</f>
        <v>#N/A</v>
      </c>
      <c r="L43" t="e">
        <f>VLOOKUP(A43, '[1]Passing Stats Cleaning'!$A$3:$U$37, 14, FALSE)</f>
        <v>#N/A</v>
      </c>
      <c r="M43" t="e">
        <f>VLOOKUP(A43, '[1]Passing Stats Cleaning'!$A$3:$U$37, 21, FALSE)</f>
        <v>#N/A</v>
      </c>
      <c r="N43" t="e">
        <f>VLOOKUP(B43,'[1]Team Offense Cleaning'!$A$4:$AI$140, 27, FALSE)</f>
        <v>#N/A</v>
      </c>
      <c r="O43" t="e">
        <f>VLOOKUP(D43, '[1]Team Defense Cleaning'!$A$4:$AN$135, 10, FALSE)</f>
        <v>#N/A</v>
      </c>
      <c r="P43" t="e">
        <f>VLOOKUP(D43, '[1]Team Defense Cleaning'!$A$4:$AN$135, 22, FALSE)</f>
        <v>#N/A</v>
      </c>
      <c r="Q43" t="e">
        <f>VLOOKUP(D43, '[1]Team Defense Cleaning'!$A$4:$AN$135, 27, FALSE)</f>
        <v>#N/A</v>
      </c>
      <c r="R43" t="e">
        <f>VLOOKUP(D43, '[1]Team Defense Cleaning'!$A$4:$AN$135, 28, FALSE)</f>
        <v>#N/A</v>
      </c>
      <c r="S43" t="e">
        <f>VLOOKUP(D43, '[1]Team Defense Cleaning'!$A$4:$AN$135, 29, FALSE)</f>
        <v>#N/A</v>
      </c>
      <c r="T43" t="e">
        <f>VLOOKUP(D43, '[1]Team Defense Cleaning'!$A$4:$AN$135, 32, FALSE)</f>
        <v>#N/A</v>
      </c>
      <c r="U43" t="e">
        <f>VLOOKUP(D43, '[1]Team Defense Cleaning'!$A$4:$AP$135, 33, FALSE)</f>
        <v>#N/A</v>
      </c>
    </row>
    <row r="44" spans="7:21" x14ac:dyDescent="0.2">
      <c r="G44" s="4" t="e">
        <f xml:space="preserve"> 126.0672775+ SUMPRODUCT($K$3:$X$3, Table52[[#This Row],[O/U Diff %]:[Opp Total Yards/Play]])</f>
        <v>#N/A</v>
      </c>
      <c r="H44" t="e">
        <f xml:space="preserve"> IF( Table52[[#This Row],[Predicted Yards]]&gt;Table52[[#This Row],[Yds O/U]], "O", "U")</f>
        <v>#N/A</v>
      </c>
      <c r="I44" s="9" t="e">
        <f>Table52[[#This Row],[Predicted Yards]] -Table52[[#This Row],[Yds O/U]]</f>
        <v>#N/A</v>
      </c>
      <c r="J44" t="e">
        <f>VLOOKUP(A44, '[1]Passing Stats Cleaning'!$A$3:$U$37, 12, FALSE)</f>
        <v>#N/A</v>
      </c>
      <c r="K44" t="e">
        <f>VLOOKUP(A44, '[1]Passing Stats Cleaning'!$A$3:$U$37, 14, FALSE)</f>
        <v>#N/A</v>
      </c>
      <c r="L44" t="e">
        <f>VLOOKUP(A44, '[1]Passing Stats Cleaning'!$A$3:$U$37, 21, FALSE)</f>
        <v>#N/A</v>
      </c>
      <c r="M44" t="e">
        <f>VLOOKUP(A44, '[1]Passing Stats Cleaning'!$A$3:$U$37, 21, FALSE)</f>
        <v>#N/A</v>
      </c>
      <c r="N44" t="e">
        <f>VLOOKUP(D44, '[1]Team Defense Cleaning'!$A$4:$AN$135, 10, FALSE)</f>
        <v>#N/A</v>
      </c>
      <c r="O44" t="e">
        <f>VLOOKUP(D44, '[1]Team Defense Cleaning'!$A$4:$AN$135, 22, FALSE)</f>
        <v>#N/A</v>
      </c>
      <c r="P44" t="e">
        <f>VLOOKUP(D44, '[1]Team Defense Cleaning'!$A$4:$AN$135, 27, FALSE)</f>
        <v>#N/A</v>
      </c>
      <c r="Q44" t="e">
        <f>VLOOKUP(D44, '[1]Team Defense Cleaning'!$A$4:$AN$135, 28, FALSE)</f>
        <v>#N/A</v>
      </c>
      <c r="R44" t="e">
        <f>VLOOKUP(D44, '[1]Team Defense Cleaning'!$A$4:$AN$135, 29, FALSE)</f>
        <v>#N/A</v>
      </c>
      <c r="S44" t="e">
        <f>VLOOKUP(D44, '[1]Team Defense Cleaning'!$A$4:$AN$135, 32, FALSE)</f>
        <v>#N/A</v>
      </c>
      <c r="T44" t="e">
        <f>VLOOKUP(D44, '[1]Team Defense Cleaning'!$A$4:$AP$135, 33, FALSE)</f>
        <v>#N/A</v>
      </c>
      <c r="U44" s="4" t="e">
        <f xml:space="preserve"> 126.0672775 + SUMPRODUCT($K$3:$V$3, Table52[[#This Row],[Predicted Yards]:[Opp Passing Yards/G]])</f>
        <v>#N/A</v>
      </c>
    </row>
    <row r="45" spans="7:21" x14ac:dyDescent="0.2">
      <c r="G45" s="4" t="e">
        <f xml:space="preserve"> 126.0672775+ SUMPRODUCT($K$3:$X$3, Table52[[#This Row],[O/U Diff %]:[Opp Total Yards/Play]])</f>
        <v>#N/A</v>
      </c>
      <c r="H45" t="e">
        <f xml:space="preserve"> IF( Table52[[#This Row],[Predicted Yards]]&gt;Table52[[#This Row],[Yds O/U]], "O", "U")</f>
        <v>#N/A</v>
      </c>
      <c r="I45" s="9" t="e">
        <f>Table52[[#This Row],[Predicted Yards]] -Table52[[#This Row],[Yds O/U]]</f>
        <v>#N/A</v>
      </c>
      <c r="J45" t="e">
        <f>VLOOKUP(A45, '[1]Passing Stats Cleaning'!$A$3:$U$37, 12, FALSE)</f>
        <v>#N/A</v>
      </c>
      <c r="K45" t="e">
        <f>VLOOKUP(A45, '[1]Passing Stats Cleaning'!$A$3:$U$37, 14, FALSE)</f>
        <v>#N/A</v>
      </c>
      <c r="L45" t="e">
        <f>VLOOKUP(A45, '[1]Passing Stats Cleaning'!$A$3:$U$37, 21, FALSE)</f>
        <v>#N/A</v>
      </c>
      <c r="M45" t="e">
        <f>VLOOKUP(A45, '[1]Passing Stats Cleaning'!$A$3:$U$37, 21, FALSE)</f>
        <v>#N/A</v>
      </c>
      <c r="N45" t="e">
        <f>VLOOKUP(D45, '[1]Team Defense Cleaning'!$A$4:$AN$135, 10, FALSE)</f>
        <v>#N/A</v>
      </c>
      <c r="O45" t="e">
        <f>VLOOKUP(D45, '[1]Team Defense Cleaning'!$A$4:$AN$135, 22, FALSE)</f>
        <v>#N/A</v>
      </c>
      <c r="P45" t="e">
        <f>VLOOKUP(D45, '[1]Team Defense Cleaning'!$A$4:$AN$135, 27, FALSE)</f>
        <v>#N/A</v>
      </c>
      <c r="Q45" t="e">
        <f>VLOOKUP(D45, '[1]Team Defense Cleaning'!$A$4:$AN$135, 28, FALSE)</f>
        <v>#N/A</v>
      </c>
      <c r="R45" t="e">
        <f>VLOOKUP(D45, '[1]Team Defense Cleaning'!$A$4:$AN$135, 29, FALSE)</f>
        <v>#N/A</v>
      </c>
      <c r="S45" t="e">
        <f>VLOOKUP(D45, '[1]Team Defense Cleaning'!$A$4:$AN$135, 32, FALSE)</f>
        <v>#N/A</v>
      </c>
      <c r="T45" t="e">
        <f>VLOOKUP(D45, '[1]Team Defense Cleaning'!$A$4:$AP$135, 33, FALSE)</f>
        <v>#N/A</v>
      </c>
      <c r="U45" s="4" t="e">
        <f xml:space="preserve"> 126.0672775 + SUMPRODUCT($K$3:$V$3, Table52[[#This Row],[Predicted Yards]:[Opp Passing Yards/G]])</f>
        <v>#N/A</v>
      </c>
    </row>
    <row r="46" spans="7:21" x14ac:dyDescent="0.2">
      <c r="G46" s="4" t="e">
        <f xml:space="preserve"> 126.0672775+ SUMPRODUCT($K$3:$X$3, Table52[[#This Row],[O/U Diff %]:[Opp Total Yards/Play]])</f>
        <v>#N/A</v>
      </c>
      <c r="H46" t="e">
        <f xml:space="preserve"> IF( Table52[[#This Row],[Predicted Yards]]&gt;Table52[[#This Row],[Yds O/U]], "O", "U")</f>
        <v>#N/A</v>
      </c>
      <c r="I46" s="9" t="e">
        <f>Table52[[#This Row],[Predicted Yards]] -Table52[[#This Row],[Yds O/U]]</f>
        <v>#N/A</v>
      </c>
      <c r="J46" t="e">
        <f>VLOOKUP(A46, '[1]Passing Stats Cleaning'!$A$3:$U$37, 12, FALSE)</f>
        <v>#N/A</v>
      </c>
      <c r="K46" t="e">
        <f>VLOOKUP(A46, '[1]Passing Stats Cleaning'!$A$3:$U$37, 14, FALSE)</f>
        <v>#N/A</v>
      </c>
      <c r="L46" t="e">
        <f>VLOOKUP(A46, '[1]Passing Stats Cleaning'!$A$3:$U$37, 21, FALSE)</f>
        <v>#N/A</v>
      </c>
      <c r="M46" t="e">
        <f>VLOOKUP(A46, '[1]Passing Stats Cleaning'!$A$3:$U$37, 21, FALSE)</f>
        <v>#N/A</v>
      </c>
      <c r="N46" t="e">
        <f>VLOOKUP(D46, '[1]Team Defense Cleaning'!$A$4:$AN$135, 10, FALSE)</f>
        <v>#N/A</v>
      </c>
      <c r="O46" t="e">
        <f>VLOOKUP(D46, '[1]Team Defense Cleaning'!$A$4:$AN$135, 22, FALSE)</f>
        <v>#N/A</v>
      </c>
      <c r="P46" t="e">
        <f>VLOOKUP(D46, '[1]Team Defense Cleaning'!$A$4:$AN$135, 27, FALSE)</f>
        <v>#N/A</v>
      </c>
      <c r="Q46" t="e">
        <f>VLOOKUP(D46, '[1]Team Defense Cleaning'!$A$4:$AN$135, 28, FALSE)</f>
        <v>#N/A</v>
      </c>
      <c r="R46" t="e">
        <f>VLOOKUP(D46, '[1]Team Defense Cleaning'!$A$4:$AN$135, 29, FALSE)</f>
        <v>#N/A</v>
      </c>
      <c r="S46" t="e">
        <f>VLOOKUP(D46, '[1]Team Defense Cleaning'!$A$4:$AN$135, 32, FALSE)</f>
        <v>#N/A</v>
      </c>
      <c r="T46" t="e">
        <f>VLOOKUP(D46, '[1]Team Defense Cleaning'!$A$4:$AP$135, 33, FALSE)</f>
        <v>#N/A</v>
      </c>
      <c r="U46" s="4" t="e">
        <f xml:space="preserve"> 126.0672775 + SUMPRODUCT($K$3:$V$3, Table52[[#This Row],[Predicted Yards]:[Opp Passing Yards/G]])</f>
        <v>#N/A</v>
      </c>
    </row>
    <row r="47" spans="7:21" x14ac:dyDescent="0.2">
      <c r="G47" s="4" t="e">
        <f xml:space="preserve"> 126.0672775+ SUMPRODUCT($K$3:$X$3, Table52[[#This Row],[O/U Diff %]:[Opp Total Yards/Play]])</f>
        <v>#N/A</v>
      </c>
      <c r="H47" t="e">
        <f xml:space="preserve"> IF( Table52[[#This Row],[Predicted Yards]]&gt;Table52[[#This Row],[Yds O/U]], "O", "U")</f>
        <v>#N/A</v>
      </c>
      <c r="I47" s="9" t="e">
        <f>Table52[[#This Row],[Predicted Yards]] -Table52[[#This Row],[Yds O/U]]</f>
        <v>#N/A</v>
      </c>
      <c r="J47" t="e">
        <f>VLOOKUP(A47, '[1]Passing Stats Cleaning'!$A$3:$U$37, 12, FALSE)</f>
        <v>#N/A</v>
      </c>
      <c r="K47" t="e">
        <f>VLOOKUP(A47, '[1]Passing Stats Cleaning'!$A$3:$U$37, 14, FALSE)</f>
        <v>#N/A</v>
      </c>
      <c r="L47" t="e">
        <f>VLOOKUP(A47, '[1]Passing Stats Cleaning'!$A$3:$U$37, 21, FALSE)</f>
        <v>#N/A</v>
      </c>
      <c r="M47" t="e">
        <f>VLOOKUP(A47, '[1]Passing Stats Cleaning'!$A$3:$U$37, 21, FALSE)</f>
        <v>#N/A</v>
      </c>
      <c r="N47" t="e">
        <f>VLOOKUP(D47, '[1]Team Defense Cleaning'!$A$4:$AN$135, 10, FALSE)</f>
        <v>#N/A</v>
      </c>
      <c r="O47" t="e">
        <f>VLOOKUP(D47, '[1]Team Defense Cleaning'!$A$4:$AN$135, 22, FALSE)</f>
        <v>#N/A</v>
      </c>
      <c r="P47" t="e">
        <f>VLOOKUP(D47, '[1]Team Defense Cleaning'!$A$4:$AN$135, 27, FALSE)</f>
        <v>#N/A</v>
      </c>
      <c r="Q47" t="e">
        <f>VLOOKUP(D47, '[1]Team Defense Cleaning'!$A$4:$AN$135, 28, FALSE)</f>
        <v>#N/A</v>
      </c>
      <c r="R47" t="e">
        <f>VLOOKUP(D47, '[1]Team Defense Cleaning'!$A$4:$AN$135, 29, FALSE)</f>
        <v>#N/A</v>
      </c>
      <c r="S47" t="e">
        <f>VLOOKUP(D47, '[1]Team Defense Cleaning'!$A$4:$AN$135, 32, FALSE)</f>
        <v>#N/A</v>
      </c>
      <c r="T47" t="e">
        <f>VLOOKUP(D47, '[1]Team Defense Cleaning'!$A$4:$AP$135, 33, FALSE)</f>
        <v>#N/A</v>
      </c>
      <c r="U47" s="4" t="e">
        <f xml:space="preserve"> 126.0672775 + SUMPRODUCT($K$3:$V$3, Table52[[#This Row],[Predicted Yards]:[Opp Passing Yards/G]])</f>
        <v>#N/A</v>
      </c>
    </row>
    <row r="48" spans="7:21" x14ac:dyDescent="0.2">
      <c r="G48" s="4" t="e">
        <f xml:space="preserve"> 126.0672775+ SUMPRODUCT($K$3:$X$3, Table52[[#This Row],[O/U Diff %]:[Opp Total Yards/Play]])</f>
        <v>#N/A</v>
      </c>
      <c r="H48" t="e">
        <f xml:space="preserve"> IF( Table52[[#This Row],[Predicted Yards]]&gt;Table52[[#This Row],[Yds O/U]], "O", "U")</f>
        <v>#N/A</v>
      </c>
      <c r="I48" s="9" t="e">
        <f>Table52[[#This Row],[Predicted Yards]] -Table52[[#This Row],[Yds O/U]]</f>
        <v>#N/A</v>
      </c>
      <c r="J48" t="e">
        <f>VLOOKUP(A48, '[1]Passing Stats Cleaning'!$A$3:$U$37, 12, FALSE)</f>
        <v>#N/A</v>
      </c>
      <c r="K48" t="e">
        <f>VLOOKUP(A48, '[1]Passing Stats Cleaning'!$A$3:$U$37, 14, FALSE)</f>
        <v>#N/A</v>
      </c>
      <c r="L48" t="e">
        <f>VLOOKUP(A48, '[1]Passing Stats Cleaning'!$A$3:$U$37, 21, FALSE)</f>
        <v>#N/A</v>
      </c>
      <c r="M48" t="e">
        <f>VLOOKUP(A48, '[1]Passing Stats Cleaning'!$A$3:$U$37, 21, FALSE)</f>
        <v>#N/A</v>
      </c>
      <c r="N48" t="e">
        <f>VLOOKUP(D48, '[1]Team Defense Cleaning'!$A$4:$AN$135, 10, FALSE)</f>
        <v>#N/A</v>
      </c>
      <c r="O48" t="e">
        <f>VLOOKUP(D48, '[1]Team Defense Cleaning'!$A$4:$AN$135, 22, FALSE)</f>
        <v>#N/A</v>
      </c>
      <c r="P48" t="e">
        <f>VLOOKUP(D48, '[1]Team Defense Cleaning'!$A$4:$AN$135, 27, FALSE)</f>
        <v>#N/A</v>
      </c>
      <c r="Q48" t="e">
        <f>VLOOKUP(D48, '[1]Team Defense Cleaning'!$A$4:$AN$135, 28, FALSE)</f>
        <v>#N/A</v>
      </c>
      <c r="R48" t="e">
        <f>VLOOKUP(D48, '[1]Team Defense Cleaning'!$A$4:$AN$135, 29, FALSE)</f>
        <v>#N/A</v>
      </c>
      <c r="S48" t="e">
        <f>VLOOKUP(D48, '[1]Team Defense Cleaning'!$A$4:$AN$135, 32, FALSE)</f>
        <v>#N/A</v>
      </c>
      <c r="T48" t="e">
        <f>VLOOKUP(D48, '[1]Team Defense Cleaning'!$A$4:$AP$135, 33, FALSE)</f>
        <v>#N/A</v>
      </c>
      <c r="U48" s="4" t="e">
        <f xml:space="preserve"> 126.0672775 + SUMPRODUCT($K$3:$V$3, Table52[[#This Row],[Predicted Yards]:[Opp Passing Yards/G]])</f>
        <v>#N/A</v>
      </c>
    </row>
    <row r="49" spans="7:21" x14ac:dyDescent="0.2">
      <c r="G49" s="4" t="e">
        <f xml:space="preserve"> 126.0672775+ SUMPRODUCT($K$3:$X$3, Table52[[#This Row],[O/U Diff %]:[Opp Total Yards/Play]])</f>
        <v>#N/A</v>
      </c>
      <c r="H49" t="e">
        <f xml:space="preserve"> IF( Table52[[#This Row],[Predicted Yards]]&gt;Table52[[#This Row],[Yds O/U]], "O", "U")</f>
        <v>#N/A</v>
      </c>
      <c r="I49" s="9" t="e">
        <f>Table52[[#This Row],[Predicted Yards]] -Table52[[#This Row],[Yds O/U]]</f>
        <v>#N/A</v>
      </c>
      <c r="J49" t="e">
        <f>VLOOKUP(A49, '[1]Passing Stats Cleaning'!$A$3:$U$37, 12, FALSE)</f>
        <v>#N/A</v>
      </c>
      <c r="K49" t="e">
        <f>VLOOKUP(A49, '[1]Passing Stats Cleaning'!$A$3:$U$37, 14, FALSE)</f>
        <v>#N/A</v>
      </c>
      <c r="L49" t="e">
        <f>VLOOKUP(A49, '[1]Passing Stats Cleaning'!$A$3:$U$37, 21, FALSE)</f>
        <v>#N/A</v>
      </c>
      <c r="M49" t="e">
        <f>VLOOKUP(A49, '[1]Passing Stats Cleaning'!$A$3:$U$37, 21, FALSE)</f>
        <v>#N/A</v>
      </c>
      <c r="N49" t="e">
        <f>VLOOKUP(D49, '[1]Team Defense Cleaning'!$A$4:$AN$135, 10, FALSE)</f>
        <v>#N/A</v>
      </c>
      <c r="O49" t="e">
        <f>VLOOKUP(D49, '[1]Team Defense Cleaning'!$A$4:$AN$135, 22, FALSE)</f>
        <v>#N/A</v>
      </c>
      <c r="P49" t="e">
        <f>VLOOKUP(D49, '[1]Team Defense Cleaning'!$A$4:$AN$135, 27, FALSE)</f>
        <v>#N/A</v>
      </c>
      <c r="Q49" t="e">
        <f>VLOOKUP(D49, '[1]Team Defense Cleaning'!$A$4:$AN$135, 28, FALSE)</f>
        <v>#N/A</v>
      </c>
      <c r="R49" t="e">
        <f>VLOOKUP(D49, '[1]Team Defense Cleaning'!$A$4:$AN$135, 29, FALSE)</f>
        <v>#N/A</v>
      </c>
      <c r="S49" t="e">
        <f>VLOOKUP(D49, '[1]Team Defense Cleaning'!$A$4:$AN$135, 32, FALSE)</f>
        <v>#N/A</v>
      </c>
      <c r="T49" t="e">
        <f>VLOOKUP(D49, '[1]Team Defense Cleaning'!$A$4:$AP$135, 33, FALSE)</f>
        <v>#N/A</v>
      </c>
      <c r="U49" s="4" t="e">
        <f xml:space="preserve"> 126.0672775 + SUMPRODUCT($K$3:$V$3, Table52[[#This Row],[Predicted Yards]:[Opp Passing Yards/G]])</f>
        <v>#N/A</v>
      </c>
    </row>
    <row r="50" spans="7:21" x14ac:dyDescent="0.2">
      <c r="G50" s="4" t="e">
        <f xml:space="preserve"> 126.0672775+ SUMPRODUCT($K$3:$X$3, Table52[[#This Row],[O/U Diff %]:[Opp Total Yards/Play]])</f>
        <v>#N/A</v>
      </c>
      <c r="H50" t="e">
        <f xml:space="preserve"> IF( Table52[[#This Row],[Predicted Yards]]&gt;Table52[[#This Row],[Yds O/U]], "O", "U")</f>
        <v>#N/A</v>
      </c>
      <c r="I50" s="9" t="e">
        <f>Table52[[#This Row],[Predicted Yards]] -Table52[[#This Row],[Yds O/U]]</f>
        <v>#N/A</v>
      </c>
      <c r="J50" t="e">
        <f>VLOOKUP(A50, '[1]Passing Stats Cleaning'!$A$3:$U$37, 12, FALSE)</f>
        <v>#N/A</v>
      </c>
      <c r="K50" t="e">
        <f>VLOOKUP(A50, '[1]Passing Stats Cleaning'!$A$3:$U$37, 14, FALSE)</f>
        <v>#N/A</v>
      </c>
      <c r="L50" t="e">
        <f>VLOOKUP(A50, '[1]Passing Stats Cleaning'!$A$3:$U$37, 21, FALSE)</f>
        <v>#N/A</v>
      </c>
      <c r="M50" t="e">
        <f>VLOOKUP(A50, '[1]Passing Stats Cleaning'!$A$3:$U$37, 21, FALSE)</f>
        <v>#N/A</v>
      </c>
      <c r="N50" t="e">
        <f>VLOOKUP(D50, '[1]Team Defense Cleaning'!$A$4:$AN$135, 10, FALSE)</f>
        <v>#N/A</v>
      </c>
      <c r="O50" t="e">
        <f>VLOOKUP(D50, '[1]Team Defense Cleaning'!$A$4:$AN$135, 22, FALSE)</f>
        <v>#N/A</v>
      </c>
      <c r="P50" t="e">
        <f>VLOOKUP(D50, '[1]Team Defense Cleaning'!$A$4:$AN$135, 27, FALSE)</f>
        <v>#N/A</v>
      </c>
      <c r="Q50" t="e">
        <f>VLOOKUP(D50, '[1]Team Defense Cleaning'!$A$4:$AN$135, 28, FALSE)</f>
        <v>#N/A</v>
      </c>
      <c r="R50" t="e">
        <f>VLOOKUP(D50, '[1]Team Defense Cleaning'!$A$4:$AN$135, 29, FALSE)</f>
        <v>#N/A</v>
      </c>
      <c r="S50" t="e">
        <f>VLOOKUP(D50, '[1]Team Defense Cleaning'!$A$4:$AN$135, 32, FALSE)</f>
        <v>#N/A</v>
      </c>
      <c r="T50" t="e">
        <f>VLOOKUP(D50, '[1]Team Defense Cleaning'!$A$4:$AP$135, 33, FALSE)</f>
        <v>#N/A</v>
      </c>
      <c r="U50" s="4" t="e">
        <f xml:space="preserve"> 126.0672775 + SUMPRODUCT($K$3:$V$3, Table52[[#This Row],[Predicted Yards]:[Opp Passing Yards/G]])</f>
        <v>#N/A</v>
      </c>
    </row>
    <row r="51" spans="7:21" x14ac:dyDescent="0.2">
      <c r="G51" s="4" t="e">
        <f xml:space="preserve"> 126.0672775+ SUMPRODUCT($K$3:$X$3, Table52[[#This Row],[O/U Diff %]:[Opp Total Yards/Play]])</f>
        <v>#N/A</v>
      </c>
      <c r="H51" t="e">
        <f xml:space="preserve"> IF( Table52[[#This Row],[Predicted Yards]]&gt;Table52[[#This Row],[Yds O/U]], "O", "U")</f>
        <v>#N/A</v>
      </c>
      <c r="I51" s="9" t="e">
        <f>Table52[[#This Row],[Predicted Yards]] -Table52[[#This Row],[Yds O/U]]</f>
        <v>#N/A</v>
      </c>
      <c r="J51" t="e">
        <f>VLOOKUP(A51, '[1]Passing Stats Cleaning'!$A$3:$U$37, 12, FALSE)</f>
        <v>#N/A</v>
      </c>
      <c r="K51" t="e">
        <f>VLOOKUP(A51, '[1]Passing Stats Cleaning'!$A$3:$U$37, 14, FALSE)</f>
        <v>#N/A</v>
      </c>
      <c r="L51" t="e">
        <f>VLOOKUP(A51, '[1]Passing Stats Cleaning'!$A$3:$U$37, 21, FALSE)</f>
        <v>#N/A</v>
      </c>
      <c r="M51" t="e">
        <f>VLOOKUP(A51, '[1]Passing Stats Cleaning'!$A$3:$U$37, 21, FALSE)</f>
        <v>#N/A</v>
      </c>
      <c r="N51" t="e">
        <f>VLOOKUP(D51, '[1]Team Defense Cleaning'!$A$4:$AN$135, 10, FALSE)</f>
        <v>#N/A</v>
      </c>
      <c r="O51" t="e">
        <f>VLOOKUP(D51, '[1]Team Defense Cleaning'!$A$4:$AN$135, 22, FALSE)</f>
        <v>#N/A</v>
      </c>
      <c r="P51" t="e">
        <f>VLOOKUP(D51, '[1]Team Defense Cleaning'!$A$4:$AN$135, 27, FALSE)</f>
        <v>#N/A</v>
      </c>
      <c r="Q51" t="e">
        <f>VLOOKUP(D51, '[1]Team Defense Cleaning'!$A$4:$AN$135, 28, FALSE)</f>
        <v>#N/A</v>
      </c>
      <c r="R51" t="e">
        <f>VLOOKUP(D51, '[1]Team Defense Cleaning'!$A$4:$AN$135, 29, FALSE)</f>
        <v>#N/A</v>
      </c>
      <c r="S51" t="e">
        <f>VLOOKUP(D51, '[1]Team Defense Cleaning'!$A$4:$AN$135, 32, FALSE)</f>
        <v>#N/A</v>
      </c>
      <c r="T51" t="e">
        <f>VLOOKUP(D51, '[1]Team Defense Cleaning'!$A$4:$AP$135, 33, FALSE)</f>
        <v>#N/A</v>
      </c>
      <c r="U51" s="4" t="e">
        <f xml:space="preserve"> 126.0672775 + SUMPRODUCT($K$3:$V$3, Table52[[#This Row],[Predicted Yards]:[Opp Passing Yards/G]])</f>
        <v>#N/A</v>
      </c>
    </row>
    <row r="52" spans="7:21" x14ac:dyDescent="0.2">
      <c r="G52" s="4" t="e">
        <f xml:space="preserve"> 126.0672775+ SUMPRODUCT($K$3:$X$3, Table52[[#This Row],[O/U Diff %]:[Opp Total Yards/Play]])</f>
        <v>#N/A</v>
      </c>
      <c r="H52" t="e">
        <f xml:space="preserve"> IF( Table52[[#This Row],[Predicted Yards]]&gt;Table52[[#This Row],[Yds O/U]], "O", "U")</f>
        <v>#N/A</v>
      </c>
      <c r="I52" s="9" t="e">
        <f>Table52[[#This Row],[Predicted Yards]] -Table52[[#This Row],[Yds O/U]]</f>
        <v>#N/A</v>
      </c>
      <c r="J52" t="e">
        <f>VLOOKUP(A52, '[1]Passing Stats Cleaning'!$A$3:$U$37, 12, FALSE)</f>
        <v>#N/A</v>
      </c>
      <c r="K52" t="e">
        <f>VLOOKUP(A52, '[1]Passing Stats Cleaning'!$A$3:$U$37, 14, FALSE)</f>
        <v>#N/A</v>
      </c>
      <c r="L52" t="e">
        <f>VLOOKUP(A52, '[1]Passing Stats Cleaning'!$A$3:$U$37, 21, FALSE)</f>
        <v>#N/A</v>
      </c>
      <c r="M52" t="e">
        <f>VLOOKUP(A52, '[1]Passing Stats Cleaning'!$A$3:$U$37, 21, FALSE)</f>
        <v>#N/A</v>
      </c>
      <c r="N52" t="e">
        <f>VLOOKUP(D52, '[1]Team Defense Cleaning'!$A$4:$AN$135, 10, FALSE)</f>
        <v>#N/A</v>
      </c>
      <c r="O52" t="e">
        <f>VLOOKUP(D52, '[1]Team Defense Cleaning'!$A$4:$AN$135, 22, FALSE)</f>
        <v>#N/A</v>
      </c>
      <c r="P52" t="e">
        <f>VLOOKUP(D52, '[1]Team Defense Cleaning'!$A$4:$AN$135, 27, FALSE)</f>
        <v>#N/A</v>
      </c>
      <c r="Q52" t="e">
        <f>VLOOKUP(D52, '[1]Team Defense Cleaning'!$A$4:$AN$135, 28, FALSE)</f>
        <v>#N/A</v>
      </c>
      <c r="R52" t="e">
        <f>VLOOKUP(D52, '[1]Team Defense Cleaning'!$A$4:$AN$135, 29, FALSE)</f>
        <v>#N/A</v>
      </c>
      <c r="S52" t="e">
        <f>VLOOKUP(D52, '[1]Team Defense Cleaning'!$A$4:$AN$135, 32, FALSE)</f>
        <v>#N/A</v>
      </c>
      <c r="T52" t="e">
        <f>VLOOKUP(D52, '[1]Team Defense Cleaning'!$A$4:$AP$135, 33, FALSE)</f>
        <v>#N/A</v>
      </c>
      <c r="U52" s="4" t="e">
        <f xml:space="preserve"> 126.0672775 + SUMPRODUCT($K$3:$V$3, Table52[[#This Row],[Predicted Yards]:[Opp Passing Yards/G]])</f>
        <v>#N/A</v>
      </c>
    </row>
    <row r="53" spans="7:21" x14ac:dyDescent="0.2">
      <c r="G53" s="4" t="e">
        <f xml:space="preserve"> 126.0672775+ SUMPRODUCT($K$3:$X$3, Table52[[#This Row],[O/U Diff %]:[Opp Total Yards/Play]])</f>
        <v>#N/A</v>
      </c>
      <c r="H53" t="e">
        <f xml:space="preserve"> IF( Table52[[#This Row],[Predicted Yards]]&gt;Table52[[#This Row],[Yds O/U]], "O", "U")</f>
        <v>#N/A</v>
      </c>
      <c r="I53" s="9" t="e">
        <f>Table52[[#This Row],[Predicted Yards]] -Table52[[#This Row],[Yds O/U]]</f>
        <v>#N/A</v>
      </c>
      <c r="J53" t="e">
        <f>VLOOKUP(A53, '[1]Passing Stats Cleaning'!$A$3:$U$37, 12, FALSE)</f>
        <v>#N/A</v>
      </c>
      <c r="K53" t="e">
        <f>VLOOKUP(A53, '[1]Passing Stats Cleaning'!$A$3:$U$37, 14, FALSE)</f>
        <v>#N/A</v>
      </c>
      <c r="L53" t="e">
        <f>VLOOKUP(A53, '[1]Passing Stats Cleaning'!$A$3:$U$37, 21, FALSE)</f>
        <v>#N/A</v>
      </c>
      <c r="M53" t="e">
        <f>VLOOKUP(A53, '[1]Passing Stats Cleaning'!$A$3:$U$37, 21, FALSE)</f>
        <v>#N/A</v>
      </c>
      <c r="N53" t="e">
        <f>VLOOKUP(D53, '[1]Team Defense Cleaning'!$A$4:$AN$135, 10, FALSE)</f>
        <v>#N/A</v>
      </c>
      <c r="O53" t="e">
        <f>VLOOKUP(D53, '[1]Team Defense Cleaning'!$A$4:$AN$135, 22, FALSE)</f>
        <v>#N/A</v>
      </c>
      <c r="P53" t="e">
        <f>VLOOKUP(D53, '[1]Team Defense Cleaning'!$A$4:$AN$135, 27, FALSE)</f>
        <v>#N/A</v>
      </c>
      <c r="Q53" t="e">
        <f>VLOOKUP(D53, '[1]Team Defense Cleaning'!$A$4:$AN$135, 28, FALSE)</f>
        <v>#N/A</v>
      </c>
      <c r="R53" t="e">
        <f>VLOOKUP(D53, '[1]Team Defense Cleaning'!$A$4:$AN$135, 29, FALSE)</f>
        <v>#N/A</v>
      </c>
      <c r="S53" t="e">
        <f>VLOOKUP(D53, '[1]Team Defense Cleaning'!$A$4:$AN$135, 32, FALSE)</f>
        <v>#N/A</v>
      </c>
      <c r="T53" t="e">
        <f>VLOOKUP(D53, '[1]Team Defense Cleaning'!$A$4:$AP$135, 33, FALSE)</f>
        <v>#N/A</v>
      </c>
      <c r="U53" s="4" t="e">
        <f xml:space="preserve"> 126.0672775 + SUMPRODUCT($K$3:$V$3, Table52[[#This Row],[Predicted Yards]:[Opp Passing Yards/G]])</f>
        <v>#N/A</v>
      </c>
    </row>
    <row r="54" spans="7:21" x14ac:dyDescent="0.2">
      <c r="G54" s="4" t="e">
        <f xml:space="preserve"> 126.0672775+ SUMPRODUCT($K$3:$X$3, Table52[[#This Row],[O/U Diff %]:[Opp Total Yards/Play]])</f>
        <v>#N/A</v>
      </c>
      <c r="H54" t="e">
        <f xml:space="preserve"> IF( Table52[[#This Row],[Predicted Yards]]&gt;Table52[[#This Row],[Yds O/U]], "O", "U")</f>
        <v>#N/A</v>
      </c>
      <c r="I54" s="9" t="e">
        <f>Table52[[#This Row],[Predicted Yards]] -Table52[[#This Row],[Yds O/U]]</f>
        <v>#N/A</v>
      </c>
      <c r="J54" t="e">
        <f>VLOOKUP(A54, '[1]Passing Stats Cleaning'!$A$3:$U$37, 12, FALSE)</f>
        <v>#N/A</v>
      </c>
      <c r="K54" t="e">
        <f>VLOOKUP(A54, '[1]Passing Stats Cleaning'!$A$3:$U$37, 14, FALSE)</f>
        <v>#N/A</v>
      </c>
      <c r="L54" t="e">
        <f>VLOOKUP(A54, '[1]Passing Stats Cleaning'!$A$3:$U$37, 21, FALSE)</f>
        <v>#N/A</v>
      </c>
      <c r="M54" t="e">
        <f>VLOOKUP(A54, '[1]Passing Stats Cleaning'!$A$3:$U$37, 21, FALSE)</f>
        <v>#N/A</v>
      </c>
      <c r="N54" t="e">
        <f>VLOOKUP(D54, '[1]Team Defense Cleaning'!$A$4:$AN$135, 10, FALSE)</f>
        <v>#N/A</v>
      </c>
      <c r="O54" t="e">
        <f>VLOOKUP(D54, '[1]Team Defense Cleaning'!$A$4:$AN$135, 22, FALSE)</f>
        <v>#N/A</v>
      </c>
      <c r="P54" t="e">
        <f>VLOOKUP(D54, '[1]Team Defense Cleaning'!$A$4:$AN$135, 27, FALSE)</f>
        <v>#N/A</v>
      </c>
      <c r="Q54" t="e">
        <f>VLOOKUP(D54, '[1]Team Defense Cleaning'!$A$4:$AN$135, 28, FALSE)</f>
        <v>#N/A</v>
      </c>
      <c r="R54" t="e">
        <f>VLOOKUP(D54, '[1]Team Defense Cleaning'!$A$4:$AN$135, 29, FALSE)</f>
        <v>#N/A</v>
      </c>
      <c r="S54" t="e">
        <f>VLOOKUP(D54, '[1]Team Defense Cleaning'!$A$4:$AN$135, 32, FALSE)</f>
        <v>#N/A</v>
      </c>
      <c r="T54" t="e">
        <f>VLOOKUP(D54, '[1]Team Defense Cleaning'!$A$4:$AP$135, 33, FALSE)</f>
        <v>#N/A</v>
      </c>
      <c r="U54" s="4" t="e">
        <f xml:space="preserve"> 126.0672775 + SUMPRODUCT($K$3:$V$3, Table52[[#This Row],[Predicted Yards]:[Opp Passing Yards/G]])</f>
        <v>#N/A</v>
      </c>
    </row>
    <row r="55" spans="7:21" x14ac:dyDescent="0.2">
      <c r="G55" s="4" t="e">
        <f xml:space="preserve"> 126.0672775+ SUMPRODUCT($K$3:$X$3, Table52[[#This Row],[O/U Diff %]:[Opp Total Yards/Play]])</f>
        <v>#N/A</v>
      </c>
      <c r="H55" t="e">
        <f xml:space="preserve"> IF( Table52[[#This Row],[Predicted Yards]]&gt;Table52[[#This Row],[Yds O/U]], "O", "U")</f>
        <v>#N/A</v>
      </c>
      <c r="I55" s="9" t="e">
        <f>Table52[[#This Row],[Predicted Yards]] -Table52[[#This Row],[Yds O/U]]</f>
        <v>#N/A</v>
      </c>
      <c r="J55" t="e">
        <f>VLOOKUP(A55, '[1]Passing Stats Cleaning'!$A$3:$U$37, 12, FALSE)</f>
        <v>#N/A</v>
      </c>
      <c r="K55" t="e">
        <f>VLOOKUP(A55, '[1]Passing Stats Cleaning'!$A$3:$U$37, 14, FALSE)</f>
        <v>#N/A</v>
      </c>
      <c r="L55" t="e">
        <f>VLOOKUP(A55, '[1]Passing Stats Cleaning'!$A$3:$U$37, 21, FALSE)</f>
        <v>#N/A</v>
      </c>
      <c r="M55" t="e">
        <f>VLOOKUP(A55, '[1]Passing Stats Cleaning'!$A$3:$U$37, 21, FALSE)</f>
        <v>#N/A</v>
      </c>
      <c r="N55" t="e">
        <f>VLOOKUP(D55, '[1]Team Defense Cleaning'!$A$4:$AN$135, 10, FALSE)</f>
        <v>#N/A</v>
      </c>
      <c r="O55" t="e">
        <f>VLOOKUP(D55, '[1]Team Defense Cleaning'!$A$4:$AN$135, 22, FALSE)</f>
        <v>#N/A</v>
      </c>
      <c r="P55" t="e">
        <f>VLOOKUP(D55, '[1]Team Defense Cleaning'!$A$4:$AN$135, 27, FALSE)</f>
        <v>#N/A</v>
      </c>
      <c r="Q55" t="e">
        <f>VLOOKUP(D55, '[1]Team Defense Cleaning'!$A$4:$AN$135, 28, FALSE)</f>
        <v>#N/A</v>
      </c>
      <c r="R55" t="e">
        <f>VLOOKUP(D55, '[1]Team Defense Cleaning'!$A$4:$AN$135, 29, FALSE)</f>
        <v>#N/A</v>
      </c>
      <c r="S55" t="e">
        <f>VLOOKUP(D55, '[1]Team Defense Cleaning'!$A$4:$AN$135, 32, FALSE)</f>
        <v>#N/A</v>
      </c>
      <c r="T55" t="e">
        <f>VLOOKUP(D55, '[1]Team Defense Cleaning'!$A$4:$AP$135, 33, FALSE)</f>
        <v>#N/A</v>
      </c>
      <c r="U55" s="4" t="e">
        <f xml:space="preserve"> 126.0672775 + SUMPRODUCT($K$3:$V$3, Table52[[#This Row],[Predicted Yards]:[Opp Passing Yards/G]])</f>
        <v>#N/A</v>
      </c>
    </row>
    <row r="56" spans="7:21" x14ac:dyDescent="0.2">
      <c r="G56" s="4" t="e">
        <f xml:space="preserve"> 126.0672775+ SUMPRODUCT($K$3:$X$3, Table52[[#This Row],[O/U Diff %]:[Opp Total Yards/Play]])</f>
        <v>#N/A</v>
      </c>
      <c r="H56" t="e">
        <f xml:space="preserve"> IF( Table52[[#This Row],[Predicted Yards]]&gt;Table52[[#This Row],[Yds O/U]], "O", "U")</f>
        <v>#N/A</v>
      </c>
      <c r="I56" s="9" t="e">
        <f>Table52[[#This Row],[Predicted Yards]] -Table52[[#This Row],[Yds O/U]]</f>
        <v>#N/A</v>
      </c>
      <c r="J56" t="e">
        <f>VLOOKUP(A56, '[1]Passing Stats Cleaning'!$A$3:$U$37, 12, FALSE)</f>
        <v>#N/A</v>
      </c>
      <c r="K56" t="e">
        <f>VLOOKUP(A56, '[1]Passing Stats Cleaning'!$A$3:$U$37, 14, FALSE)</f>
        <v>#N/A</v>
      </c>
      <c r="L56" t="e">
        <f>VLOOKUP(A56, '[1]Passing Stats Cleaning'!$A$3:$U$37, 21, FALSE)</f>
        <v>#N/A</v>
      </c>
      <c r="M56" t="e">
        <f>VLOOKUP(A56, '[1]Passing Stats Cleaning'!$A$3:$U$37, 21, FALSE)</f>
        <v>#N/A</v>
      </c>
      <c r="N56" t="e">
        <f>VLOOKUP(D56, '[1]Team Defense Cleaning'!$A$4:$AN$135, 10, FALSE)</f>
        <v>#N/A</v>
      </c>
      <c r="O56" t="e">
        <f>VLOOKUP(D56, '[1]Team Defense Cleaning'!$A$4:$AN$135, 22, FALSE)</f>
        <v>#N/A</v>
      </c>
      <c r="P56" t="e">
        <f>VLOOKUP(D56, '[1]Team Defense Cleaning'!$A$4:$AN$135, 27, FALSE)</f>
        <v>#N/A</v>
      </c>
      <c r="Q56" t="e">
        <f>VLOOKUP(D56, '[1]Team Defense Cleaning'!$A$4:$AN$135, 28, FALSE)</f>
        <v>#N/A</v>
      </c>
      <c r="R56" t="e">
        <f>VLOOKUP(D56, '[1]Team Defense Cleaning'!$A$4:$AN$135, 29, FALSE)</f>
        <v>#N/A</v>
      </c>
      <c r="S56" t="e">
        <f>VLOOKUP(D56, '[1]Team Defense Cleaning'!$A$4:$AN$135, 32, FALSE)</f>
        <v>#N/A</v>
      </c>
      <c r="T56" t="e">
        <f>VLOOKUP(D56, '[1]Team Defense Cleaning'!$A$4:$AP$135, 33, FALSE)</f>
        <v>#N/A</v>
      </c>
      <c r="U56" s="4" t="e">
        <f xml:space="preserve"> 126.0672775 + SUMPRODUCT($K$3:$V$3, Table52[[#This Row],[Predicted Yards]:[Opp Passing Yards/G]])</f>
        <v>#N/A</v>
      </c>
    </row>
    <row r="57" spans="7:21" x14ac:dyDescent="0.2">
      <c r="G57" s="4" t="e">
        <f xml:space="preserve"> 126.0672775+ SUMPRODUCT($K$3:$X$3, Table52[[#This Row],[O/U Diff %]:[Opp Total Yards/Play]])</f>
        <v>#N/A</v>
      </c>
      <c r="H57" t="e">
        <f xml:space="preserve"> IF( Table52[[#This Row],[Predicted Yards]]&gt;Table52[[#This Row],[Yds O/U]], "O", "U")</f>
        <v>#N/A</v>
      </c>
      <c r="I57" s="9" t="e">
        <f>Table52[[#This Row],[Predicted Yards]] -Table52[[#This Row],[Yds O/U]]</f>
        <v>#N/A</v>
      </c>
      <c r="J57" t="e">
        <f>VLOOKUP(A57, '[1]Passing Stats Cleaning'!$A$3:$U$37, 12, FALSE)</f>
        <v>#N/A</v>
      </c>
      <c r="K57" t="e">
        <f>VLOOKUP(A57, '[1]Passing Stats Cleaning'!$A$3:$U$37, 14, FALSE)</f>
        <v>#N/A</v>
      </c>
      <c r="L57" t="e">
        <f>VLOOKUP(A57, '[1]Passing Stats Cleaning'!$A$3:$U$37, 21, FALSE)</f>
        <v>#N/A</v>
      </c>
      <c r="M57" t="e">
        <f>VLOOKUP(A57, '[1]Passing Stats Cleaning'!$A$3:$U$37, 21, FALSE)</f>
        <v>#N/A</v>
      </c>
      <c r="N57" t="e">
        <f>VLOOKUP(D57, '[1]Team Defense Cleaning'!$A$4:$AN$135, 10, FALSE)</f>
        <v>#N/A</v>
      </c>
      <c r="O57" t="e">
        <f>VLOOKUP(D57, '[1]Team Defense Cleaning'!$A$4:$AN$135, 22, FALSE)</f>
        <v>#N/A</v>
      </c>
      <c r="P57" t="e">
        <f>VLOOKUP(D57, '[1]Team Defense Cleaning'!$A$4:$AN$135, 27, FALSE)</f>
        <v>#N/A</v>
      </c>
      <c r="Q57" t="e">
        <f>VLOOKUP(D57, '[1]Team Defense Cleaning'!$A$4:$AN$135, 28, FALSE)</f>
        <v>#N/A</v>
      </c>
      <c r="R57" t="e">
        <f>VLOOKUP(D57, '[1]Team Defense Cleaning'!$A$4:$AN$135, 29, FALSE)</f>
        <v>#N/A</v>
      </c>
      <c r="S57" t="e">
        <f>VLOOKUP(D57, '[1]Team Defense Cleaning'!$A$4:$AN$135, 32, FALSE)</f>
        <v>#N/A</v>
      </c>
      <c r="T57" t="e">
        <f>VLOOKUP(D57, '[1]Team Defense Cleaning'!$A$4:$AP$135, 33, FALSE)</f>
        <v>#N/A</v>
      </c>
      <c r="U57" s="4" t="e">
        <f xml:space="preserve"> 126.0672775 + SUMPRODUCT($K$3:$V$3, Table52[[#This Row],[Predicted Yards]:[Opp Passing Yards/G]])</f>
        <v>#N/A</v>
      </c>
    </row>
    <row r="58" spans="7:21" x14ac:dyDescent="0.2">
      <c r="G58" s="4" t="e">
        <f xml:space="preserve"> 126.0672775+ SUMPRODUCT($K$3:$X$3, Table52[[#This Row],[O/U Diff %]:[Opp Total Yards/Play]])</f>
        <v>#N/A</v>
      </c>
      <c r="H58" t="e">
        <f xml:space="preserve"> IF( Table52[[#This Row],[Predicted Yards]]&gt;Table52[[#This Row],[Yds O/U]], "O", "U")</f>
        <v>#N/A</v>
      </c>
      <c r="I58" s="9" t="e">
        <f>Table52[[#This Row],[Predicted Yards]] -Table52[[#This Row],[Yds O/U]]</f>
        <v>#N/A</v>
      </c>
      <c r="J58" t="e">
        <f>VLOOKUP(A58, '[1]Passing Stats Cleaning'!$A$3:$U$37, 12, FALSE)</f>
        <v>#N/A</v>
      </c>
      <c r="K58" t="e">
        <f>VLOOKUP(A58, '[1]Passing Stats Cleaning'!$A$3:$U$37, 14, FALSE)</f>
        <v>#N/A</v>
      </c>
      <c r="L58" t="e">
        <f>VLOOKUP(A58, '[1]Passing Stats Cleaning'!$A$3:$U$37, 21, FALSE)</f>
        <v>#N/A</v>
      </c>
      <c r="M58" t="e">
        <f>VLOOKUP(A58, '[1]Passing Stats Cleaning'!$A$3:$U$37, 21, FALSE)</f>
        <v>#N/A</v>
      </c>
      <c r="N58" t="e">
        <f>VLOOKUP(D58, '[1]Team Defense Cleaning'!$A$4:$AN$135, 10, FALSE)</f>
        <v>#N/A</v>
      </c>
      <c r="O58" t="e">
        <f>VLOOKUP(D58, '[1]Team Defense Cleaning'!$A$4:$AN$135, 22, FALSE)</f>
        <v>#N/A</v>
      </c>
      <c r="P58" t="e">
        <f>VLOOKUP(D58, '[1]Team Defense Cleaning'!$A$4:$AN$135, 27, FALSE)</f>
        <v>#N/A</v>
      </c>
      <c r="Q58" t="e">
        <f>VLOOKUP(D58, '[1]Team Defense Cleaning'!$A$4:$AN$135, 28, FALSE)</f>
        <v>#N/A</v>
      </c>
      <c r="R58" t="e">
        <f>VLOOKUP(D58, '[1]Team Defense Cleaning'!$A$4:$AN$135, 29, FALSE)</f>
        <v>#N/A</v>
      </c>
      <c r="S58" t="e">
        <f>VLOOKUP(D58, '[1]Team Defense Cleaning'!$A$4:$AN$135, 32, FALSE)</f>
        <v>#N/A</v>
      </c>
      <c r="T58" t="e">
        <f>VLOOKUP(D58, '[1]Team Defense Cleaning'!$A$4:$AP$135, 33, FALSE)</f>
        <v>#N/A</v>
      </c>
      <c r="U58" s="4" t="e">
        <f xml:space="preserve"> 126.0672775 + SUMPRODUCT($K$3:$V$3, Table52[[#This Row],[Predicted Yards]:[Opp Passing Yards/G]])</f>
        <v>#N/A</v>
      </c>
    </row>
    <row r="59" spans="7:21" x14ac:dyDescent="0.2">
      <c r="G59" s="4" t="e">
        <f xml:space="preserve"> 126.0672775+ SUMPRODUCT($K$3:$X$3, Table52[[#This Row],[O/U Diff %]:[Opp Total Yards/Play]])</f>
        <v>#N/A</v>
      </c>
      <c r="H59" t="e">
        <f xml:space="preserve"> IF( Table52[[#This Row],[Predicted Yards]]&gt;Table52[[#This Row],[Yds O/U]], "O", "U")</f>
        <v>#N/A</v>
      </c>
      <c r="I59" s="9" t="e">
        <f>Table52[[#This Row],[Predicted Yards]] -Table52[[#This Row],[Yds O/U]]</f>
        <v>#N/A</v>
      </c>
      <c r="J59" t="e">
        <f>VLOOKUP(A59, '[1]Passing Stats Cleaning'!$A$3:$U$37, 12, FALSE)</f>
        <v>#N/A</v>
      </c>
      <c r="K59" t="e">
        <f>VLOOKUP(A59, '[1]Passing Stats Cleaning'!$A$3:$U$37, 14, FALSE)</f>
        <v>#N/A</v>
      </c>
      <c r="L59" t="e">
        <f>VLOOKUP(A59, '[1]Passing Stats Cleaning'!$A$3:$U$37, 21, FALSE)</f>
        <v>#N/A</v>
      </c>
      <c r="M59" t="e">
        <f>VLOOKUP(A59, '[1]Passing Stats Cleaning'!$A$3:$U$37, 21, FALSE)</f>
        <v>#N/A</v>
      </c>
      <c r="N59" t="e">
        <f>VLOOKUP(D59, '[1]Team Defense Cleaning'!$A$4:$AN$135, 10, FALSE)</f>
        <v>#N/A</v>
      </c>
      <c r="O59" t="e">
        <f>VLOOKUP(D59, '[1]Team Defense Cleaning'!$A$4:$AN$135, 22, FALSE)</f>
        <v>#N/A</v>
      </c>
      <c r="P59" t="e">
        <f>VLOOKUP(D59, '[1]Team Defense Cleaning'!$A$4:$AN$135, 27, FALSE)</f>
        <v>#N/A</v>
      </c>
      <c r="Q59" t="e">
        <f>VLOOKUP(D59, '[1]Team Defense Cleaning'!$A$4:$AN$135, 28, FALSE)</f>
        <v>#N/A</v>
      </c>
      <c r="R59" t="e">
        <f>VLOOKUP(D59, '[1]Team Defense Cleaning'!$A$4:$AN$135, 29, FALSE)</f>
        <v>#N/A</v>
      </c>
      <c r="S59" t="e">
        <f>VLOOKUP(D59, '[1]Team Defense Cleaning'!$A$4:$AN$135, 32, FALSE)</f>
        <v>#N/A</v>
      </c>
      <c r="T59" t="e">
        <f>VLOOKUP(D59, '[1]Team Defense Cleaning'!$A$4:$AP$135, 33, FALSE)</f>
        <v>#N/A</v>
      </c>
      <c r="U59" s="4" t="e">
        <f xml:space="preserve"> 126.0672775 + SUMPRODUCT($K$3:$V$3, Table52[[#This Row],[Predicted Yards]:[Opp Passing Yards/G]])</f>
        <v>#N/A</v>
      </c>
    </row>
    <row r="60" spans="7:21" x14ac:dyDescent="0.2">
      <c r="G60" s="4" t="e">
        <f xml:space="preserve"> 126.0672775+ SUMPRODUCT($K$3:$X$3, Table52[[#This Row],[O/U Diff %]:[Opp Total Yards/Play]])</f>
        <v>#N/A</v>
      </c>
      <c r="H60" t="e">
        <f xml:space="preserve"> IF( Table52[[#This Row],[Predicted Yards]]&gt;Table52[[#This Row],[Yds O/U]], "O", "U")</f>
        <v>#N/A</v>
      </c>
      <c r="I60" s="9" t="e">
        <f>Table52[[#This Row],[Predicted Yards]] -Table52[[#This Row],[Yds O/U]]</f>
        <v>#N/A</v>
      </c>
      <c r="J60" t="e">
        <f>VLOOKUP(A60, '[1]Passing Stats Cleaning'!$A$3:$U$37, 12, FALSE)</f>
        <v>#N/A</v>
      </c>
      <c r="K60" t="e">
        <f>VLOOKUP(A60, '[1]Passing Stats Cleaning'!$A$3:$U$37, 14, FALSE)</f>
        <v>#N/A</v>
      </c>
      <c r="L60" t="e">
        <f>VLOOKUP(A60, '[1]Passing Stats Cleaning'!$A$3:$U$37, 21, FALSE)</f>
        <v>#N/A</v>
      </c>
      <c r="M60" t="e">
        <f>VLOOKUP(A60, '[1]Passing Stats Cleaning'!$A$3:$U$37, 21, FALSE)</f>
        <v>#N/A</v>
      </c>
      <c r="N60" t="e">
        <f>VLOOKUP(D60, '[1]Team Defense Cleaning'!$A$4:$AN$135, 10, FALSE)</f>
        <v>#N/A</v>
      </c>
      <c r="O60" t="e">
        <f>VLOOKUP(D60, '[1]Team Defense Cleaning'!$A$4:$AN$135, 22, FALSE)</f>
        <v>#N/A</v>
      </c>
      <c r="P60" t="e">
        <f>VLOOKUP(D60, '[1]Team Defense Cleaning'!$A$4:$AN$135, 27, FALSE)</f>
        <v>#N/A</v>
      </c>
      <c r="Q60" t="e">
        <f>VLOOKUP(D60, '[1]Team Defense Cleaning'!$A$4:$AN$135, 28, FALSE)</f>
        <v>#N/A</v>
      </c>
      <c r="R60" t="e">
        <f>VLOOKUP(D60, '[1]Team Defense Cleaning'!$A$4:$AN$135, 29, FALSE)</f>
        <v>#N/A</v>
      </c>
      <c r="S60" t="e">
        <f>VLOOKUP(D60, '[1]Team Defense Cleaning'!$A$4:$AN$135, 32, FALSE)</f>
        <v>#N/A</v>
      </c>
      <c r="T60" t="e">
        <f>VLOOKUP(D60, '[1]Team Defense Cleaning'!$A$4:$AP$135, 33, FALSE)</f>
        <v>#N/A</v>
      </c>
      <c r="U60" s="4" t="e">
        <f xml:space="preserve"> 126.0672775 + SUMPRODUCT($K$3:$V$3, Table52[[#This Row],[Predicted Yards]:[Opp Passing Yards/G]])</f>
        <v>#N/A</v>
      </c>
    </row>
    <row r="61" spans="7:21" x14ac:dyDescent="0.2">
      <c r="G61" s="4" t="e">
        <f xml:space="preserve"> 126.0672775+ SUMPRODUCT($K$3:$X$3, Table52[[#This Row],[O/U Diff %]:[Opp Total Yards/Play]])</f>
        <v>#N/A</v>
      </c>
      <c r="H61" t="e">
        <f xml:space="preserve"> IF( Table52[[#This Row],[Predicted Yards]]&gt;Table52[[#This Row],[Yds O/U]], "O", "U")</f>
        <v>#N/A</v>
      </c>
      <c r="I61" s="9" t="e">
        <f>Table52[[#This Row],[Predicted Yards]] -Table52[[#This Row],[Yds O/U]]</f>
        <v>#N/A</v>
      </c>
      <c r="J61" t="e">
        <f>VLOOKUP(A61, '[1]Passing Stats Cleaning'!$A$3:$U$37, 12, FALSE)</f>
        <v>#N/A</v>
      </c>
      <c r="K61" t="e">
        <f>VLOOKUP(A61, '[1]Passing Stats Cleaning'!$A$3:$U$37, 14, FALSE)</f>
        <v>#N/A</v>
      </c>
      <c r="L61" t="e">
        <f>VLOOKUP(A61, '[1]Passing Stats Cleaning'!$A$3:$U$37, 21, FALSE)</f>
        <v>#N/A</v>
      </c>
      <c r="M61" t="e">
        <f>VLOOKUP(A61, '[1]Passing Stats Cleaning'!$A$3:$U$37, 21, FALSE)</f>
        <v>#N/A</v>
      </c>
      <c r="N61" t="e">
        <f>VLOOKUP(D61, '[1]Team Defense Cleaning'!$A$4:$AN$135, 10, FALSE)</f>
        <v>#N/A</v>
      </c>
      <c r="O61" t="e">
        <f>VLOOKUP(D61, '[1]Team Defense Cleaning'!$A$4:$AN$135, 22, FALSE)</f>
        <v>#N/A</v>
      </c>
      <c r="P61" t="e">
        <f>VLOOKUP(D61, '[1]Team Defense Cleaning'!$A$4:$AN$135, 27, FALSE)</f>
        <v>#N/A</v>
      </c>
      <c r="Q61" t="e">
        <f>VLOOKUP(D61, '[1]Team Defense Cleaning'!$A$4:$AN$135, 28, FALSE)</f>
        <v>#N/A</v>
      </c>
      <c r="R61" t="e">
        <f>VLOOKUP(D61, '[1]Team Defense Cleaning'!$A$4:$AN$135, 29, FALSE)</f>
        <v>#N/A</v>
      </c>
      <c r="S61" t="e">
        <f>VLOOKUP(D61, '[1]Team Defense Cleaning'!$A$4:$AN$135, 32, FALSE)</f>
        <v>#N/A</v>
      </c>
      <c r="T61" t="e">
        <f>VLOOKUP(D61, '[1]Team Defense Cleaning'!$A$4:$AP$135, 33, FALSE)</f>
        <v>#N/A</v>
      </c>
      <c r="U61" s="4" t="e">
        <f xml:space="preserve"> 126.0672775 + SUMPRODUCT($K$3:$V$3, Table52[[#This Row],[Predicted Yards]:[Opp Passing Yards/G]])</f>
        <v>#N/A</v>
      </c>
    </row>
    <row r="62" spans="7:21" x14ac:dyDescent="0.2">
      <c r="G62" s="4" t="e">
        <f xml:space="preserve"> 126.0672775+ SUMPRODUCT($K$3:$X$3, Table52[[#This Row],[O/U Diff %]:[Opp Total Yards/Play]])</f>
        <v>#N/A</v>
      </c>
      <c r="H62" t="e">
        <f xml:space="preserve"> IF( Table52[[#This Row],[Predicted Yards]]&gt;Table52[[#This Row],[Yds O/U]], "O", "U")</f>
        <v>#N/A</v>
      </c>
      <c r="I62" s="9" t="e">
        <f>Table52[[#This Row],[Predicted Yards]] -Table52[[#This Row],[Yds O/U]]</f>
        <v>#N/A</v>
      </c>
      <c r="J62" t="e">
        <f>VLOOKUP(A62, '[1]Passing Stats Cleaning'!$A$3:$U$37, 12, FALSE)</f>
        <v>#N/A</v>
      </c>
      <c r="K62" t="e">
        <f>VLOOKUP(A62, '[1]Passing Stats Cleaning'!$A$3:$U$37, 14, FALSE)</f>
        <v>#N/A</v>
      </c>
      <c r="L62" t="e">
        <f>VLOOKUP(A62, '[1]Passing Stats Cleaning'!$A$3:$U$37, 21, FALSE)</f>
        <v>#N/A</v>
      </c>
      <c r="M62" t="e">
        <f>VLOOKUP(A62, '[1]Passing Stats Cleaning'!$A$3:$U$37, 21, FALSE)</f>
        <v>#N/A</v>
      </c>
      <c r="N62" t="e">
        <f>VLOOKUP(D62, '[1]Team Defense Cleaning'!$A$4:$AN$135, 10, FALSE)</f>
        <v>#N/A</v>
      </c>
      <c r="O62" t="e">
        <f>VLOOKUP(D62, '[1]Team Defense Cleaning'!$A$4:$AN$135, 22, FALSE)</f>
        <v>#N/A</v>
      </c>
      <c r="P62" t="e">
        <f>VLOOKUP(D62, '[1]Team Defense Cleaning'!$A$4:$AN$135, 27, FALSE)</f>
        <v>#N/A</v>
      </c>
      <c r="Q62" t="e">
        <f>VLOOKUP(D62, '[1]Team Defense Cleaning'!$A$4:$AN$135, 28, FALSE)</f>
        <v>#N/A</v>
      </c>
      <c r="R62" t="e">
        <f>VLOOKUP(D62, '[1]Team Defense Cleaning'!$A$4:$AN$135, 29, FALSE)</f>
        <v>#N/A</v>
      </c>
      <c r="S62" t="e">
        <f>VLOOKUP(D62, '[1]Team Defense Cleaning'!$A$4:$AN$135, 32, FALSE)</f>
        <v>#N/A</v>
      </c>
      <c r="T62" t="e">
        <f>VLOOKUP(D62, '[1]Team Defense Cleaning'!$A$4:$AP$135, 33, FALSE)</f>
        <v>#N/A</v>
      </c>
      <c r="U62" s="4" t="e">
        <f xml:space="preserve"> 126.0672775 + SUMPRODUCT($K$3:$V$3, Table52[[#This Row],[Predicted Yards]:[Opp Passing Yards/G]])</f>
        <v>#N/A</v>
      </c>
    </row>
    <row r="63" spans="7:21" x14ac:dyDescent="0.2">
      <c r="G63" s="4" t="e">
        <f xml:space="preserve"> 126.0672775+ SUMPRODUCT($K$3:$X$3, Table52[[#This Row],[O/U Diff %]:[Opp Total Yards/Play]])</f>
        <v>#N/A</v>
      </c>
      <c r="H63" t="e">
        <f xml:space="preserve"> IF( Table52[[#This Row],[Predicted Yards]]&gt;Table52[[#This Row],[Yds O/U]], "O", "U")</f>
        <v>#N/A</v>
      </c>
      <c r="I63" s="9" t="e">
        <f>Table52[[#This Row],[Predicted Yards]] -Table52[[#This Row],[Yds O/U]]</f>
        <v>#N/A</v>
      </c>
      <c r="J63" t="e">
        <f>VLOOKUP(A63, '[1]Passing Stats Cleaning'!$A$3:$U$37, 12, FALSE)</f>
        <v>#N/A</v>
      </c>
      <c r="K63" t="e">
        <f>VLOOKUP(A63, '[1]Passing Stats Cleaning'!$A$3:$U$37, 14, FALSE)</f>
        <v>#N/A</v>
      </c>
      <c r="L63" t="e">
        <f>VLOOKUP(A63, '[1]Passing Stats Cleaning'!$A$3:$U$37, 21, FALSE)</f>
        <v>#N/A</v>
      </c>
      <c r="M63" t="e">
        <f>VLOOKUP(A63, '[1]Passing Stats Cleaning'!$A$3:$U$37, 21, FALSE)</f>
        <v>#N/A</v>
      </c>
      <c r="N63" t="e">
        <f>VLOOKUP(D63, '[1]Team Defense Cleaning'!$A$4:$AN$135, 10, FALSE)</f>
        <v>#N/A</v>
      </c>
      <c r="O63" t="e">
        <f>VLOOKUP(D63, '[1]Team Defense Cleaning'!$A$4:$AN$135, 22, FALSE)</f>
        <v>#N/A</v>
      </c>
      <c r="P63" t="e">
        <f>VLOOKUP(D63, '[1]Team Defense Cleaning'!$A$4:$AN$135, 27, FALSE)</f>
        <v>#N/A</v>
      </c>
      <c r="Q63" t="e">
        <f>VLOOKUP(D63, '[1]Team Defense Cleaning'!$A$4:$AN$135, 28, FALSE)</f>
        <v>#N/A</v>
      </c>
      <c r="R63" t="e">
        <f>VLOOKUP(D63, '[1]Team Defense Cleaning'!$A$4:$AN$135, 29, FALSE)</f>
        <v>#N/A</v>
      </c>
      <c r="S63" t="e">
        <f>VLOOKUP(D63, '[1]Team Defense Cleaning'!$A$4:$AN$135, 32, FALSE)</f>
        <v>#N/A</v>
      </c>
      <c r="T63" t="e">
        <f>VLOOKUP(D63, '[1]Team Defense Cleaning'!$A$4:$AP$135, 33, FALSE)</f>
        <v>#N/A</v>
      </c>
      <c r="U63" s="4" t="e">
        <f xml:space="preserve"> 126.0672775 + SUMPRODUCT($K$3:$V$3, Table52[[#This Row],[Predicted Yards]:[Opp Passing Yards/G]])</f>
        <v>#N/A</v>
      </c>
    </row>
    <row r="64" spans="7:21" x14ac:dyDescent="0.2">
      <c r="G64" s="4" t="e">
        <f xml:space="preserve"> 126.0672775+ SUMPRODUCT($K$3:$X$3, Table52[[#This Row],[O/U Diff %]:[Opp Total Yards/Play]])</f>
        <v>#N/A</v>
      </c>
      <c r="H64" t="e">
        <f xml:space="preserve"> IF( Table52[[#This Row],[Predicted Yards]]&gt;Table52[[#This Row],[Yds O/U]], "O", "U")</f>
        <v>#N/A</v>
      </c>
      <c r="I64" s="9" t="e">
        <f>Table52[[#This Row],[Predicted Yards]] -Table52[[#This Row],[Yds O/U]]</f>
        <v>#N/A</v>
      </c>
      <c r="J64" t="e">
        <f>VLOOKUP(A64, '[1]Passing Stats Cleaning'!$A$3:$U$37, 12, FALSE)</f>
        <v>#N/A</v>
      </c>
      <c r="K64" t="e">
        <f>VLOOKUP(A64, '[1]Passing Stats Cleaning'!$A$3:$U$37, 14, FALSE)</f>
        <v>#N/A</v>
      </c>
      <c r="L64" t="e">
        <f>VLOOKUP(A64, '[1]Passing Stats Cleaning'!$A$3:$U$37, 21, FALSE)</f>
        <v>#N/A</v>
      </c>
      <c r="M64" t="e">
        <f>VLOOKUP(A64, '[1]Passing Stats Cleaning'!$A$3:$U$37, 21, FALSE)</f>
        <v>#N/A</v>
      </c>
      <c r="N64" t="e">
        <f>VLOOKUP(D64, '[1]Team Defense Cleaning'!$A$4:$AN$135, 10, FALSE)</f>
        <v>#N/A</v>
      </c>
      <c r="O64" t="e">
        <f>VLOOKUP(D64, '[1]Team Defense Cleaning'!$A$4:$AN$135, 22, FALSE)</f>
        <v>#N/A</v>
      </c>
      <c r="P64" t="e">
        <f>VLOOKUP(D64, '[1]Team Defense Cleaning'!$A$4:$AN$135, 27, FALSE)</f>
        <v>#N/A</v>
      </c>
      <c r="Q64" t="e">
        <f>VLOOKUP(D64, '[1]Team Defense Cleaning'!$A$4:$AN$135, 28, FALSE)</f>
        <v>#N/A</v>
      </c>
      <c r="R64" t="e">
        <f>VLOOKUP(D64, '[1]Team Defense Cleaning'!$A$4:$AN$135, 29, FALSE)</f>
        <v>#N/A</v>
      </c>
      <c r="S64" t="e">
        <f>VLOOKUP(D64, '[1]Team Defense Cleaning'!$A$4:$AN$135, 32, FALSE)</f>
        <v>#N/A</v>
      </c>
      <c r="T64" t="e">
        <f>VLOOKUP(D64, '[1]Team Defense Cleaning'!$A$4:$AP$135, 33, FALSE)</f>
        <v>#N/A</v>
      </c>
      <c r="U64" s="4" t="e">
        <f xml:space="preserve"> 126.0672775 + SUMPRODUCT($K$3:$V$3, Table52[[#This Row],[Predicted Yards]:[Opp Passing Yards/G]])</f>
        <v>#N/A</v>
      </c>
    </row>
    <row r="65" spans="7:21" x14ac:dyDescent="0.2">
      <c r="G65" s="4" t="e">
        <f xml:space="preserve"> 126.0672775+ SUMPRODUCT($K$3:$X$3, Table52[[#This Row],[O/U Diff %]:[Opp Total Yards/Play]])</f>
        <v>#N/A</v>
      </c>
      <c r="H65" t="e">
        <f xml:space="preserve"> IF( Table52[[#This Row],[Predicted Yards]]&gt;Table52[[#This Row],[Yds O/U]], "O", "U")</f>
        <v>#N/A</v>
      </c>
      <c r="I65" s="9" t="e">
        <f>Table52[[#This Row],[Predicted Yards]] -Table52[[#This Row],[Yds O/U]]</f>
        <v>#N/A</v>
      </c>
      <c r="J65" t="e">
        <f>VLOOKUP(A65, '[1]Passing Stats Cleaning'!$A$3:$U$37, 12, FALSE)</f>
        <v>#N/A</v>
      </c>
      <c r="K65" t="e">
        <f>VLOOKUP(A65, '[1]Passing Stats Cleaning'!$A$3:$U$37, 14, FALSE)</f>
        <v>#N/A</v>
      </c>
      <c r="L65" t="e">
        <f>VLOOKUP(A65, '[1]Passing Stats Cleaning'!$A$3:$U$37, 21, FALSE)</f>
        <v>#N/A</v>
      </c>
      <c r="M65" t="e">
        <f>VLOOKUP(A65, '[1]Passing Stats Cleaning'!$A$3:$U$37, 21, FALSE)</f>
        <v>#N/A</v>
      </c>
      <c r="N65" t="e">
        <f>VLOOKUP(D65, '[1]Team Defense Cleaning'!$A$4:$AN$135, 10, FALSE)</f>
        <v>#N/A</v>
      </c>
      <c r="O65" t="e">
        <f>VLOOKUP(D65, '[1]Team Defense Cleaning'!$A$4:$AN$135, 22, FALSE)</f>
        <v>#N/A</v>
      </c>
      <c r="P65" t="e">
        <f>VLOOKUP(D65, '[1]Team Defense Cleaning'!$A$4:$AN$135, 27, FALSE)</f>
        <v>#N/A</v>
      </c>
      <c r="Q65" t="e">
        <f>VLOOKUP(D65, '[1]Team Defense Cleaning'!$A$4:$AN$135, 28, FALSE)</f>
        <v>#N/A</v>
      </c>
      <c r="R65" t="e">
        <f>VLOOKUP(D65, '[1]Team Defense Cleaning'!$A$4:$AN$135, 29, FALSE)</f>
        <v>#N/A</v>
      </c>
      <c r="S65" t="e">
        <f>VLOOKUP(D65, '[1]Team Defense Cleaning'!$A$4:$AN$135, 32, FALSE)</f>
        <v>#N/A</v>
      </c>
      <c r="T65" t="e">
        <f>VLOOKUP(D65, '[1]Team Defense Cleaning'!$A$4:$AP$135, 33, FALSE)</f>
        <v>#N/A</v>
      </c>
      <c r="U65" s="4" t="e">
        <f xml:space="preserve"> 126.0672775 + SUMPRODUCT($K$3:$V$3, Table52[[#This Row],[Predicted Yards]:[Opp Passing Yards/G]])</f>
        <v>#N/A</v>
      </c>
    </row>
    <row r="66" spans="7:21" x14ac:dyDescent="0.2">
      <c r="G66" s="4" t="e">
        <f xml:space="preserve"> 126.0672775+ SUMPRODUCT($K$3:$X$3, Table52[[#This Row],[O/U Diff %]:[Opp Total Yards/Play]])</f>
        <v>#N/A</v>
      </c>
      <c r="H66" t="e">
        <f xml:space="preserve"> IF( Table52[[#This Row],[Predicted Yards]]&gt;Table52[[#This Row],[Yds O/U]], "O", "U")</f>
        <v>#N/A</v>
      </c>
      <c r="I66" s="9" t="e">
        <f>Table52[[#This Row],[Predicted Yards]] -Table52[[#This Row],[Yds O/U]]</f>
        <v>#N/A</v>
      </c>
      <c r="J66" t="e">
        <f>VLOOKUP(A66, '[1]Passing Stats Cleaning'!$A$3:$U$37, 12, FALSE)</f>
        <v>#N/A</v>
      </c>
      <c r="K66" t="e">
        <f>VLOOKUP(A66, '[1]Passing Stats Cleaning'!$A$3:$U$37, 14, FALSE)</f>
        <v>#N/A</v>
      </c>
      <c r="L66" t="e">
        <f>VLOOKUP(A66, '[1]Passing Stats Cleaning'!$A$3:$U$37, 21, FALSE)</f>
        <v>#N/A</v>
      </c>
      <c r="M66" t="e">
        <f>VLOOKUP(A66, '[1]Passing Stats Cleaning'!$A$3:$U$37, 21, FALSE)</f>
        <v>#N/A</v>
      </c>
      <c r="N66" t="e">
        <f>VLOOKUP(D66, '[1]Team Defense Cleaning'!$A$4:$AN$135, 10, FALSE)</f>
        <v>#N/A</v>
      </c>
      <c r="O66" t="e">
        <f>VLOOKUP(D66, '[1]Team Defense Cleaning'!$A$4:$AN$135, 22, FALSE)</f>
        <v>#N/A</v>
      </c>
      <c r="P66" t="e">
        <f>VLOOKUP(D66, '[1]Team Defense Cleaning'!$A$4:$AN$135, 27, FALSE)</f>
        <v>#N/A</v>
      </c>
      <c r="Q66" t="e">
        <f>VLOOKUP(D66, '[1]Team Defense Cleaning'!$A$4:$AN$135, 28, FALSE)</f>
        <v>#N/A</v>
      </c>
      <c r="R66" t="e">
        <f>VLOOKUP(D66, '[1]Team Defense Cleaning'!$A$4:$AN$135, 29, FALSE)</f>
        <v>#N/A</v>
      </c>
      <c r="S66" t="e">
        <f>VLOOKUP(D66, '[1]Team Defense Cleaning'!$A$4:$AN$135, 32, FALSE)</f>
        <v>#N/A</v>
      </c>
      <c r="T66" t="e">
        <f>VLOOKUP(D66, '[1]Team Defense Cleaning'!$A$4:$AP$135, 33, FALSE)</f>
        <v>#N/A</v>
      </c>
      <c r="U66" s="4" t="e">
        <f xml:space="preserve"> 126.0672775 + SUMPRODUCT($K$3:$V$3, Table52[[#This Row],[Predicted Yards]:[Opp Passing Yards/G]])</f>
        <v>#N/A</v>
      </c>
    </row>
    <row r="67" spans="7:21" x14ac:dyDescent="0.2">
      <c r="G67" s="4" t="e">
        <f xml:space="preserve"> 126.0672775+ SUMPRODUCT($K$3:$X$3, Table52[[#This Row],[O/U Diff %]:[Opp Total Yards/Play]])</f>
        <v>#N/A</v>
      </c>
      <c r="H67" t="e">
        <f xml:space="preserve"> IF( Table52[[#This Row],[Predicted Yards]]&gt;Table52[[#This Row],[Yds O/U]], "O", "U")</f>
        <v>#N/A</v>
      </c>
      <c r="I67" s="9" t="e">
        <f>Table52[[#This Row],[Predicted Yards]] -Table52[[#This Row],[Yds O/U]]</f>
        <v>#N/A</v>
      </c>
      <c r="J67" t="e">
        <f>VLOOKUP(A67, '[1]Passing Stats Cleaning'!$A$3:$U$37, 12, FALSE)</f>
        <v>#N/A</v>
      </c>
      <c r="K67" t="e">
        <f>VLOOKUP(A67, '[1]Passing Stats Cleaning'!$A$3:$U$37, 14, FALSE)</f>
        <v>#N/A</v>
      </c>
      <c r="L67" t="e">
        <f>VLOOKUP(A67, '[1]Passing Stats Cleaning'!$A$3:$U$37, 21, FALSE)</f>
        <v>#N/A</v>
      </c>
      <c r="M67" t="e">
        <f>VLOOKUP(A67, '[1]Passing Stats Cleaning'!$A$3:$U$37, 21, FALSE)</f>
        <v>#N/A</v>
      </c>
      <c r="N67" t="e">
        <f>VLOOKUP(D67, '[1]Team Defense Cleaning'!$A$4:$AN$135, 10, FALSE)</f>
        <v>#N/A</v>
      </c>
      <c r="O67" t="e">
        <f>VLOOKUP(D67, '[1]Team Defense Cleaning'!$A$4:$AN$135, 22, FALSE)</f>
        <v>#N/A</v>
      </c>
      <c r="P67" t="e">
        <f>VLOOKUP(D67, '[1]Team Defense Cleaning'!$A$4:$AN$135, 27, FALSE)</f>
        <v>#N/A</v>
      </c>
      <c r="Q67" t="e">
        <f>VLOOKUP(D67, '[1]Team Defense Cleaning'!$A$4:$AN$135, 28, FALSE)</f>
        <v>#N/A</v>
      </c>
      <c r="R67" t="e">
        <f>VLOOKUP(D67, '[1]Team Defense Cleaning'!$A$4:$AN$135, 29, FALSE)</f>
        <v>#N/A</v>
      </c>
      <c r="S67" t="e">
        <f>VLOOKUP(D67, '[1]Team Defense Cleaning'!$A$4:$AN$135, 32, FALSE)</f>
        <v>#N/A</v>
      </c>
      <c r="T67" t="e">
        <f>VLOOKUP(D67, '[1]Team Defense Cleaning'!$A$4:$AP$135, 33, FALSE)</f>
        <v>#N/A</v>
      </c>
      <c r="U67" s="4" t="e">
        <f xml:space="preserve"> 126.0672775 + SUMPRODUCT($K$3:$V$3, Table52[[#This Row],[Predicted Yards]:[Opp Passing Yards/G]])</f>
        <v>#N/A</v>
      </c>
    </row>
    <row r="68" spans="7:21" x14ac:dyDescent="0.2">
      <c r="G68" s="4" t="e">
        <f xml:space="preserve"> 126.0672775+ SUMPRODUCT($K$3:$X$3, Table52[[#This Row],[O/U Diff %]:[Opp Total Yards/Play]])</f>
        <v>#N/A</v>
      </c>
      <c r="H68" t="e">
        <f xml:space="preserve"> IF( Table52[[#This Row],[Predicted Yards]]&gt;Table52[[#This Row],[Yds O/U]], "O", "U")</f>
        <v>#N/A</v>
      </c>
      <c r="I68" s="9" t="e">
        <f>Table52[[#This Row],[Predicted Yards]] -Table52[[#This Row],[Yds O/U]]</f>
        <v>#N/A</v>
      </c>
      <c r="J68" t="e">
        <f>VLOOKUP(A68, '[1]Passing Stats Cleaning'!$A$3:$U$37, 12, FALSE)</f>
        <v>#N/A</v>
      </c>
      <c r="K68" t="e">
        <f>VLOOKUP(A68, '[1]Passing Stats Cleaning'!$A$3:$U$37, 14, FALSE)</f>
        <v>#N/A</v>
      </c>
      <c r="L68" t="e">
        <f>VLOOKUP(A68, '[1]Passing Stats Cleaning'!$A$3:$U$37, 21, FALSE)</f>
        <v>#N/A</v>
      </c>
      <c r="M68" t="e">
        <f>VLOOKUP(A68, '[1]Passing Stats Cleaning'!$A$3:$U$37, 21, FALSE)</f>
        <v>#N/A</v>
      </c>
      <c r="N68" t="e">
        <f>VLOOKUP(D68, '[1]Team Defense Cleaning'!$A$4:$AN$135, 10, FALSE)</f>
        <v>#N/A</v>
      </c>
      <c r="O68" t="e">
        <f>VLOOKUP(D68, '[1]Team Defense Cleaning'!$A$4:$AN$135, 22, FALSE)</f>
        <v>#N/A</v>
      </c>
      <c r="P68" t="e">
        <f>VLOOKUP(D68, '[1]Team Defense Cleaning'!$A$4:$AN$135, 27, FALSE)</f>
        <v>#N/A</v>
      </c>
      <c r="Q68" t="e">
        <f>VLOOKUP(D68, '[1]Team Defense Cleaning'!$A$4:$AN$135, 28, FALSE)</f>
        <v>#N/A</v>
      </c>
      <c r="R68" t="e">
        <f>VLOOKUP(D68, '[1]Team Defense Cleaning'!$A$4:$AN$135, 29, FALSE)</f>
        <v>#N/A</v>
      </c>
      <c r="S68" t="e">
        <f>VLOOKUP(D68, '[1]Team Defense Cleaning'!$A$4:$AN$135, 32, FALSE)</f>
        <v>#N/A</v>
      </c>
      <c r="T68" t="e">
        <f>VLOOKUP(D68, '[1]Team Defense Cleaning'!$A$4:$AP$135, 33, FALSE)</f>
        <v>#N/A</v>
      </c>
      <c r="U68" s="4" t="e">
        <f xml:space="preserve"> 126.0672775 + SUMPRODUCT($K$3:$V$3, Table52[[#This Row],[Predicted Yards]:[Opp Passing Yards/G]])</f>
        <v>#N/A</v>
      </c>
    </row>
    <row r="69" spans="7:21" x14ac:dyDescent="0.2">
      <c r="G69" s="4" t="e">
        <f xml:space="preserve"> 126.0672775+ SUMPRODUCT($K$3:$X$3, Table52[[#This Row],[O/U Diff %]:[Opp Total Yards/Play]])</f>
        <v>#N/A</v>
      </c>
      <c r="H69" t="e">
        <f xml:space="preserve"> IF( Table52[[#This Row],[Predicted Yards]]&gt;Table52[[#This Row],[Yds O/U]], "O", "U")</f>
        <v>#N/A</v>
      </c>
      <c r="I69" s="9" t="e">
        <f>Table52[[#This Row],[Predicted Yards]] -Table52[[#This Row],[Yds O/U]]</f>
        <v>#N/A</v>
      </c>
      <c r="J69" t="e">
        <f>VLOOKUP(A69, '[1]Passing Stats Cleaning'!$A$3:$U$37, 12, FALSE)</f>
        <v>#N/A</v>
      </c>
      <c r="K69" t="e">
        <f>VLOOKUP(A69, '[1]Passing Stats Cleaning'!$A$3:$U$37, 14, FALSE)</f>
        <v>#N/A</v>
      </c>
      <c r="L69" t="e">
        <f>VLOOKUP(A69, '[1]Passing Stats Cleaning'!$A$3:$U$37, 21, FALSE)</f>
        <v>#N/A</v>
      </c>
      <c r="M69" t="e">
        <f>VLOOKUP(A69, '[1]Passing Stats Cleaning'!$A$3:$U$37, 21, FALSE)</f>
        <v>#N/A</v>
      </c>
      <c r="N69" t="e">
        <f>VLOOKUP(D69, '[1]Team Defense Cleaning'!$A$4:$AN$135, 10, FALSE)</f>
        <v>#N/A</v>
      </c>
      <c r="O69" t="e">
        <f>VLOOKUP(D69, '[1]Team Defense Cleaning'!$A$4:$AN$135, 22, FALSE)</f>
        <v>#N/A</v>
      </c>
      <c r="P69" t="e">
        <f>VLOOKUP(D69, '[1]Team Defense Cleaning'!$A$4:$AN$135, 27, FALSE)</f>
        <v>#N/A</v>
      </c>
      <c r="Q69" t="e">
        <f>VLOOKUP(D69, '[1]Team Defense Cleaning'!$A$4:$AN$135, 28, FALSE)</f>
        <v>#N/A</v>
      </c>
      <c r="R69" t="e">
        <f>VLOOKUP(D69, '[1]Team Defense Cleaning'!$A$4:$AN$135, 29, FALSE)</f>
        <v>#N/A</v>
      </c>
      <c r="S69" t="e">
        <f>VLOOKUP(D69, '[1]Team Defense Cleaning'!$A$4:$AN$135, 32, FALSE)</f>
        <v>#N/A</v>
      </c>
      <c r="T69" t="e">
        <f>VLOOKUP(D69, '[1]Team Defense Cleaning'!$A$4:$AP$135, 33, FALSE)</f>
        <v>#N/A</v>
      </c>
      <c r="U69" s="4" t="e">
        <f xml:space="preserve"> 126.0672775 + SUMPRODUCT($K$3:$V$3, Table52[[#This Row],[Predicted Yards]:[Opp Passing Yards/G]])</f>
        <v>#N/A</v>
      </c>
    </row>
    <row r="70" spans="7:21" x14ac:dyDescent="0.2">
      <c r="G70" s="4" t="e">
        <f xml:space="preserve"> 126.0672775+ SUMPRODUCT($K$3:$X$3, Table52[[#This Row],[O/U Diff %]:[Opp Total Yards/Play]])</f>
        <v>#N/A</v>
      </c>
      <c r="H70" t="e">
        <f xml:space="preserve"> IF( Table52[[#This Row],[Predicted Yards]]&gt;Table52[[#This Row],[Yds O/U]], "O", "U")</f>
        <v>#N/A</v>
      </c>
      <c r="I70" s="9" t="e">
        <f>Table52[[#This Row],[Predicted Yards]] -Table52[[#This Row],[Yds O/U]]</f>
        <v>#N/A</v>
      </c>
      <c r="J70" t="e">
        <f>VLOOKUP(A70, '[1]Passing Stats Cleaning'!$A$3:$U$37, 12, FALSE)</f>
        <v>#N/A</v>
      </c>
      <c r="K70" t="e">
        <f>VLOOKUP(A70, '[1]Passing Stats Cleaning'!$A$3:$U$37, 14, FALSE)</f>
        <v>#N/A</v>
      </c>
      <c r="L70" t="e">
        <f>VLOOKUP(A70, '[1]Passing Stats Cleaning'!$A$3:$U$37, 21, FALSE)</f>
        <v>#N/A</v>
      </c>
      <c r="M70" t="e">
        <f>VLOOKUP(A70, '[1]Passing Stats Cleaning'!$A$3:$U$37, 21, FALSE)</f>
        <v>#N/A</v>
      </c>
      <c r="N70" t="e">
        <f>VLOOKUP(D70, '[1]Team Defense Cleaning'!$A$4:$AN$135, 10, FALSE)</f>
        <v>#N/A</v>
      </c>
      <c r="O70" t="e">
        <f>VLOOKUP(D70, '[1]Team Defense Cleaning'!$A$4:$AN$135, 22, FALSE)</f>
        <v>#N/A</v>
      </c>
      <c r="P70" t="e">
        <f>VLOOKUP(D70, '[1]Team Defense Cleaning'!$A$4:$AN$135, 27, FALSE)</f>
        <v>#N/A</v>
      </c>
      <c r="Q70" t="e">
        <f>VLOOKUP(D70, '[1]Team Defense Cleaning'!$A$4:$AN$135, 28, FALSE)</f>
        <v>#N/A</v>
      </c>
      <c r="R70" t="e">
        <f>VLOOKUP(D70, '[1]Team Defense Cleaning'!$A$4:$AN$135, 29, FALSE)</f>
        <v>#N/A</v>
      </c>
      <c r="S70" t="e">
        <f>VLOOKUP(D70, '[1]Team Defense Cleaning'!$A$4:$AN$135, 32, FALSE)</f>
        <v>#N/A</v>
      </c>
      <c r="T70" t="e">
        <f>VLOOKUP(D70, '[1]Team Defense Cleaning'!$A$4:$AP$135, 33, FALSE)</f>
        <v>#N/A</v>
      </c>
      <c r="U70" s="4" t="e">
        <f xml:space="preserve"> 126.0672775 + SUMPRODUCT($K$3:$V$3, Table52[[#This Row],[Predicted Yards]:[Opp Passing Yards/G]])</f>
        <v>#N/A</v>
      </c>
    </row>
    <row r="71" spans="7:21" x14ac:dyDescent="0.2">
      <c r="G71" s="4" t="e">
        <f xml:space="preserve"> 126.0672775+ SUMPRODUCT($K$3:$X$3, Table52[[#This Row],[O/U Diff %]:[Opp Total Yards/Play]])</f>
        <v>#N/A</v>
      </c>
      <c r="H71" t="e">
        <f xml:space="preserve"> IF( Table52[[#This Row],[Predicted Yards]]&gt;Table52[[#This Row],[Yds O/U]], "O", "U")</f>
        <v>#N/A</v>
      </c>
      <c r="I71" s="9" t="e">
        <f>Table52[[#This Row],[Predicted Yards]] -Table52[[#This Row],[Yds O/U]]</f>
        <v>#N/A</v>
      </c>
      <c r="J71" t="e">
        <f>VLOOKUP(A71, '[1]Passing Stats Cleaning'!$A$3:$U$37, 12, FALSE)</f>
        <v>#N/A</v>
      </c>
      <c r="K71" t="e">
        <f>VLOOKUP(A71, '[1]Passing Stats Cleaning'!$A$3:$U$37, 14, FALSE)</f>
        <v>#N/A</v>
      </c>
      <c r="L71" t="e">
        <f>VLOOKUP(A71, '[1]Passing Stats Cleaning'!$A$3:$U$37, 21, FALSE)</f>
        <v>#N/A</v>
      </c>
      <c r="M71" t="e">
        <f>VLOOKUP(A71, '[1]Passing Stats Cleaning'!$A$3:$U$37, 21, FALSE)</f>
        <v>#N/A</v>
      </c>
      <c r="N71" t="e">
        <f>VLOOKUP(D71, '[1]Team Defense Cleaning'!$A$4:$AN$135, 10, FALSE)</f>
        <v>#N/A</v>
      </c>
      <c r="O71" t="e">
        <f>VLOOKUP(D71, '[1]Team Defense Cleaning'!$A$4:$AN$135, 22, FALSE)</f>
        <v>#N/A</v>
      </c>
      <c r="P71" t="e">
        <f>VLOOKUP(D71, '[1]Team Defense Cleaning'!$A$4:$AN$135, 27, FALSE)</f>
        <v>#N/A</v>
      </c>
      <c r="Q71" t="e">
        <f>VLOOKUP(D71, '[1]Team Defense Cleaning'!$A$4:$AN$135, 28, FALSE)</f>
        <v>#N/A</v>
      </c>
      <c r="R71" t="e">
        <f>VLOOKUP(D71, '[1]Team Defense Cleaning'!$A$4:$AN$135, 29, FALSE)</f>
        <v>#N/A</v>
      </c>
      <c r="S71" t="e">
        <f>VLOOKUP(D71, '[1]Team Defense Cleaning'!$A$4:$AN$135, 32, FALSE)</f>
        <v>#N/A</v>
      </c>
      <c r="T71" t="e">
        <f>VLOOKUP(D71, '[1]Team Defense Cleaning'!$A$4:$AP$135, 33, FALSE)</f>
        <v>#N/A</v>
      </c>
      <c r="U71" s="4" t="e">
        <f xml:space="preserve"> 126.0672775 + SUMPRODUCT($K$3:$V$3, Table52[[#This Row],[Predicted Yards]:[Opp Passing Yards/G]])</f>
        <v>#N/A</v>
      </c>
    </row>
    <row r="72" spans="7:21" x14ac:dyDescent="0.2">
      <c r="G72" s="4" t="e">
        <f xml:space="preserve"> 126.0672775+ SUMPRODUCT($K$3:$X$3, Table52[[#This Row],[O/U Diff %]:[Opp Total Yards/Play]])</f>
        <v>#N/A</v>
      </c>
      <c r="H72" t="e">
        <f xml:space="preserve"> IF( Table52[[#This Row],[Predicted Yards]]&gt;Table52[[#This Row],[Yds O/U]], "O", "U")</f>
        <v>#N/A</v>
      </c>
      <c r="I72" s="9" t="e">
        <f>Table52[[#This Row],[Predicted Yards]] -Table52[[#This Row],[Yds O/U]]</f>
        <v>#N/A</v>
      </c>
      <c r="J72" t="e">
        <f>VLOOKUP(A72, '[1]Passing Stats Cleaning'!$A$3:$U$37, 12, FALSE)</f>
        <v>#N/A</v>
      </c>
      <c r="K72" t="e">
        <f>VLOOKUP(A72, '[1]Passing Stats Cleaning'!$A$3:$U$37, 14, FALSE)</f>
        <v>#N/A</v>
      </c>
      <c r="L72" t="e">
        <f>VLOOKUP(A72, '[1]Passing Stats Cleaning'!$A$3:$U$37, 21, FALSE)</f>
        <v>#N/A</v>
      </c>
      <c r="M72" t="e">
        <f>VLOOKUP(A72, '[1]Passing Stats Cleaning'!$A$3:$U$37, 21, FALSE)</f>
        <v>#N/A</v>
      </c>
      <c r="N72" t="e">
        <f>VLOOKUP(D72, '[1]Team Defense Cleaning'!$A$4:$AN$135, 10, FALSE)</f>
        <v>#N/A</v>
      </c>
      <c r="O72" t="e">
        <f>VLOOKUP(D72, '[1]Team Defense Cleaning'!$A$4:$AN$135, 22, FALSE)</f>
        <v>#N/A</v>
      </c>
      <c r="P72" t="e">
        <f>VLOOKUP(D72, '[1]Team Defense Cleaning'!$A$4:$AN$135, 27, FALSE)</f>
        <v>#N/A</v>
      </c>
      <c r="Q72" t="e">
        <f>VLOOKUP(D72, '[1]Team Defense Cleaning'!$A$4:$AN$135, 28, FALSE)</f>
        <v>#N/A</v>
      </c>
      <c r="R72" t="e">
        <f>VLOOKUP(D72, '[1]Team Defense Cleaning'!$A$4:$AN$135, 29, FALSE)</f>
        <v>#N/A</v>
      </c>
      <c r="S72" t="e">
        <f>VLOOKUP(D72, '[1]Team Defense Cleaning'!$A$4:$AN$135, 32, FALSE)</f>
        <v>#N/A</v>
      </c>
      <c r="T72" t="e">
        <f>VLOOKUP(D72, '[1]Team Defense Cleaning'!$A$4:$AP$135, 33, FALSE)</f>
        <v>#N/A</v>
      </c>
      <c r="U72" s="4" t="e">
        <f xml:space="preserve"> 126.0672775 + SUMPRODUCT($K$3:$V$3, Table52[[#This Row],[Predicted Yards]:[Opp Passing Yards/G]])</f>
        <v>#N/A</v>
      </c>
    </row>
    <row r="73" spans="7:21" x14ac:dyDescent="0.2">
      <c r="G73" s="4" t="e">
        <f xml:space="preserve"> 126.0672775+ SUMPRODUCT($K$3:$X$3, Table52[[#This Row],[O/U Diff %]:[Opp Total Yards/Play]])</f>
        <v>#N/A</v>
      </c>
      <c r="H73" t="e">
        <f xml:space="preserve"> IF( Table52[[#This Row],[Predicted Yards]]&gt;Table52[[#This Row],[Yds O/U]], "O", "U")</f>
        <v>#N/A</v>
      </c>
      <c r="I73" s="9" t="e">
        <f>Table52[[#This Row],[Predicted Yards]] -Table52[[#This Row],[Yds O/U]]</f>
        <v>#N/A</v>
      </c>
      <c r="J73" t="e">
        <f>VLOOKUP(A73, '[1]Passing Stats Cleaning'!$A$3:$U$37, 12, FALSE)</f>
        <v>#N/A</v>
      </c>
      <c r="K73" t="e">
        <f>VLOOKUP(A73, '[1]Passing Stats Cleaning'!$A$3:$U$37, 14, FALSE)</f>
        <v>#N/A</v>
      </c>
      <c r="L73" t="e">
        <f>VLOOKUP(A73, '[1]Passing Stats Cleaning'!$A$3:$U$37, 21, FALSE)</f>
        <v>#N/A</v>
      </c>
      <c r="M73" t="e">
        <f>VLOOKUP(A73, '[1]Passing Stats Cleaning'!$A$3:$U$37, 21, FALSE)</f>
        <v>#N/A</v>
      </c>
      <c r="N73" t="e">
        <f>VLOOKUP(D73, '[1]Team Defense Cleaning'!$A$4:$AN$135, 10, FALSE)</f>
        <v>#N/A</v>
      </c>
      <c r="O73" t="e">
        <f>VLOOKUP(D73, '[1]Team Defense Cleaning'!$A$4:$AN$135, 22, FALSE)</f>
        <v>#N/A</v>
      </c>
      <c r="P73" t="e">
        <f>VLOOKUP(D73, '[1]Team Defense Cleaning'!$A$4:$AN$135, 27, FALSE)</f>
        <v>#N/A</v>
      </c>
      <c r="Q73" t="e">
        <f>VLOOKUP(D73, '[1]Team Defense Cleaning'!$A$4:$AN$135, 28, FALSE)</f>
        <v>#N/A</v>
      </c>
      <c r="R73" t="e">
        <f>VLOOKUP(D73, '[1]Team Defense Cleaning'!$A$4:$AN$135, 29, FALSE)</f>
        <v>#N/A</v>
      </c>
      <c r="S73" t="e">
        <f>VLOOKUP(D73, '[1]Team Defense Cleaning'!$A$4:$AN$135, 32, FALSE)</f>
        <v>#N/A</v>
      </c>
      <c r="T73" t="e">
        <f>VLOOKUP(D73, '[1]Team Defense Cleaning'!$A$4:$AP$135, 33, FALSE)</f>
        <v>#N/A</v>
      </c>
      <c r="U73" s="4" t="e">
        <f xml:space="preserve"> 126.0672775 + SUMPRODUCT($K$3:$V$3, Table52[[#This Row],[Predicted Yards]:[Opp Passing Yards/G]])</f>
        <v>#N/A</v>
      </c>
    </row>
    <row r="74" spans="7:21" x14ac:dyDescent="0.2">
      <c r="G74" s="4" t="e">
        <f xml:space="preserve"> 126.0672775+ SUMPRODUCT($K$3:$X$3, Table52[[#This Row],[O/U Diff %]:[Opp Total Yards/Play]])</f>
        <v>#N/A</v>
      </c>
      <c r="H74" t="e">
        <f xml:space="preserve"> IF( Table52[[#This Row],[Predicted Yards]]&gt;Table52[[#This Row],[Yds O/U]], "O", "U")</f>
        <v>#N/A</v>
      </c>
      <c r="I74" s="9" t="e">
        <f>Table52[[#This Row],[Predicted Yards]] -Table52[[#This Row],[Yds O/U]]</f>
        <v>#N/A</v>
      </c>
      <c r="J74" t="e">
        <f>VLOOKUP(A74, '[1]Passing Stats Cleaning'!$A$3:$U$37, 12, FALSE)</f>
        <v>#N/A</v>
      </c>
      <c r="K74" t="e">
        <f>VLOOKUP(A74, '[1]Passing Stats Cleaning'!$A$3:$U$37, 14, FALSE)</f>
        <v>#N/A</v>
      </c>
      <c r="L74" t="e">
        <f>VLOOKUP(A74, '[1]Passing Stats Cleaning'!$A$3:$U$37, 21, FALSE)</f>
        <v>#N/A</v>
      </c>
      <c r="M74" t="e">
        <f>VLOOKUP(A74, '[1]Passing Stats Cleaning'!$A$3:$U$37, 21, FALSE)</f>
        <v>#N/A</v>
      </c>
      <c r="N74" t="e">
        <f>VLOOKUP(D74, '[1]Team Defense Cleaning'!$A$4:$AN$135, 10, FALSE)</f>
        <v>#N/A</v>
      </c>
      <c r="O74" t="e">
        <f>VLOOKUP(D74, '[1]Team Defense Cleaning'!$A$4:$AN$135, 22, FALSE)</f>
        <v>#N/A</v>
      </c>
      <c r="P74" t="e">
        <f>VLOOKUP(D74, '[1]Team Defense Cleaning'!$A$4:$AN$135, 27, FALSE)</f>
        <v>#N/A</v>
      </c>
      <c r="Q74" t="e">
        <f>VLOOKUP(D74, '[1]Team Defense Cleaning'!$A$4:$AN$135, 28, FALSE)</f>
        <v>#N/A</v>
      </c>
      <c r="R74" t="e">
        <f>VLOOKUP(D74, '[1]Team Defense Cleaning'!$A$4:$AN$135, 29, FALSE)</f>
        <v>#N/A</v>
      </c>
      <c r="S74" t="e">
        <f>VLOOKUP(D74, '[1]Team Defense Cleaning'!$A$4:$AN$135, 32, FALSE)</f>
        <v>#N/A</v>
      </c>
      <c r="T74" t="e">
        <f>VLOOKUP(D74, '[1]Team Defense Cleaning'!$A$4:$AP$135, 33, FALSE)</f>
        <v>#N/A</v>
      </c>
      <c r="U74" s="4" t="e">
        <f xml:space="preserve"> 126.0672775 + SUMPRODUCT($K$3:$V$3, Table52[[#This Row],[Predicted Yards]:[Opp Passing Yards/G]])</f>
        <v>#N/A</v>
      </c>
    </row>
    <row r="75" spans="7:21" x14ac:dyDescent="0.2">
      <c r="G75" s="4" t="e">
        <f xml:space="preserve"> 126.0672775+ SUMPRODUCT($K$3:$X$3, Table52[[#This Row],[O/U Diff %]:[Opp Total Yards/Play]])</f>
        <v>#N/A</v>
      </c>
      <c r="H75" t="e">
        <f xml:space="preserve"> IF( Table52[[#This Row],[Predicted Yards]]&gt;Table52[[#This Row],[Yds O/U]], "O", "U")</f>
        <v>#N/A</v>
      </c>
      <c r="I75" s="9" t="e">
        <f>Table52[[#This Row],[Predicted Yards]] -Table52[[#This Row],[Yds O/U]]</f>
        <v>#N/A</v>
      </c>
      <c r="J75" t="e">
        <f>VLOOKUP(A75, '[1]Passing Stats Cleaning'!$A$3:$U$37, 12, FALSE)</f>
        <v>#N/A</v>
      </c>
      <c r="K75" t="e">
        <f>VLOOKUP(A75, '[1]Passing Stats Cleaning'!$A$3:$U$37, 14, FALSE)</f>
        <v>#N/A</v>
      </c>
      <c r="L75" t="e">
        <f>VLOOKUP(A75, '[1]Passing Stats Cleaning'!$A$3:$U$37, 21, FALSE)</f>
        <v>#N/A</v>
      </c>
      <c r="M75" t="e">
        <f>VLOOKUP(A75, '[1]Passing Stats Cleaning'!$A$3:$U$37, 21, FALSE)</f>
        <v>#N/A</v>
      </c>
      <c r="N75" t="e">
        <f>VLOOKUP(D75, '[1]Team Defense Cleaning'!$A$4:$AN$135, 10, FALSE)</f>
        <v>#N/A</v>
      </c>
      <c r="O75" t="e">
        <f>VLOOKUP(D75, '[1]Team Defense Cleaning'!$A$4:$AN$135, 22, FALSE)</f>
        <v>#N/A</v>
      </c>
      <c r="P75" t="e">
        <f>VLOOKUP(D75, '[1]Team Defense Cleaning'!$A$4:$AN$135, 27, FALSE)</f>
        <v>#N/A</v>
      </c>
      <c r="Q75" t="e">
        <f>VLOOKUP(D75, '[1]Team Defense Cleaning'!$A$4:$AN$135, 28, FALSE)</f>
        <v>#N/A</v>
      </c>
      <c r="R75" t="e">
        <f>VLOOKUP(D75, '[1]Team Defense Cleaning'!$A$4:$AN$135, 29, FALSE)</f>
        <v>#N/A</v>
      </c>
      <c r="S75" t="e">
        <f>VLOOKUP(D75, '[1]Team Defense Cleaning'!$A$4:$AN$135, 32, FALSE)</f>
        <v>#N/A</v>
      </c>
      <c r="T75" t="e">
        <f>VLOOKUP(D75, '[1]Team Defense Cleaning'!$A$4:$AP$135, 33, FALSE)</f>
        <v>#N/A</v>
      </c>
      <c r="U75" s="4" t="e">
        <f xml:space="preserve"> 126.0672775 + SUMPRODUCT($K$3:$V$3, Table52[[#This Row],[Predicted Yards]:[Opp Passing Yards/G]])</f>
        <v>#N/A</v>
      </c>
    </row>
    <row r="76" spans="7:21" x14ac:dyDescent="0.2">
      <c r="G76" s="4" t="e">
        <f xml:space="preserve"> 126.0672775+ SUMPRODUCT($K$3:$X$3, Table52[[#This Row],[O/U Diff %]:[Opp Total Yards/Play]])</f>
        <v>#N/A</v>
      </c>
      <c r="H76" t="e">
        <f xml:space="preserve"> IF( Table52[[#This Row],[Predicted Yards]]&gt;Table52[[#This Row],[Yds O/U]], "O", "U")</f>
        <v>#N/A</v>
      </c>
      <c r="I76" s="9" t="e">
        <f>Table52[[#This Row],[Predicted Yards]] -Table52[[#This Row],[Yds O/U]]</f>
        <v>#N/A</v>
      </c>
      <c r="J76" t="e">
        <f>VLOOKUP(A76, '[1]Passing Stats Cleaning'!$A$3:$U$37, 12, FALSE)</f>
        <v>#N/A</v>
      </c>
      <c r="K76" t="e">
        <f>VLOOKUP(A76, '[1]Passing Stats Cleaning'!$A$3:$U$37, 14, FALSE)</f>
        <v>#N/A</v>
      </c>
      <c r="L76" t="e">
        <f>VLOOKUP(A76, '[1]Passing Stats Cleaning'!$A$3:$U$37, 21, FALSE)</f>
        <v>#N/A</v>
      </c>
      <c r="M76" t="e">
        <f>VLOOKUP(A76, '[1]Passing Stats Cleaning'!$A$3:$U$37, 21, FALSE)</f>
        <v>#N/A</v>
      </c>
      <c r="N76" t="e">
        <f>VLOOKUP(D76, '[1]Team Defense Cleaning'!$A$4:$AN$135, 10, FALSE)</f>
        <v>#N/A</v>
      </c>
      <c r="O76" t="e">
        <f>VLOOKUP(D76, '[1]Team Defense Cleaning'!$A$4:$AN$135, 22, FALSE)</f>
        <v>#N/A</v>
      </c>
      <c r="P76" t="e">
        <f>VLOOKUP(D76, '[1]Team Defense Cleaning'!$A$4:$AN$135, 27, FALSE)</f>
        <v>#N/A</v>
      </c>
      <c r="Q76" t="e">
        <f>VLOOKUP(D76, '[1]Team Defense Cleaning'!$A$4:$AN$135, 28, FALSE)</f>
        <v>#N/A</v>
      </c>
      <c r="R76" t="e">
        <f>VLOOKUP(D76, '[1]Team Defense Cleaning'!$A$4:$AN$135, 29, FALSE)</f>
        <v>#N/A</v>
      </c>
      <c r="S76" t="e">
        <f>VLOOKUP(D76, '[1]Team Defense Cleaning'!$A$4:$AN$135, 32, FALSE)</f>
        <v>#N/A</v>
      </c>
      <c r="T76" t="e">
        <f>VLOOKUP(D76, '[1]Team Defense Cleaning'!$A$4:$AP$135, 33, FALSE)</f>
        <v>#N/A</v>
      </c>
      <c r="U76" s="4" t="e">
        <f xml:space="preserve"> 126.0672775 + SUMPRODUCT($K$3:$V$3, Table52[[#This Row],[Predicted Yards]:[Opp Passing Yards/G]])</f>
        <v>#N/A</v>
      </c>
    </row>
    <row r="77" spans="7:21" x14ac:dyDescent="0.2">
      <c r="G77" s="4" t="e">
        <f xml:space="preserve"> 126.0672775+ SUMPRODUCT($K$3:$X$3, Table52[[#This Row],[O/U Diff %]:[Opp Total Yards/Play]])</f>
        <v>#N/A</v>
      </c>
      <c r="H77" t="e">
        <f xml:space="preserve"> IF( Table52[[#This Row],[Predicted Yards]]&gt;Table52[[#This Row],[Yds O/U]], "O", "U")</f>
        <v>#N/A</v>
      </c>
      <c r="I77" s="9" t="e">
        <f>Table52[[#This Row],[Predicted Yards]] -Table52[[#This Row],[Yds O/U]]</f>
        <v>#N/A</v>
      </c>
      <c r="J77" t="e">
        <f>VLOOKUP(A77, '[1]Passing Stats Cleaning'!$A$3:$U$37, 12, FALSE)</f>
        <v>#N/A</v>
      </c>
      <c r="K77" t="e">
        <f>VLOOKUP(A77, '[1]Passing Stats Cleaning'!$A$3:$U$37, 14, FALSE)</f>
        <v>#N/A</v>
      </c>
      <c r="L77" t="e">
        <f>VLOOKUP(A77, '[1]Passing Stats Cleaning'!$A$3:$U$37, 21, FALSE)</f>
        <v>#N/A</v>
      </c>
      <c r="M77" t="e">
        <f>VLOOKUP(A77, '[1]Passing Stats Cleaning'!$A$3:$U$37, 21, FALSE)</f>
        <v>#N/A</v>
      </c>
      <c r="N77" t="e">
        <f>VLOOKUP(D77, '[1]Team Defense Cleaning'!$A$4:$AN$135, 10, FALSE)</f>
        <v>#N/A</v>
      </c>
      <c r="O77" t="e">
        <f>VLOOKUP(D77, '[1]Team Defense Cleaning'!$A$4:$AN$135, 22, FALSE)</f>
        <v>#N/A</v>
      </c>
      <c r="P77" t="e">
        <f>VLOOKUP(D77, '[1]Team Defense Cleaning'!$A$4:$AN$135, 27, FALSE)</f>
        <v>#N/A</v>
      </c>
      <c r="Q77" t="e">
        <f>VLOOKUP(D77, '[1]Team Defense Cleaning'!$A$4:$AN$135, 28, FALSE)</f>
        <v>#N/A</v>
      </c>
      <c r="R77" t="e">
        <f>VLOOKUP(D77, '[1]Team Defense Cleaning'!$A$4:$AN$135, 29, FALSE)</f>
        <v>#N/A</v>
      </c>
      <c r="S77" t="e">
        <f>VLOOKUP(D77, '[1]Team Defense Cleaning'!$A$4:$AN$135, 32, FALSE)</f>
        <v>#N/A</v>
      </c>
      <c r="T77" t="e">
        <f>VLOOKUP(D77, '[1]Team Defense Cleaning'!$A$4:$AP$135, 33, FALSE)</f>
        <v>#N/A</v>
      </c>
      <c r="U77" s="4" t="e">
        <f xml:space="preserve"> 126.0672775 + SUMPRODUCT($K$3:$V$3, Table52[[#This Row],[Predicted Yards]:[Opp Passing Yards/G]])</f>
        <v>#N/A</v>
      </c>
    </row>
    <row r="78" spans="7:21" x14ac:dyDescent="0.2">
      <c r="G78" s="4" t="e">
        <f xml:space="preserve"> 126.0672775+ SUMPRODUCT($K$3:$X$3, Table52[[#This Row],[O/U Diff %]:[Opp Total Yards/Play]])</f>
        <v>#N/A</v>
      </c>
      <c r="H78" t="e">
        <f xml:space="preserve"> IF( Table52[[#This Row],[Predicted Yards]]&gt;Table52[[#This Row],[Yds O/U]], "O", "U")</f>
        <v>#N/A</v>
      </c>
      <c r="I78" s="9" t="e">
        <f>Table52[[#This Row],[Predicted Yards]] -Table52[[#This Row],[Yds O/U]]</f>
        <v>#N/A</v>
      </c>
      <c r="J78" t="e">
        <f>VLOOKUP(A78, '[1]Passing Stats Cleaning'!$A$3:$U$37, 12, FALSE)</f>
        <v>#N/A</v>
      </c>
      <c r="K78" t="e">
        <f>VLOOKUP(A78, '[1]Passing Stats Cleaning'!$A$3:$U$37, 14, FALSE)</f>
        <v>#N/A</v>
      </c>
      <c r="L78" t="e">
        <f>VLOOKUP(A78, '[1]Passing Stats Cleaning'!$A$3:$U$37, 21, FALSE)</f>
        <v>#N/A</v>
      </c>
      <c r="M78" t="e">
        <f>VLOOKUP(A78, '[1]Passing Stats Cleaning'!$A$3:$U$37, 21, FALSE)</f>
        <v>#N/A</v>
      </c>
      <c r="N78" t="e">
        <f>VLOOKUP(D78, '[1]Team Defense Cleaning'!$A$4:$AN$135, 10, FALSE)</f>
        <v>#N/A</v>
      </c>
      <c r="O78" t="e">
        <f>VLOOKUP(D78, '[1]Team Defense Cleaning'!$A$4:$AN$135, 22, FALSE)</f>
        <v>#N/A</v>
      </c>
      <c r="P78" t="e">
        <f>VLOOKUP(D78, '[1]Team Defense Cleaning'!$A$4:$AN$135, 27, FALSE)</f>
        <v>#N/A</v>
      </c>
      <c r="Q78" t="e">
        <f>VLOOKUP(D78, '[1]Team Defense Cleaning'!$A$4:$AN$135, 28, FALSE)</f>
        <v>#N/A</v>
      </c>
      <c r="R78" t="e">
        <f>VLOOKUP(D78, '[1]Team Defense Cleaning'!$A$4:$AN$135, 29, FALSE)</f>
        <v>#N/A</v>
      </c>
      <c r="S78" t="e">
        <f>VLOOKUP(D78, '[1]Team Defense Cleaning'!$A$4:$AN$135, 32, FALSE)</f>
        <v>#N/A</v>
      </c>
      <c r="T78" t="e">
        <f>VLOOKUP(D78, '[1]Team Defense Cleaning'!$A$4:$AP$135, 33, FALSE)</f>
        <v>#N/A</v>
      </c>
      <c r="U78" s="4" t="e">
        <f xml:space="preserve"> 126.0672775 + SUMPRODUCT($K$3:$V$3, Table52[[#This Row],[Predicted Yards]:[Opp Passing Yards/G]])</f>
        <v>#N/A</v>
      </c>
    </row>
    <row r="79" spans="7:21" x14ac:dyDescent="0.2">
      <c r="G79" s="4" t="e">
        <f xml:space="preserve"> 126.0672775+ SUMPRODUCT($K$3:$X$3, Table52[[#This Row],[O/U Diff %]:[Opp Total Yards/Play]])</f>
        <v>#N/A</v>
      </c>
      <c r="H79" t="e">
        <f xml:space="preserve"> IF( Table52[[#This Row],[Predicted Yards]]&gt;Table52[[#This Row],[Yds O/U]], "O", "U")</f>
        <v>#N/A</v>
      </c>
      <c r="I79" s="9" t="e">
        <f>Table52[[#This Row],[Predicted Yards]] -Table52[[#This Row],[Yds O/U]]</f>
        <v>#N/A</v>
      </c>
      <c r="J79" t="e">
        <f>VLOOKUP(A79, '[1]Passing Stats Cleaning'!$A$3:$U$37, 12, FALSE)</f>
        <v>#N/A</v>
      </c>
      <c r="K79" t="e">
        <f>VLOOKUP(A79, '[1]Passing Stats Cleaning'!$A$3:$U$37, 14, FALSE)</f>
        <v>#N/A</v>
      </c>
      <c r="L79" t="e">
        <f>VLOOKUP(A79, '[1]Passing Stats Cleaning'!$A$3:$U$37, 21, FALSE)</f>
        <v>#N/A</v>
      </c>
      <c r="M79" t="e">
        <f>VLOOKUP(A79, '[1]Passing Stats Cleaning'!$A$3:$U$37, 21, FALSE)</f>
        <v>#N/A</v>
      </c>
      <c r="N79" t="e">
        <f>VLOOKUP(D79, '[1]Team Defense Cleaning'!$A$4:$AN$135, 10, FALSE)</f>
        <v>#N/A</v>
      </c>
      <c r="O79" t="e">
        <f>VLOOKUP(D79, '[1]Team Defense Cleaning'!$A$4:$AN$135, 22, FALSE)</f>
        <v>#N/A</v>
      </c>
      <c r="P79" t="e">
        <f>VLOOKUP(D79, '[1]Team Defense Cleaning'!$A$4:$AN$135, 27, FALSE)</f>
        <v>#N/A</v>
      </c>
      <c r="Q79" t="e">
        <f>VLOOKUP(D79, '[1]Team Defense Cleaning'!$A$4:$AN$135, 28, FALSE)</f>
        <v>#N/A</v>
      </c>
      <c r="R79" t="e">
        <f>VLOOKUP(D79, '[1]Team Defense Cleaning'!$A$4:$AN$135, 29, FALSE)</f>
        <v>#N/A</v>
      </c>
      <c r="S79" t="e">
        <f>VLOOKUP(D79, '[1]Team Defense Cleaning'!$A$4:$AN$135, 32, FALSE)</f>
        <v>#N/A</v>
      </c>
      <c r="T79" t="e">
        <f>VLOOKUP(D79, '[1]Team Defense Cleaning'!$A$4:$AP$135, 33, FALSE)</f>
        <v>#N/A</v>
      </c>
      <c r="U79" s="4" t="e">
        <f xml:space="preserve"> 126.0672775 + SUMPRODUCT($K$3:$V$3, Table52[[#This Row],[Predicted Yards]:[Opp Passing Yards/G]])</f>
        <v>#N/A</v>
      </c>
    </row>
    <row r="80" spans="7:21" x14ac:dyDescent="0.2">
      <c r="G80" s="4" t="e">
        <f xml:space="preserve"> 126.0672775+ SUMPRODUCT($K$3:$X$3, Table52[[#This Row],[O/U Diff %]:[Opp Total Yards/Play]])</f>
        <v>#N/A</v>
      </c>
      <c r="H80" t="e">
        <f xml:space="preserve"> IF( Table52[[#This Row],[Predicted Yards]]&gt;Table52[[#This Row],[Yds O/U]], "O", "U")</f>
        <v>#N/A</v>
      </c>
      <c r="I80" s="9" t="e">
        <f>Table52[[#This Row],[Predicted Yards]] -Table52[[#This Row],[Yds O/U]]</f>
        <v>#N/A</v>
      </c>
      <c r="J80" t="e">
        <f>VLOOKUP(A80, '[1]Passing Stats Cleaning'!$A$3:$U$37, 12, FALSE)</f>
        <v>#N/A</v>
      </c>
      <c r="K80" t="e">
        <f>VLOOKUP(A80, '[1]Passing Stats Cleaning'!$A$3:$U$37, 14, FALSE)</f>
        <v>#N/A</v>
      </c>
      <c r="L80" t="e">
        <f>VLOOKUP(A80, '[1]Passing Stats Cleaning'!$A$3:$U$37, 21, FALSE)</f>
        <v>#N/A</v>
      </c>
      <c r="M80" t="e">
        <f>VLOOKUP(A80, '[1]Passing Stats Cleaning'!$A$3:$U$37, 21, FALSE)</f>
        <v>#N/A</v>
      </c>
      <c r="N80" t="e">
        <f>VLOOKUP(D80, '[1]Team Defense Cleaning'!$A$4:$AN$135, 10, FALSE)</f>
        <v>#N/A</v>
      </c>
      <c r="O80" t="e">
        <f>VLOOKUP(D80, '[1]Team Defense Cleaning'!$A$4:$AN$135, 22, FALSE)</f>
        <v>#N/A</v>
      </c>
      <c r="P80" t="e">
        <f>VLOOKUP(D80, '[1]Team Defense Cleaning'!$A$4:$AN$135, 27, FALSE)</f>
        <v>#N/A</v>
      </c>
      <c r="Q80" t="e">
        <f>VLOOKUP(D80, '[1]Team Defense Cleaning'!$A$4:$AN$135, 28, FALSE)</f>
        <v>#N/A</v>
      </c>
      <c r="R80" t="e">
        <f>VLOOKUP(D80, '[1]Team Defense Cleaning'!$A$4:$AN$135, 29, FALSE)</f>
        <v>#N/A</v>
      </c>
      <c r="S80" t="e">
        <f>VLOOKUP(D80, '[1]Team Defense Cleaning'!$A$4:$AN$135, 32, FALSE)</f>
        <v>#N/A</v>
      </c>
      <c r="T80" t="e">
        <f>VLOOKUP(D80, '[1]Team Defense Cleaning'!$A$4:$AP$135, 33, FALSE)</f>
        <v>#N/A</v>
      </c>
      <c r="U80" s="4" t="e">
        <f xml:space="preserve"> 126.0672775 + SUMPRODUCT($K$3:$V$3, Table52[[#This Row],[Predicted Yards]:[Opp Passing Yards/G]])</f>
        <v>#N/A</v>
      </c>
    </row>
    <row r="81" spans="7:21" x14ac:dyDescent="0.2">
      <c r="G81" s="4" t="e">
        <f xml:space="preserve"> 126.0672775+ SUMPRODUCT($K$3:$X$3, Table52[[#This Row],[O/U Diff %]:[Opp Total Yards/Play]])</f>
        <v>#N/A</v>
      </c>
      <c r="H81" t="e">
        <f xml:space="preserve"> IF( Table52[[#This Row],[Predicted Yards]]&gt;Table52[[#This Row],[Yds O/U]], "O", "U")</f>
        <v>#N/A</v>
      </c>
      <c r="I81" s="9" t="e">
        <f>Table52[[#This Row],[Predicted Yards]] -Table52[[#This Row],[Yds O/U]]</f>
        <v>#N/A</v>
      </c>
      <c r="J81" t="e">
        <f>VLOOKUP(A81, '[1]Passing Stats Cleaning'!$A$3:$U$37, 12, FALSE)</f>
        <v>#N/A</v>
      </c>
      <c r="K81" t="e">
        <f>VLOOKUP(A81, '[1]Passing Stats Cleaning'!$A$3:$U$37, 14, FALSE)</f>
        <v>#N/A</v>
      </c>
      <c r="L81" t="e">
        <f>VLOOKUP(A81, '[1]Passing Stats Cleaning'!$A$3:$U$37, 21, FALSE)</f>
        <v>#N/A</v>
      </c>
      <c r="M81" t="e">
        <f>VLOOKUP(A81, '[1]Passing Stats Cleaning'!$A$3:$U$37, 21, FALSE)</f>
        <v>#N/A</v>
      </c>
      <c r="N81" t="e">
        <f>VLOOKUP(D81, '[1]Team Defense Cleaning'!$A$4:$AN$135, 10, FALSE)</f>
        <v>#N/A</v>
      </c>
      <c r="O81" t="e">
        <f>VLOOKUP(D81, '[1]Team Defense Cleaning'!$A$4:$AN$135, 22, FALSE)</f>
        <v>#N/A</v>
      </c>
      <c r="P81" t="e">
        <f>VLOOKUP(D81, '[1]Team Defense Cleaning'!$A$4:$AN$135, 27, FALSE)</f>
        <v>#N/A</v>
      </c>
      <c r="Q81" t="e">
        <f>VLOOKUP(D81, '[1]Team Defense Cleaning'!$A$4:$AN$135, 28, FALSE)</f>
        <v>#N/A</v>
      </c>
      <c r="R81" t="e">
        <f>VLOOKUP(D81, '[1]Team Defense Cleaning'!$A$4:$AN$135, 29, FALSE)</f>
        <v>#N/A</v>
      </c>
      <c r="S81" t="e">
        <f>VLOOKUP(D81, '[1]Team Defense Cleaning'!$A$4:$AN$135, 32, FALSE)</f>
        <v>#N/A</v>
      </c>
      <c r="T81" t="e">
        <f>VLOOKUP(D81, '[1]Team Defense Cleaning'!$A$4:$AP$135, 33, FALSE)</f>
        <v>#N/A</v>
      </c>
      <c r="U81" s="4" t="e">
        <f xml:space="preserve"> 126.0672775 + SUMPRODUCT($K$3:$V$3, Table52[[#This Row],[Predicted Yards]:[Opp Passing Yards/G]])</f>
        <v>#N/A</v>
      </c>
    </row>
    <row r="82" spans="7:21" x14ac:dyDescent="0.2">
      <c r="G82" s="4" t="e">
        <f xml:space="preserve"> 126.0672775+ SUMPRODUCT($K$3:$X$3, Table52[[#This Row],[O/U Diff %]:[Opp Total Yards/Play]])</f>
        <v>#N/A</v>
      </c>
      <c r="H82" t="e">
        <f xml:space="preserve"> IF( Table52[[#This Row],[Predicted Yards]]&gt;Table52[[#This Row],[Yds O/U]], "O", "U")</f>
        <v>#N/A</v>
      </c>
      <c r="I82" s="9" t="e">
        <f>Table52[[#This Row],[Predicted Yards]] -Table52[[#This Row],[Yds O/U]]</f>
        <v>#N/A</v>
      </c>
      <c r="J82" t="e">
        <f>VLOOKUP(A82, '[1]Passing Stats Cleaning'!$A$3:$U$37, 12, FALSE)</f>
        <v>#N/A</v>
      </c>
      <c r="K82" t="e">
        <f>VLOOKUP(A82, '[1]Passing Stats Cleaning'!$A$3:$U$37, 14, FALSE)</f>
        <v>#N/A</v>
      </c>
      <c r="L82" t="e">
        <f>VLOOKUP(A82, '[1]Passing Stats Cleaning'!$A$3:$U$37, 21, FALSE)</f>
        <v>#N/A</v>
      </c>
      <c r="M82" t="e">
        <f>VLOOKUP(A82, '[1]Passing Stats Cleaning'!$A$3:$U$37, 21, FALSE)</f>
        <v>#N/A</v>
      </c>
      <c r="N82" t="e">
        <f>VLOOKUP(D82, '[1]Team Defense Cleaning'!$A$4:$AN$135, 10, FALSE)</f>
        <v>#N/A</v>
      </c>
      <c r="O82" t="e">
        <f>VLOOKUP(D82, '[1]Team Defense Cleaning'!$A$4:$AN$135, 22, FALSE)</f>
        <v>#N/A</v>
      </c>
      <c r="P82" t="e">
        <f>VLOOKUP(D82, '[1]Team Defense Cleaning'!$A$4:$AN$135, 27, FALSE)</f>
        <v>#N/A</v>
      </c>
      <c r="Q82" t="e">
        <f>VLOOKUP(D82, '[1]Team Defense Cleaning'!$A$4:$AN$135, 28, FALSE)</f>
        <v>#N/A</v>
      </c>
      <c r="R82" t="e">
        <f>VLOOKUP(D82, '[1]Team Defense Cleaning'!$A$4:$AN$135, 29, FALSE)</f>
        <v>#N/A</v>
      </c>
      <c r="S82" t="e">
        <f>VLOOKUP(D82, '[1]Team Defense Cleaning'!$A$4:$AN$135, 32, FALSE)</f>
        <v>#N/A</v>
      </c>
      <c r="T82" t="e">
        <f>VLOOKUP(D82, '[1]Team Defense Cleaning'!$A$4:$AP$135, 33, FALSE)</f>
        <v>#N/A</v>
      </c>
      <c r="U82" s="4" t="e">
        <f xml:space="preserve"> 126.0672775 + SUMPRODUCT($K$3:$V$3, Table52[[#This Row],[Predicted Yards]:[Opp Passing Yards/G]])</f>
        <v>#N/A</v>
      </c>
    </row>
    <row r="83" spans="7:21" x14ac:dyDescent="0.2">
      <c r="G83" s="4" t="e">
        <f xml:space="preserve"> 126.0672775+ SUMPRODUCT($K$3:$X$3, Table52[[#This Row],[O/U Diff %]:[Opp Total Yards/Play]])</f>
        <v>#N/A</v>
      </c>
      <c r="H83" t="e">
        <f xml:space="preserve"> IF( Table52[[#This Row],[Predicted Yards]]&gt;Table52[[#This Row],[Yds O/U]], "O", "U")</f>
        <v>#N/A</v>
      </c>
      <c r="I83" s="9" t="e">
        <f>Table52[[#This Row],[Predicted Yards]] -Table52[[#This Row],[Yds O/U]]</f>
        <v>#N/A</v>
      </c>
      <c r="J83" t="e">
        <f>VLOOKUP(A83, '[1]Passing Stats Cleaning'!$A$3:$U$37, 12, FALSE)</f>
        <v>#N/A</v>
      </c>
      <c r="K83" t="e">
        <f>VLOOKUP(A83, '[1]Passing Stats Cleaning'!$A$3:$U$37, 14, FALSE)</f>
        <v>#N/A</v>
      </c>
      <c r="L83" t="e">
        <f>VLOOKUP(A83, '[1]Passing Stats Cleaning'!$A$3:$U$37, 21, FALSE)</f>
        <v>#N/A</v>
      </c>
      <c r="M83" t="e">
        <f>VLOOKUP(A83, '[1]Passing Stats Cleaning'!$A$3:$U$37, 21, FALSE)</f>
        <v>#N/A</v>
      </c>
      <c r="N83" t="e">
        <f>VLOOKUP(D83, '[1]Team Defense Cleaning'!$A$4:$AN$135, 10, FALSE)</f>
        <v>#N/A</v>
      </c>
      <c r="O83" t="e">
        <f>VLOOKUP(D83, '[1]Team Defense Cleaning'!$A$4:$AN$135, 22, FALSE)</f>
        <v>#N/A</v>
      </c>
      <c r="P83" t="e">
        <f>VLOOKUP(D83, '[1]Team Defense Cleaning'!$A$4:$AN$135, 27, FALSE)</f>
        <v>#N/A</v>
      </c>
      <c r="Q83" t="e">
        <f>VLOOKUP(D83, '[1]Team Defense Cleaning'!$A$4:$AN$135, 28, FALSE)</f>
        <v>#N/A</v>
      </c>
      <c r="R83" t="e">
        <f>VLOOKUP(D83, '[1]Team Defense Cleaning'!$A$4:$AN$135, 29, FALSE)</f>
        <v>#N/A</v>
      </c>
      <c r="S83" t="e">
        <f>VLOOKUP(D83, '[1]Team Defense Cleaning'!$A$4:$AN$135, 32, FALSE)</f>
        <v>#N/A</v>
      </c>
      <c r="T83" t="e">
        <f>VLOOKUP(D83, '[1]Team Defense Cleaning'!$A$4:$AP$135, 33, FALSE)</f>
        <v>#N/A</v>
      </c>
      <c r="U83" s="4" t="e">
        <f xml:space="preserve"> 126.0672775 + SUMPRODUCT($K$3:$V$3, Table52[[#This Row],[Predicted Yards]:[Opp Passing Yards/G]])</f>
        <v>#N/A</v>
      </c>
    </row>
    <row r="84" spans="7:21" x14ac:dyDescent="0.2">
      <c r="G84" s="4" t="e">
        <f xml:space="preserve"> 126.0672775+ SUMPRODUCT($K$3:$X$3, Table52[[#This Row],[O/U Diff %]:[Opp Total Yards/Play]])</f>
        <v>#N/A</v>
      </c>
      <c r="H84" t="e">
        <f xml:space="preserve"> IF( Table52[[#This Row],[Predicted Yards]]&gt;Table52[[#This Row],[Yds O/U]], "O", "U")</f>
        <v>#N/A</v>
      </c>
      <c r="I84" s="9" t="e">
        <f>Table52[[#This Row],[Predicted Yards]] -Table52[[#This Row],[Yds O/U]]</f>
        <v>#N/A</v>
      </c>
      <c r="J84" t="e">
        <f>VLOOKUP(A84, '[1]Passing Stats Cleaning'!$A$3:$U$37, 12, FALSE)</f>
        <v>#N/A</v>
      </c>
      <c r="K84" t="e">
        <f>VLOOKUP(A84, '[1]Passing Stats Cleaning'!$A$3:$U$37, 14, FALSE)</f>
        <v>#N/A</v>
      </c>
      <c r="L84" t="e">
        <f>VLOOKUP(A84, '[1]Passing Stats Cleaning'!$A$3:$U$37, 21, FALSE)</f>
        <v>#N/A</v>
      </c>
      <c r="M84" t="e">
        <f>VLOOKUP(A84, '[1]Passing Stats Cleaning'!$A$3:$U$37, 21, FALSE)</f>
        <v>#N/A</v>
      </c>
      <c r="N84" t="e">
        <f>VLOOKUP(D84, '[1]Team Defense Cleaning'!$A$4:$AN$135, 10, FALSE)</f>
        <v>#N/A</v>
      </c>
      <c r="O84" t="e">
        <f>VLOOKUP(D84, '[1]Team Defense Cleaning'!$A$4:$AN$135, 22, FALSE)</f>
        <v>#N/A</v>
      </c>
      <c r="P84" t="e">
        <f>VLOOKUP(D84, '[1]Team Defense Cleaning'!$A$4:$AN$135, 27, FALSE)</f>
        <v>#N/A</v>
      </c>
      <c r="Q84" t="e">
        <f>VLOOKUP(D84, '[1]Team Defense Cleaning'!$A$4:$AN$135, 28, FALSE)</f>
        <v>#N/A</v>
      </c>
      <c r="R84" t="e">
        <f>VLOOKUP(D84, '[1]Team Defense Cleaning'!$A$4:$AN$135, 29, FALSE)</f>
        <v>#N/A</v>
      </c>
      <c r="S84" t="e">
        <f>VLOOKUP(D84, '[1]Team Defense Cleaning'!$A$4:$AN$135, 32, FALSE)</f>
        <v>#N/A</v>
      </c>
      <c r="T84" t="e">
        <f>VLOOKUP(D84, '[1]Team Defense Cleaning'!$A$4:$AP$135, 33, FALSE)</f>
        <v>#N/A</v>
      </c>
      <c r="U84" s="4" t="e">
        <f xml:space="preserve"> 126.0672775 + SUMPRODUCT($K$3:$V$3, Table52[[#This Row],[Predicted Yards]:[Opp Passing Yards/G]])</f>
        <v>#N/A</v>
      </c>
    </row>
    <row r="85" spans="7:21" x14ac:dyDescent="0.2">
      <c r="G85" s="4" t="e">
        <f xml:space="preserve"> 126.0672775+ SUMPRODUCT($K$3:$X$3, Table52[[#This Row],[O/U Diff %]:[Opp Total Yards/Play]])</f>
        <v>#N/A</v>
      </c>
      <c r="H85" t="e">
        <f xml:space="preserve"> IF( Table52[[#This Row],[Predicted Yards]]&gt;Table52[[#This Row],[Yds O/U]], "O", "U")</f>
        <v>#N/A</v>
      </c>
      <c r="I85" s="9" t="e">
        <f>Table52[[#This Row],[Predicted Yards]] -Table52[[#This Row],[Yds O/U]]</f>
        <v>#N/A</v>
      </c>
      <c r="J85" t="e">
        <f>VLOOKUP(A85, '[1]Passing Stats Cleaning'!$A$3:$U$37, 12, FALSE)</f>
        <v>#N/A</v>
      </c>
      <c r="K85" t="e">
        <f>VLOOKUP(A85, '[1]Passing Stats Cleaning'!$A$3:$U$37, 14, FALSE)</f>
        <v>#N/A</v>
      </c>
      <c r="L85" t="e">
        <f>VLOOKUP(A85, '[1]Passing Stats Cleaning'!$A$3:$U$37, 21, FALSE)</f>
        <v>#N/A</v>
      </c>
      <c r="M85" t="e">
        <f>VLOOKUP(A85, '[1]Passing Stats Cleaning'!$A$3:$U$37, 21, FALSE)</f>
        <v>#N/A</v>
      </c>
      <c r="N85" t="e">
        <f>VLOOKUP(D85, '[1]Team Defense Cleaning'!$A$4:$AN$135, 10, FALSE)</f>
        <v>#N/A</v>
      </c>
      <c r="O85" t="e">
        <f>VLOOKUP(D85, '[1]Team Defense Cleaning'!$A$4:$AN$135, 22, FALSE)</f>
        <v>#N/A</v>
      </c>
      <c r="P85" t="e">
        <f>VLOOKUP(D85, '[1]Team Defense Cleaning'!$A$4:$AN$135, 27, FALSE)</f>
        <v>#N/A</v>
      </c>
      <c r="Q85" t="e">
        <f>VLOOKUP(D85, '[1]Team Defense Cleaning'!$A$4:$AN$135, 28, FALSE)</f>
        <v>#N/A</v>
      </c>
      <c r="R85" t="e">
        <f>VLOOKUP(D85, '[1]Team Defense Cleaning'!$A$4:$AN$135, 29, FALSE)</f>
        <v>#N/A</v>
      </c>
      <c r="S85" t="e">
        <f>VLOOKUP(D85, '[1]Team Defense Cleaning'!$A$4:$AN$135, 32, FALSE)</f>
        <v>#N/A</v>
      </c>
      <c r="T85" t="e">
        <f>VLOOKUP(D85, '[1]Team Defense Cleaning'!$A$4:$AP$135, 33, FALSE)</f>
        <v>#N/A</v>
      </c>
      <c r="U85" s="4" t="e">
        <f xml:space="preserve"> 126.0672775 + SUMPRODUCT($K$3:$V$3, Table52[[#This Row],[Predicted Yards]:[Opp Passing Yards/G]])</f>
        <v>#N/A</v>
      </c>
    </row>
    <row r="86" spans="7:21" x14ac:dyDescent="0.2">
      <c r="G86" s="4" t="e">
        <f xml:space="preserve"> 126.0672775+ SUMPRODUCT($K$3:$X$3, Table52[[#This Row],[O/U Diff %]:[Opp Total Yards/Play]])</f>
        <v>#N/A</v>
      </c>
      <c r="H86" t="e">
        <f xml:space="preserve"> IF( Table52[[#This Row],[Predicted Yards]]&gt;Table52[[#This Row],[Yds O/U]], "O", "U")</f>
        <v>#N/A</v>
      </c>
      <c r="I86" s="9" t="e">
        <f>Table52[[#This Row],[Predicted Yards]] -Table52[[#This Row],[Yds O/U]]</f>
        <v>#N/A</v>
      </c>
      <c r="J86" t="e">
        <f>VLOOKUP(A86, '[1]Passing Stats Cleaning'!$A$3:$U$37, 12, FALSE)</f>
        <v>#N/A</v>
      </c>
      <c r="K86" t="e">
        <f>VLOOKUP(A86, '[1]Passing Stats Cleaning'!$A$3:$U$37, 14, FALSE)</f>
        <v>#N/A</v>
      </c>
      <c r="L86" t="e">
        <f>VLOOKUP(A86, '[1]Passing Stats Cleaning'!$A$3:$U$37, 21, FALSE)</f>
        <v>#N/A</v>
      </c>
      <c r="M86" t="e">
        <f>VLOOKUP(A86, '[1]Passing Stats Cleaning'!$A$3:$U$37, 21, FALSE)</f>
        <v>#N/A</v>
      </c>
      <c r="N86" t="e">
        <f>VLOOKUP(D86, '[1]Team Defense Cleaning'!$A$4:$AN$135, 10, FALSE)</f>
        <v>#N/A</v>
      </c>
      <c r="O86" t="e">
        <f>VLOOKUP(D86, '[1]Team Defense Cleaning'!$A$4:$AN$135, 22, FALSE)</f>
        <v>#N/A</v>
      </c>
      <c r="P86" t="e">
        <f>VLOOKUP(D86, '[1]Team Defense Cleaning'!$A$4:$AN$135, 27, FALSE)</f>
        <v>#N/A</v>
      </c>
      <c r="Q86" t="e">
        <f>VLOOKUP(D86, '[1]Team Defense Cleaning'!$A$4:$AN$135, 28, FALSE)</f>
        <v>#N/A</v>
      </c>
      <c r="R86" t="e">
        <f>VLOOKUP(D86, '[1]Team Defense Cleaning'!$A$4:$AN$135, 29, FALSE)</f>
        <v>#N/A</v>
      </c>
      <c r="S86" t="e">
        <f>VLOOKUP(D86, '[1]Team Defense Cleaning'!$A$4:$AN$135, 32, FALSE)</f>
        <v>#N/A</v>
      </c>
      <c r="T86" t="e">
        <f>VLOOKUP(D86, '[1]Team Defense Cleaning'!$A$4:$AP$135, 33, FALSE)</f>
        <v>#N/A</v>
      </c>
      <c r="U86" s="4" t="e">
        <f xml:space="preserve"> 126.0672775 + SUMPRODUCT($K$3:$V$3, Table52[[#This Row],[Predicted Yards]:[Opp Passing Yards/G]])</f>
        <v>#N/A</v>
      </c>
    </row>
    <row r="87" spans="7:21" x14ac:dyDescent="0.2">
      <c r="G87" s="4" t="e">
        <f xml:space="preserve"> 126.0672775+ SUMPRODUCT($K$3:$X$3, Table52[[#This Row],[O/U Diff %]:[Opp Total Yards/Play]])</f>
        <v>#N/A</v>
      </c>
      <c r="H87" t="e">
        <f xml:space="preserve"> IF( Table52[[#This Row],[Predicted Yards]]&gt;Table52[[#This Row],[Yds O/U]], "O", "U")</f>
        <v>#N/A</v>
      </c>
      <c r="I87" s="9" t="e">
        <f>Table52[[#This Row],[Predicted Yards]] -Table52[[#This Row],[Yds O/U]]</f>
        <v>#N/A</v>
      </c>
      <c r="J87" t="e">
        <f>VLOOKUP(A87, '[1]Passing Stats Cleaning'!$A$3:$U$37, 12, FALSE)</f>
        <v>#N/A</v>
      </c>
      <c r="K87" t="e">
        <f>VLOOKUP(A87, '[1]Passing Stats Cleaning'!$A$3:$U$37, 14, FALSE)</f>
        <v>#N/A</v>
      </c>
      <c r="L87" t="e">
        <f>VLOOKUP(A87, '[1]Passing Stats Cleaning'!$A$3:$U$37, 21, FALSE)</f>
        <v>#N/A</v>
      </c>
      <c r="M87" t="e">
        <f>VLOOKUP(A87, '[1]Passing Stats Cleaning'!$A$3:$U$37, 21, FALSE)</f>
        <v>#N/A</v>
      </c>
      <c r="N87" t="e">
        <f>VLOOKUP(D87, '[1]Team Defense Cleaning'!$A$4:$AN$135, 10, FALSE)</f>
        <v>#N/A</v>
      </c>
      <c r="O87" t="e">
        <f>VLOOKUP(D87, '[1]Team Defense Cleaning'!$A$4:$AN$135, 22, FALSE)</f>
        <v>#N/A</v>
      </c>
      <c r="P87" t="e">
        <f>VLOOKUP(D87, '[1]Team Defense Cleaning'!$A$4:$AN$135, 27, FALSE)</f>
        <v>#N/A</v>
      </c>
      <c r="Q87" t="e">
        <f>VLOOKUP(D87, '[1]Team Defense Cleaning'!$A$4:$AN$135, 28, FALSE)</f>
        <v>#N/A</v>
      </c>
      <c r="R87" t="e">
        <f>VLOOKUP(D87, '[1]Team Defense Cleaning'!$A$4:$AN$135, 29, FALSE)</f>
        <v>#N/A</v>
      </c>
      <c r="S87" t="e">
        <f>VLOOKUP(D87, '[1]Team Defense Cleaning'!$A$4:$AN$135, 32, FALSE)</f>
        <v>#N/A</v>
      </c>
      <c r="T87" t="e">
        <f>VLOOKUP(D87, '[1]Team Defense Cleaning'!$A$4:$AP$135, 33, FALSE)</f>
        <v>#N/A</v>
      </c>
      <c r="U87" s="4" t="e">
        <f xml:space="preserve"> 126.0672775 + SUMPRODUCT($K$3:$V$3, Table52[[#This Row],[Predicted Yards]:[Opp Passing Yards/G]])</f>
        <v>#N/A</v>
      </c>
    </row>
    <row r="88" spans="7:21" x14ac:dyDescent="0.2">
      <c r="G88" s="4" t="e">
        <f xml:space="preserve"> 126.0672775+ SUMPRODUCT($K$3:$X$3, Table52[[#This Row],[O/U Diff %]:[Opp Total Yards/Play]])</f>
        <v>#N/A</v>
      </c>
      <c r="H88" t="e">
        <f xml:space="preserve"> IF( Table52[[#This Row],[Predicted Yards]]&gt;Table52[[#This Row],[Yds O/U]], "O", "U")</f>
        <v>#N/A</v>
      </c>
      <c r="I88" s="9" t="e">
        <f>Table52[[#This Row],[Predicted Yards]] -Table52[[#This Row],[Yds O/U]]</f>
        <v>#N/A</v>
      </c>
      <c r="J88" t="e">
        <f>VLOOKUP(A88, '[1]Passing Stats Cleaning'!$A$3:$U$37, 12, FALSE)</f>
        <v>#N/A</v>
      </c>
      <c r="K88" t="e">
        <f>VLOOKUP(A88, '[1]Passing Stats Cleaning'!$A$3:$U$37, 14, FALSE)</f>
        <v>#N/A</v>
      </c>
      <c r="L88" t="e">
        <f>VLOOKUP(A88, '[1]Passing Stats Cleaning'!$A$3:$U$37, 21, FALSE)</f>
        <v>#N/A</v>
      </c>
      <c r="M88" t="e">
        <f>VLOOKUP(A88, '[1]Passing Stats Cleaning'!$A$3:$U$37, 21, FALSE)</f>
        <v>#N/A</v>
      </c>
      <c r="N88" t="e">
        <f>VLOOKUP(D88, '[1]Team Defense Cleaning'!$A$4:$AN$135, 10, FALSE)</f>
        <v>#N/A</v>
      </c>
      <c r="O88" t="e">
        <f>VLOOKUP(D88, '[1]Team Defense Cleaning'!$A$4:$AN$135, 22, FALSE)</f>
        <v>#N/A</v>
      </c>
      <c r="P88" t="e">
        <f>VLOOKUP(D88, '[1]Team Defense Cleaning'!$A$4:$AN$135, 27, FALSE)</f>
        <v>#N/A</v>
      </c>
      <c r="Q88" t="e">
        <f>VLOOKUP(D88, '[1]Team Defense Cleaning'!$A$4:$AN$135, 28, FALSE)</f>
        <v>#N/A</v>
      </c>
      <c r="R88" t="e">
        <f>VLOOKUP(D88, '[1]Team Defense Cleaning'!$A$4:$AN$135, 29, FALSE)</f>
        <v>#N/A</v>
      </c>
      <c r="S88" t="e">
        <f>VLOOKUP(D88, '[1]Team Defense Cleaning'!$A$4:$AN$135, 32, FALSE)</f>
        <v>#N/A</v>
      </c>
      <c r="T88" t="e">
        <f>VLOOKUP(D88, '[1]Team Defense Cleaning'!$A$4:$AP$135, 33, FALSE)</f>
        <v>#N/A</v>
      </c>
      <c r="U88" s="4" t="e">
        <f xml:space="preserve"> 126.0672775 + SUMPRODUCT($K$3:$V$3, Table52[[#This Row],[Predicted Yards]:[Opp Passing Yards/G]])</f>
        <v>#N/A</v>
      </c>
    </row>
    <row r="89" spans="7:21" x14ac:dyDescent="0.2">
      <c r="G89" s="4" t="e">
        <f xml:space="preserve"> 126.0672775+ SUMPRODUCT($K$3:$X$3, Table52[[#This Row],[O/U Diff %]:[Opp Total Yards/Play]])</f>
        <v>#N/A</v>
      </c>
      <c r="H89" t="e">
        <f xml:space="preserve"> IF( Table52[[#This Row],[Predicted Yards]]&gt;Table52[[#This Row],[Yds O/U]], "O", "U")</f>
        <v>#N/A</v>
      </c>
      <c r="I89" s="9" t="e">
        <f>Table52[[#This Row],[Predicted Yards]] -Table52[[#This Row],[Yds O/U]]</f>
        <v>#N/A</v>
      </c>
      <c r="J89" t="e">
        <f>VLOOKUP(A89, '[1]Passing Stats Cleaning'!$A$3:$U$37, 12, FALSE)</f>
        <v>#N/A</v>
      </c>
      <c r="K89" t="e">
        <f>VLOOKUP(A89, '[1]Passing Stats Cleaning'!$A$3:$U$37, 14, FALSE)</f>
        <v>#N/A</v>
      </c>
      <c r="L89" t="e">
        <f>VLOOKUP(A89, '[1]Passing Stats Cleaning'!$A$3:$U$37, 21, FALSE)</f>
        <v>#N/A</v>
      </c>
      <c r="M89" t="e">
        <f>VLOOKUP(A89, '[1]Passing Stats Cleaning'!$A$3:$U$37, 21, FALSE)</f>
        <v>#N/A</v>
      </c>
      <c r="N89" t="e">
        <f>VLOOKUP(D89, '[1]Team Defense Cleaning'!$A$4:$AN$135, 10, FALSE)</f>
        <v>#N/A</v>
      </c>
      <c r="O89" t="e">
        <f>VLOOKUP(D89, '[1]Team Defense Cleaning'!$A$4:$AN$135, 22, FALSE)</f>
        <v>#N/A</v>
      </c>
      <c r="P89" t="e">
        <f>VLOOKUP(D89, '[1]Team Defense Cleaning'!$A$4:$AN$135, 27, FALSE)</f>
        <v>#N/A</v>
      </c>
      <c r="Q89" t="e">
        <f>VLOOKUP(D89, '[1]Team Defense Cleaning'!$A$4:$AN$135, 28, FALSE)</f>
        <v>#N/A</v>
      </c>
      <c r="R89" t="e">
        <f>VLOOKUP(D89, '[1]Team Defense Cleaning'!$A$4:$AN$135, 29, FALSE)</f>
        <v>#N/A</v>
      </c>
      <c r="S89" t="e">
        <f>VLOOKUP(D89, '[1]Team Defense Cleaning'!$A$4:$AN$135, 32, FALSE)</f>
        <v>#N/A</v>
      </c>
      <c r="T89" t="e">
        <f>VLOOKUP(D89, '[1]Team Defense Cleaning'!$A$4:$AP$135, 33, FALSE)</f>
        <v>#N/A</v>
      </c>
      <c r="U89" s="4" t="e">
        <f xml:space="preserve"> 126.0672775 + SUMPRODUCT($K$3:$V$3, Table52[[#This Row],[Predicted Yards]:[Opp Passing Yards/G]])</f>
        <v>#N/A</v>
      </c>
    </row>
    <row r="90" spans="7:21" x14ac:dyDescent="0.2">
      <c r="G90" s="4" t="e">
        <f xml:space="preserve"> 126.0672775+ SUMPRODUCT($K$3:$X$3, Table52[[#This Row],[O/U Diff %]:[Opp Total Yards/Play]])</f>
        <v>#N/A</v>
      </c>
      <c r="H90" t="e">
        <f xml:space="preserve"> IF( Table52[[#This Row],[Predicted Yards]]&gt;Table52[[#This Row],[Yds O/U]], "O", "U")</f>
        <v>#N/A</v>
      </c>
      <c r="I90" s="9" t="e">
        <f>Table52[[#This Row],[Predicted Yards]] -Table52[[#This Row],[Yds O/U]]</f>
        <v>#N/A</v>
      </c>
      <c r="J90" t="e">
        <f>VLOOKUP(A90, '[1]Passing Stats Cleaning'!$A$3:$U$37, 12, FALSE)</f>
        <v>#N/A</v>
      </c>
      <c r="K90" t="e">
        <f>VLOOKUP(A90, '[1]Passing Stats Cleaning'!$A$3:$U$37, 14, FALSE)</f>
        <v>#N/A</v>
      </c>
      <c r="L90" t="e">
        <f>VLOOKUP(A90, '[1]Passing Stats Cleaning'!$A$3:$U$37, 21, FALSE)</f>
        <v>#N/A</v>
      </c>
      <c r="M90" t="e">
        <f>VLOOKUP(A90, '[1]Passing Stats Cleaning'!$A$3:$U$37, 21, FALSE)</f>
        <v>#N/A</v>
      </c>
      <c r="N90" t="e">
        <f>VLOOKUP(D90, '[1]Team Defense Cleaning'!$A$4:$AN$135, 10, FALSE)</f>
        <v>#N/A</v>
      </c>
      <c r="O90" t="e">
        <f>VLOOKUP(D90, '[1]Team Defense Cleaning'!$A$4:$AN$135, 22, FALSE)</f>
        <v>#N/A</v>
      </c>
      <c r="P90" t="e">
        <f>VLOOKUP(D90, '[1]Team Defense Cleaning'!$A$4:$AN$135, 27, FALSE)</f>
        <v>#N/A</v>
      </c>
      <c r="Q90" t="e">
        <f>VLOOKUP(D90, '[1]Team Defense Cleaning'!$A$4:$AN$135, 28, FALSE)</f>
        <v>#N/A</v>
      </c>
      <c r="R90" t="e">
        <f>VLOOKUP(D90, '[1]Team Defense Cleaning'!$A$4:$AN$135, 29, FALSE)</f>
        <v>#N/A</v>
      </c>
      <c r="S90" t="e">
        <f>VLOOKUP(D90, '[1]Team Defense Cleaning'!$A$4:$AN$135, 32, FALSE)</f>
        <v>#N/A</v>
      </c>
      <c r="T90" t="e">
        <f>VLOOKUP(D90, '[1]Team Defense Cleaning'!$A$4:$AP$135, 33, FALSE)</f>
        <v>#N/A</v>
      </c>
      <c r="U90" s="4" t="e">
        <f xml:space="preserve"> 126.0672775 + SUMPRODUCT($K$3:$V$3, Table52[[#This Row],[Predicted Yards]:[Opp Passing Yards/G]])</f>
        <v>#N/A</v>
      </c>
    </row>
    <row r="91" spans="7:21" x14ac:dyDescent="0.2">
      <c r="G91" s="4" t="e">
        <f xml:space="preserve"> 126.0672775+ SUMPRODUCT($K$3:$X$3, Table52[[#This Row],[O/U Diff %]:[Opp Total Yards/Play]])</f>
        <v>#N/A</v>
      </c>
      <c r="H91" t="e">
        <f xml:space="preserve"> IF( Table52[[#This Row],[Predicted Yards]]&gt;Table52[[#This Row],[Yds O/U]], "O", "U")</f>
        <v>#N/A</v>
      </c>
      <c r="I91" s="9" t="e">
        <f>Table52[[#This Row],[Predicted Yards]] -Table52[[#This Row],[Yds O/U]]</f>
        <v>#N/A</v>
      </c>
      <c r="J91" t="e">
        <f>VLOOKUP(A91, '[1]Passing Stats Cleaning'!$A$3:$U$37, 12, FALSE)</f>
        <v>#N/A</v>
      </c>
      <c r="K91" t="e">
        <f>VLOOKUP(A91, '[1]Passing Stats Cleaning'!$A$3:$U$37, 14, FALSE)</f>
        <v>#N/A</v>
      </c>
      <c r="L91" t="e">
        <f>VLOOKUP(A91, '[1]Passing Stats Cleaning'!$A$3:$U$37, 21, FALSE)</f>
        <v>#N/A</v>
      </c>
      <c r="M91" t="e">
        <f>VLOOKUP(A91, '[1]Passing Stats Cleaning'!$A$3:$U$37, 21, FALSE)</f>
        <v>#N/A</v>
      </c>
      <c r="N91" t="e">
        <f>VLOOKUP(D91, '[1]Team Defense Cleaning'!$A$4:$AN$135, 10, FALSE)</f>
        <v>#N/A</v>
      </c>
      <c r="O91" t="e">
        <f>VLOOKUP(D91, '[1]Team Defense Cleaning'!$A$4:$AN$135, 22, FALSE)</f>
        <v>#N/A</v>
      </c>
      <c r="P91" t="e">
        <f>VLOOKUP(D91, '[1]Team Defense Cleaning'!$A$4:$AN$135, 27, FALSE)</f>
        <v>#N/A</v>
      </c>
      <c r="Q91" t="e">
        <f>VLOOKUP(D91, '[1]Team Defense Cleaning'!$A$4:$AN$135, 28, FALSE)</f>
        <v>#N/A</v>
      </c>
      <c r="R91" t="e">
        <f>VLOOKUP(D91, '[1]Team Defense Cleaning'!$A$4:$AN$135, 29, FALSE)</f>
        <v>#N/A</v>
      </c>
      <c r="S91" t="e">
        <f>VLOOKUP(D91, '[1]Team Defense Cleaning'!$A$4:$AN$135, 32, FALSE)</f>
        <v>#N/A</v>
      </c>
      <c r="T91" t="e">
        <f>VLOOKUP(D91, '[1]Team Defense Cleaning'!$A$4:$AP$135, 33, FALSE)</f>
        <v>#N/A</v>
      </c>
      <c r="U91" s="4" t="e">
        <f xml:space="preserve"> 126.0672775 + SUMPRODUCT($K$3:$V$3, Table52[[#This Row],[Predicted Yards]:[Opp Passing Yards/G]])</f>
        <v>#N/A</v>
      </c>
    </row>
    <row r="92" spans="7:21" x14ac:dyDescent="0.2">
      <c r="G92" s="4" t="e">
        <f xml:space="preserve"> 126.0672775+ SUMPRODUCT($K$3:$X$3, Table52[[#This Row],[O/U Diff %]:[Opp Total Yards/Play]])</f>
        <v>#N/A</v>
      </c>
      <c r="H92" t="e">
        <f xml:space="preserve"> IF( Table52[[#This Row],[Predicted Yards]]&gt;Table52[[#This Row],[Yds O/U]], "O", "U")</f>
        <v>#N/A</v>
      </c>
      <c r="I92" s="9" t="e">
        <f>Table52[[#This Row],[Predicted Yards]] -Table52[[#This Row],[Yds O/U]]</f>
        <v>#N/A</v>
      </c>
      <c r="J92" t="e">
        <f>VLOOKUP(A92, '[1]Passing Stats Cleaning'!$A$3:$U$37, 12, FALSE)</f>
        <v>#N/A</v>
      </c>
      <c r="K92" t="e">
        <f>VLOOKUP(A92, '[1]Passing Stats Cleaning'!$A$3:$U$37, 14, FALSE)</f>
        <v>#N/A</v>
      </c>
      <c r="L92" t="e">
        <f>VLOOKUP(A92, '[1]Passing Stats Cleaning'!$A$3:$U$37, 21, FALSE)</f>
        <v>#N/A</v>
      </c>
      <c r="M92" t="e">
        <f>VLOOKUP(A92, '[1]Passing Stats Cleaning'!$A$3:$U$37, 21, FALSE)</f>
        <v>#N/A</v>
      </c>
      <c r="N92" t="e">
        <f>VLOOKUP(D92, '[1]Team Defense Cleaning'!$A$4:$AN$135, 10, FALSE)</f>
        <v>#N/A</v>
      </c>
      <c r="O92" t="e">
        <f>VLOOKUP(D92, '[1]Team Defense Cleaning'!$A$4:$AN$135, 22, FALSE)</f>
        <v>#N/A</v>
      </c>
      <c r="P92" t="e">
        <f>VLOOKUP(D92, '[1]Team Defense Cleaning'!$A$4:$AN$135, 27, FALSE)</f>
        <v>#N/A</v>
      </c>
      <c r="Q92" t="e">
        <f>VLOOKUP(D92, '[1]Team Defense Cleaning'!$A$4:$AN$135, 28, FALSE)</f>
        <v>#N/A</v>
      </c>
      <c r="R92" t="e">
        <f>VLOOKUP(D92, '[1]Team Defense Cleaning'!$A$4:$AN$135, 29, FALSE)</f>
        <v>#N/A</v>
      </c>
      <c r="S92" t="e">
        <f>VLOOKUP(D92, '[1]Team Defense Cleaning'!$A$4:$AN$135, 32, FALSE)</f>
        <v>#N/A</v>
      </c>
      <c r="T92" t="e">
        <f>VLOOKUP(D92, '[1]Team Defense Cleaning'!$A$4:$AP$135, 33, FALSE)</f>
        <v>#N/A</v>
      </c>
      <c r="U92" s="4" t="e">
        <f xml:space="preserve"> 126.0672775 + SUMPRODUCT($K$3:$V$3, Table52[[#This Row],[Predicted Yards]:[Opp Passing Yards/G]])</f>
        <v>#N/A</v>
      </c>
    </row>
    <row r="93" spans="7:21" x14ac:dyDescent="0.2">
      <c r="G93" s="4" t="e">
        <f xml:space="preserve"> 126.0672775+ SUMPRODUCT($K$3:$X$3, Table52[[#This Row],[O/U Diff %]:[Opp Total Yards/Play]])</f>
        <v>#N/A</v>
      </c>
      <c r="H93" t="e">
        <f xml:space="preserve"> IF( Table52[[#This Row],[Predicted Yards]]&gt;Table52[[#This Row],[Yds O/U]], "O", "U")</f>
        <v>#N/A</v>
      </c>
      <c r="I93" s="9" t="e">
        <f>Table52[[#This Row],[Predicted Yards]] -Table52[[#This Row],[Yds O/U]]</f>
        <v>#N/A</v>
      </c>
      <c r="J93" t="e">
        <f>VLOOKUP(A93, '[1]Passing Stats Cleaning'!$A$3:$U$37, 12, FALSE)</f>
        <v>#N/A</v>
      </c>
      <c r="K93" t="e">
        <f>VLOOKUP(A93, '[1]Passing Stats Cleaning'!$A$3:$U$37, 14, FALSE)</f>
        <v>#N/A</v>
      </c>
      <c r="L93" t="e">
        <f>VLOOKUP(A93, '[1]Passing Stats Cleaning'!$A$3:$U$37, 21, FALSE)</f>
        <v>#N/A</v>
      </c>
      <c r="M93" t="e">
        <f>VLOOKUP(A93, '[1]Passing Stats Cleaning'!$A$3:$U$37, 21, FALSE)</f>
        <v>#N/A</v>
      </c>
      <c r="N93" t="e">
        <f>VLOOKUP(D93, '[1]Team Defense Cleaning'!$A$4:$AN$135, 10, FALSE)</f>
        <v>#N/A</v>
      </c>
      <c r="O93" t="e">
        <f>VLOOKUP(D93, '[1]Team Defense Cleaning'!$A$4:$AN$135, 22, FALSE)</f>
        <v>#N/A</v>
      </c>
      <c r="P93" t="e">
        <f>VLOOKUP(D93, '[1]Team Defense Cleaning'!$A$4:$AN$135, 27, FALSE)</f>
        <v>#N/A</v>
      </c>
      <c r="Q93" t="e">
        <f>VLOOKUP(D93, '[1]Team Defense Cleaning'!$A$4:$AN$135, 28, FALSE)</f>
        <v>#N/A</v>
      </c>
      <c r="R93" t="e">
        <f>VLOOKUP(D93, '[1]Team Defense Cleaning'!$A$4:$AN$135, 29, FALSE)</f>
        <v>#N/A</v>
      </c>
      <c r="S93" t="e">
        <f>VLOOKUP(D93, '[1]Team Defense Cleaning'!$A$4:$AN$135, 32, FALSE)</f>
        <v>#N/A</v>
      </c>
      <c r="T93" t="e">
        <f>VLOOKUP(D93, '[1]Team Defense Cleaning'!$A$4:$AP$135, 33, FALSE)</f>
        <v>#N/A</v>
      </c>
      <c r="U93" s="4" t="e">
        <f xml:space="preserve"> 126.0672775 + SUMPRODUCT($K$3:$V$3, Table52[[#This Row],[Predicted Yards]:[Opp Passing Yards/G]])</f>
        <v>#N/A</v>
      </c>
    </row>
    <row r="94" spans="7:21" x14ac:dyDescent="0.2">
      <c r="G94" s="4" t="e">
        <f xml:space="preserve"> 126.0672775+ SUMPRODUCT($K$3:$X$3, Table52[[#This Row],[O/U Diff %]:[Opp Total Yards/Play]])</f>
        <v>#N/A</v>
      </c>
      <c r="H94" t="e">
        <f xml:space="preserve"> IF( Table52[[#This Row],[Predicted Yards]]&gt;Table52[[#This Row],[Yds O/U]], "O", "U")</f>
        <v>#N/A</v>
      </c>
      <c r="I94" s="9" t="e">
        <f>Table52[[#This Row],[Predicted Yards]] -Table52[[#This Row],[Yds O/U]]</f>
        <v>#N/A</v>
      </c>
      <c r="J94" t="e">
        <f>VLOOKUP(A94, '[1]Passing Stats Cleaning'!$A$3:$U$37, 12, FALSE)</f>
        <v>#N/A</v>
      </c>
      <c r="K94" t="e">
        <f>VLOOKUP(A94, '[1]Passing Stats Cleaning'!$A$3:$U$37, 14, FALSE)</f>
        <v>#N/A</v>
      </c>
      <c r="L94" t="e">
        <f>VLOOKUP(A94, '[1]Passing Stats Cleaning'!$A$3:$U$37, 21, FALSE)</f>
        <v>#N/A</v>
      </c>
      <c r="M94" t="e">
        <f>VLOOKUP(A94, '[1]Passing Stats Cleaning'!$A$3:$U$37, 21, FALSE)</f>
        <v>#N/A</v>
      </c>
      <c r="N94" t="e">
        <f>VLOOKUP(D94, '[1]Team Defense Cleaning'!$A$4:$AN$135, 10, FALSE)</f>
        <v>#N/A</v>
      </c>
      <c r="O94" t="e">
        <f>VLOOKUP(D94, '[1]Team Defense Cleaning'!$A$4:$AN$135, 22, FALSE)</f>
        <v>#N/A</v>
      </c>
      <c r="P94" t="e">
        <f>VLOOKUP(D94, '[1]Team Defense Cleaning'!$A$4:$AN$135, 27, FALSE)</f>
        <v>#N/A</v>
      </c>
      <c r="Q94" t="e">
        <f>VLOOKUP(D94, '[1]Team Defense Cleaning'!$A$4:$AN$135, 28, FALSE)</f>
        <v>#N/A</v>
      </c>
      <c r="R94" t="e">
        <f>VLOOKUP(D94, '[1]Team Defense Cleaning'!$A$4:$AN$135, 29, FALSE)</f>
        <v>#N/A</v>
      </c>
      <c r="S94" t="e">
        <f>VLOOKUP(D94, '[1]Team Defense Cleaning'!$A$4:$AN$135, 32, FALSE)</f>
        <v>#N/A</v>
      </c>
      <c r="T94" t="e">
        <f>VLOOKUP(D94, '[1]Team Defense Cleaning'!$A$4:$AP$135, 33, FALSE)</f>
        <v>#N/A</v>
      </c>
      <c r="U94" s="4" t="e">
        <f xml:space="preserve"> 126.0672775 + SUMPRODUCT($K$3:$V$3, Table52[[#This Row],[Predicted Yards]:[Opp Passing Yards/G]])</f>
        <v>#N/A</v>
      </c>
    </row>
    <row r="95" spans="7:21" x14ac:dyDescent="0.2">
      <c r="G95" s="4" t="e">
        <f xml:space="preserve"> 126.0672775+ SUMPRODUCT($K$3:$X$3, Table52[[#This Row],[O/U Diff %]:[Opp Total Yards/Play]])</f>
        <v>#N/A</v>
      </c>
      <c r="H95" t="e">
        <f xml:space="preserve"> IF( Table52[[#This Row],[Predicted Yards]]&gt;Table52[[#This Row],[Yds O/U]], "O", "U")</f>
        <v>#N/A</v>
      </c>
      <c r="I95" s="9" t="e">
        <f>Table52[[#This Row],[Predicted Yards]] -Table52[[#This Row],[Yds O/U]]</f>
        <v>#N/A</v>
      </c>
      <c r="J95" t="e">
        <f>VLOOKUP(A95, '[1]Passing Stats Cleaning'!$A$3:$U$37, 12, FALSE)</f>
        <v>#N/A</v>
      </c>
      <c r="K95" t="e">
        <f>VLOOKUP(A95, '[1]Passing Stats Cleaning'!$A$3:$U$37, 14, FALSE)</f>
        <v>#N/A</v>
      </c>
      <c r="L95" t="e">
        <f>VLOOKUP(A95, '[1]Passing Stats Cleaning'!$A$3:$U$37, 21, FALSE)</f>
        <v>#N/A</v>
      </c>
      <c r="M95" t="e">
        <f>VLOOKUP(A95, '[1]Passing Stats Cleaning'!$A$3:$U$37, 21, FALSE)</f>
        <v>#N/A</v>
      </c>
      <c r="N95" t="e">
        <f>VLOOKUP(D95, '[1]Team Defense Cleaning'!$A$4:$AN$135, 10, FALSE)</f>
        <v>#N/A</v>
      </c>
      <c r="O95" t="e">
        <f>VLOOKUP(D95, '[1]Team Defense Cleaning'!$A$4:$AN$135, 22, FALSE)</f>
        <v>#N/A</v>
      </c>
      <c r="P95" t="e">
        <f>VLOOKUP(D95, '[1]Team Defense Cleaning'!$A$4:$AN$135, 27, FALSE)</f>
        <v>#N/A</v>
      </c>
      <c r="Q95" t="e">
        <f>VLOOKUP(D95, '[1]Team Defense Cleaning'!$A$4:$AN$135, 28, FALSE)</f>
        <v>#N/A</v>
      </c>
      <c r="R95" t="e">
        <f>VLOOKUP(D95, '[1]Team Defense Cleaning'!$A$4:$AN$135, 29, FALSE)</f>
        <v>#N/A</v>
      </c>
      <c r="S95" t="e">
        <f>VLOOKUP(D95, '[1]Team Defense Cleaning'!$A$4:$AN$135, 32, FALSE)</f>
        <v>#N/A</v>
      </c>
      <c r="T95" t="e">
        <f>VLOOKUP(D95, '[1]Team Defense Cleaning'!$A$4:$AP$135, 33, FALSE)</f>
        <v>#N/A</v>
      </c>
      <c r="U95" s="4" t="e">
        <f xml:space="preserve"> 126.0672775 + SUMPRODUCT($K$3:$V$3, Table52[[#This Row],[Predicted Yards]:[Opp Passing Yards/G]])</f>
        <v>#N/A</v>
      </c>
    </row>
    <row r="96" spans="7:21" x14ac:dyDescent="0.2">
      <c r="G96" s="4" t="e">
        <f xml:space="preserve"> 126.0672775+ SUMPRODUCT($K$3:$X$3, Table52[[#This Row],[O/U Diff %]:[Opp Total Yards/Play]])</f>
        <v>#N/A</v>
      </c>
      <c r="H96" t="e">
        <f xml:space="preserve"> IF( Table52[[#This Row],[Predicted Yards]]&gt;Table52[[#This Row],[Yds O/U]], "O", "U")</f>
        <v>#N/A</v>
      </c>
      <c r="I96" s="9" t="e">
        <f>Table52[[#This Row],[Predicted Yards]] -Table52[[#This Row],[Yds O/U]]</f>
        <v>#N/A</v>
      </c>
      <c r="J96" t="e">
        <f>VLOOKUP(A96, '[1]Passing Stats Cleaning'!$A$3:$U$37, 12, FALSE)</f>
        <v>#N/A</v>
      </c>
      <c r="K96" t="e">
        <f>VLOOKUP(A96, '[1]Passing Stats Cleaning'!$A$3:$U$37, 14, FALSE)</f>
        <v>#N/A</v>
      </c>
      <c r="L96" t="e">
        <f>VLOOKUP(A96, '[1]Passing Stats Cleaning'!$A$3:$U$37, 21, FALSE)</f>
        <v>#N/A</v>
      </c>
      <c r="M96" t="e">
        <f>VLOOKUP(A96, '[1]Passing Stats Cleaning'!$A$3:$U$37, 21, FALSE)</f>
        <v>#N/A</v>
      </c>
      <c r="N96" t="e">
        <f>VLOOKUP(D96, '[1]Team Defense Cleaning'!$A$4:$AN$135, 10, FALSE)</f>
        <v>#N/A</v>
      </c>
      <c r="O96" t="e">
        <f>VLOOKUP(D96, '[1]Team Defense Cleaning'!$A$4:$AN$135, 22, FALSE)</f>
        <v>#N/A</v>
      </c>
      <c r="P96" t="e">
        <f>VLOOKUP(D96, '[1]Team Defense Cleaning'!$A$4:$AN$135, 27, FALSE)</f>
        <v>#N/A</v>
      </c>
      <c r="Q96" t="e">
        <f>VLOOKUP(D96, '[1]Team Defense Cleaning'!$A$4:$AN$135, 28, FALSE)</f>
        <v>#N/A</v>
      </c>
      <c r="R96" t="e">
        <f>VLOOKUP(D96, '[1]Team Defense Cleaning'!$A$4:$AN$135, 29, FALSE)</f>
        <v>#N/A</v>
      </c>
      <c r="S96" t="e">
        <f>VLOOKUP(D96, '[1]Team Defense Cleaning'!$A$4:$AN$135, 32, FALSE)</f>
        <v>#N/A</v>
      </c>
      <c r="T96" t="e">
        <f>VLOOKUP(D96, '[1]Team Defense Cleaning'!$A$4:$AP$135, 33, FALSE)</f>
        <v>#N/A</v>
      </c>
      <c r="U96" s="4" t="e">
        <f xml:space="preserve"> 126.0672775 + SUMPRODUCT($K$3:$V$3, Table52[[#This Row],[Predicted Yards]:[Opp Passing Yards/G]])</f>
        <v>#N/A</v>
      </c>
    </row>
    <row r="97" spans="1:21" x14ac:dyDescent="0.2">
      <c r="G97" s="4" t="e">
        <f xml:space="preserve"> 126.0672775+ SUMPRODUCT($K$3:$X$3, Table52[[#This Row],[O/U Diff %]:[Opp Total Yards/Play]])</f>
        <v>#N/A</v>
      </c>
      <c r="H97" t="e">
        <f xml:space="preserve"> IF( Table52[[#This Row],[Predicted Yards]]&gt;Table52[[#This Row],[Yds O/U]], "O", "U")</f>
        <v>#N/A</v>
      </c>
      <c r="I97" s="9" t="e">
        <f>Table52[[#This Row],[Predicted Yards]] -Table52[[#This Row],[Yds O/U]]</f>
        <v>#N/A</v>
      </c>
      <c r="J97" t="e">
        <f>VLOOKUP(A97, '[1]Passing Stats Cleaning'!$A$3:$U$37, 12, FALSE)</f>
        <v>#N/A</v>
      </c>
      <c r="K97" t="e">
        <f>VLOOKUP(A97, '[1]Passing Stats Cleaning'!$A$3:$U$37, 14, FALSE)</f>
        <v>#N/A</v>
      </c>
      <c r="L97" t="e">
        <f>VLOOKUP(A97, '[1]Passing Stats Cleaning'!$A$3:$U$37, 21, FALSE)</f>
        <v>#N/A</v>
      </c>
      <c r="M97" t="e">
        <f>VLOOKUP(A97, '[1]Passing Stats Cleaning'!$A$3:$U$37, 21, FALSE)</f>
        <v>#N/A</v>
      </c>
      <c r="N97" t="e">
        <f>VLOOKUP(D97, '[1]Team Defense Cleaning'!$A$4:$AN$135, 10, FALSE)</f>
        <v>#N/A</v>
      </c>
      <c r="O97" t="e">
        <f>VLOOKUP(D97, '[1]Team Defense Cleaning'!$A$4:$AN$135, 22, FALSE)</f>
        <v>#N/A</v>
      </c>
      <c r="P97" t="e">
        <f>VLOOKUP(D97, '[1]Team Defense Cleaning'!$A$4:$AN$135, 27, FALSE)</f>
        <v>#N/A</v>
      </c>
      <c r="Q97" t="e">
        <f>VLOOKUP(D97, '[1]Team Defense Cleaning'!$A$4:$AN$135, 28, FALSE)</f>
        <v>#N/A</v>
      </c>
      <c r="R97" t="e">
        <f>VLOOKUP(D97, '[1]Team Defense Cleaning'!$A$4:$AN$135, 29, FALSE)</f>
        <v>#N/A</v>
      </c>
      <c r="S97" t="e">
        <f>VLOOKUP(D97, '[1]Team Defense Cleaning'!$A$4:$AN$135, 32, FALSE)</f>
        <v>#N/A</v>
      </c>
      <c r="T97" t="e">
        <f>VLOOKUP(D97, '[1]Team Defense Cleaning'!$A$4:$AP$135, 33, FALSE)</f>
        <v>#N/A</v>
      </c>
      <c r="U97" s="4" t="e">
        <f xml:space="preserve"> 126.0672775 + SUMPRODUCT($K$3:$V$3, Table52[[#This Row],[Predicted Yards]:[Opp Passing Yards/G]])</f>
        <v>#N/A</v>
      </c>
    </row>
    <row r="98" spans="1:21" x14ac:dyDescent="0.2">
      <c r="G98" s="4" t="e">
        <f xml:space="preserve"> 126.0672775+ SUMPRODUCT($K$3:$X$3, Table52[[#This Row],[O/U Diff %]:[Opp Total Yards/Play]])</f>
        <v>#N/A</v>
      </c>
      <c r="H98" t="e">
        <f xml:space="preserve"> IF( Table52[[#This Row],[Predicted Yards]]&gt;Table52[[#This Row],[Yds O/U]], "O", "U")</f>
        <v>#N/A</v>
      </c>
      <c r="I98" s="9" t="e">
        <f>Table52[[#This Row],[Predicted Yards]] -Table52[[#This Row],[Yds O/U]]</f>
        <v>#N/A</v>
      </c>
      <c r="J98" t="e">
        <f>VLOOKUP(A98, '[1]Passing Stats Cleaning'!$A$3:$U$37, 12, FALSE)</f>
        <v>#N/A</v>
      </c>
      <c r="K98" t="e">
        <f>VLOOKUP(A98, '[1]Passing Stats Cleaning'!$A$3:$U$37, 14, FALSE)</f>
        <v>#N/A</v>
      </c>
      <c r="L98" t="e">
        <f>VLOOKUP(A98, '[1]Passing Stats Cleaning'!$A$3:$U$37, 21, FALSE)</f>
        <v>#N/A</v>
      </c>
      <c r="M98" t="e">
        <f>VLOOKUP(A98, '[1]Passing Stats Cleaning'!$A$3:$U$37, 21, FALSE)</f>
        <v>#N/A</v>
      </c>
      <c r="N98" t="e">
        <f>VLOOKUP(D98, '[1]Team Defense Cleaning'!$A$4:$AN$135, 10, FALSE)</f>
        <v>#N/A</v>
      </c>
      <c r="O98" t="e">
        <f>VLOOKUP(D98, '[1]Team Defense Cleaning'!$A$4:$AN$135, 22, FALSE)</f>
        <v>#N/A</v>
      </c>
      <c r="P98" t="e">
        <f>VLOOKUP(D98, '[1]Team Defense Cleaning'!$A$4:$AN$135, 27, FALSE)</f>
        <v>#N/A</v>
      </c>
      <c r="Q98" t="e">
        <f>VLOOKUP(D98, '[1]Team Defense Cleaning'!$A$4:$AN$135, 28, FALSE)</f>
        <v>#N/A</v>
      </c>
      <c r="R98" t="e">
        <f>VLOOKUP(D98, '[1]Team Defense Cleaning'!$A$4:$AN$135, 29, FALSE)</f>
        <v>#N/A</v>
      </c>
      <c r="S98" t="e">
        <f>VLOOKUP(D98, '[1]Team Defense Cleaning'!$A$4:$AN$135, 32, FALSE)</f>
        <v>#N/A</v>
      </c>
      <c r="T98" t="e">
        <f>VLOOKUP(D98, '[1]Team Defense Cleaning'!$A$4:$AP$135, 33, FALSE)</f>
        <v>#N/A</v>
      </c>
      <c r="U98" s="4" t="e">
        <f xml:space="preserve"> 126.0672775 + SUMPRODUCT($K$3:$V$3, Table52[[#This Row],[Predicted Yards]:[Opp Passing Yards/G]])</f>
        <v>#N/A</v>
      </c>
    </row>
    <row r="99" spans="1:21" x14ac:dyDescent="0.2">
      <c r="G99" s="4" t="e">
        <f xml:space="preserve"> 126.0672775+ SUMPRODUCT($K$3:$X$3, Table52[[#This Row],[O/U Diff %]:[Opp Total Yards/Play]])</f>
        <v>#N/A</v>
      </c>
      <c r="H99" t="e">
        <f xml:space="preserve"> IF( Table52[[#This Row],[Predicted Yards]]&gt;Table52[[#This Row],[Yds O/U]], "O", "U")</f>
        <v>#N/A</v>
      </c>
      <c r="I99" s="9" t="e">
        <f>Table52[[#This Row],[Predicted Yards]] -Table52[[#This Row],[Yds O/U]]</f>
        <v>#N/A</v>
      </c>
      <c r="J99" t="e">
        <f>VLOOKUP(A99, '[1]Passing Stats Cleaning'!$A$3:$U$37, 12, FALSE)</f>
        <v>#N/A</v>
      </c>
      <c r="K99" t="e">
        <f>VLOOKUP(A99, '[1]Passing Stats Cleaning'!$A$3:$U$37, 14, FALSE)</f>
        <v>#N/A</v>
      </c>
      <c r="L99" t="e">
        <f>VLOOKUP(A99, '[1]Passing Stats Cleaning'!$A$3:$U$37, 21, FALSE)</f>
        <v>#N/A</v>
      </c>
      <c r="M99" t="e">
        <f>VLOOKUP(A99, '[1]Passing Stats Cleaning'!$A$3:$U$37, 21, FALSE)</f>
        <v>#N/A</v>
      </c>
      <c r="N99" t="e">
        <f>VLOOKUP(D99, '[1]Team Defense Cleaning'!$A$4:$AN$135, 10, FALSE)</f>
        <v>#N/A</v>
      </c>
      <c r="O99" t="e">
        <f>VLOOKUP(D99, '[1]Team Defense Cleaning'!$A$4:$AN$135, 22, FALSE)</f>
        <v>#N/A</v>
      </c>
      <c r="P99" t="e">
        <f>VLOOKUP(D99, '[1]Team Defense Cleaning'!$A$4:$AN$135, 27, FALSE)</f>
        <v>#N/A</v>
      </c>
      <c r="Q99" t="e">
        <f>VLOOKUP(D99, '[1]Team Defense Cleaning'!$A$4:$AN$135, 28, FALSE)</f>
        <v>#N/A</v>
      </c>
      <c r="R99" t="e">
        <f>VLOOKUP(D99, '[1]Team Defense Cleaning'!$A$4:$AN$135, 29, FALSE)</f>
        <v>#N/A</v>
      </c>
      <c r="S99" t="e">
        <f>VLOOKUP(D99, '[1]Team Defense Cleaning'!$A$4:$AN$135, 32, FALSE)</f>
        <v>#N/A</v>
      </c>
      <c r="T99" t="e">
        <f>VLOOKUP(D99, '[1]Team Defense Cleaning'!$A$4:$AP$135, 33, FALSE)</f>
        <v>#N/A</v>
      </c>
      <c r="U99" s="4" t="e">
        <f xml:space="preserve"> 126.0672775 + SUMPRODUCT($K$3:$V$3, Table52[[#This Row],[Predicted Yards]:[Opp Passing Yards/G]])</f>
        <v>#N/A</v>
      </c>
    </row>
    <row r="100" spans="1:21" x14ac:dyDescent="0.2">
      <c r="A100" t="s">
        <v>128</v>
      </c>
      <c r="G100" s="4" t="e">
        <f xml:space="preserve"> 126.0672775+ SUMPRODUCT($K$3:$X$3, Table52[[#This Row],[O/U Diff %]:[Opp Total Yards/Play]])</f>
        <v>#N/A</v>
      </c>
      <c r="H100" t="e">
        <f xml:space="preserve"> IF( Table52[[#This Row],[Predicted Yards]]&gt;Table52[[#This Row],[Yds O/U]], "O", "U")</f>
        <v>#N/A</v>
      </c>
      <c r="I100" s="9" t="e">
        <f>Table52[[#This Row],[Predicted Yards]] -Table52[[#This Row],[Yds O/U]]</f>
        <v>#N/A</v>
      </c>
      <c r="J100" t="e">
        <f>VLOOKUP(A100, '[1]Passing Stats Cleaning'!$A$3:$U$37, 12, FALSE)</f>
        <v>#N/A</v>
      </c>
      <c r="K100" t="e">
        <f>VLOOKUP(A100, '[1]Passing Stats Cleaning'!$A$3:$U$37, 14, FALSE)</f>
        <v>#N/A</v>
      </c>
      <c r="L100" t="e">
        <f>VLOOKUP(A100, '[1]Passing Stats Cleaning'!$A$3:$U$37, 21, FALSE)</f>
        <v>#N/A</v>
      </c>
      <c r="M100" t="e">
        <f>VLOOKUP(A100, '[1]Passing Stats Cleaning'!$A$3:$U$37, 21, FALSE)</f>
        <v>#N/A</v>
      </c>
      <c r="N100" t="e">
        <f>VLOOKUP(D100, '[1]Team Defense Cleaning'!$A$4:$AN$135, 10, FALSE)</f>
        <v>#N/A</v>
      </c>
      <c r="O100" t="e">
        <f>VLOOKUP(D100, '[1]Team Defense Cleaning'!$A$4:$AN$135, 22, FALSE)</f>
        <v>#N/A</v>
      </c>
      <c r="P100" t="e">
        <f>VLOOKUP(D100, '[1]Team Defense Cleaning'!$A$4:$AN$135, 27, FALSE)</f>
        <v>#N/A</v>
      </c>
      <c r="Q100" t="e">
        <f>VLOOKUP(D100, '[1]Team Defense Cleaning'!$A$4:$AN$135, 28, FALSE)</f>
        <v>#N/A</v>
      </c>
      <c r="R100" t="e">
        <f>VLOOKUP(D100, '[1]Team Defense Cleaning'!$A$4:$AN$135, 29, FALSE)</f>
        <v>#N/A</v>
      </c>
      <c r="S100" t="e">
        <f>VLOOKUP(D100, '[1]Team Defense Cleaning'!$A$4:$AN$135, 32, FALSE)</f>
        <v>#N/A</v>
      </c>
      <c r="T100" t="e">
        <f>VLOOKUP(D100, '[1]Team Defense Cleaning'!$A$4:$AP$135, 33, FALSE)</f>
        <v>#N/A</v>
      </c>
      <c r="U100" s="4" t="e">
        <f xml:space="preserve"> 126.0672775 + SUMPRODUCT($K$3:$V$3, Table52[[#This Row],[Predicted Yards]:[Opp Passing Yards/G]])</f>
        <v>#N/A</v>
      </c>
    </row>
    <row r="101" spans="1:21" x14ac:dyDescent="0.2">
      <c r="G101" s="4">
        <f ca="1" xml:space="preserve"> 126.0672775+ SUMPRODUCT($K$3:$X$3, Table52[[#This Row],[O/U Diff %]:[Opp Total Yards/Play]])</f>
        <v>1478.0336609837377</v>
      </c>
      <c r="H101" t="str">
        <f ca="1" xml:space="preserve"> IF( Table52[[#This Row],[Predicted Yards]]&gt;Table52[[#This Row],[Yds O/U]], "O", "U")</f>
        <v>U</v>
      </c>
      <c r="I101" s="9">
        <f ca="1">Table52[[#This Row],[Predicted Yards]] -Table52[[#This Row],[Yds O/U]]</f>
        <v>-251.01804843737415</v>
      </c>
      <c r="U101" s="4" t="e">
        <f ca="1" xml:space="preserve"> 126.0672775 + SUMPRODUCT($K$3:$V$3, Table52[[#This Row],[Predicted Yards]:[Opp Passing Yards/G]])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CBE4-8561-D84E-87A5-BE07CFBEB722}">
  <dimension ref="A1:BA27"/>
  <sheetViews>
    <sheetView workbookViewId="0">
      <selection activeCell="F18" sqref="F18"/>
    </sheetView>
  </sheetViews>
  <sheetFormatPr baseColWidth="10" defaultRowHeight="16" x14ac:dyDescent="0.2"/>
  <cols>
    <col min="1" max="1" width="17" bestFit="1" customWidth="1"/>
    <col min="4" max="4" width="14.6640625" bestFit="1" customWidth="1"/>
    <col min="6" max="6" width="10.6640625" customWidth="1"/>
    <col min="7" max="7" width="13.33203125" bestFit="1" customWidth="1"/>
  </cols>
  <sheetData>
    <row r="1" spans="1:53" x14ac:dyDescent="0.2">
      <c r="A1" s="1" t="s">
        <v>28</v>
      </c>
      <c r="B1" s="1" t="s">
        <v>0</v>
      </c>
      <c r="C1" s="1" t="s">
        <v>92</v>
      </c>
      <c r="D1" s="1" t="s">
        <v>93</v>
      </c>
      <c r="E1" s="4" t="s">
        <v>131</v>
      </c>
      <c r="F1" s="4" t="s">
        <v>45</v>
      </c>
      <c r="G1" s="4" t="s">
        <v>126</v>
      </c>
      <c r="H1" s="4" t="s">
        <v>174</v>
      </c>
      <c r="I1" s="4" t="s">
        <v>175</v>
      </c>
      <c r="J1" s="8" t="s">
        <v>320</v>
      </c>
      <c r="K1" s="8" t="s">
        <v>30</v>
      </c>
      <c r="L1" s="8" t="s">
        <v>32</v>
      </c>
      <c r="M1" s="8" t="s">
        <v>34</v>
      </c>
      <c r="N1" s="8" t="s">
        <v>40</v>
      </c>
      <c r="O1" s="8" t="s">
        <v>105</v>
      </c>
      <c r="P1" s="8" t="s">
        <v>108</v>
      </c>
      <c r="Q1" s="8" t="s">
        <v>109</v>
      </c>
      <c r="R1" s="8" t="s">
        <v>110</v>
      </c>
      <c r="S1" s="8" t="s">
        <v>115</v>
      </c>
      <c r="T1" s="8" t="s">
        <v>117</v>
      </c>
      <c r="U1" s="8" t="s">
        <v>118</v>
      </c>
      <c r="V1" s="8" t="s">
        <v>119</v>
      </c>
      <c r="W1" s="8" t="s">
        <v>121</v>
      </c>
      <c r="X1" t="s">
        <v>122</v>
      </c>
      <c r="Y1" t="s">
        <v>279</v>
      </c>
      <c r="Z1" t="s">
        <v>148</v>
      </c>
      <c r="AA1" s="4" t="s">
        <v>180</v>
      </c>
      <c r="AB1" t="s">
        <v>149</v>
      </c>
      <c r="AC1" s="4" t="s">
        <v>150</v>
      </c>
      <c r="AD1" s="4" t="s">
        <v>151</v>
      </c>
      <c r="AE1" t="s">
        <v>152</v>
      </c>
      <c r="AF1" t="s">
        <v>153</v>
      </c>
      <c r="AG1" t="s">
        <v>154</v>
      </c>
      <c r="AH1" s="4" t="s">
        <v>155</v>
      </c>
      <c r="AI1" s="4" t="s">
        <v>156</v>
      </c>
      <c r="AJ1" s="4" t="s">
        <v>157</v>
      </c>
      <c r="AK1" s="4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212</v>
      </c>
    </row>
    <row r="2" spans="1:53" x14ac:dyDescent="0.2">
      <c r="A2" t="s">
        <v>194</v>
      </c>
      <c r="B2" t="s">
        <v>184</v>
      </c>
      <c r="C2">
        <v>0</v>
      </c>
      <c r="D2" t="s">
        <v>220</v>
      </c>
      <c r="E2">
        <v>172.5</v>
      </c>
      <c r="F2">
        <v>-6.5</v>
      </c>
      <c r="G2" s="4">
        <v>363.69985313300464</v>
      </c>
      <c r="H2" t="s">
        <v>177</v>
      </c>
      <c r="I2" s="9">
        <v>191.19985313300464</v>
      </c>
      <c r="J2">
        <v>210.84049456985775</v>
      </c>
      <c r="K2">
        <v>71.099999999999994</v>
      </c>
      <c r="L2">
        <v>2.6</v>
      </c>
      <c r="M2">
        <v>16.03</v>
      </c>
      <c r="N2">
        <v>9</v>
      </c>
      <c r="O2">
        <v>265.7</v>
      </c>
      <c r="P2">
        <v>2.75</v>
      </c>
      <c r="Q2">
        <v>19.5</v>
      </c>
      <c r="R2">
        <v>3.34</v>
      </c>
      <c r="S2">
        <v>7.5</v>
      </c>
      <c r="T2">
        <v>213.3</v>
      </c>
      <c r="U2">
        <v>17.25</v>
      </c>
      <c r="V2">
        <v>1</v>
      </c>
      <c r="W2">
        <v>5.36</v>
      </c>
      <c r="X2">
        <v>313.5</v>
      </c>
    </row>
    <row r="3" spans="1:53" x14ac:dyDescent="0.2">
      <c r="A3" t="s">
        <v>294</v>
      </c>
      <c r="B3" t="s">
        <v>13</v>
      </c>
      <c r="C3">
        <v>0</v>
      </c>
      <c r="D3" t="s">
        <v>293</v>
      </c>
      <c r="E3">
        <v>244.5</v>
      </c>
      <c r="F3">
        <v>-6.5</v>
      </c>
      <c r="G3" s="4">
        <v>299.60078526771832</v>
      </c>
      <c r="H3" t="s">
        <v>177</v>
      </c>
      <c r="I3" s="9">
        <v>55.100785267718322</v>
      </c>
      <c r="J3">
        <v>122.53610849395433</v>
      </c>
      <c r="K3">
        <v>66.2</v>
      </c>
      <c r="L3">
        <v>2.7</v>
      </c>
      <c r="M3">
        <v>10.09</v>
      </c>
      <c r="N3">
        <v>16.333333333333332</v>
      </c>
      <c r="O3">
        <v>265</v>
      </c>
      <c r="P3">
        <v>3</v>
      </c>
      <c r="Q3">
        <v>23.5</v>
      </c>
      <c r="R3">
        <v>4.2300000000000004</v>
      </c>
      <c r="S3">
        <v>6.8</v>
      </c>
      <c r="T3">
        <v>213.5</v>
      </c>
      <c r="U3">
        <v>18.5</v>
      </c>
      <c r="V3">
        <v>1</v>
      </c>
      <c r="W3">
        <v>5.4</v>
      </c>
      <c r="X3">
        <v>371</v>
      </c>
    </row>
    <row r="4" spans="1:53" x14ac:dyDescent="0.2">
      <c r="A4" t="s">
        <v>305</v>
      </c>
      <c r="B4" t="s">
        <v>306</v>
      </c>
      <c r="C4">
        <v>0</v>
      </c>
      <c r="D4" t="s">
        <v>233</v>
      </c>
      <c r="E4">
        <v>268.5</v>
      </c>
      <c r="F4">
        <v>-6.5</v>
      </c>
      <c r="G4" s="4">
        <v>312.52968896093427</v>
      </c>
      <c r="H4" t="s">
        <v>177</v>
      </c>
      <c r="I4" s="9">
        <v>44.029688960934266</v>
      </c>
      <c r="J4">
        <v>116.3983943988582</v>
      </c>
      <c r="K4">
        <v>70.8</v>
      </c>
      <c r="L4">
        <v>0</v>
      </c>
      <c r="M4">
        <v>14.61</v>
      </c>
      <c r="N4">
        <v>17</v>
      </c>
      <c r="O4">
        <v>331.5</v>
      </c>
      <c r="P4">
        <v>2.75</v>
      </c>
      <c r="Q4">
        <v>21.3</v>
      </c>
      <c r="R4">
        <v>4.0199999999999996</v>
      </c>
      <c r="S4">
        <v>7.4</v>
      </c>
      <c r="T4">
        <v>212</v>
      </c>
      <c r="U4">
        <v>18.25</v>
      </c>
      <c r="V4">
        <v>1.75</v>
      </c>
      <c r="W4">
        <v>5.57</v>
      </c>
      <c r="X4">
        <v>345.5</v>
      </c>
    </row>
    <row r="5" spans="1:53" x14ac:dyDescent="0.2">
      <c r="A5" t="s">
        <v>243</v>
      </c>
      <c r="B5" t="s">
        <v>244</v>
      </c>
      <c r="C5">
        <v>1</v>
      </c>
      <c r="D5" t="s">
        <v>2</v>
      </c>
      <c r="E5">
        <v>247.5</v>
      </c>
      <c r="F5">
        <v>-6.5</v>
      </c>
      <c r="G5" s="4">
        <v>274.64321920666094</v>
      </c>
      <c r="H5" t="s">
        <v>177</v>
      </c>
      <c r="I5" s="9">
        <v>27.143219206660945</v>
      </c>
      <c r="J5">
        <v>110.96695725521654</v>
      </c>
      <c r="K5">
        <v>58.6</v>
      </c>
      <c r="L5">
        <v>1</v>
      </c>
      <c r="M5">
        <v>10.14</v>
      </c>
      <c r="N5">
        <v>19.333333333333332</v>
      </c>
      <c r="O5">
        <v>323.3</v>
      </c>
      <c r="P5">
        <v>1.75</v>
      </c>
      <c r="Q5">
        <v>16.5</v>
      </c>
      <c r="R5">
        <v>1.86</v>
      </c>
      <c r="S5">
        <v>7.4</v>
      </c>
      <c r="T5">
        <v>232.8</v>
      </c>
      <c r="U5">
        <v>19.75</v>
      </c>
      <c r="V5">
        <v>1.5</v>
      </c>
      <c r="W5">
        <v>4.6399999999999997</v>
      </c>
      <c r="X5">
        <v>291</v>
      </c>
    </row>
    <row r="6" spans="1:53" x14ac:dyDescent="0.2">
      <c r="A6" t="s">
        <v>147</v>
      </c>
      <c r="B6" t="s">
        <v>19</v>
      </c>
      <c r="C6">
        <v>0</v>
      </c>
      <c r="D6" t="s">
        <v>270</v>
      </c>
      <c r="E6">
        <v>285.5</v>
      </c>
      <c r="F6">
        <v>2.5</v>
      </c>
      <c r="G6" s="4">
        <v>309.27560988368435</v>
      </c>
      <c r="H6" t="s">
        <v>177</v>
      </c>
      <c r="I6" s="9">
        <v>23.775609883684353</v>
      </c>
      <c r="J6">
        <v>108.32770924122043</v>
      </c>
      <c r="K6">
        <v>68</v>
      </c>
      <c r="L6">
        <v>1.9</v>
      </c>
      <c r="M6">
        <v>10.97</v>
      </c>
      <c r="N6">
        <v>23.333333333333332</v>
      </c>
      <c r="O6">
        <v>341.3</v>
      </c>
      <c r="P6">
        <v>2.5</v>
      </c>
      <c r="Q6">
        <v>20.5</v>
      </c>
      <c r="R6">
        <v>3.07</v>
      </c>
      <c r="S6">
        <v>6.4</v>
      </c>
      <c r="T6">
        <v>238.8</v>
      </c>
      <c r="U6">
        <v>23.75</v>
      </c>
      <c r="V6">
        <v>2</v>
      </c>
      <c r="W6">
        <v>4.88</v>
      </c>
      <c r="X6">
        <v>334</v>
      </c>
    </row>
    <row r="7" spans="1:53" x14ac:dyDescent="0.2">
      <c r="A7" t="s">
        <v>284</v>
      </c>
      <c r="B7" t="s">
        <v>185</v>
      </c>
      <c r="C7">
        <v>0</v>
      </c>
      <c r="D7" t="s">
        <v>182</v>
      </c>
      <c r="E7">
        <v>265.5</v>
      </c>
      <c r="F7">
        <v>2.5</v>
      </c>
      <c r="G7" s="4">
        <v>282.88830039715577</v>
      </c>
      <c r="H7" t="s">
        <v>177</v>
      </c>
      <c r="I7" s="9">
        <v>17.388300397155774</v>
      </c>
      <c r="J7">
        <v>106.54926568631102</v>
      </c>
      <c r="K7">
        <v>71.900000000000006</v>
      </c>
      <c r="L7">
        <v>0</v>
      </c>
      <c r="M7">
        <v>11.71</v>
      </c>
      <c r="N7">
        <v>21.333333333333332</v>
      </c>
      <c r="O7">
        <v>335.7</v>
      </c>
      <c r="P7">
        <v>2</v>
      </c>
      <c r="Q7">
        <v>18</v>
      </c>
      <c r="R7">
        <v>2.67</v>
      </c>
      <c r="S7">
        <v>8.1</v>
      </c>
      <c r="T7">
        <v>217</v>
      </c>
      <c r="U7">
        <v>17</v>
      </c>
      <c r="V7">
        <v>1.3333333333333333</v>
      </c>
      <c r="W7">
        <v>5.2</v>
      </c>
      <c r="X7">
        <v>299.7</v>
      </c>
    </row>
    <row r="8" spans="1:53" x14ac:dyDescent="0.2">
      <c r="A8" s="11" t="s">
        <v>290</v>
      </c>
      <c r="B8" t="s">
        <v>14</v>
      </c>
      <c r="C8">
        <v>0</v>
      </c>
      <c r="D8" t="s">
        <v>317</v>
      </c>
      <c r="E8">
        <v>255.5</v>
      </c>
      <c r="F8">
        <v>-9.5</v>
      </c>
      <c r="G8" s="4">
        <v>258.99673971859153</v>
      </c>
      <c r="H8" t="s">
        <v>177</v>
      </c>
      <c r="I8" s="9">
        <v>3.4967397185915274</v>
      </c>
      <c r="J8">
        <v>101.36858697400844</v>
      </c>
      <c r="K8">
        <v>78.900000000000006</v>
      </c>
      <c r="L8">
        <v>4.2</v>
      </c>
      <c r="M8">
        <v>11.32</v>
      </c>
      <c r="N8">
        <v>18.666666666666668</v>
      </c>
      <c r="O8">
        <v>283.3</v>
      </c>
      <c r="P8">
        <v>2.3333333333333335</v>
      </c>
      <c r="Q8">
        <v>18.3</v>
      </c>
      <c r="R8">
        <v>2.38</v>
      </c>
      <c r="S8">
        <v>6.2</v>
      </c>
      <c r="T8">
        <v>199.7</v>
      </c>
      <c r="U8">
        <v>18.666666666666668</v>
      </c>
      <c r="V8">
        <v>1.3333333333333333</v>
      </c>
      <c r="W8">
        <v>4.47</v>
      </c>
      <c r="X8">
        <v>262.3</v>
      </c>
    </row>
    <row r="9" spans="1:53" x14ac:dyDescent="0.2">
      <c r="A9" t="s">
        <v>181</v>
      </c>
      <c r="B9" t="s">
        <v>182</v>
      </c>
      <c r="C9">
        <v>1</v>
      </c>
      <c r="D9" t="s">
        <v>185</v>
      </c>
      <c r="E9">
        <v>217.5</v>
      </c>
      <c r="F9">
        <v>-2.5</v>
      </c>
      <c r="G9" s="4">
        <v>219.52078003256145</v>
      </c>
      <c r="H9" t="s">
        <v>177</v>
      </c>
      <c r="I9" s="9">
        <v>2.0207800325614471</v>
      </c>
      <c r="J9">
        <v>100.92909426784433</v>
      </c>
      <c r="K9">
        <v>70.8</v>
      </c>
      <c r="L9">
        <v>0</v>
      </c>
      <c r="M9">
        <v>9</v>
      </c>
      <c r="N9">
        <v>21</v>
      </c>
      <c r="O9">
        <v>261.3</v>
      </c>
      <c r="P9">
        <v>2</v>
      </c>
      <c r="Q9">
        <v>15</v>
      </c>
      <c r="R9">
        <v>3.61</v>
      </c>
      <c r="S9">
        <v>6.6</v>
      </c>
      <c r="T9">
        <v>108</v>
      </c>
      <c r="U9">
        <v>10</v>
      </c>
      <c r="V9">
        <v>0.33333333333333331</v>
      </c>
      <c r="W9">
        <v>4.51</v>
      </c>
      <c r="X9">
        <v>246.3</v>
      </c>
    </row>
    <row r="10" spans="1:53" x14ac:dyDescent="0.2">
      <c r="A10" t="s">
        <v>211</v>
      </c>
      <c r="B10" t="s">
        <v>213</v>
      </c>
      <c r="C10">
        <v>0</v>
      </c>
      <c r="D10" t="s">
        <v>225</v>
      </c>
      <c r="E10">
        <v>250.5</v>
      </c>
      <c r="F10">
        <v>-7.5</v>
      </c>
      <c r="G10" s="4">
        <v>243.50168941191737</v>
      </c>
      <c r="H10" t="s">
        <v>176</v>
      </c>
      <c r="I10" s="9">
        <v>-6.9983105880826315</v>
      </c>
      <c r="J10">
        <v>97.206263238290376</v>
      </c>
      <c r="K10">
        <v>76.8</v>
      </c>
      <c r="L10">
        <v>0</v>
      </c>
      <c r="M10">
        <v>12.68</v>
      </c>
      <c r="N10">
        <v>19</v>
      </c>
      <c r="O10">
        <v>279.8</v>
      </c>
      <c r="P10">
        <v>1.75</v>
      </c>
      <c r="Q10">
        <v>14.5</v>
      </c>
      <c r="R10">
        <v>2.25</v>
      </c>
      <c r="S10">
        <v>6</v>
      </c>
      <c r="T10">
        <v>172.8</v>
      </c>
      <c r="U10">
        <v>17</v>
      </c>
      <c r="V10">
        <v>0.5</v>
      </c>
      <c r="W10">
        <v>4.1900000000000004</v>
      </c>
      <c r="X10">
        <v>233.5</v>
      </c>
    </row>
    <row r="11" spans="1:53" x14ac:dyDescent="0.2">
      <c r="A11" t="s">
        <v>253</v>
      </c>
      <c r="B11" t="s">
        <v>254</v>
      </c>
      <c r="C11">
        <v>0</v>
      </c>
      <c r="D11" t="s">
        <v>217</v>
      </c>
      <c r="E11">
        <v>222.5</v>
      </c>
      <c r="F11">
        <v>3.5</v>
      </c>
      <c r="G11" s="4">
        <v>215.42898029479977</v>
      </c>
      <c r="H11" t="s">
        <v>176</v>
      </c>
      <c r="I11" s="9">
        <v>-7.0710197052002286</v>
      </c>
      <c r="J11">
        <v>96.822013615640344</v>
      </c>
      <c r="K11">
        <v>74.7</v>
      </c>
      <c r="L11">
        <v>1.1000000000000001</v>
      </c>
      <c r="M11">
        <v>11.97</v>
      </c>
      <c r="N11">
        <v>17.75</v>
      </c>
      <c r="O11">
        <v>268.5</v>
      </c>
      <c r="P11">
        <v>0.66666666666666663</v>
      </c>
      <c r="Q11">
        <v>5.7</v>
      </c>
      <c r="R11">
        <v>2.85</v>
      </c>
      <c r="S11">
        <v>4.5999999999999996</v>
      </c>
      <c r="T11">
        <v>123.3</v>
      </c>
      <c r="U11">
        <v>14</v>
      </c>
      <c r="V11">
        <v>0.66666666666666663</v>
      </c>
      <c r="W11">
        <v>3.59</v>
      </c>
      <c r="X11">
        <v>224</v>
      </c>
    </row>
    <row r="12" spans="1:53" x14ac:dyDescent="0.2">
      <c r="A12" t="s">
        <v>223</v>
      </c>
      <c r="B12" t="s">
        <v>224</v>
      </c>
      <c r="C12">
        <v>1</v>
      </c>
      <c r="D12" t="s">
        <v>187</v>
      </c>
      <c r="E12">
        <v>235.5</v>
      </c>
      <c r="F12">
        <v>-5.5</v>
      </c>
      <c r="G12" s="4">
        <v>205.60340553970815</v>
      </c>
      <c r="H12" t="s">
        <v>176</v>
      </c>
      <c r="I12" s="9">
        <v>-29.896594460291851</v>
      </c>
      <c r="J12">
        <v>87.305055430873949</v>
      </c>
      <c r="K12">
        <v>65</v>
      </c>
      <c r="L12">
        <v>1</v>
      </c>
      <c r="M12">
        <v>9.5500000000000007</v>
      </c>
      <c r="N12">
        <v>16.25</v>
      </c>
      <c r="O12">
        <v>222</v>
      </c>
      <c r="P12">
        <v>0.66666666666666663</v>
      </c>
      <c r="Q12">
        <v>8.6999999999999993</v>
      </c>
      <c r="R12">
        <v>3.43</v>
      </c>
      <c r="S12">
        <v>3.8</v>
      </c>
      <c r="T12">
        <v>126.3</v>
      </c>
      <c r="U12">
        <v>16.333333333333332</v>
      </c>
      <c r="V12">
        <v>0</v>
      </c>
      <c r="W12">
        <v>3.63</v>
      </c>
      <c r="X12">
        <v>222.3</v>
      </c>
    </row>
    <row r="13" spans="1:53" x14ac:dyDescent="0.2">
      <c r="A13" t="s">
        <v>216</v>
      </c>
      <c r="B13" t="s">
        <v>217</v>
      </c>
      <c r="C13">
        <v>1</v>
      </c>
      <c r="D13" t="s">
        <v>254</v>
      </c>
      <c r="E13">
        <v>226.5</v>
      </c>
      <c r="F13">
        <v>-3.5</v>
      </c>
      <c r="G13" s="4">
        <v>196.08239287028556</v>
      </c>
      <c r="H13" t="s">
        <v>176</v>
      </c>
      <c r="I13" s="9">
        <v>-30.41760712971444</v>
      </c>
      <c r="J13">
        <v>86.570592878713271</v>
      </c>
      <c r="K13">
        <v>64.8</v>
      </c>
      <c r="L13">
        <v>1.1000000000000001</v>
      </c>
      <c r="M13">
        <v>7.51</v>
      </c>
      <c r="N13">
        <v>19</v>
      </c>
      <c r="O13">
        <v>243.7</v>
      </c>
      <c r="P13">
        <v>1</v>
      </c>
      <c r="Q13">
        <v>9.3000000000000007</v>
      </c>
      <c r="R13">
        <v>3.3</v>
      </c>
      <c r="S13">
        <v>5.0999999999999996</v>
      </c>
      <c r="T13">
        <v>120</v>
      </c>
      <c r="U13">
        <v>12</v>
      </c>
      <c r="V13">
        <v>0</v>
      </c>
      <c r="W13">
        <v>4.05</v>
      </c>
      <c r="X13">
        <v>228.8</v>
      </c>
    </row>
    <row r="14" spans="1:53" x14ac:dyDescent="0.2">
      <c r="A14" t="s">
        <v>275</v>
      </c>
      <c r="B14" t="s">
        <v>274</v>
      </c>
      <c r="C14">
        <v>0</v>
      </c>
      <c r="D14" t="s">
        <v>318</v>
      </c>
      <c r="E14">
        <v>190.5</v>
      </c>
      <c r="G14" s="4">
        <v>158.97777119715312</v>
      </c>
      <c r="H14" t="s">
        <v>176</v>
      </c>
      <c r="I14" s="9">
        <v>-31.522228802846882</v>
      </c>
      <c r="J14">
        <v>83.452898266222107</v>
      </c>
      <c r="K14">
        <v>66.7</v>
      </c>
      <c r="L14">
        <v>0</v>
      </c>
      <c r="M14">
        <v>9.49</v>
      </c>
      <c r="N14">
        <v>14</v>
      </c>
      <c r="O14">
        <v>186.3</v>
      </c>
      <c r="P14">
        <v>2.25</v>
      </c>
      <c r="Q14">
        <v>22.5</v>
      </c>
      <c r="R14">
        <v>4.55</v>
      </c>
      <c r="S14">
        <v>8</v>
      </c>
      <c r="T14">
        <v>214.8</v>
      </c>
      <c r="U14">
        <v>14.5</v>
      </c>
      <c r="V14">
        <v>0.75</v>
      </c>
      <c r="W14">
        <v>5.89</v>
      </c>
      <c r="X14">
        <v>409.3</v>
      </c>
    </row>
    <row r="15" spans="1:53" x14ac:dyDescent="0.2">
      <c r="A15" t="s">
        <v>232</v>
      </c>
      <c r="B15" t="s">
        <v>233</v>
      </c>
      <c r="C15">
        <v>1</v>
      </c>
      <c r="D15" t="s">
        <v>306</v>
      </c>
      <c r="E15">
        <v>232.5</v>
      </c>
      <c r="F15">
        <v>6.5</v>
      </c>
      <c r="G15" s="4">
        <v>181.48636563538543</v>
      </c>
      <c r="H15" t="s">
        <v>176</v>
      </c>
      <c r="I15" s="9">
        <v>-51.013634364614575</v>
      </c>
      <c r="J15">
        <v>78.058651886187278</v>
      </c>
      <c r="K15">
        <v>70</v>
      </c>
      <c r="L15">
        <v>0</v>
      </c>
      <c r="M15">
        <v>10.35</v>
      </c>
      <c r="N15">
        <v>17.5</v>
      </c>
      <c r="O15">
        <v>220.5</v>
      </c>
      <c r="P15">
        <v>2.25</v>
      </c>
      <c r="Q15">
        <v>18.8</v>
      </c>
      <c r="R15">
        <v>3.03</v>
      </c>
      <c r="S15">
        <v>6.3</v>
      </c>
      <c r="T15">
        <v>212.3</v>
      </c>
      <c r="U15">
        <v>20</v>
      </c>
      <c r="V15">
        <v>1.75</v>
      </c>
      <c r="W15">
        <v>4.7699999999999996</v>
      </c>
      <c r="X15">
        <v>304</v>
      </c>
    </row>
    <row r="16" spans="1:53" x14ac:dyDescent="0.2">
      <c r="A16" t="s">
        <v>315</v>
      </c>
      <c r="B16" t="s">
        <v>252</v>
      </c>
      <c r="C16">
        <v>1</v>
      </c>
      <c r="D16" t="s">
        <v>7</v>
      </c>
      <c r="E16">
        <v>260.5</v>
      </c>
      <c r="F16">
        <v>-1.5</v>
      </c>
      <c r="G16" s="4">
        <v>197.82320472587537</v>
      </c>
      <c r="H16" t="s">
        <v>176</v>
      </c>
      <c r="I16" s="9">
        <v>-62.676795274124629</v>
      </c>
      <c r="J16">
        <v>75.939809875575961</v>
      </c>
      <c r="K16">
        <v>67.7</v>
      </c>
      <c r="L16">
        <v>0</v>
      </c>
      <c r="M16">
        <v>12.89</v>
      </c>
      <c r="N16">
        <v>10.5</v>
      </c>
      <c r="O16">
        <v>324.8</v>
      </c>
      <c r="P16">
        <v>1</v>
      </c>
      <c r="Q16">
        <v>9.3000000000000007</v>
      </c>
      <c r="R16">
        <v>2.56</v>
      </c>
      <c r="S16">
        <v>5.4</v>
      </c>
      <c r="T16">
        <v>182.3</v>
      </c>
      <c r="U16">
        <v>19.5</v>
      </c>
      <c r="V16">
        <v>0.75</v>
      </c>
      <c r="W16">
        <v>4.21</v>
      </c>
      <c r="X16">
        <v>246.3</v>
      </c>
    </row>
    <row r="17" spans="1:24" x14ac:dyDescent="0.2">
      <c r="A17" t="s">
        <v>140</v>
      </c>
      <c r="B17" t="s">
        <v>7</v>
      </c>
      <c r="C17">
        <v>0</v>
      </c>
      <c r="D17" t="s">
        <v>252</v>
      </c>
      <c r="E17">
        <v>286.5</v>
      </c>
      <c r="F17" s="7">
        <v>1.5</v>
      </c>
      <c r="G17" s="4">
        <v>213.14656110827451</v>
      </c>
      <c r="H17" t="s">
        <v>176</v>
      </c>
      <c r="I17" s="9">
        <v>-73.353438891725489</v>
      </c>
      <c r="J17">
        <v>74.396705447914314</v>
      </c>
      <c r="K17">
        <v>68.599999999999994</v>
      </c>
      <c r="L17">
        <v>1.5</v>
      </c>
      <c r="M17">
        <v>7.24</v>
      </c>
      <c r="N17">
        <v>23.5</v>
      </c>
      <c r="O17">
        <v>275</v>
      </c>
      <c r="P17">
        <v>2.25</v>
      </c>
      <c r="Q17">
        <v>18.8</v>
      </c>
      <c r="R17">
        <v>5.15</v>
      </c>
      <c r="S17">
        <v>5.5</v>
      </c>
      <c r="T17">
        <v>166.3</v>
      </c>
      <c r="U17">
        <v>15</v>
      </c>
      <c r="V17">
        <v>0.75</v>
      </c>
      <c r="W17">
        <v>5.29</v>
      </c>
      <c r="X17">
        <v>356.8</v>
      </c>
    </row>
    <row r="18" spans="1:24" x14ac:dyDescent="0.2">
      <c r="A18" t="s">
        <v>138</v>
      </c>
      <c r="B18" t="s">
        <v>20</v>
      </c>
      <c r="C18">
        <v>0</v>
      </c>
      <c r="D18" t="s">
        <v>10</v>
      </c>
      <c r="E18">
        <v>272.5</v>
      </c>
      <c r="G18" s="4">
        <v>186.87948634324363</v>
      </c>
      <c r="H18" t="s">
        <v>176</v>
      </c>
      <c r="I18" s="9">
        <v>-85.620513656756373</v>
      </c>
      <c r="J18">
        <v>68.579628015869218</v>
      </c>
      <c r="K18">
        <v>66.7</v>
      </c>
      <c r="L18">
        <v>2.6</v>
      </c>
      <c r="M18">
        <v>10.5</v>
      </c>
      <c r="N18">
        <v>19.5</v>
      </c>
      <c r="O18">
        <v>337.8</v>
      </c>
      <c r="P18">
        <v>1.25</v>
      </c>
      <c r="Q18">
        <v>11.8</v>
      </c>
      <c r="R18">
        <v>3.9</v>
      </c>
      <c r="S18">
        <v>4.8</v>
      </c>
      <c r="T18">
        <v>129</v>
      </c>
      <c r="U18">
        <v>16</v>
      </c>
      <c r="V18">
        <v>1</v>
      </c>
      <c r="W18">
        <v>4.28</v>
      </c>
      <c r="X18">
        <v>265.5</v>
      </c>
    </row>
    <row r="19" spans="1:24" x14ac:dyDescent="0.2">
      <c r="A19" t="s">
        <v>304</v>
      </c>
      <c r="B19" t="s">
        <v>282</v>
      </c>
      <c r="C19">
        <v>0</v>
      </c>
      <c r="D19" t="s">
        <v>316</v>
      </c>
      <c r="E19">
        <v>225.5</v>
      </c>
      <c r="F19">
        <v>-14.5</v>
      </c>
      <c r="G19" s="4">
        <v>139.29473818655782</v>
      </c>
      <c r="H19" t="s">
        <v>176</v>
      </c>
      <c r="I19" s="9">
        <v>-86.205261813442178</v>
      </c>
      <c r="J19">
        <v>61.771502521755131</v>
      </c>
      <c r="K19">
        <v>69.7</v>
      </c>
      <c r="L19">
        <v>1.5</v>
      </c>
      <c r="M19">
        <v>7.73</v>
      </c>
      <c r="N19">
        <v>15.333333333333334</v>
      </c>
      <c r="O19">
        <v>243</v>
      </c>
      <c r="P19">
        <v>2</v>
      </c>
      <c r="Q19">
        <v>17.7</v>
      </c>
      <c r="R19">
        <v>3.31</v>
      </c>
      <c r="S19">
        <v>5.0999999999999996</v>
      </c>
      <c r="T19">
        <v>184.7</v>
      </c>
      <c r="U19">
        <v>20.333333333333332</v>
      </c>
      <c r="V19">
        <v>1</v>
      </c>
      <c r="W19">
        <v>4.17</v>
      </c>
      <c r="X19">
        <v>317</v>
      </c>
    </row>
    <row r="20" spans="1:24" x14ac:dyDescent="0.2">
      <c r="A20" t="s">
        <v>196</v>
      </c>
      <c r="B20" t="s">
        <v>298</v>
      </c>
      <c r="G20" s="4" t="e">
        <v>#N/A</v>
      </c>
      <c r="H20" t="e">
        <v>#N/A</v>
      </c>
      <c r="I20" s="9" t="e">
        <v>#N/A</v>
      </c>
      <c r="J20" t="e">
        <v>#N/A</v>
      </c>
      <c r="K20">
        <v>73.2</v>
      </c>
      <c r="L20">
        <v>2.7</v>
      </c>
      <c r="M20">
        <v>8.7200000000000006</v>
      </c>
      <c r="N20">
        <v>20.5</v>
      </c>
      <c r="O20">
        <v>270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</row>
    <row r="21" spans="1:24" x14ac:dyDescent="0.2">
      <c r="A21" t="s">
        <v>198</v>
      </c>
      <c r="B21" t="s">
        <v>199</v>
      </c>
      <c r="G21" s="4" t="e">
        <v>#N/A</v>
      </c>
      <c r="H21" t="e">
        <v>#N/A</v>
      </c>
      <c r="I21" s="9" t="e">
        <v>#N/A</v>
      </c>
      <c r="J21" t="e">
        <v>#N/A</v>
      </c>
      <c r="K21">
        <v>56.9</v>
      </c>
      <c r="L21">
        <v>1</v>
      </c>
      <c r="M21">
        <v>7.14</v>
      </c>
      <c r="N21">
        <v>14.5</v>
      </c>
      <c r="O21">
        <v>183.3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</row>
    <row r="22" spans="1:24" x14ac:dyDescent="0.2">
      <c r="A22" t="s">
        <v>249</v>
      </c>
      <c r="B22" t="s">
        <v>248</v>
      </c>
      <c r="C22">
        <v>1</v>
      </c>
      <c r="D22" t="s">
        <v>319</v>
      </c>
      <c r="G22" s="4">
        <v>223.56234273161107</v>
      </c>
      <c r="H22" t="s">
        <v>177</v>
      </c>
      <c r="I22" s="9">
        <v>223.56234273161107</v>
      </c>
      <c r="J22" t="e">
        <v>#DIV/0!</v>
      </c>
      <c r="K22">
        <v>72.400000000000006</v>
      </c>
      <c r="L22">
        <v>1.7</v>
      </c>
      <c r="M22">
        <v>8.9</v>
      </c>
      <c r="N22">
        <v>21</v>
      </c>
      <c r="O22">
        <v>256.3</v>
      </c>
      <c r="P22">
        <v>5</v>
      </c>
      <c r="Q22">
        <v>38.700000000000003</v>
      </c>
      <c r="R22">
        <v>4.6399999999999997</v>
      </c>
      <c r="S22">
        <v>7.9</v>
      </c>
      <c r="T22">
        <v>276</v>
      </c>
      <c r="U22">
        <v>21.666666666666668</v>
      </c>
      <c r="V22">
        <v>4</v>
      </c>
      <c r="W22">
        <v>6.29</v>
      </c>
      <c r="X22">
        <v>433.7</v>
      </c>
    </row>
    <row r="23" spans="1:24" x14ac:dyDescent="0.2">
      <c r="A23" t="s">
        <v>269</v>
      </c>
      <c r="B23" t="s">
        <v>200</v>
      </c>
      <c r="G23" s="4" t="e">
        <v>#N/A</v>
      </c>
      <c r="H23" t="e">
        <v>#N/A</v>
      </c>
      <c r="I23" s="9" t="e">
        <v>#N/A</v>
      </c>
      <c r="J23" t="e">
        <v>#N/A</v>
      </c>
      <c r="K23">
        <v>67.400000000000006</v>
      </c>
      <c r="L23">
        <v>2.1</v>
      </c>
      <c r="M23">
        <v>8.51</v>
      </c>
      <c r="N23">
        <v>23.75</v>
      </c>
      <c r="O23">
        <v>305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</row>
    <row r="24" spans="1:24" x14ac:dyDescent="0.2">
      <c r="A24" t="s">
        <v>134</v>
      </c>
      <c r="B24" t="s">
        <v>21</v>
      </c>
      <c r="G24" s="4" t="e">
        <v>#N/A</v>
      </c>
      <c r="H24" t="e">
        <v>#N/A</v>
      </c>
      <c r="I24" s="9" t="e">
        <v>#N/A</v>
      </c>
      <c r="J24" t="e">
        <v>#N/A</v>
      </c>
      <c r="K24">
        <v>61.3</v>
      </c>
      <c r="L24">
        <v>2.8</v>
      </c>
      <c r="M24">
        <v>8.8000000000000007</v>
      </c>
      <c r="N24">
        <v>16.25</v>
      </c>
      <c r="O24">
        <v>236</v>
      </c>
      <c r="P24" t="e">
        <v>#N/A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</row>
    <row r="25" spans="1:24" x14ac:dyDescent="0.2">
      <c r="A25" t="s">
        <v>296</v>
      </c>
      <c r="B25" t="s">
        <v>287</v>
      </c>
      <c r="G25" s="4" t="e">
        <v>#N/A</v>
      </c>
      <c r="H25" t="e">
        <v>#N/A</v>
      </c>
      <c r="I25" s="9" t="e">
        <v>#N/A</v>
      </c>
      <c r="J25" t="e">
        <v>#N/A</v>
      </c>
      <c r="K25">
        <v>69</v>
      </c>
      <c r="L25">
        <v>3</v>
      </c>
      <c r="M25">
        <v>11.5</v>
      </c>
      <c r="N25">
        <v>17.25</v>
      </c>
      <c r="O25">
        <v>368.5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</row>
    <row r="26" spans="1:24" x14ac:dyDescent="0.2">
      <c r="A26" t="s">
        <v>23</v>
      </c>
      <c r="B26" t="s">
        <v>22</v>
      </c>
      <c r="C26">
        <v>0</v>
      </c>
      <c r="D26" t="s">
        <v>281</v>
      </c>
      <c r="F26">
        <v>6.5</v>
      </c>
      <c r="G26" s="4">
        <v>123.7627810867054</v>
      </c>
      <c r="H26" t="s">
        <v>177</v>
      </c>
      <c r="I26" s="9">
        <v>123.7627810867054</v>
      </c>
      <c r="J26" t="e">
        <v>#DIV/0!</v>
      </c>
      <c r="K26">
        <v>63.9</v>
      </c>
      <c r="L26">
        <v>3.1</v>
      </c>
      <c r="M26">
        <v>5.49</v>
      </c>
      <c r="N26">
        <v>20.666666666666668</v>
      </c>
      <c r="O26">
        <v>202.7</v>
      </c>
      <c r="P26">
        <v>2.3333333333333335</v>
      </c>
      <c r="Q26">
        <v>21.3</v>
      </c>
      <c r="R26">
        <v>5.42</v>
      </c>
      <c r="S26">
        <v>5.4</v>
      </c>
      <c r="T26">
        <v>153</v>
      </c>
      <c r="U26">
        <v>16.333333333333332</v>
      </c>
      <c r="V26">
        <v>1</v>
      </c>
      <c r="W26">
        <v>5.41</v>
      </c>
      <c r="X26">
        <v>324.7</v>
      </c>
    </row>
    <row r="27" spans="1:24" x14ac:dyDescent="0.2">
      <c r="A27" t="s">
        <v>267</v>
      </c>
      <c r="B27" t="s">
        <v>268</v>
      </c>
      <c r="C27">
        <v>1</v>
      </c>
      <c r="D27" t="s">
        <v>245</v>
      </c>
      <c r="G27">
        <v>252.63700825992777</v>
      </c>
      <c r="H27" t="s">
        <v>177</v>
      </c>
      <c r="I27">
        <v>252.63700825992777</v>
      </c>
      <c r="J27" t="e">
        <v>#DIV/0!</v>
      </c>
      <c r="K27">
        <v>73.900000000000006</v>
      </c>
      <c r="L27">
        <v>2.2000000000000002</v>
      </c>
      <c r="M27">
        <v>10.43</v>
      </c>
      <c r="N27">
        <v>17</v>
      </c>
      <c r="O27">
        <v>258.5</v>
      </c>
      <c r="P27">
        <v>3.25</v>
      </c>
      <c r="Q27">
        <v>24.3</v>
      </c>
      <c r="R27">
        <v>3.94</v>
      </c>
      <c r="S27">
        <v>6.6</v>
      </c>
      <c r="T27">
        <v>202.3</v>
      </c>
      <c r="U27">
        <v>16.75</v>
      </c>
      <c r="V27">
        <v>1.5</v>
      </c>
      <c r="W27">
        <v>5.0199999999999996</v>
      </c>
      <c r="X27">
        <v>380.5</v>
      </c>
    </row>
  </sheetData>
  <sortState xmlns:xlrd2="http://schemas.microsoft.com/office/spreadsheetml/2017/richdata2" ref="A2:BA19">
    <sortCondition descending="1" ref="J2:J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2532-9C34-FF4A-B5D6-E4B4120CE398}">
  <dimension ref="A1:AK27"/>
  <sheetViews>
    <sheetView topLeftCell="B1" workbookViewId="0">
      <selection activeCell="J1" sqref="J1:L1"/>
    </sheetView>
  </sheetViews>
  <sheetFormatPr baseColWidth="10" defaultRowHeight="16" x14ac:dyDescent="0.2"/>
  <cols>
    <col min="1" max="1" width="17" bestFit="1" customWidth="1"/>
    <col min="4" max="4" width="16.6640625" bestFit="1" customWidth="1"/>
    <col min="7" max="7" width="13.33203125" bestFit="1" customWidth="1"/>
  </cols>
  <sheetData>
    <row r="1" spans="1:37" x14ac:dyDescent="0.2">
      <c r="A1" s="1" t="s">
        <v>28</v>
      </c>
      <c r="B1" s="1" t="s">
        <v>0</v>
      </c>
      <c r="C1" s="1" t="s">
        <v>92</v>
      </c>
      <c r="D1" s="1" t="s">
        <v>93</v>
      </c>
      <c r="E1" s="4" t="s">
        <v>131</v>
      </c>
      <c r="F1" s="4" t="s">
        <v>45</v>
      </c>
      <c r="G1" s="4" t="s">
        <v>126</v>
      </c>
      <c r="H1" s="4" t="s">
        <v>174</v>
      </c>
      <c r="I1" s="4" t="s">
        <v>175</v>
      </c>
      <c r="J1" s="10" t="s">
        <v>314</v>
      </c>
      <c r="K1" s="10" t="s">
        <v>277</v>
      </c>
      <c r="L1" s="10" t="s">
        <v>195</v>
      </c>
      <c r="M1" s="8" t="s">
        <v>30</v>
      </c>
      <c r="N1" s="8" t="s">
        <v>32</v>
      </c>
      <c r="O1" s="8" t="s">
        <v>34</v>
      </c>
      <c r="P1" s="8" t="s">
        <v>40</v>
      </c>
      <c r="Q1" s="8" t="s">
        <v>105</v>
      </c>
      <c r="R1" s="8" t="s">
        <v>108</v>
      </c>
      <c r="S1" s="8" t="s">
        <v>109</v>
      </c>
      <c r="T1" s="8" t="s">
        <v>110</v>
      </c>
      <c r="U1" s="8" t="s">
        <v>115</v>
      </c>
      <c r="V1" s="8" t="s">
        <v>117</v>
      </c>
      <c r="W1" s="8" t="s">
        <v>118</v>
      </c>
      <c r="X1" s="8" t="s">
        <v>119</v>
      </c>
      <c r="Y1" s="8" t="s">
        <v>121</v>
      </c>
      <c r="Z1" s="8" t="s">
        <v>122</v>
      </c>
      <c r="AA1" s="4"/>
      <c r="AC1" s="4"/>
      <c r="AD1" s="4"/>
      <c r="AH1" s="4"/>
      <c r="AI1" s="4"/>
      <c r="AJ1" s="4"/>
      <c r="AK1" s="4"/>
    </row>
    <row r="2" spans="1:37" x14ac:dyDescent="0.2">
      <c r="A2" t="s">
        <v>138</v>
      </c>
      <c r="B2" t="s">
        <v>20</v>
      </c>
      <c r="C2">
        <v>1</v>
      </c>
      <c r="D2" t="s">
        <v>308</v>
      </c>
      <c r="E2">
        <v>258.5</v>
      </c>
      <c r="F2">
        <v>-9.5</v>
      </c>
      <c r="G2">
        <v>433.57849862222923</v>
      </c>
      <c r="H2" t="s">
        <v>177</v>
      </c>
      <c r="I2">
        <v>175.07849862222923</v>
      </c>
      <c r="J2">
        <f xml:space="preserve"> VLOOKUP(A2, [2]Passing!$A$92:$L$123, 8, FALSE)</f>
        <v>218</v>
      </c>
      <c r="K2" t="str">
        <f xml:space="preserve"> IF(J2 &gt;E2, "O", "U")</f>
        <v>U</v>
      </c>
      <c r="L2">
        <f xml:space="preserve"> IF(K2=H2, 1, 0)</f>
        <v>0</v>
      </c>
      <c r="M2">
        <v>66.3</v>
      </c>
      <c r="N2">
        <v>2.1</v>
      </c>
      <c r="O2">
        <v>10.48</v>
      </c>
      <c r="P2">
        <v>21</v>
      </c>
      <c r="Q2">
        <v>358.7</v>
      </c>
      <c r="R2">
        <v>4.666666666666667</v>
      </c>
      <c r="S2">
        <v>36</v>
      </c>
      <c r="T2">
        <v>4.8600000000000003</v>
      </c>
      <c r="U2">
        <v>11.4</v>
      </c>
      <c r="V2">
        <v>254</v>
      </c>
      <c r="W2">
        <v>14.333333333333334</v>
      </c>
      <c r="X2">
        <v>2.3333333333333335</v>
      </c>
      <c r="Y2">
        <v>7.02</v>
      </c>
      <c r="Z2">
        <v>472.7</v>
      </c>
    </row>
    <row r="3" spans="1:37" x14ac:dyDescent="0.2">
      <c r="A3" t="s">
        <v>267</v>
      </c>
      <c r="B3" t="s">
        <v>268</v>
      </c>
      <c r="C3">
        <v>1</v>
      </c>
      <c r="D3" t="s">
        <v>311</v>
      </c>
      <c r="E3">
        <v>225.5</v>
      </c>
      <c r="F3">
        <v>-22.5</v>
      </c>
      <c r="G3">
        <v>282.9386440425879</v>
      </c>
      <c r="H3" t="s">
        <v>177</v>
      </c>
      <c r="I3">
        <v>57.438644042587896</v>
      </c>
      <c r="J3">
        <f xml:space="preserve"> VLOOKUP(A3, [2]Passing!$A$92:$L$123, 8, FALSE)</f>
        <v>245</v>
      </c>
      <c r="K3" t="str">
        <f t="shared" ref="K3:K27" si="0" xml:space="preserve"> IF(J3 &gt;E3, "O", "U")</f>
        <v>O</v>
      </c>
      <c r="L3">
        <f t="shared" ref="L3:L27" si="1" xml:space="preserve"> IF(K3=H3, 1, 0)</f>
        <v>1</v>
      </c>
      <c r="M3">
        <v>73.5</v>
      </c>
      <c r="N3">
        <v>2.9</v>
      </c>
      <c r="O3">
        <v>10.220000000000001</v>
      </c>
      <c r="P3">
        <v>16.666666666666668</v>
      </c>
      <c r="Q3">
        <v>228.3</v>
      </c>
      <c r="R3">
        <v>5.333333333333333</v>
      </c>
      <c r="S3">
        <v>40.700000000000003</v>
      </c>
      <c r="T3">
        <v>4.9400000000000004</v>
      </c>
      <c r="U3">
        <v>8.6999999999999993</v>
      </c>
      <c r="V3">
        <v>251.7</v>
      </c>
      <c r="W3">
        <v>19.666666666666668</v>
      </c>
      <c r="X3">
        <v>1.6666666666666667</v>
      </c>
      <c r="Y3">
        <v>6.47</v>
      </c>
      <c r="Z3">
        <v>459.3</v>
      </c>
    </row>
    <row r="4" spans="1:37" x14ac:dyDescent="0.2">
      <c r="A4" t="s">
        <v>296</v>
      </c>
      <c r="B4" t="s">
        <v>287</v>
      </c>
      <c r="C4">
        <v>0</v>
      </c>
      <c r="D4" t="s">
        <v>24</v>
      </c>
      <c r="E4">
        <v>260.5</v>
      </c>
      <c r="F4">
        <v>-6.5</v>
      </c>
      <c r="G4">
        <v>309.73363811167962</v>
      </c>
      <c r="H4" t="s">
        <v>177</v>
      </c>
      <c r="I4">
        <v>49.233638111679625</v>
      </c>
      <c r="J4">
        <f xml:space="preserve"> VLOOKUP(A4, [2]Passing!$A$92:$L$123, 8, FALSE)</f>
        <v>142</v>
      </c>
      <c r="K4" t="str">
        <f t="shared" si="0"/>
        <v>U</v>
      </c>
      <c r="L4">
        <f t="shared" si="1"/>
        <v>0</v>
      </c>
      <c r="M4">
        <v>70.400000000000006</v>
      </c>
      <c r="N4">
        <v>1.2</v>
      </c>
      <c r="O4">
        <v>13.56</v>
      </c>
      <c r="P4">
        <v>19</v>
      </c>
      <c r="Q4">
        <v>387.7</v>
      </c>
      <c r="R4">
        <v>0.66666666666666663</v>
      </c>
      <c r="S4">
        <v>8.3000000000000007</v>
      </c>
      <c r="T4">
        <v>3</v>
      </c>
      <c r="U4">
        <v>5.4</v>
      </c>
      <c r="V4">
        <v>134</v>
      </c>
      <c r="W4">
        <v>12.666666666666666</v>
      </c>
      <c r="X4">
        <v>0.33333333333333331</v>
      </c>
      <c r="Y4">
        <v>4.07</v>
      </c>
      <c r="Z4">
        <v>224</v>
      </c>
    </row>
    <row r="5" spans="1:37" x14ac:dyDescent="0.2">
      <c r="A5" t="s">
        <v>269</v>
      </c>
      <c r="B5" t="s">
        <v>200</v>
      </c>
      <c r="C5">
        <v>1</v>
      </c>
      <c r="D5" t="s">
        <v>2</v>
      </c>
      <c r="E5">
        <v>255.5</v>
      </c>
      <c r="F5">
        <v>17.5</v>
      </c>
      <c r="G5">
        <v>302.54039757328445</v>
      </c>
      <c r="H5" t="s">
        <v>177</v>
      </c>
      <c r="I5">
        <v>47.040397573284451</v>
      </c>
      <c r="J5">
        <f xml:space="preserve"> VLOOKUP(A5, [2]Passing!$A$92:$L$123, 8, FALSE)</f>
        <v>271</v>
      </c>
      <c r="K5" t="str">
        <f t="shared" si="0"/>
        <v>O</v>
      </c>
      <c r="L5">
        <f t="shared" si="1"/>
        <v>1</v>
      </c>
      <c r="M5">
        <v>67.599999999999994</v>
      </c>
      <c r="N5">
        <v>2.9</v>
      </c>
      <c r="O5">
        <v>8.66</v>
      </c>
      <c r="P5">
        <v>23.666666666666668</v>
      </c>
      <c r="Q5">
        <v>316.3</v>
      </c>
      <c r="R5">
        <v>1.6666666666666667</v>
      </c>
      <c r="S5">
        <v>14</v>
      </c>
      <c r="T5">
        <v>2.0299999999999998</v>
      </c>
      <c r="U5">
        <v>7.3</v>
      </c>
      <c r="V5">
        <v>220</v>
      </c>
      <c r="W5">
        <v>18.333333333333332</v>
      </c>
      <c r="X5">
        <v>1.6666666666666667</v>
      </c>
      <c r="Y5">
        <v>4.5599999999999996</v>
      </c>
      <c r="Z5">
        <v>287</v>
      </c>
    </row>
    <row r="6" spans="1:37" x14ac:dyDescent="0.2">
      <c r="A6" t="s">
        <v>305</v>
      </c>
      <c r="B6" t="s">
        <v>306</v>
      </c>
      <c r="C6">
        <v>1</v>
      </c>
      <c r="D6" t="s">
        <v>264</v>
      </c>
      <c r="E6">
        <v>279.5</v>
      </c>
      <c r="F6">
        <v>6.5</v>
      </c>
      <c r="G6">
        <v>312.84091526668118</v>
      </c>
      <c r="H6" t="s">
        <v>177</v>
      </c>
      <c r="I6">
        <v>33.340915266681179</v>
      </c>
      <c r="J6">
        <f xml:space="preserve"> VLOOKUP(A6, [2]Passing!$A$92:$L$123, 8, FALSE)</f>
        <v>234</v>
      </c>
      <c r="K6" t="str">
        <f t="shared" si="0"/>
        <v>U</v>
      </c>
      <c r="L6">
        <f t="shared" si="1"/>
        <v>0</v>
      </c>
      <c r="M6">
        <v>68.599999999999994</v>
      </c>
      <c r="N6">
        <v>0</v>
      </c>
      <c r="O6">
        <v>15.84</v>
      </c>
      <c r="P6">
        <v>16</v>
      </c>
      <c r="Q6">
        <v>364</v>
      </c>
      <c r="R6">
        <v>3</v>
      </c>
      <c r="S6">
        <v>23.3</v>
      </c>
      <c r="T6">
        <v>2.57</v>
      </c>
      <c r="U6">
        <v>7.3</v>
      </c>
      <c r="V6">
        <v>273.3</v>
      </c>
      <c r="W6">
        <v>24.666666666666668</v>
      </c>
      <c r="X6">
        <v>2</v>
      </c>
      <c r="Y6">
        <v>5.39</v>
      </c>
      <c r="Z6">
        <v>337.7</v>
      </c>
    </row>
    <row r="7" spans="1:37" x14ac:dyDescent="0.2">
      <c r="A7" t="s">
        <v>294</v>
      </c>
      <c r="B7" t="s">
        <v>13</v>
      </c>
      <c r="C7">
        <v>1</v>
      </c>
      <c r="D7" t="s">
        <v>310</v>
      </c>
      <c r="E7">
        <v>232.5</v>
      </c>
      <c r="F7">
        <v>-27.5</v>
      </c>
      <c r="G7">
        <v>256.45198771339022</v>
      </c>
      <c r="H7" t="s">
        <v>177</v>
      </c>
      <c r="I7">
        <v>23.951987713390224</v>
      </c>
      <c r="J7">
        <f xml:space="preserve"> VLOOKUP(A7, [2]Passing!$A$92:$L$123, 8, FALSE)</f>
        <v>223</v>
      </c>
      <c r="K7" t="str">
        <f t="shared" si="0"/>
        <v>U</v>
      </c>
      <c r="L7">
        <f t="shared" si="1"/>
        <v>0</v>
      </c>
      <c r="M7">
        <v>62.9</v>
      </c>
      <c r="N7">
        <v>3.2</v>
      </c>
      <c r="O7">
        <v>7.81</v>
      </c>
      <c r="P7">
        <v>19.5</v>
      </c>
      <c r="Q7">
        <v>257</v>
      </c>
      <c r="R7">
        <v>1.6666666666666667</v>
      </c>
      <c r="S7">
        <v>16.7</v>
      </c>
      <c r="T7">
        <v>3.68</v>
      </c>
      <c r="U7">
        <v>7.3</v>
      </c>
      <c r="V7">
        <v>190.3</v>
      </c>
      <c r="W7">
        <v>15.666666666666666</v>
      </c>
      <c r="X7">
        <v>0.33333333333333331</v>
      </c>
      <c r="Y7">
        <v>5.26</v>
      </c>
      <c r="Z7">
        <v>315.3</v>
      </c>
    </row>
    <row r="8" spans="1:37" x14ac:dyDescent="0.2">
      <c r="A8" t="s">
        <v>253</v>
      </c>
      <c r="B8" t="s">
        <v>254</v>
      </c>
      <c r="C8">
        <v>1</v>
      </c>
      <c r="D8" t="s">
        <v>15</v>
      </c>
      <c r="E8">
        <v>242.5</v>
      </c>
      <c r="F8">
        <v>-31.5</v>
      </c>
      <c r="G8">
        <v>263.57510606947966</v>
      </c>
      <c r="H8" t="s">
        <v>177</v>
      </c>
      <c r="I8">
        <v>21.075106069479659</v>
      </c>
      <c r="J8">
        <f xml:space="preserve"> VLOOKUP(A8, [2]Passing!$A$92:$L$123, 8, FALSE)</f>
        <v>305</v>
      </c>
      <c r="K8" t="str">
        <f t="shared" si="0"/>
        <v>O</v>
      </c>
      <c r="L8">
        <f t="shared" si="1"/>
        <v>1</v>
      </c>
      <c r="M8">
        <v>78.099999999999994</v>
      </c>
      <c r="N8">
        <v>1.6</v>
      </c>
      <c r="O8">
        <v>11.75</v>
      </c>
      <c r="P8">
        <v>16.666666666666668</v>
      </c>
      <c r="Q8">
        <v>256.3</v>
      </c>
      <c r="R8">
        <v>4.666666666666667</v>
      </c>
      <c r="S8">
        <v>38.299999999999997</v>
      </c>
      <c r="T8">
        <v>4.4000000000000004</v>
      </c>
      <c r="U8">
        <v>9.4</v>
      </c>
      <c r="V8">
        <v>277.7</v>
      </c>
      <c r="W8">
        <v>20</v>
      </c>
      <c r="X8">
        <v>2.3333333333333335</v>
      </c>
      <c r="Y8">
        <v>6.74</v>
      </c>
      <c r="Z8">
        <v>424.3</v>
      </c>
    </row>
    <row r="9" spans="1:37" x14ac:dyDescent="0.2">
      <c r="A9" t="s">
        <v>249</v>
      </c>
      <c r="B9" t="s">
        <v>248</v>
      </c>
      <c r="C9">
        <v>1</v>
      </c>
      <c r="D9" t="s">
        <v>16</v>
      </c>
      <c r="E9">
        <v>230.5</v>
      </c>
      <c r="F9">
        <v>-20.5</v>
      </c>
      <c r="G9">
        <v>240.09647573941567</v>
      </c>
      <c r="H9" t="s">
        <v>177</v>
      </c>
      <c r="I9">
        <v>9.5964757394156663</v>
      </c>
      <c r="J9">
        <f xml:space="preserve"> VLOOKUP(A9, [2]Passing!$A$92:$L$123, 8, FALSE)</f>
        <v>171</v>
      </c>
      <c r="K9" t="str">
        <f t="shared" si="0"/>
        <v>U</v>
      </c>
      <c r="L9">
        <f t="shared" si="1"/>
        <v>0</v>
      </c>
      <c r="M9">
        <v>76.400000000000006</v>
      </c>
      <c r="N9">
        <v>1.1000000000000001</v>
      </c>
      <c r="O9">
        <v>9.9600000000000009</v>
      </c>
      <c r="P9">
        <v>22.666666666666668</v>
      </c>
      <c r="Q9">
        <v>284.7</v>
      </c>
      <c r="R9">
        <v>1.6666666666666667</v>
      </c>
      <c r="S9">
        <v>17.3</v>
      </c>
      <c r="T9">
        <v>2.99</v>
      </c>
      <c r="U9">
        <v>6.8</v>
      </c>
      <c r="V9">
        <v>202</v>
      </c>
      <c r="W9">
        <v>17</v>
      </c>
      <c r="X9">
        <v>1</v>
      </c>
      <c r="Y9">
        <v>4.72</v>
      </c>
      <c r="Z9">
        <v>309.7</v>
      </c>
    </row>
    <row r="10" spans="1:37" x14ac:dyDescent="0.2">
      <c r="A10" t="s">
        <v>134</v>
      </c>
      <c r="B10" t="s">
        <v>21</v>
      </c>
      <c r="C10">
        <v>1</v>
      </c>
      <c r="D10" t="s">
        <v>313</v>
      </c>
      <c r="E10">
        <v>259.5</v>
      </c>
      <c r="F10">
        <v>9.5</v>
      </c>
      <c r="G10">
        <v>260.29202518219773</v>
      </c>
      <c r="H10" t="s">
        <v>177</v>
      </c>
      <c r="I10">
        <v>0.7920251821977331</v>
      </c>
      <c r="J10">
        <f xml:space="preserve"> VLOOKUP(A10, [2]Passing!$A$92:$L$123, 8, FALSE)</f>
        <v>309</v>
      </c>
      <c r="K10" t="str">
        <f t="shared" si="0"/>
        <v>O</v>
      </c>
      <c r="L10">
        <f t="shared" si="1"/>
        <v>1</v>
      </c>
      <c r="M10">
        <v>55.3</v>
      </c>
      <c r="N10">
        <v>3.5</v>
      </c>
      <c r="O10">
        <v>6.64</v>
      </c>
      <c r="P10">
        <v>15.666666666666666</v>
      </c>
      <c r="Q10">
        <v>200.3</v>
      </c>
      <c r="R10">
        <v>4.666666666666667</v>
      </c>
      <c r="S10">
        <v>38.700000000000003</v>
      </c>
      <c r="T10">
        <v>3.75</v>
      </c>
      <c r="U10">
        <v>8.1</v>
      </c>
      <c r="V10">
        <v>314.7</v>
      </c>
      <c r="W10">
        <v>26.333333333333332</v>
      </c>
      <c r="X10">
        <v>2.6666666666666665</v>
      </c>
      <c r="Y10">
        <v>6.06</v>
      </c>
      <c r="Z10">
        <v>442.3</v>
      </c>
    </row>
    <row r="11" spans="1:37" x14ac:dyDescent="0.2">
      <c r="A11" t="s">
        <v>303</v>
      </c>
      <c r="B11" t="s">
        <v>213</v>
      </c>
      <c r="C11">
        <v>1</v>
      </c>
      <c r="D11" t="s">
        <v>233</v>
      </c>
      <c r="E11">
        <v>250.5</v>
      </c>
      <c r="F11">
        <v>-24.5</v>
      </c>
      <c r="G11">
        <v>235.44551698852371</v>
      </c>
      <c r="H11" t="s">
        <v>176</v>
      </c>
      <c r="I11">
        <v>-15.054483011476293</v>
      </c>
      <c r="J11">
        <f xml:space="preserve"> VLOOKUP(A11, [2]Passing!$A$92:$L$123, 8, FALSE)</f>
        <v>267</v>
      </c>
      <c r="K11" t="str">
        <f t="shared" si="0"/>
        <v>O</v>
      </c>
      <c r="L11">
        <f t="shared" si="1"/>
        <v>0</v>
      </c>
      <c r="M11">
        <v>72.400000000000006</v>
      </c>
      <c r="N11">
        <v>0</v>
      </c>
      <c r="O11">
        <v>11.68</v>
      </c>
      <c r="P11">
        <v>18.333333333333332</v>
      </c>
      <c r="Q11">
        <v>284</v>
      </c>
      <c r="R11">
        <v>0.66666666666666663</v>
      </c>
      <c r="S11">
        <v>7.3</v>
      </c>
      <c r="T11">
        <v>2.64</v>
      </c>
      <c r="U11">
        <v>6.3</v>
      </c>
      <c r="V11">
        <v>193.7</v>
      </c>
      <c r="W11">
        <v>17.333333333333332</v>
      </c>
      <c r="X11">
        <v>0.66666666666666663</v>
      </c>
      <c r="Y11">
        <v>4.5599999999999996</v>
      </c>
      <c r="Z11">
        <v>267.7</v>
      </c>
    </row>
    <row r="12" spans="1:37" x14ac:dyDescent="0.2">
      <c r="A12" t="s">
        <v>304</v>
      </c>
      <c r="B12" t="s">
        <v>282</v>
      </c>
      <c r="C12">
        <v>1</v>
      </c>
      <c r="D12" t="s">
        <v>283</v>
      </c>
      <c r="E12">
        <v>222.5</v>
      </c>
      <c r="F12">
        <v>-20.5</v>
      </c>
      <c r="G12">
        <v>199.76350410278604</v>
      </c>
      <c r="H12" t="s">
        <v>176</v>
      </c>
      <c r="I12">
        <v>-22.736495897213956</v>
      </c>
      <c r="J12">
        <f xml:space="preserve"> VLOOKUP(A12, [2]Passing!$A$92:$L$123, 8, FALSE)</f>
        <v>161</v>
      </c>
      <c r="K12" t="str">
        <f t="shared" si="0"/>
        <v>U</v>
      </c>
      <c r="L12">
        <f t="shared" si="1"/>
        <v>1</v>
      </c>
      <c r="M12">
        <v>68.8</v>
      </c>
      <c r="N12">
        <v>2.1</v>
      </c>
      <c r="O12">
        <v>6.44</v>
      </c>
      <c r="P12">
        <v>16.5</v>
      </c>
      <c r="Q12">
        <v>270.3</v>
      </c>
      <c r="R12">
        <v>2.3333333333333335</v>
      </c>
      <c r="S12">
        <v>19.7</v>
      </c>
      <c r="T12">
        <v>4.49</v>
      </c>
      <c r="U12">
        <v>5.4</v>
      </c>
      <c r="V12">
        <v>175</v>
      </c>
      <c r="W12">
        <v>18</v>
      </c>
      <c r="X12">
        <v>0.66666666666666663</v>
      </c>
      <c r="Y12">
        <v>4.96</v>
      </c>
      <c r="Z12">
        <v>312.7</v>
      </c>
    </row>
    <row r="13" spans="1:37" x14ac:dyDescent="0.2">
      <c r="A13" t="s">
        <v>196</v>
      </c>
      <c r="B13" t="s">
        <v>298</v>
      </c>
      <c r="C13">
        <v>1</v>
      </c>
      <c r="D13" t="s">
        <v>261</v>
      </c>
      <c r="E13">
        <v>272.5</v>
      </c>
      <c r="F13">
        <v>3.5</v>
      </c>
      <c r="G13">
        <v>220.19764255964157</v>
      </c>
      <c r="H13" t="s">
        <v>176</v>
      </c>
      <c r="I13">
        <v>-52.302357440358435</v>
      </c>
      <c r="J13">
        <f xml:space="preserve"> VLOOKUP(A13, [2]Passing!$A$92:$L$123, 8, FALSE)</f>
        <v>160</v>
      </c>
      <c r="K13" t="str">
        <f t="shared" si="0"/>
        <v>U</v>
      </c>
      <c r="L13">
        <f t="shared" si="1"/>
        <v>1</v>
      </c>
      <c r="M13">
        <v>79.3</v>
      </c>
      <c r="N13">
        <v>2.4</v>
      </c>
      <c r="O13">
        <v>10.51</v>
      </c>
      <c r="P13">
        <v>21.666666666666668</v>
      </c>
      <c r="Q13">
        <v>306.7</v>
      </c>
      <c r="R13">
        <v>1</v>
      </c>
      <c r="S13">
        <v>12.7</v>
      </c>
      <c r="T13">
        <v>3.03</v>
      </c>
      <c r="U13">
        <v>7.2</v>
      </c>
      <c r="V13">
        <v>177.3</v>
      </c>
      <c r="W13">
        <v>14</v>
      </c>
      <c r="X13">
        <v>0.66666666666666663</v>
      </c>
      <c r="Y13">
        <v>4.96</v>
      </c>
      <c r="Z13">
        <v>264.3</v>
      </c>
    </row>
    <row r="14" spans="1:37" x14ac:dyDescent="0.2">
      <c r="A14" t="s">
        <v>25</v>
      </c>
      <c r="B14" t="s">
        <v>24</v>
      </c>
      <c r="C14">
        <v>1</v>
      </c>
      <c r="D14" t="s">
        <v>287</v>
      </c>
      <c r="E14">
        <v>279.5</v>
      </c>
      <c r="F14">
        <v>-5.5</v>
      </c>
      <c r="G14">
        <v>200.86674124949889</v>
      </c>
      <c r="H14" t="s">
        <v>176</v>
      </c>
      <c r="I14">
        <v>-78.633258750501113</v>
      </c>
      <c r="J14">
        <f xml:space="preserve"> VLOOKUP(A14, [2]Passing!$A$92:$L$123, 8, FALSE)</f>
        <v>162</v>
      </c>
      <c r="K14" t="str">
        <f t="shared" si="0"/>
        <v>U</v>
      </c>
      <c r="L14">
        <f t="shared" si="1"/>
        <v>1</v>
      </c>
      <c r="M14">
        <v>73</v>
      </c>
      <c r="N14">
        <v>0</v>
      </c>
      <c r="O14">
        <v>8.6300000000000008</v>
      </c>
      <c r="P14">
        <v>21.666666666666668</v>
      </c>
      <c r="Q14">
        <v>227</v>
      </c>
      <c r="R14">
        <v>1.6666666666666667</v>
      </c>
      <c r="S14">
        <v>11.7</v>
      </c>
      <c r="T14">
        <v>1.51</v>
      </c>
      <c r="U14">
        <v>5.5</v>
      </c>
      <c r="V14">
        <v>189.3</v>
      </c>
      <c r="W14">
        <v>17.666666666666668</v>
      </c>
      <c r="X14">
        <v>1.3333333333333333</v>
      </c>
      <c r="Y14">
        <v>3.72</v>
      </c>
      <c r="Z14">
        <v>230.7</v>
      </c>
    </row>
    <row r="15" spans="1:37" x14ac:dyDescent="0.2">
      <c r="A15" t="s">
        <v>135</v>
      </c>
      <c r="B15" t="s">
        <v>2</v>
      </c>
      <c r="C15">
        <v>0</v>
      </c>
      <c r="D15" t="s">
        <v>200</v>
      </c>
      <c r="E15">
        <v>170.5</v>
      </c>
      <c r="F15">
        <v>-27.5</v>
      </c>
      <c r="G15">
        <v>86.395346085609233</v>
      </c>
      <c r="H15" t="s">
        <v>176</v>
      </c>
      <c r="I15">
        <v>-84.104653914390767</v>
      </c>
      <c r="J15">
        <f xml:space="preserve"> VLOOKUP(A15, [2]Passing!$A$92:$L$123, 8, FALSE)</f>
        <v>220</v>
      </c>
      <c r="K15" t="str">
        <f t="shared" si="0"/>
        <v>O</v>
      </c>
      <c r="L15">
        <f t="shared" si="1"/>
        <v>0</v>
      </c>
      <c r="M15">
        <v>69.599999999999994</v>
      </c>
      <c r="N15">
        <v>0</v>
      </c>
      <c r="O15">
        <v>8.42</v>
      </c>
      <c r="P15">
        <v>16</v>
      </c>
      <c r="Q15">
        <v>173.7</v>
      </c>
      <c r="R15">
        <v>0.33333333333333331</v>
      </c>
      <c r="S15">
        <v>6.3</v>
      </c>
      <c r="T15">
        <v>3.4</v>
      </c>
      <c r="U15">
        <v>3.6</v>
      </c>
      <c r="V15">
        <v>84.7</v>
      </c>
      <c r="W15">
        <v>11</v>
      </c>
      <c r="X15">
        <v>0</v>
      </c>
      <c r="Y15">
        <v>3.48</v>
      </c>
      <c r="Z15">
        <v>181</v>
      </c>
    </row>
    <row r="16" spans="1:37" x14ac:dyDescent="0.2">
      <c r="A16" t="s">
        <v>232</v>
      </c>
      <c r="B16" t="s">
        <v>233</v>
      </c>
      <c r="C16">
        <v>0</v>
      </c>
      <c r="D16" t="s">
        <v>213</v>
      </c>
      <c r="E16">
        <v>255.5</v>
      </c>
      <c r="F16">
        <v>-27.5</v>
      </c>
      <c r="G16">
        <v>167.95499310712404</v>
      </c>
      <c r="H16" t="s">
        <v>176</v>
      </c>
      <c r="I16">
        <v>-87.545006892875961</v>
      </c>
      <c r="J16">
        <f xml:space="preserve"> VLOOKUP(A16, [2]Passing!$A$92:$L$123, 8, FALSE)</f>
        <v>146</v>
      </c>
      <c r="K16" t="str">
        <f t="shared" si="0"/>
        <v>U</v>
      </c>
      <c r="L16">
        <f t="shared" si="1"/>
        <v>1</v>
      </c>
      <c r="M16">
        <v>71.8</v>
      </c>
      <c r="N16">
        <v>0</v>
      </c>
      <c r="O16">
        <v>11.14</v>
      </c>
      <c r="P16">
        <v>18.666666666666668</v>
      </c>
      <c r="Q16">
        <v>241</v>
      </c>
      <c r="R16">
        <v>0.66666666666666663</v>
      </c>
      <c r="S16">
        <v>7.7</v>
      </c>
      <c r="T16">
        <v>4.0199999999999996</v>
      </c>
      <c r="U16">
        <v>5</v>
      </c>
      <c r="V16">
        <v>105.3</v>
      </c>
      <c r="W16">
        <v>11.666666666666666</v>
      </c>
      <c r="X16">
        <v>0</v>
      </c>
      <c r="Y16">
        <v>4.4400000000000004</v>
      </c>
      <c r="Z16">
        <v>220.7</v>
      </c>
    </row>
    <row r="17" spans="1:26" x14ac:dyDescent="0.2">
      <c r="A17" t="s">
        <v>198</v>
      </c>
      <c r="B17" t="s">
        <v>199</v>
      </c>
      <c r="C17">
        <v>0</v>
      </c>
      <c r="D17" t="s">
        <v>11</v>
      </c>
      <c r="E17">
        <v>179.5</v>
      </c>
      <c r="F17">
        <v>-23.5</v>
      </c>
      <c r="G17">
        <v>90.341296778399808</v>
      </c>
      <c r="H17" t="s">
        <v>176</v>
      </c>
      <c r="I17">
        <v>-89.158703221600192</v>
      </c>
      <c r="J17">
        <f xml:space="preserve"> VLOOKUP(A17, [2]Passing!$A$92:$L$123, 8, FALSE)</f>
        <v>105</v>
      </c>
      <c r="K17" t="str">
        <f t="shared" si="0"/>
        <v>U</v>
      </c>
      <c r="L17">
        <f t="shared" si="1"/>
        <v>1</v>
      </c>
      <c r="M17">
        <v>57.5</v>
      </c>
      <c r="N17">
        <v>1.3</v>
      </c>
      <c r="O17">
        <v>7.79</v>
      </c>
      <c r="P17">
        <v>15.333333333333334</v>
      </c>
      <c r="Q17">
        <v>209.3</v>
      </c>
      <c r="R17">
        <v>1</v>
      </c>
      <c r="S17">
        <v>8</v>
      </c>
      <c r="T17">
        <v>4.04</v>
      </c>
      <c r="U17">
        <v>3</v>
      </c>
      <c r="V17">
        <v>66</v>
      </c>
      <c r="W17">
        <v>11</v>
      </c>
      <c r="X17">
        <v>0</v>
      </c>
      <c r="Y17">
        <v>3.63</v>
      </c>
      <c r="Z17">
        <v>202</v>
      </c>
    </row>
    <row r="18" spans="1:26" x14ac:dyDescent="0.2">
      <c r="A18" t="s">
        <v>23</v>
      </c>
      <c r="B18" t="s">
        <v>22</v>
      </c>
      <c r="C18">
        <v>1</v>
      </c>
      <c r="D18" t="s">
        <v>278</v>
      </c>
      <c r="F18">
        <v>-15.5</v>
      </c>
      <c r="G18">
        <v>208.47338723179524</v>
      </c>
      <c r="H18" t="s">
        <v>177</v>
      </c>
      <c r="I18">
        <v>208.47338723179524</v>
      </c>
      <c r="J18" t="e">
        <f xml:space="preserve"> VLOOKUP(A18, [2]Passing!$A$92:$L$123, 8, FALSE)</f>
        <v>#N/A</v>
      </c>
      <c r="K18" t="e">
        <f t="shared" si="0"/>
        <v>#N/A</v>
      </c>
      <c r="L18" t="e">
        <f t="shared" si="1"/>
        <v>#N/A</v>
      </c>
      <c r="M18">
        <v>63.5</v>
      </c>
      <c r="N18">
        <v>3.2</v>
      </c>
      <c r="O18">
        <v>5.41</v>
      </c>
      <c r="P18">
        <v>20</v>
      </c>
      <c r="Q18">
        <v>202.7</v>
      </c>
      <c r="R18">
        <v>2.3333333333333335</v>
      </c>
      <c r="S18">
        <v>22</v>
      </c>
      <c r="T18">
        <v>5.07</v>
      </c>
      <c r="U18">
        <v>7</v>
      </c>
      <c r="V18">
        <v>244.3</v>
      </c>
      <c r="W18">
        <v>23.666666666666668</v>
      </c>
      <c r="X18">
        <v>1</v>
      </c>
      <c r="Y18">
        <v>6.16</v>
      </c>
      <c r="Z18">
        <v>388</v>
      </c>
    </row>
    <row r="19" spans="1:26" x14ac:dyDescent="0.2">
      <c r="A19" t="s">
        <v>284</v>
      </c>
      <c r="B19" t="s">
        <v>185</v>
      </c>
      <c r="G19" t="e">
        <v>#N/A</v>
      </c>
      <c r="H19" t="e">
        <v>#N/A</v>
      </c>
      <c r="I19" t="e">
        <v>#N/A</v>
      </c>
      <c r="J19" t="e">
        <f xml:space="preserve"> VLOOKUP(A19, [2]Passing!$A$92:$L$123, 8, FALSE)</f>
        <v>#N/A</v>
      </c>
      <c r="K19" t="e">
        <f t="shared" si="0"/>
        <v>#N/A</v>
      </c>
      <c r="L19" t="e">
        <f t="shared" si="1"/>
        <v>#N/A</v>
      </c>
      <c r="M19">
        <v>71.900000000000006</v>
      </c>
      <c r="N19">
        <v>0</v>
      </c>
      <c r="O19">
        <v>11.71</v>
      </c>
      <c r="P19">
        <v>21.333333333333332</v>
      </c>
      <c r="Q19">
        <v>335.7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</row>
    <row r="20" spans="1:26" x14ac:dyDescent="0.2">
      <c r="A20" t="s">
        <v>194</v>
      </c>
      <c r="B20" t="s">
        <v>184</v>
      </c>
      <c r="C20">
        <v>1</v>
      </c>
      <c r="D20" t="s">
        <v>307</v>
      </c>
      <c r="F20">
        <v>-9.5</v>
      </c>
      <c r="G20">
        <v>301.29594413930994</v>
      </c>
      <c r="H20" t="s">
        <v>177</v>
      </c>
      <c r="I20">
        <v>301.29594413930994</v>
      </c>
      <c r="J20">
        <f xml:space="preserve"> VLOOKUP(A20, [2]Passing!$A$92:$L$123, 8, FALSE)</f>
        <v>205</v>
      </c>
      <c r="K20" t="str">
        <f t="shared" si="0"/>
        <v>O</v>
      </c>
      <c r="L20">
        <f t="shared" si="1"/>
        <v>1</v>
      </c>
      <c r="M20">
        <v>68</v>
      </c>
      <c r="N20">
        <v>0</v>
      </c>
      <c r="O20">
        <v>17.96</v>
      </c>
      <c r="P20">
        <v>8.5</v>
      </c>
      <c r="Q20">
        <v>260</v>
      </c>
      <c r="R20">
        <v>4.333333333333333</v>
      </c>
      <c r="S20">
        <v>36.700000000000003</v>
      </c>
      <c r="T20">
        <v>4.97</v>
      </c>
      <c r="U20">
        <v>7.9</v>
      </c>
      <c r="V20">
        <v>288.3</v>
      </c>
      <c r="W20">
        <v>23.333333333333332</v>
      </c>
      <c r="X20">
        <v>2.6666666666666665</v>
      </c>
      <c r="Y20">
        <v>6.47</v>
      </c>
      <c r="Z20">
        <v>464</v>
      </c>
    </row>
    <row r="21" spans="1:26" x14ac:dyDescent="0.2">
      <c r="A21" t="s">
        <v>181</v>
      </c>
      <c r="B21" t="s">
        <v>182</v>
      </c>
      <c r="F21">
        <v>-24.5</v>
      </c>
      <c r="G21" t="e">
        <v>#N/A</v>
      </c>
      <c r="H21" t="e">
        <v>#N/A</v>
      </c>
      <c r="I21" t="e">
        <v>#N/A</v>
      </c>
      <c r="J21" t="e">
        <f xml:space="preserve"> VLOOKUP(A21, [2]Passing!$A$92:$L$123, 8, FALSE)</f>
        <v>#N/A</v>
      </c>
      <c r="K21" t="e">
        <f t="shared" si="0"/>
        <v>#N/A</v>
      </c>
      <c r="L21" t="e">
        <f t="shared" si="1"/>
        <v>#N/A</v>
      </c>
      <c r="M21">
        <v>70.8</v>
      </c>
      <c r="N21">
        <v>0</v>
      </c>
      <c r="O21">
        <v>9</v>
      </c>
      <c r="P21">
        <v>21</v>
      </c>
      <c r="Q21">
        <v>261.3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</row>
    <row r="22" spans="1:26" x14ac:dyDescent="0.2">
      <c r="A22" t="s">
        <v>223</v>
      </c>
      <c r="B22" t="s">
        <v>224</v>
      </c>
      <c r="G22" t="e">
        <v>#N/A</v>
      </c>
      <c r="H22" t="e">
        <v>#N/A</v>
      </c>
      <c r="I22" t="e">
        <v>#N/A</v>
      </c>
      <c r="J22" t="e">
        <f xml:space="preserve"> VLOOKUP(A22, [2]Passing!$A$92:$L$123, 8, FALSE)</f>
        <v>#N/A</v>
      </c>
      <c r="K22" t="e">
        <f t="shared" si="0"/>
        <v>#N/A</v>
      </c>
      <c r="L22" t="e">
        <f t="shared" si="1"/>
        <v>#N/A</v>
      </c>
      <c r="M22">
        <v>65</v>
      </c>
      <c r="N22">
        <v>1</v>
      </c>
      <c r="O22">
        <v>9.5500000000000007</v>
      </c>
      <c r="P22">
        <v>16.25</v>
      </c>
      <c r="Q22">
        <v>222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</row>
    <row r="23" spans="1:26" x14ac:dyDescent="0.2">
      <c r="A23" t="s">
        <v>140</v>
      </c>
      <c r="B23" t="s">
        <v>7</v>
      </c>
      <c r="C23">
        <v>1</v>
      </c>
      <c r="D23" t="s">
        <v>312</v>
      </c>
      <c r="F23">
        <v>-3.5</v>
      </c>
      <c r="G23" t="e">
        <v>#N/A</v>
      </c>
      <c r="H23" t="e">
        <v>#N/A</v>
      </c>
      <c r="I23" t="e">
        <v>#N/A</v>
      </c>
      <c r="J23">
        <f xml:space="preserve"> VLOOKUP(A23, [2]Passing!$A$92:$L$123, 8, FALSE)</f>
        <v>273</v>
      </c>
      <c r="K23" t="str">
        <f t="shared" si="0"/>
        <v>O</v>
      </c>
      <c r="L23" t="e">
        <f t="shared" si="1"/>
        <v>#N/A</v>
      </c>
      <c r="M23">
        <v>65.099999999999994</v>
      </c>
      <c r="N23">
        <v>1.9</v>
      </c>
      <c r="O23">
        <v>6.22</v>
      </c>
      <c r="P23">
        <v>23</v>
      </c>
      <c r="Q23">
        <v>235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</row>
    <row r="24" spans="1:26" x14ac:dyDescent="0.2">
      <c r="A24" t="s">
        <v>290</v>
      </c>
      <c r="B24" t="s">
        <v>14</v>
      </c>
      <c r="F24">
        <v>-41.5</v>
      </c>
      <c r="G24" t="e">
        <v>#N/A</v>
      </c>
      <c r="H24" t="e">
        <v>#N/A</v>
      </c>
      <c r="I24" t="e">
        <v>#N/A</v>
      </c>
      <c r="J24" t="e">
        <f xml:space="preserve"> VLOOKUP(A24, [2]Passing!$A$92:$L$123, 8, FALSE)</f>
        <v>#N/A</v>
      </c>
      <c r="K24" t="e">
        <f t="shared" si="0"/>
        <v>#N/A</v>
      </c>
      <c r="L24" t="e">
        <f t="shared" si="1"/>
        <v>#N/A</v>
      </c>
      <c r="M24">
        <v>78.900000000000006</v>
      </c>
      <c r="N24">
        <v>4.2</v>
      </c>
      <c r="O24">
        <v>11.32</v>
      </c>
      <c r="P24">
        <v>18.666666666666668</v>
      </c>
      <c r="Q24">
        <v>283.3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</row>
    <row r="25" spans="1:26" x14ac:dyDescent="0.2">
      <c r="A25" t="s">
        <v>297</v>
      </c>
      <c r="B25" t="s">
        <v>252</v>
      </c>
      <c r="C25">
        <v>1</v>
      </c>
      <c r="D25" t="s">
        <v>309</v>
      </c>
      <c r="F25">
        <v>-17.5</v>
      </c>
      <c r="G25">
        <v>306.68722159884879</v>
      </c>
      <c r="H25" t="s">
        <v>177</v>
      </c>
      <c r="I25">
        <v>306.68722159884879</v>
      </c>
      <c r="J25" t="e">
        <f xml:space="preserve"> VLOOKUP(A25, [2]Passing!$A$92:$L$123, 8, FALSE)</f>
        <v>#N/A</v>
      </c>
      <c r="K25" t="e">
        <f t="shared" si="0"/>
        <v>#N/A</v>
      </c>
      <c r="L25" t="e">
        <f t="shared" si="1"/>
        <v>#N/A</v>
      </c>
      <c r="M25">
        <v>60.7</v>
      </c>
      <c r="N25">
        <v>7.1</v>
      </c>
      <c r="O25">
        <v>8.57</v>
      </c>
      <c r="P25">
        <v>11.333333333333334</v>
      </c>
      <c r="Q25">
        <v>330.7</v>
      </c>
      <c r="R25">
        <v>2.3333333333333335</v>
      </c>
      <c r="S25">
        <v>20.3</v>
      </c>
      <c r="T25">
        <v>4.4000000000000004</v>
      </c>
      <c r="U25">
        <v>6.4</v>
      </c>
      <c r="V25">
        <v>235</v>
      </c>
      <c r="W25">
        <v>22</v>
      </c>
      <c r="X25">
        <v>1.6666666666666667</v>
      </c>
      <c r="Y25">
        <v>5.47</v>
      </c>
      <c r="Z25">
        <v>370</v>
      </c>
    </row>
    <row r="26" spans="1:26" x14ac:dyDescent="0.2">
      <c r="A26" t="s">
        <v>216</v>
      </c>
      <c r="B26" t="s">
        <v>217</v>
      </c>
      <c r="F26">
        <v>-27.5</v>
      </c>
      <c r="G26" t="e">
        <v>#N/A</v>
      </c>
      <c r="H26" t="e">
        <v>#N/A</v>
      </c>
      <c r="I26" t="e">
        <v>#N/A</v>
      </c>
      <c r="J26" t="e">
        <f xml:space="preserve"> VLOOKUP(A26, [2]Passing!$A$92:$L$123, 8, FALSE)</f>
        <v>#N/A</v>
      </c>
      <c r="K26" t="e">
        <f t="shared" si="0"/>
        <v>#N/A</v>
      </c>
      <c r="L26" t="e">
        <f t="shared" si="1"/>
        <v>#N/A</v>
      </c>
      <c r="M26">
        <v>64.8</v>
      </c>
      <c r="N26">
        <v>1.1000000000000001</v>
      </c>
      <c r="O26">
        <v>7.51</v>
      </c>
      <c r="P26">
        <v>19</v>
      </c>
      <c r="Q26">
        <v>243.7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</row>
    <row r="27" spans="1:26" x14ac:dyDescent="0.2">
      <c r="A27" t="s">
        <v>243</v>
      </c>
      <c r="B27" t="s">
        <v>244</v>
      </c>
      <c r="F27">
        <v>-9.5</v>
      </c>
      <c r="G27" t="e">
        <v>#N/A</v>
      </c>
      <c r="H27" t="e">
        <v>#N/A</v>
      </c>
      <c r="I27" t="e">
        <v>#N/A</v>
      </c>
      <c r="J27" t="e">
        <f xml:space="preserve"> VLOOKUP(A27, [2]Passing!$A$92:$L$123, 8, FALSE)</f>
        <v>#N/A</v>
      </c>
      <c r="K27" t="e">
        <f t="shared" si="0"/>
        <v>#N/A</v>
      </c>
      <c r="L27" t="e">
        <f t="shared" si="1"/>
        <v>#N/A</v>
      </c>
      <c r="M27">
        <v>58.6</v>
      </c>
      <c r="N27">
        <v>1</v>
      </c>
      <c r="O27">
        <v>10.14</v>
      </c>
      <c r="P27">
        <v>19.333333333333332</v>
      </c>
      <c r="Q27">
        <v>323.3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</row>
  </sheetData>
  <sortState xmlns:xlrd2="http://schemas.microsoft.com/office/spreadsheetml/2017/richdata2" ref="A2:W17">
    <sortCondition descending="1" ref="I2:I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06F3-ECF4-1245-96B9-CDCAD2C4BDB4}">
  <dimension ref="A1:BC28"/>
  <sheetViews>
    <sheetView topLeftCell="C1" workbookViewId="0">
      <selection activeCell="L2" sqref="L2:L22"/>
    </sheetView>
  </sheetViews>
  <sheetFormatPr baseColWidth="10" defaultRowHeight="16" x14ac:dyDescent="0.2"/>
  <cols>
    <col min="1" max="1" width="16.6640625" bestFit="1" customWidth="1"/>
  </cols>
  <sheetData>
    <row r="1" spans="1:55" x14ac:dyDescent="0.2">
      <c r="A1" s="1" t="s">
        <v>28</v>
      </c>
      <c r="B1" s="1" t="s">
        <v>0</v>
      </c>
      <c r="C1" s="1" t="s">
        <v>92</v>
      </c>
      <c r="D1" s="1" t="s">
        <v>93</v>
      </c>
      <c r="E1" s="4" t="s">
        <v>131</v>
      </c>
      <c r="F1" s="4" t="s">
        <v>45</v>
      </c>
      <c r="G1" s="4" t="s">
        <v>126</v>
      </c>
      <c r="H1" s="4" t="s">
        <v>174</v>
      </c>
      <c r="I1" s="4" t="s">
        <v>175</v>
      </c>
      <c r="J1" s="4" t="s">
        <v>301</v>
      </c>
      <c r="K1" s="4" t="s">
        <v>302</v>
      </c>
      <c r="L1" s="4" t="s">
        <v>195</v>
      </c>
      <c r="M1" s="8" t="s">
        <v>30</v>
      </c>
      <c r="N1" s="8" t="s">
        <v>32</v>
      </c>
      <c r="O1" s="8" t="s">
        <v>34</v>
      </c>
      <c r="P1" s="8" t="s">
        <v>40</v>
      </c>
      <c r="Q1" s="8" t="s">
        <v>105</v>
      </c>
      <c r="R1" s="8" t="s">
        <v>108</v>
      </c>
      <c r="S1" s="8" t="s">
        <v>109</v>
      </c>
      <c r="T1" s="8" t="s">
        <v>110</v>
      </c>
      <c r="U1" s="8" t="s">
        <v>115</v>
      </c>
      <c r="V1" s="8" t="s">
        <v>117</v>
      </c>
      <c r="W1" s="8" t="s">
        <v>118</v>
      </c>
      <c r="X1" s="8" t="s">
        <v>119</v>
      </c>
      <c r="Y1" s="8" t="s">
        <v>121</v>
      </c>
      <c r="Z1" s="8" t="s">
        <v>122</v>
      </c>
      <c r="AA1" t="s">
        <v>279</v>
      </c>
      <c r="AB1" t="s">
        <v>148</v>
      </c>
      <c r="AC1" t="s">
        <v>180</v>
      </c>
      <c r="AD1" s="4" t="s">
        <v>149</v>
      </c>
      <c r="AE1" t="s">
        <v>150</v>
      </c>
      <c r="AF1" s="4" t="s">
        <v>151</v>
      </c>
      <c r="AG1" s="4" t="s">
        <v>152</v>
      </c>
      <c r="AH1" t="s">
        <v>153</v>
      </c>
      <c r="AI1" t="s">
        <v>154</v>
      </c>
      <c r="AJ1" t="s">
        <v>155</v>
      </c>
      <c r="AK1" s="4" t="s">
        <v>156</v>
      </c>
      <c r="AL1" s="4" t="s">
        <v>157</v>
      </c>
      <c r="AM1" s="4" t="s">
        <v>158</v>
      </c>
      <c r="AN1" s="4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171</v>
      </c>
      <c r="BA1" t="s">
        <v>172</v>
      </c>
      <c r="BB1" t="s">
        <v>173</v>
      </c>
      <c r="BC1" t="s">
        <v>212</v>
      </c>
    </row>
    <row r="2" spans="1:55" x14ac:dyDescent="0.2">
      <c r="A2" t="s">
        <v>134</v>
      </c>
      <c r="B2" t="s">
        <v>21</v>
      </c>
      <c r="C2">
        <v>1</v>
      </c>
      <c r="D2" t="s">
        <v>289</v>
      </c>
      <c r="E2">
        <v>271.5</v>
      </c>
      <c r="F2">
        <v>-41.5</v>
      </c>
      <c r="G2">
        <v>324.26080936452087</v>
      </c>
      <c r="H2" t="s">
        <v>177</v>
      </c>
      <c r="I2">
        <v>52.760809364520867</v>
      </c>
      <c r="J2">
        <f xml:space="preserve"> VLOOKUP(A2, [2]Passing!$A$63:$L$91, 8, FALSE)</f>
        <v>114</v>
      </c>
      <c r="K2" t="str">
        <f t="shared" ref="K2:K28" si="0">IF(J2 &gt; E2, "O", "U")</f>
        <v>U</v>
      </c>
      <c r="L2">
        <f t="shared" ref="L2:L28" si="1" xml:space="preserve"> IF(K2 =H2, 1, 0)</f>
        <v>0</v>
      </c>
      <c r="M2">
        <v>60</v>
      </c>
      <c r="N2">
        <v>3.3</v>
      </c>
      <c r="O2">
        <v>7.92</v>
      </c>
      <c r="P2">
        <v>18</v>
      </c>
      <c r="Q2">
        <v>243.5</v>
      </c>
      <c r="R2">
        <v>2.5</v>
      </c>
      <c r="S2">
        <v>22.5</v>
      </c>
      <c r="T2">
        <v>2.78</v>
      </c>
      <c r="U2">
        <v>8.3000000000000007</v>
      </c>
      <c r="V2">
        <v>264</v>
      </c>
      <c r="W2">
        <v>21.5</v>
      </c>
      <c r="X2">
        <v>1</v>
      </c>
      <c r="Y2">
        <v>5.34</v>
      </c>
      <c r="Z2">
        <v>365.5</v>
      </c>
    </row>
    <row r="3" spans="1:55" x14ac:dyDescent="0.2">
      <c r="A3" t="s">
        <v>249</v>
      </c>
      <c r="B3" t="s">
        <v>248</v>
      </c>
      <c r="C3">
        <v>1</v>
      </c>
      <c r="D3" t="s">
        <v>299</v>
      </c>
      <c r="E3">
        <v>243.5</v>
      </c>
      <c r="F3">
        <v>-27.5</v>
      </c>
      <c r="G3">
        <v>283.1880900398005</v>
      </c>
      <c r="H3" t="s">
        <v>177</v>
      </c>
      <c r="I3">
        <v>39.6880900398005</v>
      </c>
      <c r="J3">
        <f xml:space="preserve"> VLOOKUP(A3, [2]Passing!$A$63:$L$91, 8, FALSE)</f>
        <v>174</v>
      </c>
      <c r="K3" t="str">
        <f t="shared" si="0"/>
        <v>U</v>
      </c>
      <c r="L3">
        <f t="shared" si="1"/>
        <v>0</v>
      </c>
      <c r="M3">
        <v>79.099999999999994</v>
      </c>
      <c r="N3">
        <v>0</v>
      </c>
      <c r="O3">
        <v>10.7</v>
      </c>
      <c r="P3">
        <v>26.5</v>
      </c>
      <c r="Q3">
        <v>337.5</v>
      </c>
      <c r="R3">
        <v>1.5</v>
      </c>
      <c r="S3">
        <v>12</v>
      </c>
      <c r="T3">
        <v>3.12</v>
      </c>
      <c r="U3">
        <v>6.1</v>
      </c>
      <c r="V3">
        <v>118</v>
      </c>
      <c r="W3">
        <v>13</v>
      </c>
      <c r="X3">
        <v>0</v>
      </c>
      <c r="Y3">
        <v>4.08</v>
      </c>
      <c r="Z3">
        <v>244.5</v>
      </c>
    </row>
    <row r="4" spans="1:55" x14ac:dyDescent="0.2">
      <c r="A4" t="s">
        <v>243</v>
      </c>
      <c r="B4" t="s">
        <v>244</v>
      </c>
      <c r="C4">
        <v>0</v>
      </c>
      <c r="D4" t="s">
        <v>13</v>
      </c>
      <c r="E4">
        <v>186.5</v>
      </c>
      <c r="F4">
        <v>6.5</v>
      </c>
      <c r="G4">
        <v>182.87234234678414</v>
      </c>
      <c r="H4" t="s">
        <v>176</v>
      </c>
      <c r="I4">
        <v>-3.6276576532158629</v>
      </c>
      <c r="J4">
        <f xml:space="preserve"> VLOOKUP(A4, [2]Passing!$A$63:$L$91, 8, FALSE)</f>
        <v>360</v>
      </c>
      <c r="K4" t="str">
        <f t="shared" si="0"/>
        <v>O</v>
      </c>
      <c r="L4">
        <f t="shared" si="1"/>
        <v>0</v>
      </c>
      <c r="M4">
        <v>66.099999999999994</v>
      </c>
      <c r="N4">
        <v>0</v>
      </c>
      <c r="O4">
        <v>10.47</v>
      </c>
      <c r="P4">
        <v>20.5</v>
      </c>
      <c r="Q4">
        <v>305</v>
      </c>
      <c r="R4">
        <v>3</v>
      </c>
      <c r="S4">
        <v>27</v>
      </c>
      <c r="T4">
        <v>3.53</v>
      </c>
      <c r="U4">
        <v>6.8</v>
      </c>
      <c r="V4">
        <v>205</v>
      </c>
      <c r="W4">
        <v>20</v>
      </c>
      <c r="X4">
        <v>2</v>
      </c>
      <c r="Y4">
        <v>4.99</v>
      </c>
      <c r="Z4">
        <v>339</v>
      </c>
    </row>
    <row r="5" spans="1:55" x14ac:dyDescent="0.2">
      <c r="A5" t="s">
        <v>290</v>
      </c>
      <c r="B5" t="s">
        <v>14</v>
      </c>
      <c r="C5">
        <v>1</v>
      </c>
      <c r="D5" t="s">
        <v>291</v>
      </c>
      <c r="E5">
        <v>272.5</v>
      </c>
      <c r="F5">
        <v>-31.5</v>
      </c>
      <c r="G5">
        <v>264.89473780182749</v>
      </c>
      <c r="H5" t="s">
        <v>176</v>
      </c>
      <c r="I5">
        <v>-7.605262198172511</v>
      </c>
      <c r="J5">
        <f xml:space="preserve"> VLOOKUP(A5, [2]Passing!$A$63:$L$91, 8, FALSE)</f>
        <v>347</v>
      </c>
      <c r="K5" t="str">
        <f t="shared" si="0"/>
        <v>O</v>
      </c>
      <c r="L5">
        <f t="shared" si="1"/>
        <v>0</v>
      </c>
      <c r="M5">
        <v>79.5</v>
      </c>
      <c r="N5">
        <v>2.6</v>
      </c>
      <c r="O5">
        <v>12.49</v>
      </c>
      <c r="P5">
        <v>15.5</v>
      </c>
      <c r="Q5">
        <v>251.5</v>
      </c>
      <c r="R5">
        <v>2.5</v>
      </c>
      <c r="S5">
        <v>22</v>
      </c>
      <c r="T5">
        <v>3.37</v>
      </c>
      <c r="U5">
        <v>8.4</v>
      </c>
      <c r="V5">
        <v>215</v>
      </c>
      <c r="W5">
        <v>16.5</v>
      </c>
      <c r="X5">
        <v>1</v>
      </c>
      <c r="Y5">
        <v>5.59</v>
      </c>
      <c r="Z5">
        <v>324.5</v>
      </c>
    </row>
    <row r="6" spans="1:55" x14ac:dyDescent="0.2">
      <c r="A6" t="s">
        <v>294</v>
      </c>
      <c r="B6" t="s">
        <v>13</v>
      </c>
      <c r="C6">
        <v>1</v>
      </c>
      <c r="D6" t="s">
        <v>244</v>
      </c>
      <c r="E6">
        <v>205.5</v>
      </c>
      <c r="F6">
        <v>-6.5</v>
      </c>
      <c r="G6">
        <v>186.36014693072246</v>
      </c>
      <c r="H6" t="s">
        <v>176</v>
      </c>
      <c r="I6">
        <v>-19.139853069277535</v>
      </c>
      <c r="J6">
        <f xml:space="preserve"> VLOOKUP(A6, [2]Passing!$A$63:$L$91, 8, FALSE)</f>
        <v>293</v>
      </c>
      <c r="K6" t="str">
        <f t="shared" si="0"/>
        <v>O</v>
      </c>
      <c r="L6">
        <f t="shared" si="1"/>
        <v>0</v>
      </c>
      <c r="M6">
        <v>63.3</v>
      </c>
      <c r="N6">
        <v>3.3</v>
      </c>
      <c r="O6">
        <v>7.2</v>
      </c>
      <c r="P6">
        <v>19</v>
      </c>
      <c r="Q6">
        <v>221</v>
      </c>
      <c r="R6">
        <v>3</v>
      </c>
      <c r="S6">
        <v>23</v>
      </c>
      <c r="T6">
        <v>4.13</v>
      </c>
      <c r="U6">
        <v>5.3</v>
      </c>
      <c r="V6">
        <v>171</v>
      </c>
      <c r="W6">
        <v>18.5</v>
      </c>
      <c r="X6">
        <v>2</v>
      </c>
      <c r="Y6">
        <v>4.68</v>
      </c>
      <c r="Z6">
        <v>311.5</v>
      </c>
    </row>
    <row r="7" spans="1:55" x14ac:dyDescent="0.2">
      <c r="A7" t="s">
        <v>262</v>
      </c>
      <c r="B7" t="s">
        <v>261</v>
      </c>
      <c r="C7">
        <v>0</v>
      </c>
      <c r="D7" t="s">
        <v>7</v>
      </c>
      <c r="E7">
        <v>208.5</v>
      </c>
      <c r="F7">
        <v>9.5</v>
      </c>
      <c r="G7">
        <v>144.95989394106783</v>
      </c>
      <c r="H7" t="s">
        <v>176</v>
      </c>
      <c r="I7">
        <v>-63.540106058932167</v>
      </c>
      <c r="J7">
        <f xml:space="preserve"> VLOOKUP(A7, [2]Passing!$A$63:$L$91, 8, FALSE)</f>
        <v>287</v>
      </c>
      <c r="K7" t="str">
        <f t="shared" si="0"/>
        <v>O</v>
      </c>
      <c r="L7">
        <f t="shared" si="1"/>
        <v>0</v>
      </c>
      <c r="M7">
        <v>74.5</v>
      </c>
      <c r="N7">
        <v>2</v>
      </c>
      <c r="O7">
        <v>7.39</v>
      </c>
      <c r="P7">
        <v>19</v>
      </c>
      <c r="Q7">
        <v>236.5</v>
      </c>
      <c r="R7">
        <v>1</v>
      </c>
      <c r="S7">
        <v>8.5</v>
      </c>
      <c r="T7">
        <v>1.89</v>
      </c>
      <c r="U7">
        <v>5.0999999999999996</v>
      </c>
      <c r="V7">
        <v>163</v>
      </c>
      <c r="W7">
        <v>17</v>
      </c>
      <c r="X7">
        <v>0.5</v>
      </c>
      <c r="Y7">
        <v>3.74</v>
      </c>
      <c r="Z7">
        <v>207.5</v>
      </c>
    </row>
    <row r="8" spans="1:55" x14ac:dyDescent="0.2">
      <c r="A8" t="s">
        <v>284</v>
      </c>
      <c r="B8" t="s">
        <v>185</v>
      </c>
      <c r="C8">
        <v>1</v>
      </c>
      <c r="D8" t="s">
        <v>27</v>
      </c>
      <c r="E8">
        <v>247.5</v>
      </c>
      <c r="F8">
        <v>-20.5</v>
      </c>
      <c r="G8">
        <v>183.91000306016349</v>
      </c>
      <c r="H8" t="s">
        <v>176</v>
      </c>
      <c r="I8">
        <v>-63.58999693983651</v>
      </c>
      <c r="J8">
        <f xml:space="preserve"> VLOOKUP(A8, [2]Passing!$A$63:$L$91, 8, FALSE)</f>
        <v>382</v>
      </c>
      <c r="K8" t="str">
        <f t="shared" si="0"/>
        <v>O</v>
      </c>
      <c r="L8">
        <f t="shared" si="1"/>
        <v>0</v>
      </c>
      <c r="M8">
        <v>66.7</v>
      </c>
      <c r="N8">
        <v>0</v>
      </c>
      <c r="O8">
        <v>9.67</v>
      </c>
      <c r="P8">
        <v>20</v>
      </c>
      <c r="Q8">
        <v>312.5</v>
      </c>
      <c r="R8">
        <v>0.5</v>
      </c>
      <c r="S8">
        <v>5</v>
      </c>
      <c r="T8">
        <v>1.34</v>
      </c>
      <c r="U8">
        <v>5.8</v>
      </c>
      <c r="V8">
        <v>145.5</v>
      </c>
      <c r="W8">
        <v>15</v>
      </c>
      <c r="X8">
        <v>0.5</v>
      </c>
      <c r="Y8">
        <v>3.58</v>
      </c>
      <c r="Z8">
        <v>179</v>
      </c>
    </row>
    <row r="9" spans="1:55" x14ac:dyDescent="0.2">
      <c r="A9" t="s">
        <v>296</v>
      </c>
      <c r="B9" t="s">
        <v>287</v>
      </c>
      <c r="C9">
        <v>1</v>
      </c>
      <c r="D9" t="s">
        <v>15</v>
      </c>
      <c r="E9">
        <v>278.5</v>
      </c>
      <c r="F9">
        <v>-23.5</v>
      </c>
      <c r="G9">
        <v>177.05160799928484</v>
      </c>
      <c r="H9" t="s">
        <v>176</v>
      </c>
      <c r="I9">
        <v>-101.44839200071516</v>
      </c>
      <c r="J9">
        <f xml:space="preserve"> VLOOKUP(A9, [2]Passing!$A$63:$L$91, 8, FALSE)</f>
        <v>464</v>
      </c>
      <c r="K9" t="str">
        <f t="shared" si="0"/>
        <v>O</v>
      </c>
      <c r="L9">
        <f t="shared" si="1"/>
        <v>0</v>
      </c>
      <c r="M9">
        <v>73.900000000000006</v>
      </c>
      <c r="N9">
        <v>0</v>
      </c>
      <c r="O9">
        <v>13.02</v>
      </c>
      <c r="P9">
        <v>17</v>
      </c>
      <c r="Q9">
        <v>342.5</v>
      </c>
      <c r="R9">
        <v>4</v>
      </c>
      <c r="S9">
        <v>35</v>
      </c>
      <c r="T9">
        <v>5.32</v>
      </c>
      <c r="U9">
        <v>7.4</v>
      </c>
      <c r="V9">
        <v>177.5</v>
      </c>
      <c r="W9">
        <v>16.5</v>
      </c>
      <c r="X9">
        <v>1.5</v>
      </c>
      <c r="Y9">
        <v>6.24</v>
      </c>
      <c r="Z9">
        <v>337</v>
      </c>
    </row>
    <row r="10" spans="1:55" x14ac:dyDescent="0.2">
      <c r="A10" t="s">
        <v>198</v>
      </c>
      <c r="B10" t="s">
        <v>199</v>
      </c>
      <c r="C10">
        <v>1</v>
      </c>
      <c r="D10" t="s">
        <v>241</v>
      </c>
      <c r="F10">
        <v>-27.5</v>
      </c>
      <c r="G10">
        <v>261.46990406555625</v>
      </c>
      <c r="H10" t="s">
        <v>177</v>
      </c>
      <c r="I10">
        <v>261.46990406555625</v>
      </c>
      <c r="J10">
        <f xml:space="preserve"> VLOOKUP(A10, [2]Passing!$A$63:$L$91, 8, FALSE)</f>
        <v>235</v>
      </c>
      <c r="K10" t="str">
        <f t="shared" si="0"/>
        <v>O</v>
      </c>
      <c r="L10">
        <f t="shared" si="1"/>
        <v>1</v>
      </c>
      <c r="M10">
        <v>54.5</v>
      </c>
      <c r="N10">
        <v>0</v>
      </c>
      <c r="O10">
        <v>7.51</v>
      </c>
      <c r="P10">
        <v>15</v>
      </c>
      <c r="Q10">
        <v>196.5</v>
      </c>
      <c r="R10">
        <v>4</v>
      </c>
      <c r="S10">
        <v>29.5</v>
      </c>
      <c r="T10">
        <v>3.98</v>
      </c>
      <c r="U10">
        <v>8.4</v>
      </c>
      <c r="V10">
        <v>324</v>
      </c>
      <c r="W10">
        <v>24</v>
      </c>
      <c r="X10">
        <v>3</v>
      </c>
      <c r="Y10">
        <v>6.67</v>
      </c>
      <c r="Z10">
        <v>423.5</v>
      </c>
    </row>
    <row r="11" spans="1:55" x14ac:dyDescent="0.2">
      <c r="A11" t="s">
        <v>25</v>
      </c>
      <c r="B11" t="s">
        <v>24</v>
      </c>
      <c r="C11">
        <v>0</v>
      </c>
      <c r="D11" t="s">
        <v>295</v>
      </c>
      <c r="F11">
        <v>-22.5</v>
      </c>
      <c r="G11">
        <v>219.46453017949398</v>
      </c>
      <c r="H11" t="s">
        <v>177</v>
      </c>
      <c r="I11">
        <v>219.46453017949398</v>
      </c>
      <c r="J11">
        <f xml:space="preserve"> VLOOKUP(A11, [2]Passing!$A$63:$L$91, 8, FALSE)</f>
        <v>230</v>
      </c>
      <c r="K11" t="str">
        <f t="shared" si="0"/>
        <v>O</v>
      </c>
      <c r="L11">
        <f t="shared" si="1"/>
        <v>1</v>
      </c>
      <c r="M11">
        <v>79.2</v>
      </c>
      <c r="N11">
        <v>0</v>
      </c>
      <c r="O11">
        <v>10.38</v>
      </c>
      <c r="P11">
        <v>19</v>
      </c>
      <c r="Q11">
        <v>225.5</v>
      </c>
      <c r="R11">
        <v>0.5</v>
      </c>
      <c r="S11">
        <v>3.5</v>
      </c>
      <c r="T11">
        <v>2.6</v>
      </c>
      <c r="U11">
        <v>3.7</v>
      </c>
      <c r="V11">
        <v>125</v>
      </c>
      <c r="W11">
        <v>16</v>
      </c>
      <c r="X11">
        <v>0</v>
      </c>
      <c r="Y11">
        <v>3.21</v>
      </c>
      <c r="Z11">
        <v>199</v>
      </c>
    </row>
    <row r="12" spans="1:55" x14ac:dyDescent="0.2">
      <c r="A12" t="s">
        <v>232</v>
      </c>
      <c r="B12" t="s">
        <v>233</v>
      </c>
      <c r="C12">
        <v>1</v>
      </c>
      <c r="D12" t="s">
        <v>292</v>
      </c>
      <c r="F12">
        <v>-27.5</v>
      </c>
      <c r="G12">
        <v>199.40867557334587</v>
      </c>
      <c r="H12" t="s">
        <v>177</v>
      </c>
      <c r="I12">
        <v>199.40867557334587</v>
      </c>
      <c r="J12">
        <f xml:space="preserve"> VLOOKUP(A12, [2]Passing!$A$63:$L$91, 8, FALSE)</f>
        <v>196</v>
      </c>
      <c r="K12" t="str">
        <f t="shared" si="0"/>
        <v>O</v>
      </c>
      <c r="L12">
        <f t="shared" si="1"/>
        <v>1</v>
      </c>
      <c r="M12">
        <v>75</v>
      </c>
      <c r="N12">
        <v>0</v>
      </c>
      <c r="O12">
        <v>12.17</v>
      </c>
      <c r="P12">
        <v>19.5</v>
      </c>
      <c r="Q12">
        <v>263.5</v>
      </c>
      <c r="R12">
        <v>3.5</v>
      </c>
      <c r="S12">
        <v>28</v>
      </c>
      <c r="T12">
        <v>4.91</v>
      </c>
      <c r="U12">
        <v>6.6</v>
      </c>
      <c r="V12">
        <v>189.5</v>
      </c>
      <c r="W12">
        <v>17.5</v>
      </c>
      <c r="X12">
        <v>1.5</v>
      </c>
      <c r="Y12">
        <v>5.66</v>
      </c>
      <c r="Z12">
        <v>371</v>
      </c>
    </row>
    <row r="13" spans="1:55" x14ac:dyDescent="0.2">
      <c r="A13" t="s">
        <v>138</v>
      </c>
      <c r="B13" t="s">
        <v>20</v>
      </c>
      <c r="C13">
        <v>1</v>
      </c>
      <c r="D13" t="s">
        <v>182</v>
      </c>
      <c r="E13">
        <v>208.5</v>
      </c>
      <c r="F13">
        <v>3.5</v>
      </c>
      <c r="G13">
        <v>281.03642279660329</v>
      </c>
      <c r="H13" t="s">
        <v>177</v>
      </c>
      <c r="I13">
        <v>72.53642279660329</v>
      </c>
      <c r="J13">
        <f xml:space="preserve"> VLOOKUP(A13, [2]Passing!$A$63:$L$91, 8, FALSE)</f>
        <v>371</v>
      </c>
      <c r="K13" t="str">
        <f t="shared" si="0"/>
        <v>O</v>
      </c>
      <c r="L13">
        <f t="shared" si="1"/>
        <v>1</v>
      </c>
      <c r="M13">
        <v>66.099999999999994</v>
      </c>
      <c r="N13">
        <v>0</v>
      </c>
      <c r="O13">
        <v>10.76</v>
      </c>
      <c r="P13">
        <v>19.5</v>
      </c>
      <c r="Q13">
        <v>352.5</v>
      </c>
      <c r="R13">
        <v>0.5</v>
      </c>
      <c r="S13">
        <v>6.5</v>
      </c>
      <c r="T13">
        <v>2.08</v>
      </c>
      <c r="U13">
        <v>6.4</v>
      </c>
      <c r="V13">
        <v>140</v>
      </c>
      <c r="W13">
        <v>13.5</v>
      </c>
      <c r="X13">
        <v>0</v>
      </c>
      <c r="Y13">
        <v>3.91</v>
      </c>
      <c r="Z13">
        <v>201.5</v>
      </c>
    </row>
    <row r="14" spans="1:55" x14ac:dyDescent="0.2">
      <c r="A14" t="s">
        <v>181</v>
      </c>
      <c r="B14" t="s">
        <v>182</v>
      </c>
      <c r="C14">
        <v>0</v>
      </c>
      <c r="D14" t="s">
        <v>20</v>
      </c>
      <c r="E14">
        <v>227.5</v>
      </c>
      <c r="F14">
        <v>-3.5</v>
      </c>
      <c r="G14">
        <v>291.26243472395805</v>
      </c>
      <c r="H14" t="s">
        <v>177</v>
      </c>
      <c r="I14">
        <v>63.762434723958052</v>
      </c>
      <c r="J14">
        <f xml:space="preserve"> VLOOKUP(A14, [2]Passing!$A$63:$L$91, 8, FALSE)</f>
        <v>304</v>
      </c>
      <c r="K14" t="str">
        <f t="shared" si="0"/>
        <v>O</v>
      </c>
      <c r="L14">
        <f t="shared" si="1"/>
        <v>1</v>
      </c>
      <c r="M14">
        <v>69</v>
      </c>
      <c r="N14">
        <v>0</v>
      </c>
      <c r="O14">
        <v>7.88</v>
      </c>
      <c r="P14">
        <v>20</v>
      </c>
      <c r="Q14">
        <v>240</v>
      </c>
      <c r="R14">
        <v>3</v>
      </c>
      <c r="S14">
        <v>21.5</v>
      </c>
      <c r="T14">
        <v>2.11</v>
      </c>
      <c r="U14">
        <v>6.2</v>
      </c>
      <c r="V14">
        <v>220.5</v>
      </c>
      <c r="W14">
        <v>21</v>
      </c>
      <c r="X14">
        <v>1</v>
      </c>
      <c r="Y14">
        <v>4.1500000000000004</v>
      </c>
      <c r="Z14">
        <v>296.5</v>
      </c>
    </row>
    <row r="15" spans="1:55" x14ac:dyDescent="0.2">
      <c r="A15" t="s">
        <v>223</v>
      </c>
      <c r="B15" t="s">
        <v>224</v>
      </c>
      <c r="C15">
        <v>0</v>
      </c>
      <c r="D15" t="s">
        <v>288</v>
      </c>
      <c r="E15">
        <v>241.5</v>
      </c>
      <c r="F15">
        <v>-20.5</v>
      </c>
      <c r="G15">
        <v>267.27133198365988</v>
      </c>
      <c r="H15" t="s">
        <v>177</v>
      </c>
      <c r="I15">
        <v>25.771331983659877</v>
      </c>
      <c r="J15">
        <f xml:space="preserve"> VLOOKUP(A15, [2]Passing!$A$63:$L$91, 8, FALSE)</f>
        <v>265</v>
      </c>
      <c r="K15" t="str">
        <f t="shared" si="0"/>
        <v>O</v>
      </c>
      <c r="L15">
        <f t="shared" si="1"/>
        <v>1</v>
      </c>
      <c r="M15">
        <v>68</v>
      </c>
      <c r="N15">
        <v>0</v>
      </c>
      <c r="O15">
        <v>9.5299999999999994</v>
      </c>
      <c r="P15">
        <v>17</v>
      </c>
      <c r="Q15">
        <v>207.7</v>
      </c>
      <c r="R15">
        <v>5.5</v>
      </c>
      <c r="S15">
        <v>40</v>
      </c>
      <c r="T15">
        <v>6.66</v>
      </c>
      <c r="U15">
        <v>8.9</v>
      </c>
      <c r="V15">
        <v>290.5</v>
      </c>
      <c r="W15">
        <v>23</v>
      </c>
      <c r="X15">
        <v>3</v>
      </c>
      <c r="Y15">
        <v>7.83</v>
      </c>
      <c r="Z15">
        <v>497</v>
      </c>
    </row>
    <row r="16" spans="1:55" x14ac:dyDescent="0.2">
      <c r="A16" t="s">
        <v>269</v>
      </c>
      <c r="B16" t="s">
        <v>200</v>
      </c>
      <c r="C16">
        <v>0</v>
      </c>
      <c r="D16" t="s">
        <v>283</v>
      </c>
      <c r="E16">
        <v>278.5</v>
      </c>
      <c r="F16">
        <v>-24.5</v>
      </c>
      <c r="G16">
        <v>303.01301815302935</v>
      </c>
      <c r="H16" t="s">
        <v>177</v>
      </c>
      <c r="I16">
        <v>24.51301815302935</v>
      </c>
      <c r="J16">
        <f xml:space="preserve"> VLOOKUP(A16, [2]Passing!$A$63:$L$91, 8, FALSE)</f>
        <v>282</v>
      </c>
      <c r="K16" t="str">
        <f t="shared" si="0"/>
        <v>O</v>
      </c>
      <c r="L16">
        <f t="shared" si="1"/>
        <v>1</v>
      </c>
      <c r="M16">
        <v>71.8</v>
      </c>
      <c r="N16">
        <v>2.8</v>
      </c>
      <c r="O16">
        <v>9.18</v>
      </c>
      <c r="P16">
        <v>25.5</v>
      </c>
      <c r="Q16">
        <v>331</v>
      </c>
      <c r="R16">
        <v>1</v>
      </c>
      <c r="S16">
        <v>8.5</v>
      </c>
      <c r="T16">
        <v>3.7</v>
      </c>
      <c r="U16">
        <v>4</v>
      </c>
      <c r="V16">
        <v>119</v>
      </c>
      <c r="W16">
        <v>16.5</v>
      </c>
      <c r="X16">
        <v>0.5</v>
      </c>
      <c r="Y16">
        <v>3.85</v>
      </c>
      <c r="Z16">
        <v>211.5</v>
      </c>
    </row>
    <row r="17" spans="1:26" x14ac:dyDescent="0.2">
      <c r="A17" t="s">
        <v>23</v>
      </c>
      <c r="B17" t="s">
        <v>22</v>
      </c>
      <c r="C17">
        <v>1</v>
      </c>
      <c r="D17" t="s">
        <v>278</v>
      </c>
      <c r="E17">
        <v>242.5</v>
      </c>
      <c r="F17">
        <v>-15.5</v>
      </c>
      <c r="G17">
        <v>204.66825330705939</v>
      </c>
      <c r="H17" t="s">
        <v>176</v>
      </c>
      <c r="I17">
        <v>-37.831746692940612</v>
      </c>
      <c r="J17">
        <f xml:space="preserve"> VLOOKUP(A17, [2]Passing!$A$63:$L$91, 8, FALSE)</f>
        <v>217</v>
      </c>
      <c r="K17" t="str">
        <f t="shared" si="0"/>
        <v>U</v>
      </c>
      <c r="L17">
        <f t="shared" si="1"/>
        <v>1</v>
      </c>
      <c r="M17">
        <v>63.5</v>
      </c>
      <c r="N17">
        <v>3.2</v>
      </c>
      <c r="O17">
        <v>5.41</v>
      </c>
      <c r="P17">
        <v>20</v>
      </c>
      <c r="Q17">
        <v>195.5</v>
      </c>
      <c r="R17">
        <v>3</v>
      </c>
      <c r="S17">
        <v>28</v>
      </c>
      <c r="T17">
        <v>5.1100000000000003</v>
      </c>
      <c r="U17">
        <v>7.4</v>
      </c>
      <c r="V17">
        <v>258</v>
      </c>
      <c r="W17">
        <v>24.5</v>
      </c>
      <c r="X17">
        <v>1</v>
      </c>
      <c r="Y17">
        <v>6.3</v>
      </c>
      <c r="Z17">
        <v>419</v>
      </c>
    </row>
    <row r="18" spans="1:26" x14ac:dyDescent="0.2">
      <c r="A18" t="s">
        <v>300</v>
      </c>
      <c r="B18" t="s">
        <v>278</v>
      </c>
      <c r="C18">
        <v>0</v>
      </c>
      <c r="D18" t="s">
        <v>22</v>
      </c>
      <c r="E18">
        <v>179.5</v>
      </c>
      <c r="G18">
        <v>126.33181512644281</v>
      </c>
      <c r="H18" t="s">
        <v>176</v>
      </c>
      <c r="I18">
        <v>-53.168184873557195</v>
      </c>
      <c r="J18">
        <f xml:space="preserve"> VLOOKUP(A18, [2]Passing!$A$63:$L$91, 8, FALSE)</f>
        <v>152</v>
      </c>
      <c r="K18" t="str">
        <f t="shared" si="0"/>
        <v>U</v>
      </c>
      <c r="L18">
        <f t="shared" si="1"/>
        <v>1</v>
      </c>
      <c r="M18">
        <v>64.7</v>
      </c>
      <c r="N18">
        <v>4.4000000000000004</v>
      </c>
      <c r="O18">
        <v>3.65</v>
      </c>
      <c r="P18">
        <v>22</v>
      </c>
      <c r="Q18">
        <v>186</v>
      </c>
      <c r="R18">
        <v>5</v>
      </c>
      <c r="S18">
        <v>36.5</v>
      </c>
      <c r="T18">
        <v>5.05</v>
      </c>
      <c r="U18">
        <v>8.6999999999999993</v>
      </c>
      <c r="V18">
        <v>204.5</v>
      </c>
      <c r="W18">
        <v>18</v>
      </c>
      <c r="X18">
        <v>2.5</v>
      </c>
      <c r="Y18">
        <v>6.34</v>
      </c>
      <c r="Z18">
        <v>421.5</v>
      </c>
    </row>
    <row r="19" spans="1:26" x14ac:dyDescent="0.2">
      <c r="A19" t="s">
        <v>140</v>
      </c>
      <c r="B19" t="s">
        <v>7</v>
      </c>
      <c r="C19">
        <v>1</v>
      </c>
      <c r="D19" t="s">
        <v>261</v>
      </c>
      <c r="E19">
        <v>224.5</v>
      </c>
      <c r="F19">
        <v>-9.5</v>
      </c>
      <c r="G19">
        <v>171.19036179918987</v>
      </c>
      <c r="H19" t="s">
        <v>176</v>
      </c>
      <c r="I19">
        <v>-53.309638200810127</v>
      </c>
      <c r="J19">
        <f xml:space="preserve"> VLOOKUP(A19, [2]Passing!$A$63:$L$91, 8, FALSE)</f>
        <v>220</v>
      </c>
      <c r="K19" t="str">
        <f t="shared" si="0"/>
        <v>U</v>
      </c>
      <c r="L19">
        <f t="shared" si="1"/>
        <v>1</v>
      </c>
      <c r="M19">
        <v>68.400000000000006</v>
      </c>
      <c r="N19">
        <v>1.3</v>
      </c>
      <c r="O19">
        <v>5.87</v>
      </c>
      <c r="P19">
        <v>27</v>
      </c>
      <c r="Q19">
        <v>242.5</v>
      </c>
      <c r="R19">
        <v>0.5</v>
      </c>
      <c r="S19">
        <v>9</v>
      </c>
      <c r="T19">
        <v>2.7</v>
      </c>
      <c r="U19">
        <v>6.6</v>
      </c>
      <c r="V19">
        <v>156</v>
      </c>
      <c r="W19">
        <v>13.5</v>
      </c>
      <c r="X19">
        <v>0.5</v>
      </c>
      <c r="Y19">
        <v>4.42</v>
      </c>
      <c r="Z19">
        <v>238.5</v>
      </c>
    </row>
    <row r="20" spans="1:26" x14ac:dyDescent="0.2">
      <c r="A20" t="s">
        <v>253</v>
      </c>
      <c r="B20" t="s">
        <v>254</v>
      </c>
      <c r="C20">
        <v>0</v>
      </c>
      <c r="D20" t="s">
        <v>281</v>
      </c>
      <c r="E20">
        <v>236.5</v>
      </c>
      <c r="F20">
        <v>-27.5</v>
      </c>
      <c r="G20">
        <v>158.34247074687602</v>
      </c>
      <c r="H20" t="s">
        <v>176</v>
      </c>
      <c r="I20">
        <v>-78.157529253123982</v>
      </c>
      <c r="J20">
        <f xml:space="preserve"> VLOOKUP(A20, [2]Passing!$A$63:$L$91, 8, FALSE)</f>
        <v>178</v>
      </c>
      <c r="K20" t="str">
        <f t="shared" si="0"/>
        <v>U</v>
      </c>
      <c r="L20">
        <f t="shared" si="1"/>
        <v>1</v>
      </c>
      <c r="M20">
        <v>77.3</v>
      </c>
      <c r="N20">
        <v>0</v>
      </c>
      <c r="O20">
        <v>13.61</v>
      </c>
      <c r="P20">
        <v>17</v>
      </c>
      <c r="Q20">
        <v>286</v>
      </c>
      <c r="R20">
        <v>1.5</v>
      </c>
      <c r="S20">
        <v>15</v>
      </c>
      <c r="T20">
        <v>5.23</v>
      </c>
      <c r="U20">
        <v>4.4000000000000004</v>
      </c>
      <c r="V20">
        <v>131</v>
      </c>
      <c r="W20">
        <v>15</v>
      </c>
      <c r="X20">
        <v>1</v>
      </c>
      <c r="Y20">
        <v>4.8499999999999996</v>
      </c>
      <c r="Z20">
        <v>301</v>
      </c>
    </row>
    <row r="21" spans="1:26" x14ac:dyDescent="0.2">
      <c r="A21" t="s">
        <v>192</v>
      </c>
      <c r="B21" t="s">
        <v>6</v>
      </c>
      <c r="C21">
        <v>0</v>
      </c>
      <c r="D21" t="s">
        <v>282</v>
      </c>
      <c r="E21">
        <v>251.5</v>
      </c>
      <c r="F21">
        <v>-9.5</v>
      </c>
      <c r="G21">
        <v>172.35161699200154</v>
      </c>
      <c r="H21" t="s">
        <v>176</v>
      </c>
      <c r="I21">
        <v>-79.148383007998461</v>
      </c>
      <c r="J21">
        <f xml:space="preserve"> VLOOKUP(A21, [2]Passing!$A$63:$L$91, 8, FALSE)</f>
        <v>207</v>
      </c>
      <c r="K21" t="str">
        <f t="shared" si="0"/>
        <v>U</v>
      </c>
      <c r="L21">
        <f t="shared" si="1"/>
        <v>1</v>
      </c>
      <c r="M21">
        <v>59.7</v>
      </c>
      <c r="N21">
        <v>3.2</v>
      </c>
      <c r="O21">
        <v>6.06</v>
      </c>
      <c r="P21">
        <v>18.5</v>
      </c>
      <c r="Q21">
        <v>213</v>
      </c>
      <c r="R21">
        <v>2</v>
      </c>
      <c r="S21">
        <v>16</v>
      </c>
      <c r="T21">
        <v>3.37</v>
      </c>
      <c r="U21">
        <v>6.2</v>
      </c>
      <c r="V21">
        <v>184</v>
      </c>
      <c r="W21">
        <v>18.5</v>
      </c>
      <c r="X21">
        <v>1.5</v>
      </c>
      <c r="Y21">
        <v>4.6100000000000003</v>
      </c>
      <c r="Z21">
        <v>315.5</v>
      </c>
    </row>
    <row r="22" spans="1:26" x14ac:dyDescent="0.2">
      <c r="A22" t="s">
        <v>144</v>
      </c>
      <c r="B22" t="s">
        <v>16</v>
      </c>
      <c r="C22">
        <v>0</v>
      </c>
      <c r="D22" t="s">
        <v>268</v>
      </c>
      <c r="E22">
        <v>217.5</v>
      </c>
      <c r="F22">
        <v>-5.5</v>
      </c>
      <c r="G22">
        <v>86.311993769330414</v>
      </c>
      <c r="H22" t="s">
        <v>176</v>
      </c>
      <c r="I22">
        <v>-131.1880062306696</v>
      </c>
      <c r="J22">
        <f xml:space="preserve"> VLOOKUP(A22, [2]Passing!$A$63:$L$91, 8, FALSE)</f>
        <v>94</v>
      </c>
      <c r="K22" t="str">
        <f t="shared" si="0"/>
        <v>U</v>
      </c>
      <c r="L22">
        <f t="shared" si="1"/>
        <v>1</v>
      </c>
      <c r="M22">
        <v>60.5</v>
      </c>
      <c r="N22">
        <v>0</v>
      </c>
      <c r="O22">
        <v>9.92</v>
      </c>
      <c r="P22">
        <v>11.5</v>
      </c>
      <c r="Q22">
        <v>168.5</v>
      </c>
      <c r="R22">
        <v>1</v>
      </c>
      <c r="S22">
        <v>11.5</v>
      </c>
      <c r="T22">
        <v>2.79</v>
      </c>
      <c r="U22">
        <v>4.5999999999999996</v>
      </c>
      <c r="V22">
        <v>110.5</v>
      </c>
      <c r="W22">
        <v>13.5</v>
      </c>
      <c r="X22">
        <v>0.5</v>
      </c>
      <c r="Y22">
        <v>3.61</v>
      </c>
      <c r="Z22">
        <v>191.5</v>
      </c>
    </row>
    <row r="23" spans="1:26" x14ac:dyDescent="0.2">
      <c r="A23" t="s">
        <v>135</v>
      </c>
      <c r="B23" t="s">
        <v>2</v>
      </c>
      <c r="C23">
        <v>1</v>
      </c>
      <c r="D23" t="s">
        <v>285</v>
      </c>
      <c r="E23">
        <v>245.5</v>
      </c>
      <c r="F23">
        <v>-24.5</v>
      </c>
      <c r="G23">
        <v>102.03332469796597</v>
      </c>
      <c r="H23" t="s">
        <v>176</v>
      </c>
      <c r="I23">
        <v>-143.46667530203405</v>
      </c>
      <c r="J23">
        <f xml:space="preserve"> VLOOKUP(A23, [2]Passing!$A$63:$L$91, 8, FALSE)</f>
        <v>142</v>
      </c>
      <c r="K23" t="str">
        <f t="shared" si="0"/>
        <v>U</v>
      </c>
      <c r="L23">
        <f t="shared" si="1"/>
        <v>1</v>
      </c>
      <c r="M23">
        <v>77.8</v>
      </c>
      <c r="N23">
        <v>0</v>
      </c>
      <c r="O23">
        <v>9.31</v>
      </c>
      <c r="P23">
        <v>17.5</v>
      </c>
      <c r="Q23">
        <v>189.5</v>
      </c>
      <c r="R23">
        <v>3.5</v>
      </c>
      <c r="S23">
        <v>27</v>
      </c>
      <c r="T23">
        <v>4.8</v>
      </c>
      <c r="U23">
        <v>6.2</v>
      </c>
      <c r="V23">
        <v>162</v>
      </c>
      <c r="W23">
        <v>15.5</v>
      </c>
      <c r="X23">
        <v>0.5</v>
      </c>
      <c r="Y23">
        <v>5.34</v>
      </c>
      <c r="Z23">
        <v>366</v>
      </c>
    </row>
    <row r="24" spans="1:26" x14ac:dyDescent="0.2">
      <c r="A24" t="s">
        <v>303</v>
      </c>
      <c r="B24" t="s">
        <v>213</v>
      </c>
      <c r="C24">
        <v>1</v>
      </c>
      <c r="D24" t="s">
        <v>280</v>
      </c>
      <c r="G24" t="e">
        <v>#N/A</v>
      </c>
      <c r="H24" t="e">
        <v>#N/A</v>
      </c>
      <c r="I24" t="e">
        <v>#N/A</v>
      </c>
      <c r="J24">
        <f xml:space="preserve"> VLOOKUP(A24, [2]Passing!$A$63:$L$91, 8, FALSE)</f>
        <v>270</v>
      </c>
      <c r="K24" t="str">
        <f t="shared" si="0"/>
        <v>O</v>
      </c>
      <c r="L24" t="e">
        <f t="shared" si="1"/>
        <v>#N/A</v>
      </c>
      <c r="M24">
        <v>64.3</v>
      </c>
      <c r="N24">
        <v>0</v>
      </c>
      <c r="O24">
        <v>9.25</v>
      </c>
      <c r="P24">
        <v>18</v>
      </c>
      <c r="Q24">
        <v>236.5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</row>
    <row r="25" spans="1:26" x14ac:dyDescent="0.2">
      <c r="A25" t="s">
        <v>216</v>
      </c>
      <c r="B25" t="s">
        <v>217</v>
      </c>
      <c r="C25">
        <v>1</v>
      </c>
      <c r="D25" t="s">
        <v>286</v>
      </c>
      <c r="G25" t="e">
        <v>#N/A</v>
      </c>
      <c r="H25" t="e">
        <v>#N/A</v>
      </c>
      <c r="I25" t="e">
        <v>#N/A</v>
      </c>
      <c r="J25">
        <f xml:space="preserve"> VLOOKUP(A25, [2]Passing!$A$63:$L$91, 8, FALSE)</f>
        <v>209</v>
      </c>
      <c r="K25" t="str">
        <f t="shared" si="0"/>
        <v>O</v>
      </c>
      <c r="L25" t="e">
        <f t="shared" si="1"/>
        <v>#N/A</v>
      </c>
      <c r="M25">
        <v>69.5</v>
      </c>
      <c r="N25">
        <v>0</v>
      </c>
      <c r="O25">
        <v>8.08</v>
      </c>
      <c r="P25">
        <v>20.5</v>
      </c>
      <c r="Q25">
        <v>251.5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</row>
    <row r="26" spans="1:26" x14ac:dyDescent="0.2">
      <c r="A26" t="s">
        <v>259</v>
      </c>
      <c r="B26" t="s">
        <v>260</v>
      </c>
      <c r="C26">
        <v>0</v>
      </c>
      <c r="D26" t="s">
        <v>298</v>
      </c>
      <c r="F26">
        <v>17.5</v>
      </c>
      <c r="G26" t="e">
        <v>#N/A</v>
      </c>
      <c r="H26" t="e">
        <v>#N/A</v>
      </c>
      <c r="I26" t="e">
        <v>#N/A</v>
      </c>
      <c r="J26">
        <f xml:space="preserve"> VLOOKUP(A26, [2]Passing!$A$63:$L$91, 8, FALSE)</f>
        <v>274</v>
      </c>
      <c r="K26" t="str">
        <f t="shared" si="0"/>
        <v>O</v>
      </c>
      <c r="L26" t="e">
        <f t="shared" si="1"/>
        <v>#N/A</v>
      </c>
      <c r="M26">
        <v>65</v>
      </c>
      <c r="N26">
        <v>0</v>
      </c>
      <c r="O26">
        <v>8.2200000000000006</v>
      </c>
      <c r="P26">
        <v>19.5</v>
      </c>
      <c r="Q26" t="e">
        <v>#N/A</v>
      </c>
      <c r="R26">
        <v>1.5</v>
      </c>
      <c r="S26">
        <v>13.5</v>
      </c>
      <c r="T26">
        <v>3.03</v>
      </c>
      <c r="U26">
        <v>6.7</v>
      </c>
      <c r="V26">
        <v>160</v>
      </c>
      <c r="W26">
        <v>16.5</v>
      </c>
      <c r="X26">
        <v>1</v>
      </c>
      <c r="Y26">
        <v>4.63</v>
      </c>
      <c r="Z26">
        <v>252.5</v>
      </c>
    </row>
    <row r="27" spans="1:26" x14ac:dyDescent="0.2">
      <c r="A27" t="s">
        <v>196</v>
      </c>
      <c r="B27" t="s">
        <v>298</v>
      </c>
      <c r="C27">
        <v>1</v>
      </c>
      <c r="D27" t="s">
        <v>260</v>
      </c>
      <c r="F27">
        <v>-17.5</v>
      </c>
      <c r="G27" t="e">
        <v>#N/A</v>
      </c>
      <c r="H27" t="e">
        <v>#N/A</v>
      </c>
      <c r="I27" t="e">
        <v>#N/A</v>
      </c>
      <c r="J27">
        <f xml:space="preserve"> VLOOKUP(A27, [2]Passing!$A$63:$L$91, 8, FALSE)</f>
        <v>340</v>
      </c>
      <c r="K27" t="str">
        <f t="shared" si="0"/>
        <v>O</v>
      </c>
      <c r="L27" t="e">
        <f t="shared" si="1"/>
        <v>#N/A</v>
      </c>
      <c r="M27">
        <v>77.8</v>
      </c>
      <c r="N27">
        <v>0</v>
      </c>
      <c r="O27">
        <v>10.220000000000001</v>
      </c>
      <c r="P27">
        <v>21</v>
      </c>
      <c r="Q27">
        <v>274.5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</row>
    <row r="28" spans="1:26" x14ac:dyDescent="0.2">
      <c r="A28" t="s">
        <v>297</v>
      </c>
      <c r="B28" t="s">
        <v>252</v>
      </c>
      <c r="C28">
        <v>1</v>
      </c>
      <c r="D28" t="s">
        <v>293</v>
      </c>
      <c r="E28">
        <v>259.5</v>
      </c>
      <c r="F28">
        <v>-9.5</v>
      </c>
      <c r="G28">
        <v>320.60572223675541</v>
      </c>
      <c r="H28" t="s">
        <v>177</v>
      </c>
      <c r="I28">
        <v>61.105722236755412</v>
      </c>
      <c r="J28" t="e">
        <f xml:space="preserve"> VLOOKUP(A28, [2]Passing!$A$63:$L$91, 8, FALSE)</f>
        <v>#N/A</v>
      </c>
      <c r="K28" t="e">
        <f t="shared" si="0"/>
        <v>#N/A</v>
      </c>
      <c r="L28" t="e">
        <f t="shared" si="1"/>
        <v>#N/A</v>
      </c>
      <c r="M28">
        <v>60</v>
      </c>
      <c r="N28">
        <v>7.3</v>
      </c>
      <c r="O28">
        <v>8.2899999999999991</v>
      </c>
      <c r="P28">
        <v>16.5</v>
      </c>
      <c r="Q28">
        <v>317.5</v>
      </c>
      <c r="R28">
        <v>1.5</v>
      </c>
      <c r="S28">
        <v>10.5</v>
      </c>
      <c r="T28">
        <v>3.26</v>
      </c>
      <c r="U28">
        <v>4.5999999999999996</v>
      </c>
      <c r="V28">
        <v>149</v>
      </c>
      <c r="W28">
        <v>18.5</v>
      </c>
      <c r="X28">
        <v>0.5</v>
      </c>
      <c r="Y28">
        <v>3.91</v>
      </c>
      <c r="Z28">
        <v>260</v>
      </c>
    </row>
  </sheetData>
  <sortState xmlns:xlrd2="http://schemas.microsoft.com/office/spreadsheetml/2017/richdata2" ref="A2:BC28">
    <sortCondition ref="L2:L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65F9-BD53-1947-935E-1155B4A733C3}">
  <dimension ref="A1:AI42"/>
  <sheetViews>
    <sheetView topLeftCell="A21" workbookViewId="0">
      <selection activeCell="I10" sqref="I10"/>
    </sheetView>
  </sheetViews>
  <sheetFormatPr baseColWidth="10" defaultRowHeight="16" x14ac:dyDescent="0.2"/>
  <cols>
    <col min="1" max="1" width="16.6640625" bestFit="1" customWidth="1"/>
  </cols>
  <sheetData>
    <row r="1" spans="1:35" x14ac:dyDescent="0.2">
      <c r="A1" s="2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89</v>
      </c>
      <c r="M1" s="2"/>
      <c r="N1" s="2"/>
      <c r="O1" s="2"/>
      <c r="P1" s="2"/>
      <c r="Q1" s="2" t="s">
        <v>91</v>
      </c>
      <c r="R1" s="2"/>
      <c r="S1" s="2"/>
      <c r="T1" s="2"/>
      <c r="U1" s="2"/>
      <c r="V1" s="2"/>
      <c r="W1" s="2"/>
      <c r="X1" s="2"/>
      <c r="Y1" s="2"/>
    </row>
    <row r="2" spans="1:35" x14ac:dyDescent="0.2">
      <c r="A2" s="1" t="s">
        <v>28</v>
      </c>
      <c r="B2" s="1" t="s">
        <v>0</v>
      </c>
      <c r="C2" s="1" t="s">
        <v>92</v>
      </c>
      <c r="D2" s="1" t="s">
        <v>93</v>
      </c>
      <c r="E2" s="4" t="s">
        <v>131</v>
      </c>
      <c r="F2" s="4" t="s">
        <v>45</v>
      </c>
      <c r="G2" s="4" t="s">
        <v>126</v>
      </c>
      <c r="H2" s="4" t="s">
        <v>174</v>
      </c>
      <c r="I2" s="4" t="s">
        <v>175</v>
      </c>
      <c r="J2" s="4" t="s">
        <v>276</v>
      </c>
      <c r="K2" s="4" t="s">
        <v>277</v>
      </c>
      <c r="L2" s="8" t="s">
        <v>30</v>
      </c>
      <c r="M2" s="8" t="s">
        <v>32</v>
      </c>
      <c r="N2" s="8" t="s">
        <v>34</v>
      </c>
      <c r="O2" s="8" t="s">
        <v>40</v>
      </c>
      <c r="P2" s="8" t="s">
        <v>105</v>
      </c>
      <c r="Q2" s="8" t="s">
        <v>108</v>
      </c>
      <c r="R2" s="8" t="s">
        <v>109</v>
      </c>
      <c r="S2" s="8" t="s">
        <v>110</v>
      </c>
      <c r="T2" s="8" t="s">
        <v>115</v>
      </c>
      <c r="U2" s="8" t="s">
        <v>117</v>
      </c>
      <c r="V2" s="8" t="s">
        <v>118</v>
      </c>
      <c r="W2" s="8" t="s">
        <v>119</v>
      </c>
      <c r="X2" s="8" t="s">
        <v>121</v>
      </c>
      <c r="Y2" s="8" t="s">
        <v>122</v>
      </c>
      <c r="AA2" s="4"/>
      <c r="AB2" s="4"/>
      <c r="AF2" s="4"/>
      <c r="AG2" s="4"/>
      <c r="AH2" s="4"/>
      <c r="AI2" s="4"/>
    </row>
    <row r="3" spans="1:35" x14ac:dyDescent="0.2">
      <c r="A3" t="s">
        <v>201</v>
      </c>
      <c r="B3" t="s">
        <v>202</v>
      </c>
      <c r="C3">
        <v>1</v>
      </c>
      <c r="D3" t="s">
        <v>203</v>
      </c>
      <c r="E3">
        <v>249.5</v>
      </c>
      <c r="F3">
        <v>-14.5</v>
      </c>
      <c r="G3" t="e">
        <v>#N/A</v>
      </c>
      <c r="H3" t="e">
        <v>#N/A</v>
      </c>
      <c r="I3" t="e">
        <v>#N/A</v>
      </c>
      <c r="J3" t="e">
        <f xml:space="preserve"> VLOOKUP(A3, [2]Passing!$A$35:$L$62,8, FALSE)</f>
        <v>#N/A</v>
      </c>
      <c r="K3" t="e">
        <f t="shared" ref="K3:K42" si="0" xml:space="preserve"> IF(J3 &gt;E3, "O", "U")</f>
        <v>#N/A</v>
      </c>
      <c r="L3" t="e">
        <v>#N/A</v>
      </c>
      <c r="M3" t="e">
        <v>#N/A</v>
      </c>
      <c r="N3" t="e">
        <v>#N/A</v>
      </c>
      <c r="O3" t="e">
        <v>#N/A</v>
      </c>
      <c r="P3">
        <v>264.10000000000002</v>
      </c>
      <c r="Q3">
        <v>2.5384615384615383</v>
      </c>
      <c r="R3">
        <v>20.5</v>
      </c>
      <c r="S3">
        <v>3.49</v>
      </c>
      <c r="T3">
        <v>6.3</v>
      </c>
      <c r="U3">
        <v>206.5</v>
      </c>
      <c r="V3">
        <v>18</v>
      </c>
      <c r="W3">
        <v>1.2307692307692308</v>
      </c>
      <c r="X3">
        <v>4.87</v>
      </c>
      <c r="Y3">
        <v>321.8</v>
      </c>
    </row>
    <row r="4" spans="1:35" x14ac:dyDescent="0.2">
      <c r="A4" t="s">
        <v>204</v>
      </c>
      <c r="B4" t="s">
        <v>203</v>
      </c>
      <c r="C4">
        <v>0</v>
      </c>
      <c r="D4" t="s">
        <v>202</v>
      </c>
      <c r="E4">
        <v>179.5</v>
      </c>
      <c r="F4">
        <v>14.5</v>
      </c>
      <c r="G4" t="e">
        <v>#N/A</v>
      </c>
      <c r="H4" t="e">
        <v>#N/A</v>
      </c>
      <c r="I4" t="e">
        <v>#N/A</v>
      </c>
      <c r="J4" t="e">
        <f xml:space="preserve"> VLOOKUP(A4, [2]Passing!$A$35:$L$62,8, FALSE)</f>
        <v>#N/A</v>
      </c>
      <c r="K4" t="e">
        <f t="shared" si="0"/>
        <v>#N/A</v>
      </c>
      <c r="L4" t="e">
        <v>#N/A</v>
      </c>
      <c r="M4" t="e">
        <v>#N/A</v>
      </c>
      <c r="N4" t="e">
        <v>#N/A</v>
      </c>
      <c r="O4" t="e">
        <v>#N/A</v>
      </c>
      <c r="P4">
        <v>216.1</v>
      </c>
      <c r="Q4">
        <v>3.0769230769230771</v>
      </c>
      <c r="R4">
        <v>24.1</v>
      </c>
      <c r="S4">
        <v>3.71</v>
      </c>
      <c r="T4">
        <v>7.3</v>
      </c>
      <c r="U4">
        <v>236.2</v>
      </c>
      <c r="V4">
        <v>20.23076923076923</v>
      </c>
      <c r="W4">
        <v>1.8461538461538463</v>
      </c>
      <c r="X4">
        <v>5.41</v>
      </c>
      <c r="Y4">
        <v>368.7</v>
      </c>
    </row>
    <row r="5" spans="1:35" x14ac:dyDescent="0.2">
      <c r="A5" t="s">
        <v>205</v>
      </c>
      <c r="B5" t="s">
        <v>206</v>
      </c>
      <c r="C5">
        <v>1</v>
      </c>
      <c r="D5" t="s">
        <v>207</v>
      </c>
      <c r="E5">
        <v>252.5</v>
      </c>
      <c r="F5">
        <v>-16.5</v>
      </c>
      <c r="G5" t="e">
        <v>#N/A</v>
      </c>
      <c r="H5" t="e">
        <v>#N/A</v>
      </c>
      <c r="I5" t="e">
        <v>#N/A</v>
      </c>
      <c r="J5" t="e">
        <f xml:space="preserve"> VLOOKUP(A5, [2]Passing!$A$35:$L$62,8, FALSE)</f>
        <v>#N/A</v>
      </c>
      <c r="K5" t="e">
        <f t="shared" si="0"/>
        <v>#N/A</v>
      </c>
      <c r="L5" t="e">
        <v>#N/A</v>
      </c>
      <c r="M5" t="e">
        <v>#N/A</v>
      </c>
      <c r="N5" t="e">
        <v>#N/A</v>
      </c>
      <c r="O5" t="e">
        <v>#N/A</v>
      </c>
      <c r="P5">
        <v>275.7</v>
      </c>
      <c r="Q5">
        <v>2.0769230769230771</v>
      </c>
      <c r="R5">
        <v>18.5</v>
      </c>
      <c r="S5">
        <v>3.54</v>
      </c>
      <c r="T5">
        <v>6</v>
      </c>
      <c r="U5">
        <v>172.5</v>
      </c>
      <c r="V5">
        <v>15.384615384615385</v>
      </c>
      <c r="W5">
        <v>1.1538461538461537</v>
      </c>
      <c r="X5">
        <v>4.72</v>
      </c>
      <c r="Y5">
        <v>284.60000000000002</v>
      </c>
    </row>
    <row r="6" spans="1:35" x14ac:dyDescent="0.2">
      <c r="A6" t="s">
        <v>208</v>
      </c>
      <c r="B6" t="s">
        <v>209</v>
      </c>
      <c r="C6">
        <v>1</v>
      </c>
      <c r="D6" t="s">
        <v>210</v>
      </c>
      <c r="E6">
        <v>245.5</v>
      </c>
      <c r="G6" t="e">
        <v>#N/A</v>
      </c>
      <c r="H6" t="e">
        <v>#N/A</v>
      </c>
      <c r="I6" t="e">
        <v>#N/A</v>
      </c>
      <c r="J6" t="e">
        <f xml:space="preserve"> VLOOKUP(A6, [2]Passing!$A$35:$L$62,8, FALSE)</f>
        <v>#N/A</v>
      </c>
      <c r="K6" t="e">
        <f t="shared" si="0"/>
        <v>#N/A</v>
      </c>
      <c r="L6" t="e">
        <v>#N/A</v>
      </c>
      <c r="M6" t="e">
        <v>#N/A</v>
      </c>
      <c r="N6" t="e">
        <v>#N/A</v>
      </c>
      <c r="O6" t="e">
        <v>#N/A</v>
      </c>
      <c r="P6">
        <v>225.6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</row>
    <row r="7" spans="1:35" x14ac:dyDescent="0.2">
      <c r="A7" t="s">
        <v>211</v>
      </c>
      <c r="B7" t="s">
        <v>213</v>
      </c>
      <c r="C7">
        <v>1</v>
      </c>
      <c r="D7" t="s">
        <v>214</v>
      </c>
      <c r="E7">
        <v>230.5</v>
      </c>
      <c r="F7">
        <v>-35.5</v>
      </c>
      <c r="G7" t="e">
        <v>#DIV/0!</v>
      </c>
      <c r="H7" t="e">
        <v>#DIV/0!</v>
      </c>
      <c r="I7" t="e">
        <v>#DIV/0!</v>
      </c>
      <c r="J7" t="e">
        <f xml:space="preserve"> VLOOKUP(A7, [2]Passing!$A$35:$L$62,8, FALSE)</f>
        <v>#N/A</v>
      </c>
      <c r="K7" t="e">
        <f t="shared" si="0"/>
        <v>#N/A</v>
      </c>
      <c r="L7">
        <v>0</v>
      </c>
      <c r="M7">
        <v>0</v>
      </c>
      <c r="N7">
        <v>0</v>
      </c>
      <c r="O7" t="e">
        <v>#DIV/0!</v>
      </c>
      <c r="P7">
        <v>261.3</v>
      </c>
      <c r="Q7">
        <v>4.083333333333333</v>
      </c>
      <c r="R7">
        <v>31.2</v>
      </c>
      <c r="S7">
        <v>4.6100000000000003</v>
      </c>
      <c r="T7">
        <v>7.9</v>
      </c>
      <c r="U7">
        <v>236.8</v>
      </c>
      <c r="V7">
        <v>20.25</v>
      </c>
      <c r="W7">
        <v>1.75</v>
      </c>
      <c r="X7">
        <v>6.05</v>
      </c>
      <c r="Y7">
        <v>412.7</v>
      </c>
    </row>
    <row r="8" spans="1:35" x14ac:dyDescent="0.2">
      <c r="A8" t="s">
        <v>215</v>
      </c>
      <c r="B8" t="s">
        <v>214</v>
      </c>
      <c r="C8">
        <v>0</v>
      </c>
      <c r="D8" t="s">
        <v>213</v>
      </c>
      <c r="E8">
        <v>150.5</v>
      </c>
      <c r="F8">
        <v>35.5</v>
      </c>
      <c r="G8" t="e">
        <v>#N/A</v>
      </c>
      <c r="H8" t="e">
        <v>#N/A</v>
      </c>
      <c r="I8" t="e">
        <v>#N/A</v>
      </c>
      <c r="J8" t="e">
        <f xml:space="preserve"> VLOOKUP(A8, [2]Passing!$A$35:$L$62,8, FALSE)</f>
        <v>#N/A</v>
      </c>
      <c r="K8" t="e">
        <f t="shared" si="0"/>
        <v>#N/A</v>
      </c>
      <c r="L8" t="e">
        <v>#N/A</v>
      </c>
      <c r="M8" t="e">
        <v>#N/A</v>
      </c>
      <c r="N8" t="e">
        <v>#N/A</v>
      </c>
      <c r="O8" t="e">
        <v>#N/A</v>
      </c>
      <c r="P8">
        <v>136.30000000000001</v>
      </c>
      <c r="Q8">
        <v>1.8461538461538463</v>
      </c>
      <c r="R8">
        <v>15.6</v>
      </c>
      <c r="S8">
        <v>2.74</v>
      </c>
      <c r="T8">
        <v>5.8</v>
      </c>
      <c r="U8">
        <v>176.1</v>
      </c>
      <c r="V8">
        <v>19.076923076923077</v>
      </c>
      <c r="W8">
        <v>0.84615384615384615</v>
      </c>
      <c r="X8">
        <v>4.28</v>
      </c>
      <c r="Y8">
        <v>256.3</v>
      </c>
    </row>
    <row r="9" spans="1:35" x14ac:dyDescent="0.2">
      <c r="A9" t="s">
        <v>219</v>
      </c>
      <c r="B9" t="s">
        <v>222</v>
      </c>
      <c r="C9">
        <v>1</v>
      </c>
      <c r="D9" t="s">
        <v>220</v>
      </c>
      <c r="E9">
        <v>243.5</v>
      </c>
      <c r="F9">
        <v>-3.5</v>
      </c>
      <c r="G9" t="e">
        <v>#N/A</v>
      </c>
      <c r="H9" t="e">
        <v>#N/A</v>
      </c>
      <c r="I9" t="e">
        <v>#N/A</v>
      </c>
      <c r="J9" t="e">
        <f xml:space="preserve"> VLOOKUP(A9, [2]Passing!$A$35:$L$62,8, FALSE)</f>
        <v>#N/A</v>
      </c>
      <c r="K9" t="e">
        <f t="shared" si="0"/>
        <v>#N/A</v>
      </c>
      <c r="L9" t="e">
        <v>#N/A</v>
      </c>
      <c r="M9" t="e">
        <v>#N/A</v>
      </c>
      <c r="N9" t="e">
        <v>#N/A</v>
      </c>
      <c r="O9" t="e">
        <v>#N/A</v>
      </c>
      <c r="P9">
        <v>232.6</v>
      </c>
      <c r="Q9">
        <v>3.4166666666666665</v>
      </c>
      <c r="R9">
        <v>28.8</v>
      </c>
      <c r="S9">
        <v>4.13</v>
      </c>
      <c r="T9">
        <v>8.1</v>
      </c>
      <c r="U9">
        <v>263.10000000000002</v>
      </c>
      <c r="V9">
        <v>20.25</v>
      </c>
      <c r="W9">
        <v>1.6666666666666667</v>
      </c>
      <c r="X9">
        <v>6.02</v>
      </c>
      <c r="Y9">
        <v>408.3</v>
      </c>
    </row>
    <row r="10" spans="1:35" x14ac:dyDescent="0.2">
      <c r="A10" t="s">
        <v>221</v>
      </c>
      <c r="B10" t="s">
        <v>220</v>
      </c>
      <c r="C10">
        <v>0</v>
      </c>
      <c r="D10" t="s">
        <v>222</v>
      </c>
      <c r="E10">
        <v>261.5</v>
      </c>
      <c r="F10">
        <v>3.5</v>
      </c>
      <c r="G10" t="e">
        <v>#N/A</v>
      </c>
      <c r="H10" t="e">
        <v>#N/A</v>
      </c>
      <c r="I10" t="e">
        <v>#N/A</v>
      </c>
      <c r="J10" t="e">
        <f xml:space="preserve"> VLOOKUP(A10, [2]Passing!$A$35:$L$62,8, FALSE)</f>
        <v>#N/A</v>
      </c>
      <c r="K10" t="e">
        <f t="shared" si="0"/>
        <v>#N/A</v>
      </c>
      <c r="L10" t="e">
        <v>#N/A</v>
      </c>
      <c r="M10" t="e">
        <v>#N/A</v>
      </c>
      <c r="N10" t="e">
        <v>#N/A</v>
      </c>
      <c r="O10" t="e">
        <v>#N/A</v>
      </c>
      <c r="P10">
        <v>229</v>
      </c>
      <c r="Q10">
        <v>3.5384615384615383</v>
      </c>
      <c r="R10">
        <v>29.7</v>
      </c>
      <c r="S10">
        <v>4.8499999999999996</v>
      </c>
      <c r="T10">
        <v>7.1</v>
      </c>
      <c r="U10">
        <v>233.8</v>
      </c>
      <c r="V10">
        <v>20.076923076923077</v>
      </c>
      <c r="W10">
        <v>1.4615384615384615</v>
      </c>
      <c r="X10">
        <v>6</v>
      </c>
      <c r="Y10">
        <v>390.8</v>
      </c>
    </row>
    <row r="11" spans="1:35" x14ac:dyDescent="0.2">
      <c r="A11" t="s">
        <v>226</v>
      </c>
      <c r="B11" t="s">
        <v>225</v>
      </c>
      <c r="C11">
        <v>0</v>
      </c>
      <c r="D11" t="s">
        <v>224</v>
      </c>
      <c r="E11">
        <v>136.5</v>
      </c>
      <c r="F11">
        <v>3.5</v>
      </c>
      <c r="G11" t="e">
        <v>#N/A</v>
      </c>
      <c r="H11" t="e">
        <v>#N/A</v>
      </c>
      <c r="I11" t="e">
        <v>#N/A</v>
      </c>
      <c r="J11" t="e">
        <f xml:space="preserve"> VLOOKUP(A11, [2]Passing!$A$35:$L$62,8, FALSE)</f>
        <v>#N/A</v>
      </c>
      <c r="K11" t="e">
        <f t="shared" si="0"/>
        <v>#N/A</v>
      </c>
      <c r="L11" t="e">
        <v>#N/A</v>
      </c>
      <c r="M11" t="e">
        <v>#N/A</v>
      </c>
      <c r="N11" t="e">
        <v>#N/A</v>
      </c>
      <c r="O11" t="e">
        <v>#N/A</v>
      </c>
      <c r="P11">
        <v>131.6</v>
      </c>
      <c r="Q11">
        <v>2.9285714285714284</v>
      </c>
      <c r="R11">
        <v>22.9</v>
      </c>
      <c r="S11">
        <v>5.35</v>
      </c>
      <c r="T11">
        <v>6.2</v>
      </c>
      <c r="U11">
        <v>165.6</v>
      </c>
      <c r="V11">
        <v>14</v>
      </c>
      <c r="W11">
        <v>1.2857142857142858</v>
      </c>
      <c r="X11">
        <v>5.73</v>
      </c>
      <c r="Y11">
        <v>353.9</v>
      </c>
    </row>
    <row r="12" spans="1:35" x14ac:dyDescent="0.2">
      <c r="A12" t="s">
        <v>227</v>
      </c>
      <c r="B12" t="s">
        <v>3</v>
      </c>
      <c r="C12">
        <v>0</v>
      </c>
      <c r="D12" t="s">
        <v>228</v>
      </c>
      <c r="E12">
        <v>280.5</v>
      </c>
      <c r="F12">
        <v>2.5</v>
      </c>
      <c r="G12" t="e">
        <v>#N/A</v>
      </c>
      <c r="H12" t="e">
        <v>#N/A</v>
      </c>
      <c r="I12" t="e">
        <v>#N/A</v>
      </c>
      <c r="J12" t="e">
        <f xml:space="preserve"> VLOOKUP(A12, [2]Passing!$A$35:$L$62,8, FALSE)</f>
        <v>#N/A</v>
      </c>
      <c r="K12" t="e">
        <f t="shared" si="0"/>
        <v>#N/A</v>
      </c>
      <c r="L12" t="e">
        <v>#N/A</v>
      </c>
      <c r="M12" t="e">
        <v>#N/A</v>
      </c>
      <c r="N12" t="e">
        <v>#N/A</v>
      </c>
      <c r="O12" t="e">
        <v>#N/A</v>
      </c>
      <c r="P12">
        <v>261.3</v>
      </c>
      <c r="Q12">
        <v>2.7857142857142856</v>
      </c>
      <c r="R12">
        <v>22.1</v>
      </c>
      <c r="S12">
        <v>2.9</v>
      </c>
      <c r="T12">
        <v>6.4</v>
      </c>
      <c r="U12">
        <v>225.8</v>
      </c>
      <c r="V12">
        <v>19.857142857142858</v>
      </c>
      <c r="W12">
        <v>1.7142857142857142</v>
      </c>
      <c r="X12">
        <v>4.67</v>
      </c>
      <c r="Y12">
        <v>326</v>
      </c>
    </row>
    <row r="13" spans="1:35" x14ac:dyDescent="0.2">
      <c r="A13" t="s">
        <v>231</v>
      </c>
      <c r="B13" t="s">
        <v>230</v>
      </c>
      <c r="C13">
        <v>0</v>
      </c>
      <c r="D13" t="s">
        <v>21</v>
      </c>
      <c r="E13">
        <v>157.5</v>
      </c>
      <c r="F13">
        <v>36.5</v>
      </c>
      <c r="G13" t="e">
        <v>#N/A</v>
      </c>
      <c r="H13" t="e">
        <v>#N/A</v>
      </c>
      <c r="I13" t="e">
        <v>#N/A</v>
      </c>
      <c r="J13" t="e">
        <f xml:space="preserve"> VLOOKUP(A13, [2]Passing!$A$35:$L$62,8, FALSE)</f>
        <v>#N/A</v>
      </c>
      <c r="K13" t="e">
        <f t="shared" si="0"/>
        <v>#N/A</v>
      </c>
      <c r="L13" t="e">
        <v>#N/A</v>
      </c>
      <c r="M13" t="e">
        <v>#N/A</v>
      </c>
      <c r="N13" t="e">
        <v>#N/A</v>
      </c>
      <c r="O13" t="e">
        <v>#N/A</v>
      </c>
      <c r="P13">
        <v>321.8</v>
      </c>
      <c r="Q13">
        <v>1.6875</v>
      </c>
      <c r="R13">
        <v>15.3</v>
      </c>
      <c r="S13">
        <v>3.24</v>
      </c>
      <c r="T13">
        <v>5.7</v>
      </c>
      <c r="U13">
        <v>173.8</v>
      </c>
      <c r="V13">
        <v>18.25</v>
      </c>
      <c r="W13">
        <v>0.5625</v>
      </c>
      <c r="X13">
        <v>4.4000000000000004</v>
      </c>
      <c r="Y13">
        <v>283.39999999999998</v>
      </c>
    </row>
    <row r="14" spans="1:35" x14ac:dyDescent="0.2">
      <c r="A14" t="s">
        <v>235</v>
      </c>
      <c r="B14" t="s">
        <v>234</v>
      </c>
      <c r="C14">
        <v>1</v>
      </c>
      <c r="D14" t="s">
        <v>233</v>
      </c>
      <c r="E14">
        <v>250.5</v>
      </c>
      <c r="F14">
        <v>2.5</v>
      </c>
      <c r="G14" t="e">
        <v>#N/A</v>
      </c>
      <c r="H14" t="e">
        <v>#N/A</v>
      </c>
      <c r="I14" t="e">
        <v>#N/A</v>
      </c>
      <c r="J14" t="e">
        <f xml:space="preserve"> VLOOKUP(A14, [2]Passing!$A$35:$L$62,8, FALSE)</f>
        <v>#N/A</v>
      </c>
      <c r="K14" t="e">
        <f t="shared" si="0"/>
        <v>#N/A</v>
      </c>
      <c r="L14" t="e">
        <v>#N/A</v>
      </c>
      <c r="M14" t="e">
        <v>#N/A</v>
      </c>
      <c r="N14" t="e">
        <v>#N/A</v>
      </c>
      <c r="O14" t="e">
        <v>#N/A</v>
      </c>
      <c r="P14">
        <v>244.3</v>
      </c>
      <c r="Q14">
        <v>2.5384615384615383</v>
      </c>
      <c r="R14">
        <v>21.7</v>
      </c>
      <c r="S14">
        <v>4.37</v>
      </c>
      <c r="T14">
        <v>6.6</v>
      </c>
      <c r="U14">
        <v>224.8</v>
      </c>
      <c r="V14">
        <v>20.153846153846153</v>
      </c>
      <c r="W14">
        <v>1.4615384615384615</v>
      </c>
      <c r="X14">
        <v>5.48</v>
      </c>
      <c r="Y14">
        <v>373.2</v>
      </c>
    </row>
    <row r="15" spans="1:35" x14ac:dyDescent="0.2">
      <c r="A15" t="s">
        <v>236</v>
      </c>
      <c r="B15" t="s">
        <v>237</v>
      </c>
      <c r="C15">
        <v>1</v>
      </c>
      <c r="D15" t="s">
        <v>238</v>
      </c>
      <c r="E15">
        <v>230.6</v>
      </c>
      <c r="G15" t="e">
        <v>#N/A</v>
      </c>
      <c r="H15" t="e">
        <v>#N/A</v>
      </c>
      <c r="I15" t="e">
        <v>#N/A</v>
      </c>
      <c r="J15" t="e">
        <f xml:space="preserve"> VLOOKUP(A15, [2]Passing!$A$35:$L$62,8, FALSE)</f>
        <v>#N/A</v>
      </c>
      <c r="K15" t="e">
        <f t="shared" si="0"/>
        <v>#N/A</v>
      </c>
      <c r="L15" t="e">
        <v>#N/A</v>
      </c>
      <c r="M15" t="e">
        <v>#N/A</v>
      </c>
      <c r="N15" t="e">
        <v>#N/A</v>
      </c>
      <c r="O15" t="e">
        <v>#N/A</v>
      </c>
      <c r="P15">
        <v>222.2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</row>
    <row r="16" spans="1:35" x14ac:dyDescent="0.2">
      <c r="A16" t="s">
        <v>239</v>
      </c>
      <c r="B16" t="s">
        <v>240</v>
      </c>
      <c r="C16">
        <v>1</v>
      </c>
      <c r="D16" t="s">
        <v>241</v>
      </c>
      <c r="E16">
        <v>274.5</v>
      </c>
      <c r="F16">
        <v>-21.5</v>
      </c>
      <c r="G16" t="e">
        <v>#N/A</v>
      </c>
      <c r="H16" t="e">
        <v>#N/A</v>
      </c>
      <c r="I16" t="e">
        <v>#N/A</v>
      </c>
      <c r="J16" t="e">
        <f xml:space="preserve"> VLOOKUP(A16, [2]Passing!$A$35:$L$62,8, FALSE)</f>
        <v>#N/A</v>
      </c>
      <c r="K16" t="e">
        <f t="shared" si="0"/>
        <v>#N/A</v>
      </c>
      <c r="L16" t="e">
        <v>#N/A</v>
      </c>
      <c r="M16" t="e">
        <v>#N/A</v>
      </c>
      <c r="N16" t="e">
        <v>#N/A</v>
      </c>
      <c r="O16" t="e">
        <v>#N/A</v>
      </c>
      <c r="P16">
        <v>266.89999999999998</v>
      </c>
      <c r="Q16">
        <v>3.3333333333333335</v>
      </c>
      <c r="R16">
        <v>29.7</v>
      </c>
      <c r="S16">
        <v>4.58</v>
      </c>
      <c r="T16">
        <v>7.1</v>
      </c>
      <c r="U16">
        <v>193.8</v>
      </c>
      <c r="V16">
        <v>16.416666666666668</v>
      </c>
      <c r="W16">
        <v>1.4166666666666667</v>
      </c>
      <c r="X16">
        <v>5.64</v>
      </c>
      <c r="Y16">
        <v>363.6</v>
      </c>
    </row>
    <row r="17" spans="1:25" x14ac:dyDescent="0.2">
      <c r="A17" t="s">
        <v>139</v>
      </c>
      <c r="B17" t="s">
        <v>18</v>
      </c>
      <c r="C17">
        <v>1</v>
      </c>
      <c r="D17" t="s">
        <v>242</v>
      </c>
      <c r="E17">
        <v>295.5</v>
      </c>
      <c r="F17">
        <v>-6.5</v>
      </c>
      <c r="G17" t="e">
        <v>#DIV/0!</v>
      </c>
      <c r="H17" t="e">
        <v>#DIV/0!</v>
      </c>
      <c r="I17" t="e">
        <v>#DIV/0!</v>
      </c>
      <c r="J17" t="e">
        <f xml:space="preserve"> VLOOKUP(A17, [2]Passing!$A$35:$L$62,8, FALSE)</f>
        <v>#N/A</v>
      </c>
      <c r="K17" t="e">
        <f t="shared" si="0"/>
        <v>#N/A</v>
      </c>
      <c r="L17">
        <v>0</v>
      </c>
      <c r="M17">
        <v>0</v>
      </c>
      <c r="N17">
        <v>0</v>
      </c>
      <c r="O17" t="e">
        <v>#DIV/0!</v>
      </c>
      <c r="P17">
        <v>370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</row>
    <row r="18" spans="1:25" x14ac:dyDescent="0.2">
      <c r="A18" t="s">
        <v>246</v>
      </c>
      <c r="B18" t="s">
        <v>247</v>
      </c>
      <c r="C18">
        <v>0</v>
      </c>
      <c r="D18" t="s">
        <v>248</v>
      </c>
      <c r="E18">
        <v>194.5</v>
      </c>
      <c r="F18">
        <v>6.5</v>
      </c>
      <c r="G18" t="e">
        <v>#N/A</v>
      </c>
      <c r="H18" t="e">
        <v>#N/A</v>
      </c>
      <c r="I18" t="e">
        <v>#N/A</v>
      </c>
      <c r="J18" t="e">
        <f xml:space="preserve"> VLOOKUP(A18, [2]Passing!$A$35:$L$62,8, FALSE)</f>
        <v>#N/A</v>
      </c>
      <c r="K18" t="e">
        <f t="shared" si="0"/>
        <v>#N/A</v>
      </c>
      <c r="L18" t="e">
        <v>#N/A</v>
      </c>
      <c r="M18" t="e">
        <v>#N/A</v>
      </c>
      <c r="N18" t="e">
        <v>#N/A</v>
      </c>
      <c r="O18" t="e">
        <v>#N/A</v>
      </c>
      <c r="P18">
        <v>208.8</v>
      </c>
      <c r="Q18">
        <v>2.4615384615384617</v>
      </c>
      <c r="R18">
        <v>20.399999999999999</v>
      </c>
      <c r="S18">
        <v>4.07</v>
      </c>
      <c r="T18">
        <v>7.3</v>
      </c>
      <c r="U18">
        <v>181.3</v>
      </c>
      <c r="V18">
        <v>15.23076923076923</v>
      </c>
      <c r="W18">
        <v>1.0769230769230769</v>
      </c>
      <c r="X18">
        <v>5.43</v>
      </c>
      <c r="Y18">
        <v>317.5</v>
      </c>
    </row>
    <row r="19" spans="1:25" x14ac:dyDescent="0.2">
      <c r="A19" t="s">
        <v>249</v>
      </c>
      <c r="B19" t="s">
        <v>248</v>
      </c>
      <c r="C19">
        <v>1</v>
      </c>
      <c r="D19" t="s">
        <v>247</v>
      </c>
      <c r="E19">
        <v>216.5</v>
      </c>
      <c r="F19">
        <v>-6.5</v>
      </c>
      <c r="G19" t="e">
        <v>#N/A</v>
      </c>
      <c r="H19" t="e">
        <v>#N/A</v>
      </c>
      <c r="I19" t="e">
        <v>#N/A</v>
      </c>
      <c r="J19" t="e">
        <f xml:space="preserve"> VLOOKUP(A19, [2]Passing!$A$35:$L$62,8, FALSE)</f>
        <v>#N/A</v>
      </c>
      <c r="K19" t="e">
        <f t="shared" si="0"/>
        <v>#N/A</v>
      </c>
      <c r="L19" t="e">
        <v>#N/A</v>
      </c>
      <c r="M19" t="e">
        <v>#N/A</v>
      </c>
      <c r="N19" t="e">
        <v>#N/A</v>
      </c>
      <c r="O19" t="e">
        <v>#N/A</v>
      </c>
      <c r="P19">
        <v>225.1</v>
      </c>
      <c r="Q19">
        <v>3.0833333333333335</v>
      </c>
      <c r="R19">
        <v>26</v>
      </c>
      <c r="S19">
        <v>4.47</v>
      </c>
      <c r="T19">
        <v>8</v>
      </c>
      <c r="U19">
        <v>239.1</v>
      </c>
      <c r="V19">
        <v>18.916666666666668</v>
      </c>
      <c r="W19">
        <v>2.0833333333333335</v>
      </c>
      <c r="X19">
        <v>6.1</v>
      </c>
      <c r="Y19">
        <v>392.6</v>
      </c>
    </row>
    <row r="20" spans="1:25" x14ac:dyDescent="0.2">
      <c r="A20" t="s">
        <v>250</v>
      </c>
      <c r="B20" t="s">
        <v>251</v>
      </c>
      <c r="C20">
        <v>1</v>
      </c>
      <c r="D20" t="s">
        <v>252</v>
      </c>
      <c r="E20">
        <v>157.69999999999999</v>
      </c>
      <c r="F20">
        <v>8.5</v>
      </c>
      <c r="G20" t="e">
        <v>#N/A</v>
      </c>
      <c r="H20" t="e">
        <v>#N/A</v>
      </c>
      <c r="I20" t="e">
        <v>#N/A</v>
      </c>
      <c r="J20" t="e">
        <f xml:space="preserve"> VLOOKUP(A20, [2]Passing!$A$35:$L$62,8, FALSE)</f>
        <v>#N/A</v>
      </c>
      <c r="K20" t="e">
        <f t="shared" si="0"/>
        <v>#N/A</v>
      </c>
      <c r="L20" t="e">
        <v>#N/A</v>
      </c>
      <c r="M20" t="e">
        <v>#N/A</v>
      </c>
      <c r="N20" t="e">
        <v>#N/A</v>
      </c>
      <c r="O20" t="e">
        <v>#N/A</v>
      </c>
      <c r="P20">
        <v>184.8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</row>
    <row r="21" spans="1:25" x14ac:dyDescent="0.2">
      <c r="A21" t="s">
        <v>257</v>
      </c>
      <c r="B21" t="s">
        <v>258</v>
      </c>
      <c r="C21">
        <v>1</v>
      </c>
      <c r="D21" t="s">
        <v>9</v>
      </c>
      <c r="E21">
        <v>237.5</v>
      </c>
      <c r="F21">
        <v>-15.5</v>
      </c>
      <c r="G21" t="e">
        <v>#N/A</v>
      </c>
      <c r="H21" t="e">
        <v>#N/A</v>
      </c>
      <c r="I21" t="e">
        <v>#N/A</v>
      </c>
      <c r="J21" t="e">
        <f xml:space="preserve"> VLOOKUP(A21, [2]Passing!$A$35:$L$62,8, FALSE)</f>
        <v>#N/A</v>
      </c>
      <c r="K21" t="e">
        <f t="shared" si="0"/>
        <v>#N/A</v>
      </c>
      <c r="L21" t="e">
        <v>#N/A</v>
      </c>
      <c r="M21" t="e">
        <v>#N/A</v>
      </c>
      <c r="N21" t="e">
        <v>#N/A</v>
      </c>
      <c r="O21" t="e">
        <v>#N/A</v>
      </c>
      <c r="P21">
        <v>207.4</v>
      </c>
      <c r="Q21">
        <v>2.2142857142857144</v>
      </c>
      <c r="R21">
        <v>18.8</v>
      </c>
      <c r="S21">
        <v>3.91</v>
      </c>
      <c r="T21">
        <v>5.9</v>
      </c>
      <c r="U21">
        <v>194.3</v>
      </c>
      <c r="V21">
        <v>19.142857142857142</v>
      </c>
      <c r="W21">
        <v>0.7142857142857143</v>
      </c>
      <c r="X21">
        <v>4.8600000000000003</v>
      </c>
      <c r="Y21">
        <v>331.4</v>
      </c>
    </row>
    <row r="22" spans="1:25" x14ac:dyDescent="0.2">
      <c r="A22" t="s">
        <v>259</v>
      </c>
      <c r="B22" t="s">
        <v>260</v>
      </c>
      <c r="C22">
        <v>0</v>
      </c>
      <c r="D22" t="s">
        <v>261</v>
      </c>
      <c r="E22">
        <v>184.5</v>
      </c>
      <c r="F22">
        <v>17.5</v>
      </c>
      <c r="G22" t="e">
        <v>#N/A</v>
      </c>
      <c r="H22" t="e">
        <v>#N/A</v>
      </c>
      <c r="I22" t="e">
        <v>#N/A</v>
      </c>
      <c r="J22" t="e">
        <f xml:space="preserve"> VLOOKUP(A22, [2]Passing!$A$35:$L$62,8, FALSE)</f>
        <v>#N/A</v>
      </c>
      <c r="K22" t="e">
        <f t="shared" si="0"/>
        <v>#N/A</v>
      </c>
      <c r="L22" t="e">
        <v>#N/A</v>
      </c>
      <c r="M22" t="e">
        <v>#N/A</v>
      </c>
      <c r="N22" t="e">
        <v>#N/A</v>
      </c>
      <c r="O22" t="e">
        <v>#N/A</v>
      </c>
      <c r="P22">
        <v>227.5</v>
      </c>
      <c r="Q22">
        <v>2.8461538461538463</v>
      </c>
      <c r="R22">
        <v>23.1</v>
      </c>
      <c r="S22">
        <v>3.79</v>
      </c>
      <c r="T22">
        <v>7</v>
      </c>
      <c r="U22">
        <v>227.5</v>
      </c>
      <c r="V22">
        <v>18.76923076923077</v>
      </c>
      <c r="W22">
        <v>1.3846153846153846</v>
      </c>
      <c r="X22">
        <v>5.25</v>
      </c>
      <c r="Y22">
        <v>376.9</v>
      </c>
    </row>
    <row r="23" spans="1:25" x14ac:dyDescent="0.2">
      <c r="A23" t="s">
        <v>263</v>
      </c>
      <c r="B23" t="s">
        <v>264</v>
      </c>
      <c r="C23">
        <v>1</v>
      </c>
      <c r="D23" t="s">
        <v>265</v>
      </c>
      <c r="E23">
        <v>149.5</v>
      </c>
      <c r="F23">
        <v>-4.5</v>
      </c>
      <c r="G23" t="e">
        <v>#N/A</v>
      </c>
      <c r="H23" t="e">
        <v>#N/A</v>
      </c>
      <c r="I23" t="e">
        <v>#N/A</v>
      </c>
      <c r="J23" t="e">
        <f xml:space="preserve"> VLOOKUP(A23, [2]Passing!$A$35:$L$62,8, FALSE)</f>
        <v>#N/A</v>
      </c>
      <c r="K23" t="e">
        <f t="shared" si="0"/>
        <v>#N/A</v>
      </c>
      <c r="L23" t="e">
        <v>#N/A</v>
      </c>
      <c r="M23" t="e">
        <v>#N/A</v>
      </c>
      <c r="N23" t="e">
        <v>#N/A</v>
      </c>
      <c r="O23" t="e">
        <v>#N/A</v>
      </c>
      <c r="P23">
        <v>218.1</v>
      </c>
      <c r="Q23">
        <v>2.6923076923076925</v>
      </c>
      <c r="R23">
        <v>23.8</v>
      </c>
      <c r="S23">
        <v>3.62</v>
      </c>
      <c r="T23">
        <v>7.2</v>
      </c>
      <c r="U23">
        <v>245.8</v>
      </c>
      <c r="V23">
        <v>20.846153846153847</v>
      </c>
      <c r="W23">
        <v>1.3076923076923077</v>
      </c>
      <c r="X23">
        <v>5.49</v>
      </c>
      <c r="Y23">
        <v>360.7</v>
      </c>
    </row>
    <row r="24" spans="1:25" x14ac:dyDescent="0.2">
      <c r="A24" t="s">
        <v>266</v>
      </c>
      <c r="B24" t="s">
        <v>265</v>
      </c>
      <c r="C24">
        <v>0</v>
      </c>
      <c r="D24" t="s">
        <v>264</v>
      </c>
      <c r="E24">
        <v>201.5</v>
      </c>
      <c r="F24">
        <v>4.5</v>
      </c>
      <c r="G24" t="e">
        <v>#N/A</v>
      </c>
      <c r="H24" t="e">
        <v>#N/A</v>
      </c>
      <c r="I24" t="e">
        <v>#N/A</v>
      </c>
      <c r="J24" t="e">
        <f xml:space="preserve"> VLOOKUP(A24, [2]Passing!$A$35:$L$62,8, FALSE)</f>
        <v>#N/A</v>
      </c>
      <c r="K24" t="e">
        <f t="shared" si="0"/>
        <v>#N/A</v>
      </c>
      <c r="L24" t="e">
        <v>#N/A</v>
      </c>
      <c r="M24" t="e">
        <v>#N/A</v>
      </c>
      <c r="N24" t="e">
        <v>#N/A</v>
      </c>
      <c r="O24" t="e">
        <v>#N/A</v>
      </c>
      <c r="P24">
        <v>199.3</v>
      </c>
      <c r="Q24">
        <v>3.25</v>
      </c>
      <c r="R24">
        <v>26.1</v>
      </c>
      <c r="S24">
        <v>3.72</v>
      </c>
      <c r="T24">
        <v>7.3</v>
      </c>
      <c r="U24">
        <v>206.9</v>
      </c>
      <c r="V24">
        <v>17.166666666666668</v>
      </c>
      <c r="W24">
        <v>1.6666666666666667</v>
      </c>
      <c r="X24">
        <v>5.36</v>
      </c>
      <c r="Y24">
        <v>332</v>
      </c>
    </row>
    <row r="25" spans="1:25" x14ac:dyDescent="0.2">
      <c r="A25" t="s">
        <v>267</v>
      </c>
      <c r="B25" t="s">
        <v>268</v>
      </c>
      <c r="C25">
        <v>0</v>
      </c>
      <c r="D25" t="s">
        <v>26</v>
      </c>
      <c r="E25">
        <v>192.5</v>
      </c>
      <c r="F25">
        <v>1.5</v>
      </c>
      <c r="G25" t="e">
        <v>#N/A</v>
      </c>
      <c r="H25" t="e">
        <v>#N/A</v>
      </c>
      <c r="I25" t="e">
        <v>#N/A</v>
      </c>
      <c r="J25" t="e">
        <f xml:space="preserve"> VLOOKUP(A25, [2]Passing!$A$35:$L$62,8, FALSE)</f>
        <v>#N/A</v>
      </c>
      <c r="K25" t="e">
        <f t="shared" si="0"/>
        <v>#N/A</v>
      </c>
      <c r="L25" t="e">
        <v>#N/A</v>
      </c>
      <c r="M25" t="e">
        <v>#N/A</v>
      </c>
      <c r="N25" t="e">
        <v>#N/A</v>
      </c>
      <c r="O25" t="e">
        <v>#N/A</v>
      </c>
      <c r="P25">
        <v>178.6</v>
      </c>
      <c r="Q25">
        <v>2.8461538461538463</v>
      </c>
      <c r="R25">
        <v>22.8</v>
      </c>
      <c r="S25">
        <v>3.92</v>
      </c>
      <c r="T25">
        <v>7</v>
      </c>
      <c r="U25">
        <v>215.9</v>
      </c>
      <c r="V25">
        <v>16.846153846153847</v>
      </c>
      <c r="W25">
        <v>1.5384615384615385</v>
      </c>
      <c r="X25">
        <v>5.31</v>
      </c>
      <c r="Y25">
        <v>363</v>
      </c>
    </row>
    <row r="26" spans="1:25" x14ac:dyDescent="0.2">
      <c r="A26" t="s">
        <v>137</v>
      </c>
      <c r="B26" t="s">
        <v>10</v>
      </c>
      <c r="C26">
        <v>1</v>
      </c>
      <c r="D26" t="s">
        <v>270</v>
      </c>
      <c r="E26">
        <v>243.5</v>
      </c>
      <c r="F26">
        <v>6.5</v>
      </c>
      <c r="G26" t="e">
        <v>#DIV/0!</v>
      </c>
      <c r="H26" t="e">
        <v>#DIV/0!</v>
      </c>
      <c r="I26" t="e">
        <v>#DIV/0!</v>
      </c>
      <c r="J26" t="e">
        <f xml:space="preserve"> VLOOKUP(A26, [2]Passing!$A$35:$L$62,8, FALSE)</f>
        <v>#N/A</v>
      </c>
      <c r="K26" t="e">
        <f t="shared" si="0"/>
        <v>#N/A</v>
      </c>
      <c r="L26">
        <v>0</v>
      </c>
      <c r="M26">
        <v>0</v>
      </c>
      <c r="N26">
        <v>0</v>
      </c>
      <c r="O26" t="e">
        <v>#DIV/0!</v>
      </c>
      <c r="P26">
        <v>239.3</v>
      </c>
      <c r="Q26">
        <v>2.7857142857142856</v>
      </c>
      <c r="R26">
        <v>22.6</v>
      </c>
      <c r="S26">
        <v>3.68</v>
      </c>
      <c r="T26">
        <v>6.6</v>
      </c>
      <c r="U26">
        <v>226.7</v>
      </c>
      <c r="V26">
        <v>20.214285714285715</v>
      </c>
      <c r="W26">
        <v>1.3571428571428572</v>
      </c>
      <c r="X26">
        <v>5.23</v>
      </c>
      <c r="Y26">
        <v>339.6</v>
      </c>
    </row>
    <row r="27" spans="1:25" x14ac:dyDescent="0.2">
      <c r="A27" t="s">
        <v>272</v>
      </c>
      <c r="B27" t="s">
        <v>273</v>
      </c>
      <c r="C27">
        <v>0</v>
      </c>
      <c r="D27" t="s">
        <v>274</v>
      </c>
      <c r="E27">
        <v>132.5</v>
      </c>
      <c r="F27">
        <v>20.5</v>
      </c>
      <c r="G27" t="e">
        <v>#N/A</v>
      </c>
      <c r="H27" t="e">
        <v>#N/A</v>
      </c>
      <c r="I27" t="e">
        <v>#N/A</v>
      </c>
      <c r="J27" t="e">
        <f xml:space="preserve"> VLOOKUP(A27, [2]Passing!$A$35:$L$62,8, FALSE)</f>
        <v>#N/A</v>
      </c>
      <c r="K27" t="e">
        <f t="shared" si="0"/>
        <v>#N/A</v>
      </c>
      <c r="L27" t="e">
        <v>#N/A</v>
      </c>
      <c r="M27" t="e">
        <v>#N/A</v>
      </c>
      <c r="N27" t="e">
        <v>#N/A</v>
      </c>
      <c r="O27" t="e">
        <v>#N/A</v>
      </c>
      <c r="P27">
        <v>191.3</v>
      </c>
      <c r="Q27">
        <v>2.3846153846153846</v>
      </c>
      <c r="R27">
        <v>19.600000000000001</v>
      </c>
      <c r="S27">
        <v>3.85</v>
      </c>
      <c r="T27">
        <v>6.1</v>
      </c>
      <c r="U27">
        <v>182.5</v>
      </c>
      <c r="V27">
        <v>16.692307692307693</v>
      </c>
      <c r="W27">
        <v>1</v>
      </c>
      <c r="X27">
        <v>4.91</v>
      </c>
      <c r="Y27">
        <v>308.8</v>
      </c>
    </row>
    <row r="28" spans="1:25" x14ac:dyDescent="0.2">
      <c r="A28" t="s">
        <v>275</v>
      </c>
      <c r="B28" t="s">
        <v>274</v>
      </c>
      <c r="C28">
        <v>1</v>
      </c>
      <c r="D28" t="s">
        <v>273</v>
      </c>
      <c r="E28">
        <v>192.5</v>
      </c>
      <c r="F28">
        <v>-20.5</v>
      </c>
      <c r="G28" t="e">
        <v>#N/A</v>
      </c>
      <c r="H28" t="e">
        <v>#N/A</v>
      </c>
      <c r="I28" t="e">
        <v>#N/A</v>
      </c>
      <c r="J28" t="e">
        <f xml:space="preserve"> VLOOKUP(A28, [2]Passing!$A$35:$L$62,8, FALSE)</f>
        <v>#N/A</v>
      </c>
      <c r="K28" t="e">
        <f t="shared" si="0"/>
        <v>#N/A</v>
      </c>
      <c r="L28" t="e">
        <v>#N/A</v>
      </c>
      <c r="M28" t="e">
        <v>#N/A</v>
      </c>
      <c r="N28" t="e">
        <v>#N/A</v>
      </c>
      <c r="O28" t="e">
        <v>#N/A</v>
      </c>
      <c r="P28">
        <v>231.3</v>
      </c>
      <c r="Q28">
        <v>4.333333333333333</v>
      </c>
      <c r="R28">
        <v>33.700000000000003</v>
      </c>
      <c r="S28">
        <v>4.2300000000000004</v>
      </c>
      <c r="T28">
        <v>8.5</v>
      </c>
      <c r="U28">
        <v>280.60000000000002</v>
      </c>
      <c r="V28">
        <v>21.916666666666668</v>
      </c>
      <c r="W28">
        <v>2.5833333333333335</v>
      </c>
      <c r="X28">
        <v>6.4</v>
      </c>
      <c r="Y28">
        <v>414.1</v>
      </c>
    </row>
    <row r="29" spans="1:25" x14ac:dyDescent="0.2">
      <c r="A29" t="s">
        <v>232</v>
      </c>
      <c r="B29" t="s">
        <v>233</v>
      </c>
      <c r="C29">
        <v>0</v>
      </c>
      <c r="D29" t="s">
        <v>234</v>
      </c>
      <c r="E29">
        <v>224.5</v>
      </c>
      <c r="F29">
        <v>-2.5</v>
      </c>
      <c r="G29" t="e">
        <v>#N/A</v>
      </c>
      <c r="H29" t="e">
        <v>#N/A</v>
      </c>
      <c r="I29" t="e">
        <v>#N/A</v>
      </c>
      <c r="J29">
        <f xml:space="preserve"> VLOOKUP(A29, [2]Passing!$A$35:$L$62,8, FALSE)</f>
        <v>296</v>
      </c>
      <c r="K29" t="str">
        <f t="shared" si="0"/>
        <v>O</v>
      </c>
      <c r="L29" t="e">
        <v>#N/A</v>
      </c>
      <c r="M29" t="e">
        <v>#N/A</v>
      </c>
      <c r="N29" t="e">
        <v>#N/A</v>
      </c>
      <c r="O29" t="e">
        <v>#N/A</v>
      </c>
      <c r="P29">
        <v>211.2</v>
      </c>
      <c r="Q29">
        <v>2.8461538461538463</v>
      </c>
      <c r="R29">
        <v>24.5</v>
      </c>
      <c r="S29">
        <v>3.75</v>
      </c>
      <c r="T29">
        <v>6.5</v>
      </c>
      <c r="U29">
        <v>213.5</v>
      </c>
      <c r="V29">
        <v>18.923076923076923</v>
      </c>
      <c r="W29">
        <v>1.4615384615384615</v>
      </c>
      <c r="X29">
        <v>5.01</v>
      </c>
      <c r="Y29">
        <v>363.1</v>
      </c>
    </row>
    <row r="30" spans="1:25" x14ac:dyDescent="0.2">
      <c r="A30" t="s">
        <v>229</v>
      </c>
      <c r="B30" t="s">
        <v>228</v>
      </c>
      <c r="C30">
        <v>1</v>
      </c>
      <c r="D30" t="s">
        <v>228</v>
      </c>
      <c r="E30">
        <v>268.5</v>
      </c>
      <c r="F30">
        <v>-2.5</v>
      </c>
      <c r="G30" t="e">
        <v>#N/A</v>
      </c>
      <c r="H30" t="e">
        <v>#N/A</v>
      </c>
      <c r="I30" t="e">
        <v>#N/A</v>
      </c>
      <c r="J30">
        <f xml:space="preserve"> VLOOKUP(A30, [2]Passing!$A$35:$L$62,8, FALSE)</f>
        <v>295</v>
      </c>
      <c r="K30" t="str">
        <f t="shared" si="0"/>
        <v>O</v>
      </c>
      <c r="L30" t="e">
        <v>#N/A</v>
      </c>
      <c r="M30" t="e">
        <v>#N/A</v>
      </c>
      <c r="N30" t="e">
        <v>#N/A</v>
      </c>
      <c r="O30" t="e">
        <v>#N/A</v>
      </c>
      <c r="P30">
        <v>261.89999999999998</v>
      </c>
      <c r="Q30">
        <v>2.7857142857142856</v>
      </c>
      <c r="R30">
        <v>22.1</v>
      </c>
      <c r="S30">
        <v>2.9</v>
      </c>
      <c r="T30">
        <v>6.4</v>
      </c>
      <c r="U30">
        <v>225.8</v>
      </c>
      <c r="V30">
        <v>19.857142857142858</v>
      </c>
      <c r="W30">
        <v>1.7142857142857142</v>
      </c>
      <c r="X30">
        <v>4.67</v>
      </c>
      <c r="Y30">
        <v>326</v>
      </c>
    </row>
    <row r="31" spans="1:25" x14ac:dyDescent="0.2">
      <c r="A31" t="s">
        <v>134</v>
      </c>
      <c r="B31" t="s">
        <v>21</v>
      </c>
      <c r="C31">
        <v>1</v>
      </c>
      <c r="D31" t="s">
        <v>230</v>
      </c>
      <c r="E31">
        <v>268.5</v>
      </c>
      <c r="F31">
        <v>-36.5</v>
      </c>
      <c r="G31">
        <v>449.6870134991014</v>
      </c>
      <c r="H31" t="s">
        <v>177</v>
      </c>
      <c r="I31" t="e">
        <v>#VALUE!</v>
      </c>
      <c r="J31">
        <f xml:space="preserve"> VLOOKUP(A31, [2]Passing!$A$35:$L$62,8, FALSE)</f>
        <v>295</v>
      </c>
      <c r="K31" t="str">
        <f t="shared" si="0"/>
        <v>O</v>
      </c>
      <c r="L31">
        <v>0.65</v>
      </c>
      <c r="M31">
        <v>2.5</v>
      </c>
      <c r="N31">
        <v>9.7833333333333332</v>
      </c>
      <c r="O31">
        <v>7.0909090909090908</v>
      </c>
      <c r="P31">
        <v>278.8</v>
      </c>
      <c r="Q31">
        <v>3.3846153846153846</v>
      </c>
      <c r="R31">
        <v>27.5</v>
      </c>
      <c r="S31">
        <v>3.52</v>
      </c>
      <c r="T31">
        <v>7</v>
      </c>
      <c r="U31">
        <v>232.8</v>
      </c>
      <c r="V31">
        <v>20.615384615384617</v>
      </c>
      <c r="W31">
        <v>1.2307692307692308</v>
      </c>
      <c r="X31">
        <v>5.05</v>
      </c>
      <c r="Y31">
        <v>380.6</v>
      </c>
    </row>
    <row r="32" spans="1:25" x14ac:dyDescent="0.2">
      <c r="A32" t="s">
        <v>269</v>
      </c>
      <c r="B32" t="s">
        <v>200</v>
      </c>
      <c r="C32">
        <v>1</v>
      </c>
      <c r="D32" t="s">
        <v>199</v>
      </c>
      <c r="E32">
        <v>242.5</v>
      </c>
      <c r="F32">
        <v>-5.5</v>
      </c>
      <c r="G32" t="e">
        <v>#N/A</v>
      </c>
      <c r="H32" t="e">
        <v>#N/A</v>
      </c>
      <c r="I32" t="e">
        <v>#N/A</v>
      </c>
      <c r="J32">
        <f xml:space="preserve"> VLOOKUP(A32, [2]Passing!$A$35:$L$62,8, FALSE)</f>
        <v>270</v>
      </c>
      <c r="K32" t="str">
        <f t="shared" si="0"/>
        <v>O</v>
      </c>
      <c r="L32" t="e">
        <v>#N/A</v>
      </c>
      <c r="M32" t="e">
        <v>#N/A</v>
      </c>
      <c r="N32" t="e">
        <v>#N/A</v>
      </c>
      <c r="O32" t="e">
        <v>#N/A</v>
      </c>
      <c r="P32">
        <v>175.8</v>
      </c>
      <c r="Q32">
        <v>2.2307692307692308</v>
      </c>
      <c r="R32">
        <v>19.899999999999999</v>
      </c>
      <c r="S32">
        <v>3.06</v>
      </c>
      <c r="T32">
        <v>6.4</v>
      </c>
      <c r="U32">
        <v>216.3</v>
      </c>
      <c r="V32">
        <v>20.153846153846153</v>
      </c>
      <c r="W32">
        <v>1.4615384615384615</v>
      </c>
      <c r="X32">
        <v>4.8600000000000003</v>
      </c>
      <c r="Y32">
        <v>307</v>
      </c>
    </row>
    <row r="33" spans="1:25" x14ac:dyDescent="0.2">
      <c r="A33" t="s">
        <v>253</v>
      </c>
      <c r="B33" t="s">
        <v>254</v>
      </c>
      <c r="C33">
        <v>1</v>
      </c>
      <c r="D33" t="s">
        <v>15</v>
      </c>
      <c r="E33">
        <v>239.5</v>
      </c>
      <c r="F33">
        <v>-27.5</v>
      </c>
      <c r="G33" t="e">
        <v>#N/A</v>
      </c>
      <c r="H33" t="e">
        <v>#N/A</v>
      </c>
      <c r="I33" t="e">
        <v>#N/A</v>
      </c>
      <c r="J33">
        <f xml:space="preserve"> VLOOKUP(A33, [2]Passing!$A$35:$L$62,8, FALSE)</f>
        <v>266</v>
      </c>
      <c r="K33" t="str">
        <f t="shared" si="0"/>
        <v>O</v>
      </c>
      <c r="L33" t="e">
        <v>#N/A</v>
      </c>
      <c r="M33" t="e">
        <v>#N/A</v>
      </c>
      <c r="N33" t="e">
        <v>#N/A</v>
      </c>
      <c r="O33" t="e">
        <v>#N/A</v>
      </c>
      <c r="P33">
        <v>279.5</v>
      </c>
      <c r="Q33">
        <v>3.6666666666666665</v>
      </c>
      <c r="R33">
        <v>29.9</v>
      </c>
      <c r="S33">
        <v>5.32</v>
      </c>
      <c r="T33">
        <v>8.1</v>
      </c>
      <c r="U33">
        <v>214.1</v>
      </c>
      <c r="V33">
        <v>15.833333333333334</v>
      </c>
      <c r="W33">
        <v>1.25</v>
      </c>
      <c r="X33">
        <v>6.52</v>
      </c>
      <c r="Y33">
        <v>399.9</v>
      </c>
    </row>
    <row r="34" spans="1:25" x14ac:dyDescent="0.2">
      <c r="A34" t="s">
        <v>23</v>
      </c>
      <c r="B34" t="s">
        <v>22</v>
      </c>
      <c r="C34">
        <v>0</v>
      </c>
      <c r="D34" t="s">
        <v>197</v>
      </c>
      <c r="E34">
        <v>240.5</v>
      </c>
      <c r="F34">
        <v>6.5</v>
      </c>
      <c r="G34">
        <v>476.97364325526843</v>
      </c>
      <c r="H34" t="s">
        <v>177</v>
      </c>
      <c r="I34" t="e">
        <v>#VALUE!</v>
      </c>
      <c r="J34">
        <f xml:space="preserve"> VLOOKUP(A34, [2]Passing!$A$35:$L$62,8, FALSE)</f>
        <v>255</v>
      </c>
      <c r="K34" t="str">
        <f t="shared" si="0"/>
        <v>O</v>
      </c>
      <c r="L34">
        <v>0.6292134831460674</v>
      </c>
      <c r="M34">
        <v>1.6853932584269662</v>
      </c>
      <c r="N34">
        <v>8.095505617977528</v>
      </c>
      <c r="O34">
        <v>16</v>
      </c>
      <c r="P34">
        <v>242.2</v>
      </c>
      <c r="Q34">
        <v>2.7142857142857144</v>
      </c>
      <c r="R34">
        <v>21.3</v>
      </c>
      <c r="S34">
        <v>3.52</v>
      </c>
      <c r="T34">
        <v>6.4</v>
      </c>
      <c r="U34">
        <v>235.9</v>
      </c>
      <c r="V34">
        <v>21.142857142857142</v>
      </c>
      <c r="W34">
        <v>1.4285714285714286</v>
      </c>
      <c r="X34">
        <v>5.04</v>
      </c>
      <c r="Y34">
        <v>350.9</v>
      </c>
    </row>
    <row r="35" spans="1:25" x14ac:dyDescent="0.2">
      <c r="A35" t="s">
        <v>181</v>
      </c>
      <c r="B35" t="s">
        <v>182</v>
      </c>
      <c r="C35">
        <v>1</v>
      </c>
      <c r="D35" t="s">
        <v>256</v>
      </c>
      <c r="E35">
        <v>240.5</v>
      </c>
      <c r="G35" t="e">
        <v>#N/A</v>
      </c>
      <c r="H35" t="e">
        <v>#N/A</v>
      </c>
      <c r="I35" t="e">
        <v>#N/A</v>
      </c>
      <c r="J35">
        <f xml:space="preserve"> VLOOKUP(A35, [2]Passing!$A$35:$L$62,8, FALSE)</f>
        <v>227</v>
      </c>
      <c r="K35" t="str">
        <f t="shared" si="0"/>
        <v>U</v>
      </c>
      <c r="L35" t="e">
        <v>#N/A</v>
      </c>
      <c r="M35" t="e">
        <v>#N/A</v>
      </c>
      <c r="N35" t="e">
        <v>#N/A</v>
      </c>
      <c r="O35" t="e">
        <v>#N/A</v>
      </c>
      <c r="P35">
        <v>281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  <c r="W35" t="e">
        <v>#N/A</v>
      </c>
      <c r="X35" t="e">
        <v>#N/A</v>
      </c>
      <c r="Y35" t="e">
        <v>#N/A</v>
      </c>
    </row>
    <row r="36" spans="1:25" x14ac:dyDescent="0.2">
      <c r="A36" t="s">
        <v>262</v>
      </c>
      <c r="B36" t="s">
        <v>261</v>
      </c>
      <c r="C36">
        <v>1</v>
      </c>
      <c r="D36" t="s">
        <v>260</v>
      </c>
      <c r="E36">
        <v>249.5</v>
      </c>
      <c r="F36">
        <v>-17.5</v>
      </c>
      <c r="G36" t="e">
        <v>#N/A</v>
      </c>
      <c r="H36" t="e">
        <v>#N/A</v>
      </c>
      <c r="I36" t="e">
        <v>#N/A</v>
      </c>
      <c r="J36">
        <f xml:space="preserve"> VLOOKUP(A36, [2]Passing!$A$35:$L$62,8, FALSE)</f>
        <v>222</v>
      </c>
      <c r="K36" t="str">
        <f t="shared" si="0"/>
        <v>U</v>
      </c>
      <c r="L36" t="e">
        <v>#N/A</v>
      </c>
      <c r="M36" t="e">
        <v>#N/A</v>
      </c>
      <c r="N36" t="e">
        <v>#N/A</v>
      </c>
      <c r="O36" t="e">
        <v>#N/A</v>
      </c>
      <c r="P36">
        <v>225.7</v>
      </c>
      <c r="Q36">
        <v>3.7692307692307692</v>
      </c>
      <c r="R36">
        <v>29.8</v>
      </c>
      <c r="S36">
        <v>4.03</v>
      </c>
      <c r="T36">
        <v>7.7</v>
      </c>
      <c r="U36">
        <v>278.8</v>
      </c>
      <c r="V36">
        <v>21.307692307692307</v>
      </c>
      <c r="W36">
        <v>1.7692307692307692</v>
      </c>
      <c r="X36">
        <v>5.79</v>
      </c>
      <c r="Y36">
        <v>436.9</v>
      </c>
    </row>
    <row r="37" spans="1:25" x14ac:dyDescent="0.2">
      <c r="A37" t="s">
        <v>243</v>
      </c>
      <c r="B37" t="s">
        <v>244</v>
      </c>
      <c r="C37">
        <v>1</v>
      </c>
      <c r="D37" t="s">
        <v>245</v>
      </c>
      <c r="E37">
        <v>263.5</v>
      </c>
      <c r="F37">
        <v>-31.5</v>
      </c>
      <c r="G37" t="e">
        <v>#N/A</v>
      </c>
      <c r="H37" t="e">
        <v>#N/A</v>
      </c>
      <c r="I37" t="e">
        <v>#N/A</v>
      </c>
      <c r="J37">
        <f xml:space="preserve"> VLOOKUP(A37, [2]Passing!$A$35:$L$62,8, FALSE)</f>
        <v>220</v>
      </c>
      <c r="K37" t="str">
        <f t="shared" si="0"/>
        <v>U</v>
      </c>
      <c r="L37" t="e">
        <v>#N/A</v>
      </c>
      <c r="M37" t="e">
        <v>#N/A</v>
      </c>
      <c r="N37" t="e">
        <v>#N/A</v>
      </c>
      <c r="O37" t="e">
        <v>#N/A</v>
      </c>
      <c r="P37">
        <v>210.3</v>
      </c>
      <c r="Q37">
        <v>4.666666666666667</v>
      </c>
      <c r="R37">
        <v>37.799999999999997</v>
      </c>
      <c r="S37">
        <v>5.38</v>
      </c>
      <c r="T37">
        <v>7.8</v>
      </c>
      <c r="U37">
        <v>255.6</v>
      </c>
      <c r="V37">
        <v>22.25</v>
      </c>
      <c r="W37">
        <v>2.3333333333333335</v>
      </c>
      <c r="X37">
        <v>6.48</v>
      </c>
      <c r="Y37">
        <v>470.1</v>
      </c>
    </row>
    <row r="38" spans="1:25" x14ac:dyDescent="0.2">
      <c r="A38" t="s">
        <v>216</v>
      </c>
      <c r="B38" t="s">
        <v>217</v>
      </c>
      <c r="C38">
        <v>1</v>
      </c>
      <c r="D38" t="s">
        <v>218</v>
      </c>
      <c r="E38">
        <v>219.5</v>
      </c>
      <c r="F38">
        <v>-42.5</v>
      </c>
      <c r="G38">
        <v>368.19024920016983</v>
      </c>
      <c r="H38" t="s">
        <v>177</v>
      </c>
      <c r="I38" t="e">
        <v>#VALUE!</v>
      </c>
      <c r="J38">
        <f xml:space="preserve"> VLOOKUP(A38, [2]Passing!$A$35:$L$62,8, FALSE)</f>
        <v>200</v>
      </c>
      <c r="K38" t="str">
        <f t="shared" si="0"/>
        <v>U</v>
      </c>
      <c r="L38">
        <v>0.67619047619047623</v>
      </c>
      <c r="M38">
        <v>1.9047619047619049</v>
      </c>
      <c r="N38">
        <v>8.7714285714285722</v>
      </c>
      <c r="O38">
        <v>16.705882352941178</v>
      </c>
      <c r="P38">
        <v>227.9</v>
      </c>
      <c r="Q38">
        <v>3.0833333333333335</v>
      </c>
      <c r="R38">
        <v>25.8</v>
      </c>
      <c r="S38">
        <v>4.67</v>
      </c>
      <c r="T38">
        <v>6</v>
      </c>
      <c r="U38">
        <v>179.6</v>
      </c>
      <c r="V38">
        <v>17.583333333333332</v>
      </c>
      <c r="W38">
        <v>0.75</v>
      </c>
      <c r="X38">
        <v>5.24</v>
      </c>
      <c r="Y38">
        <v>370.9</v>
      </c>
    </row>
    <row r="39" spans="1:25" x14ac:dyDescent="0.2">
      <c r="A39" t="s">
        <v>198</v>
      </c>
      <c r="B39" t="s">
        <v>199</v>
      </c>
      <c r="C39">
        <v>1</v>
      </c>
      <c r="D39" t="s">
        <v>200</v>
      </c>
      <c r="E39">
        <v>191.5</v>
      </c>
      <c r="F39">
        <v>5.5</v>
      </c>
      <c r="G39">
        <v>210.82093219680968</v>
      </c>
      <c r="H39" t="s">
        <v>177</v>
      </c>
      <c r="I39" t="e">
        <v>#VALUE!</v>
      </c>
      <c r="J39">
        <f xml:space="preserve"> VLOOKUP(A39, [2]Passing!$A$35:$L$62,8, FALSE)</f>
        <v>142</v>
      </c>
      <c r="K39" t="str">
        <f t="shared" si="0"/>
        <v>U</v>
      </c>
      <c r="L39">
        <v>67.7</v>
      </c>
      <c r="M39">
        <v>0</v>
      </c>
      <c r="N39">
        <v>8.74</v>
      </c>
      <c r="O39">
        <v>21</v>
      </c>
      <c r="P39">
        <v>129.1</v>
      </c>
      <c r="Q39">
        <v>2.5384615384615383</v>
      </c>
      <c r="R39">
        <v>21.5</v>
      </c>
      <c r="S39">
        <v>3.14</v>
      </c>
      <c r="T39">
        <v>7.3</v>
      </c>
      <c r="U39">
        <v>203.2</v>
      </c>
      <c r="V39">
        <v>16.692307692307693</v>
      </c>
      <c r="W39">
        <v>1.3076923076923077</v>
      </c>
      <c r="X39">
        <v>4.9400000000000004</v>
      </c>
      <c r="Y39">
        <v>318.2</v>
      </c>
    </row>
    <row r="40" spans="1:25" x14ac:dyDescent="0.2">
      <c r="A40" t="s">
        <v>223</v>
      </c>
      <c r="B40" t="s">
        <v>224</v>
      </c>
      <c r="C40">
        <v>1</v>
      </c>
      <c r="D40" t="s">
        <v>225</v>
      </c>
      <c r="E40">
        <v>236.5</v>
      </c>
      <c r="F40">
        <v>-3.5</v>
      </c>
      <c r="G40" t="e">
        <v>#DIV/0!</v>
      </c>
      <c r="H40" t="e">
        <v>#DIV/0!</v>
      </c>
      <c r="I40" t="e">
        <v>#DIV/0!</v>
      </c>
      <c r="J40">
        <f xml:space="preserve"> VLOOKUP(A40, [2]Passing!$A$35:$L$62,8, FALSE)</f>
        <v>134</v>
      </c>
      <c r="K40" t="str">
        <f t="shared" si="0"/>
        <v>U</v>
      </c>
      <c r="L40">
        <v>0</v>
      </c>
      <c r="M40">
        <v>0</v>
      </c>
      <c r="N40">
        <v>0</v>
      </c>
      <c r="O40" t="e">
        <v>#DIV/0!</v>
      </c>
      <c r="P40">
        <v>255.7</v>
      </c>
      <c r="Q40">
        <v>2.0769230769230771</v>
      </c>
      <c r="R40">
        <v>17.8</v>
      </c>
      <c r="S40">
        <v>3.69</v>
      </c>
      <c r="T40">
        <v>6.3</v>
      </c>
      <c r="U40">
        <v>203.1</v>
      </c>
      <c r="V40">
        <v>20</v>
      </c>
      <c r="W40">
        <v>1.5384615384615385</v>
      </c>
      <c r="X40">
        <v>5.01</v>
      </c>
      <c r="Y40">
        <v>318.39999999999998</v>
      </c>
    </row>
    <row r="41" spans="1:25" x14ac:dyDescent="0.2">
      <c r="A41" t="s">
        <v>271</v>
      </c>
      <c r="B41" t="s">
        <v>270</v>
      </c>
      <c r="C41">
        <v>0</v>
      </c>
      <c r="D41" t="s">
        <v>10</v>
      </c>
      <c r="E41">
        <v>242.5</v>
      </c>
      <c r="F41">
        <v>-6.5</v>
      </c>
      <c r="G41" t="e">
        <v>#N/A</v>
      </c>
      <c r="H41" t="e">
        <v>#N/A</v>
      </c>
      <c r="I41" t="e">
        <v>#N/A</v>
      </c>
      <c r="J41">
        <f xml:space="preserve"> VLOOKUP(A41, [2]Passing!$A$35:$L$62,8, FALSE)</f>
        <v>82</v>
      </c>
      <c r="K41" t="str">
        <f t="shared" si="0"/>
        <v>U</v>
      </c>
      <c r="L41" t="e">
        <v>#N/A</v>
      </c>
      <c r="M41" t="e">
        <v>#N/A</v>
      </c>
      <c r="N41" t="e">
        <v>#N/A</v>
      </c>
      <c r="O41" t="e">
        <v>#N/A</v>
      </c>
      <c r="P41">
        <v>229.5</v>
      </c>
      <c r="Q41">
        <v>4.083333333333333</v>
      </c>
      <c r="R41">
        <v>34.1</v>
      </c>
      <c r="S41">
        <v>4.9800000000000004</v>
      </c>
      <c r="T41">
        <v>8.4</v>
      </c>
      <c r="U41">
        <v>239.5</v>
      </c>
      <c r="V41">
        <v>20</v>
      </c>
      <c r="W41">
        <v>1.9166666666666667</v>
      </c>
      <c r="X41">
        <v>6.34</v>
      </c>
      <c r="Y41">
        <v>456.4</v>
      </c>
    </row>
    <row r="42" spans="1:25" x14ac:dyDescent="0.2">
      <c r="A42" t="s">
        <v>255</v>
      </c>
      <c r="B42" t="s">
        <v>15</v>
      </c>
      <c r="C42">
        <v>0</v>
      </c>
      <c r="D42" t="s">
        <v>254</v>
      </c>
      <c r="E42">
        <v>159.5</v>
      </c>
      <c r="F42">
        <v>27.5</v>
      </c>
      <c r="G42" t="e">
        <v>#N/A</v>
      </c>
      <c r="H42" t="e">
        <v>#N/A</v>
      </c>
      <c r="I42" t="e">
        <v>#N/A</v>
      </c>
      <c r="J42">
        <f xml:space="preserve"> VLOOKUP(A42, [2]Passing!$A$35:$L$62,8, FALSE)</f>
        <v>67</v>
      </c>
      <c r="K42" t="str">
        <f t="shared" si="0"/>
        <v>U</v>
      </c>
      <c r="L42" t="e">
        <v>#N/A</v>
      </c>
      <c r="M42" t="e">
        <v>#N/A</v>
      </c>
      <c r="N42" t="e">
        <v>#N/A</v>
      </c>
      <c r="O42" t="e">
        <v>#N/A</v>
      </c>
      <c r="P42">
        <v>201.4</v>
      </c>
      <c r="Q42">
        <v>2.2857142857142856</v>
      </c>
      <c r="R42">
        <v>19.399999999999999</v>
      </c>
      <c r="S42">
        <v>4.1399999999999997</v>
      </c>
      <c r="T42">
        <v>6.2</v>
      </c>
      <c r="U42">
        <v>185.9</v>
      </c>
      <c r="V42">
        <v>16.714285714285715</v>
      </c>
      <c r="W42">
        <v>1.0714285714285714</v>
      </c>
      <c r="X42">
        <v>5.14</v>
      </c>
      <c r="Y42">
        <v>315.89999999999998</v>
      </c>
    </row>
  </sheetData>
  <sortState xmlns:xlrd2="http://schemas.microsoft.com/office/spreadsheetml/2017/richdata2" ref="A3:Y42">
    <sortCondition descending="1" ref="J3:J4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49ED-3FC9-7847-B5F0-63BBC856046C}">
  <dimension ref="A1:AO24"/>
  <sheetViews>
    <sheetView topLeftCell="E1" workbookViewId="0">
      <selection activeCell="N2" sqref="N2:AA2"/>
    </sheetView>
  </sheetViews>
  <sheetFormatPr baseColWidth="10" defaultRowHeight="16" x14ac:dyDescent="0.2"/>
  <cols>
    <col min="1" max="1" width="16.33203125" bestFit="1" customWidth="1"/>
    <col min="3" max="3" width="14.6640625" bestFit="1" customWidth="1"/>
    <col min="8" max="8" width="13.33203125" bestFit="1" customWidth="1"/>
    <col min="9" max="9" width="4.33203125" bestFit="1" customWidth="1"/>
    <col min="10" max="10" width="12.83203125" bestFit="1" customWidth="1"/>
    <col min="15" max="15" width="9.83203125" bestFit="1" customWidth="1"/>
    <col min="16" max="16" width="22.1640625" bestFit="1" customWidth="1"/>
    <col min="17" max="17" width="13.83203125" bestFit="1" customWidth="1"/>
    <col min="18" max="18" width="17.83203125" bestFit="1" customWidth="1"/>
    <col min="19" max="19" width="13.6640625" bestFit="1" customWidth="1"/>
    <col min="20" max="20" width="11.5" bestFit="1" customWidth="1"/>
    <col min="21" max="21" width="12" bestFit="1" customWidth="1"/>
    <col min="22" max="22" width="18.1640625" bestFit="1" customWidth="1"/>
    <col min="23" max="23" width="16.83203125" bestFit="1" customWidth="1"/>
    <col min="24" max="24" width="17.83203125" bestFit="1" customWidth="1"/>
    <col min="25" max="25" width="15.5" bestFit="1" customWidth="1"/>
    <col min="26" max="26" width="17.1640625" bestFit="1" customWidth="1"/>
    <col min="27" max="27" width="15" bestFit="1" customWidth="1"/>
  </cols>
  <sheetData>
    <row r="1" spans="1:41" x14ac:dyDescent="0.2">
      <c r="A1" t="s">
        <v>28</v>
      </c>
      <c r="N1" t="s">
        <v>89</v>
      </c>
      <c r="S1" t="s">
        <v>91</v>
      </c>
    </row>
    <row r="2" spans="1:41" x14ac:dyDescent="0.2">
      <c r="A2" s="1" t="s">
        <v>28</v>
      </c>
      <c r="B2" s="1" t="s">
        <v>29</v>
      </c>
      <c r="C2" s="1" t="s">
        <v>0</v>
      </c>
      <c r="D2" s="1" t="s">
        <v>92</v>
      </c>
      <c r="E2" s="1" t="s">
        <v>93</v>
      </c>
      <c r="F2" s="4" t="s">
        <v>131</v>
      </c>
      <c r="G2" s="4" t="s">
        <v>45</v>
      </c>
      <c r="H2" s="4" t="s">
        <v>126</v>
      </c>
      <c r="I2" s="4" t="s">
        <v>174</v>
      </c>
      <c r="J2" s="4" t="s">
        <v>175</v>
      </c>
      <c r="K2" s="4" t="s">
        <v>190</v>
      </c>
      <c r="L2" s="4" t="s">
        <v>189</v>
      </c>
      <c r="M2" s="4" t="s">
        <v>195</v>
      </c>
      <c r="N2" s="8" t="s">
        <v>30</v>
      </c>
      <c r="O2" s="8" t="s">
        <v>32</v>
      </c>
      <c r="P2" s="8" t="s">
        <v>34</v>
      </c>
      <c r="Q2" s="8" t="s">
        <v>40</v>
      </c>
      <c r="R2" s="8" t="s">
        <v>105</v>
      </c>
      <c r="S2" s="8" t="s">
        <v>108</v>
      </c>
      <c r="T2" s="8" t="s">
        <v>109</v>
      </c>
      <c r="U2" s="8" t="s">
        <v>110</v>
      </c>
      <c r="V2" s="8" t="s">
        <v>115</v>
      </c>
      <c r="W2" s="8" t="s">
        <v>117</v>
      </c>
      <c r="X2" s="8" t="s">
        <v>118</v>
      </c>
      <c r="Y2" s="8" t="s">
        <v>119</v>
      </c>
      <c r="Z2" s="8" t="s">
        <v>121</v>
      </c>
      <c r="AA2" s="8" t="s">
        <v>122</v>
      </c>
      <c r="AB2" s="4"/>
      <c r="AE2" s="4"/>
      <c r="AG2" s="4"/>
      <c r="AH2" s="4"/>
      <c r="AL2" s="4"/>
      <c r="AM2" s="4"/>
      <c r="AN2" s="4"/>
      <c r="AO2" s="4"/>
    </row>
    <row r="3" spans="1:41" x14ac:dyDescent="0.2">
      <c r="A3" t="s">
        <v>133</v>
      </c>
      <c r="B3" t="s">
        <v>1</v>
      </c>
      <c r="C3" t="s">
        <v>27</v>
      </c>
      <c r="D3">
        <v>1</v>
      </c>
      <c r="E3" t="s">
        <v>9</v>
      </c>
      <c r="F3">
        <v>235.5</v>
      </c>
      <c r="G3">
        <v>-17.5</v>
      </c>
      <c r="H3">
        <v>249.62041455992443</v>
      </c>
      <c r="I3" t="s">
        <v>177</v>
      </c>
      <c r="J3">
        <v>14.120414559924427</v>
      </c>
      <c r="K3">
        <f xml:space="preserve"> VLOOKUP(A3,[3]Passing!$A$2:$L$34, 8,FALSE )</f>
        <v>68</v>
      </c>
      <c r="L3" t="str">
        <f t="shared" ref="L3:L24" si="0" xml:space="preserve"> IF(K3&gt;F3, "O", "U")</f>
        <v>U</v>
      </c>
      <c r="M3">
        <f t="shared" ref="M3:M24" si="1" xml:space="preserve"> IF(L3 = I3, 1, 0)</f>
        <v>0</v>
      </c>
      <c r="N3" s="4">
        <v>65</v>
      </c>
      <c r="O3">
        <v>2.1</v>
      </c>
      <c r="P3">
        <v>6.61</v>
      </c>
      <c r="Q3">
        <v>24.818181818181817</v>
      </c>
      <c r="R3">
        <v>196.7</v>
      </c>
      <c r="S3">
        <v>2.2142857142857144</v>
      </c>
      <c r="T3">
        <v>18.8</v>
      </c>
      <c r="U3">
        <v>3.91</v>
      </c>
      <c r="V3">
        <v>5.9</v>
      </c>
      <c r="W3">
        <v>194.3</v>
      </c>
      <c r="X3">
        <v>19.142857142857142</v>
      </c>
      <c r="Y3">
        <v>0.7142857142857143</v>
      </c>
      <c r="Z3">
        <v>4.8600000000000003</v>
      </c>
      <c r="AA3">
        <v>331.4</v>
      </c>
      <c r="AB3" s="4"/>
    </row>
    <row r="4" spans="1:41" x14ac:dyDescent="0.2">
      <c r="A4" t="s">
        <v>137</v>
      </c>
      <c r="B4" t="s">
        <v>1</v>
      </c>
      <c r="C4" t="s">
        <v>10</v>
      </c>
      <c r="D4">
        <v>1</v>
      </c>
      <c r="E4" t="s">
        <v>17</v>
      </c>
      <c r="F4">
        <v>265.5</v>
      </c>
      <c r="G4">
        <v>-12</v>
      </c>
      <c r="H4">
        <v>167.49940455130724</v>
      </c>
      <c r="I4" t="s">
        <v>176</v>
      </c>
      <c r="J4">
        <v>-98.000595448692764</v>
      </c>
      <c r="K4">
        <f xml:space="preserve"> VLOOKUP(A4,[3]Passing!$A$2:$L$34, 8,FALSE )</f>
        <v>270</v>
      </c>
      <c r="L4" t="str">
        <f t="shared" si="0"/>
        <v>O</v>
      </c>
      <c r="M4">
        <f t="shared" si="1"/>
        <v>0</v>
      </c>
      <c r="N4" s="4">
        <v>68.5</v>
      </c>
      <c r="O4">
        <v>0.9</v>
      </c>
      <c r="P4">
        <v>10.08</v>
      </c>
      <c r="Q4">
        <v>18.5</v>
      </c>
      <c r="R4">
        <v>239.3</v>
      </c>
      <c r="S4">
        <v>4.833333333333333</v>
      </c>
      <c r="T4">
        <v>37.799999999999997</v>
      </c>
      <c r="U4">
        <v>5.89</v>
      </c>
      <c r="V4">
        <v>8.1</v>
      </c>
      <c r="W4">
        <v>216.5</v>
      </c>
      <c r="X4">
        <v>17.416666666666668</v>
      </c>
      <c r="Y4">
        <v>2</v>
      </c>
      <c r="Z4">
        <v>6.78</v>
      </c>
      <c r="AA4">
        <v>449.2</v>
      </c>
      <c r="AB4" s="4"/>
    </row>
    <row r="5" spans="1:41" x14ac:dyDescent="0.2">
      <c r="A5" t="s">
        <v>191</v>
      </c>
      <c r="B5" t="s">
        <v>1</v>
      </c>
      <c r="C5" t="s">
        <v>5</v>
      </c>
      <c r="D5">
        <v>1</v>
      </c>
      <c r="E5" t="s">
        <v>11</v>
      </c>
      <c r="F5">
        <v>201.5</v>
      </c>
      <c r="G5">
        <v>6.5</v>
      </c>
      <c r="H5">
        <v>213.76122087862944</v>
      </c>
      <c r="I5" t="s">
        <v>177</v>
      </c>
      <c r="J5">
        <v>12.261220878629445</v>
      </c>
      <c r="K5">
        <f xml:space="preserve"> VLOOKUP(A5,[3]Passing!$A$2:$L$34, 8,FALSE )</f>
        <v>69</v>
      </c>
      <c r="L5" t="str">
        <f t="shared" si="0"/>
        <v>U</v>
      </c>
      <c r="M5">
        <f t="shared" si="1"/>
        <v>0</v>
      </c>
      <c r="N5" s="4">
        <v>64</v>
      </c>
      <c r="O5">
        <v>1.8</v>
      </c>
      <c r="P5">
        <v>7.35</v>
      </c>
      <c r="Q5">
        <v>20.75</v>
      </c>
      <c r="R5">
        <v>236.5</v>
      </c>
      <c r="S5">
        <v>2.4615384615384617</v>
      </c>
      <c r="T5">
        <v>19.5</v>
      </c>
      <c r="U5">
        <v>3.37</v>
      </c>
      <c r="V5">
        <v>7.4</v>
      </c>
      <c r="W5">
        <v>216.7</v>
      </c>
      <c r="X5">
        <v>18.615384615384617</v>
      </c>
      <c r="Y5">
        <v>1.7692307692307692</v>
      </c>
      <c r="Z5">
        <v>5.37</v>
      </c>
      <c r="AA5">
        <v>317.89999999999998</v>
      </c>
      <c r="AB5" s="4"/>
    </row>
    <row r="6" spans="1:41" x14ac:dyDescent="0.2">
      <c r="A6" t="s">
        <v>192</v>
      </c>
      <c r="B6" t="s">
        <v>1</v>
      </c>
      <c r="C6" t="s">
        <v>6</v>
      </c>
      <c r="D6">
        <v>1</v>
      </c>
      <c r="E6" t="s">
        <v>7</v>
      </c>
      <c r="F6">
        <v>260.5</v>
      </c>
      <c r="G6">
        <v>-4</v>
      </c>
      <c r="H6">
        <v>313.16331605675515</v>
      </c>
      <c r="I6" t="s">
        <v>177</v>
      </c>
      <c r="J6">
        <v>52.66331605675515</v>
      </c>
      <c r="K6">
        <f xml:space="preserve"> VLOOKUP(A6,[3]Passing!$A$2:$L$34, 8,FALSE )</f>
        <v>230</v>
      </c>
      <c r="L6" t="str">
        <f t="shared" si="0"/>
        <v>U</v>
      </c>
      <c r="M6">
        <f t="shared" si="1"/>
        <v>0</v>
      </c>
      <c r="N6" s="4">
        <v>63.4</v>
      </c>
      <c r="O6">
        <v>1.2</v>
      </c>
      <c r="P6">
        <v>8.41</v>
      </c>
      <c r="Q6">
        <v>22</v>
      </c>
      <c r="R6">
        <v>278.5</v>
      </c>
      <c r="S6">
        <v>2.9230769230769229</v>
      </c>
      <c r="T6">
        <v>24.3</v>
      </c>
      <c r="U6">
        <v>4.28</v>
      </c>
      <c r="V6">
        <v>7.7</v>
      </c>
      <c r="W6">
        <v>224.3</v>
      </c>
      <c r="X6">
        <v>17.846153846153847</v>
      </c>
      <c r="Y6">
        <v>0.84615384615384615</v>
      </c>
      <c r="Z6">
        <v>5.88</v>
      </c>
      <c r="AA6">
        <v>364.4</v>
      </c>
      <c r="AB6" s="4"/>
    </row>
    <row r="7" spans="1:41" x14ac:dyDescent="0.2">
      <c r="A7" t="s">
        <v>25</v>
      </c>
      <c r="B7" s="3" t="s">
        <v>1</v>
      </c>
      <c r="C7" t="s">
        <v>24</v>
      </c>
      <c r="D7">
        <v>1</v>
      </c>
      <c r="E7" t="s">
        <v>22</v>
      </c>
      <c r="F7">
        <v>207.5</v>
      </c>
      <c r="G7">
        <v>-6.5</v>
      </c>
      <c r="H7">
        <v>207.93682699594814</v>
      </c>
      <c r="I7" t="s">
        <v>177</v>
      </c>
      <c r="J7">
        <v>0.43682699594813812</v>
      </c>
      <c r="K7">
        <f xml:space="preserve"> VLOOKUP(A7,[3]Passing!$A$2:$L$34, 8,FALSE )</f>
        <v>206</v>
      </c>
      <c r="L7" t="str">
        <f t="shared" si="0"/>
        <v>U</v>
      </c>
      <c r="M7">
        <f t="shared" si="1"/>
        <v>0</v>
      </c>
      <c r="N7" s="4">
        <v>57.9</v>
      </c>
      <c r="O7">
        <v>3.1</v>
      </c>
      <c r="P7">
        <v>6.33</v>
      </c>
      <c r="Q7">
        <v>18.833333333333332</v>
      </c>
      <c r="R7">
        <v>199.4</v>
      </c>
      <c r="S7">
        <v>3</v>
      </c>
      <c r="T7">
        <v>25.3</v>
      </c>
      <c r="U7">
        <v>3.34</v>
      </c>
      <c r="V7">
        <v>7.1</v>
      </c>
      <c r="W7">
        <v>244.7</v>
      </c>
      <c r="X7">
        <v>22.416666666666668</v>
      </c>
      <c r="Y7">
        <v>1.5833333333333333</v>
      </c>
      <c r="Z7">
        <v>5.41</v>
      </c>
      <c r="AA7">
        <v>340.8</v>
      </c>
      <c r="AB7" s="4"/>
    </row>
    <row r="8" spans="1:41" x14ac:dyDescent="0.2">
      <c r="A8" t="s">
        <v>140</v>
      </c>
      <c r="B8" t="s">
        <v>1</v>
      </c>
      <c r="C8" t="s">
        <v>7</v>
      </c>
      <c r="D8">
        <v>0</v>
      </c>
      <c r="E8" t="s">
        <v>6</v>
      </c>
      <c r="F8">
        <v>289.5</v>
      </c>
      <c r="G8">
        <v>4</v>
      </c>
      <c r="H8">
        <v>320.86851122031356</v>
      </c>
      <c r="I8" t="s">
        <v>177</v>
      </c>
      <c r="J8">
        <v>31.368511220313565</v>
      </c>
      <c r="K8">
        <f xml:space="preserve"> VLOOKUP(A8,[3]Passing!$A$2:$L$34, 8,FALSE )</f>
        <v>230</v>
      </c>
      <c r="L8" t="str">
        <f t="shared" si="0"/>
        <v>U</v>
      </c>
      <c r="M8">
        <f t="shared" si="1"/>
        <v>0</v>
      </c>
      <c r="N8" s="4">
        <v>64.2</v>
      </c>
      <c r="O8">
        <v>2.2999999999999998</v>
      </c>
      <c r="P8">
        <v>7.79</v>
      </c>
      <c r="Q8">
        <v>25.923076923076923</v>
      </c>
      <c r="R8">
        <v>315.2</v>
      </c>
      <c r="S8">
        <v>2.9285714285714284</v>
      </c>
      <c r="T8">
        <v>23.4</v>
      </c>
      <c r="U8">
        <v>4.71</v>
      </c>
      <c r="V8">
        <v>6.4</v>
      </c>
      <c r="W8">
        <v>213.5</v>
      </c>
      <c r="X8">
        <v>18.785714285714285</v>
      </c>
      <c r="Y8">
        <v>1.5714285714285714</v>
      </c>
      <c r="Z8">
        <v>5.55</v>
      </c>
      <c r="AA8">
        <v>374.1</v>
      </c>
      <c r="AB8" s="4"/>
    </row>
    <row r="9" spans="1:41" x14ac:dyDescent="0.2">
      <c r="A9" t="s">
        <v>23</v>
      </c>
      <c r="B9" t="s">
        <v>1</v>
      </c>
      <c r="C9" t="s">
        <v>22</v>
      </c>
      <c r="D9">
        <v>1</v>
      </c>
      <c r="E9" t="s">
        <v>24</v>
      </c>
      <c r="F9">
        <v>221.5</v>
      </c>
      <c r="G9">
        <v>6.5</v>
      </c>
      <c r="H9">
        <v>235.74301499123459</v>
      </c>
      <c r="I9" t="s">
        <v>177</v>
      </c>
      <c r="J9">
        <v>14.243014991234588</v>
      </c>
      <c r="K9">
        <f xml:space="preserve"> VLOOKUP(A9,[3]Passing!$A$2:$L$34, 8,FALSE )</f>
        <v>136</v>
      </c>
      <c r="L9" t="str">
        <f t="shared" si="0"/>
        <v>U</v>
      </c>
      <c r="M9">
        <f t="shared" si="1"/>
        <v>0</v>
      </c>
      <c r="N9" s="4">
        <v>63.8</v>
      </c>
      <c r="O9">
        <v>1.5</v>
      </c>
      <c r="P9">
        <v>8.3000000000000007</v>
      </c>
      <c r="Q9">
        <v>16.384615384615383</v>
      </c>
      <c r="R9">
        <v>242.2</v>
      </c>
      <c r="S9">
        <v>2.5</v>
      </c>
      <c r="T9">
        <v>20.7</v>
      </c>
      <c r="U9">
        <v>3.84</v>
      </c>
      <c r="V9">
        <v>6.3</v>
      </c>
      <c r="W9">
        <v>200.3</v>
      </c>
      <c r="X9">
        <v>16.583333333333332</v>
      </c>
      <c r="Y9">
        <v>1.25</v>
      </c>
      <c r="Z9">
        <v>5.05</v>
      </c>
      <c r="AA9">
        <v>329.7</v>
      </c>
      <c r="AB9" s="4"/>
    </row>
    <row r="10" spans="1:41" x14ac:dyDescent="0.2">
      <c r="A10" t="s">
        <v>139</v>
      </c>
      <c r="B10" t="s">
        <v>1</v>
      </c>
      <c r="C10" t="s">
        <v>18</v>
      </c>
      <c r="D10">
        <v>0</v>
      </c>
      <c r="E10" t="s">
        <v>20</v>
      </c>
      <c r="F10">
        <v>200.5</v>
      </c>
      <c r="G10">
        <v>13.5</v>
      </c>
      <c r="H10">
        <v>167.54333979365998</v>
      </c>
      <c r="I10" t="s">
        <v>176</v>
      </c>
      <c r="J10">
        <v>-32.956660206340018</v>
      </c>
      <c r="K10">
        <f xml:space="preserve"> VLOOKUP(A10,[3]Passing!$A$2:$L$34, 8,FALSE )</f>
        <v>274</v>
      </c>
      <c r="L10" t="str">
        <f t="shared" si="0"/>
        <v>O</v>
      </c>
      <c r="M10">
        <f t="shared" si="1"/>
        <v>0</v>
      </c>
      <c r="N10" s="4">
        <v>66.7</v>
      </c>
      <c r="O10">
        <v>0</v>
      </c>
      <c r="P10">
        <v>9.11</v>
      </c>
      <c r="Q10">
        <v>2.1818181818181817</v>
      </c>
      <c r="R10">
        <v>370</v>
      </c>
      <c r="S10">
        <v>2</v>
      </c>
      <c r="T10">
        <v>16.100000000000001</v>
      </c>
      <c r="U10">
        <v>2.97</v>
      </c>
      <c r="V10">
        <v>6.5</v>
      </c>
      <c r="W10">
        <v>189.3</v>
      </c>
      <c r="X10">
        <v>17.23076923076923</v>
      </c>
      <c r="Y10">
        <v>0.84615384615384615</v>
      </c>
      <c r="Z10">
        <v>4.5599999999999996</v>
      </c>
      <c r="AA10">
        <v>293.2</v>
      </c>
      <c r="AB10" s="4"/>
    </row>
    <row r="11" spans="1:41" x14ac:dyDescent="0.2">
      <c r="A11" t="s">
        <v>134</v>
      </c>
      <c r="B11" t="s">
        <v>1</v>
      </c>
      <c r="C11" t="s">
        <v>21</v>
      </c>
      <c r="D11">
        <v>0</v>
      </c>
      <c r="E11" t="s">
        <v>14</v>
      </c>
      <c r="F11">
        <v>236.5</v>
      </c>
      <c r="G11">
        <v>1.5</v>
      </c>
      <c r="H11">
        <v>192.15998436622573</v>
      </c>
      <c r="I11" t="s">
        <v>176</v>
      </c>
      <c r="J11">
        <v>-44.340015633774271</v>
      </c>
      <c r="K11">
        <f xml:space="preserve"> VLOOKUP(A11,[3]Passing!$A$2:$L$34, 8,FALSE )</f>
        <v>170</v>
      </c>
      <c r="L11" t="str">
        <f t="shared" si="0"/>
        <v>U</v>
      </c>
      <c r="M11">
        <f t="shared" si="1"/>
        <v>1</v>
      </c>
      <c r="N11" s="4">
        <v>67.8</v>
      </c>
      <c r="O11">
        <v>2.2000000000000002</v>
      </c>
      <c r="P11">
        <v>11.43</v>
      </c>
      <c r="Q11">
        <v>6.1</v>
      </c>
      <c r="R11">
        <v>278.8</v>
      </c>
      <c r="S11">
        <v>1.5</v>
      </c>
      <c r="T11">
        <v>12.9</v>
      </c>
      <c r="U11">
        <v>2.65</v>
      </c>
      <c r="V11">
        <v>6</v>
      </c>
      <c r="W11">
        <v>167</v>
      </c>
      <c r="X11">
        <v>16.6875</v>
      </c>
      <c r="Y11">
        <v>0.625</v>
      </c>
      <c r="Z11">
        <v>4.1900000000000004</v>
      </c>
      <c r="AA11">
        <v>254.6</v>
      </c>
      <c r="AB11" s="4"/>
    </row>
    <row r="12" spans="1:41" x14ac:dyDescent="0.2">
      <c r="A12" s="7" t="s">
        <v>130</v>
      </c>
      <c r="B12" s="7" t="s">
        <v>1</v>
      </c>
      <c r="C12" t="s">
        <v>11</v>
      </c>
      <c r="D12" s="7">
        <v>0</v>
      </c>
      <c r="E12" t="s">
        <v>5</v>
      </c>
      <c r="F12">
        <v>246.5</v>
      </c>
      <c r="G12" s="7">
        <v>-6.5</v>
      </c>
      <c r="H12">
        <v>207.81847019533785</v>
      </c>
      <c r="I12" t="s">
        <v>176</v>
      </c>
      <c r="J12">
        <v>-38.681529804662148</v>
      </c>
      <c r="K12">
        <f xml:space="preserve"> VLOOKUP(A12,[3]Passing!$A$2:$L$34, 8,FALSE )</f>
        <v>243</v>
      </c>
      <c r="L12" t="str">
        <f t="shared" si="0"/>
        <v>U</v>
      </c>
      <c r="M12">
        <f t="shared" si="1"/>
        <v>1</v>
      </c>
      <c r="N12" s="4">
        <v>67.099999999999994</v>
      </c>
      <c r="O12">
        <v>2.7</v>
      </c>
      <c r="P12">
        <v>6.3</v>
      </c>
      <c r="Q12">
        <v>21.153846153846153</v>
      </c>
      <c r="R12">
        <v>228.4</v>
      </c>
      <c r="S12">
        <v>2.8333333333333335</v>
      </c>
      <c r="T12">
        <v>24.6</v>
      </c>
      <c r="U12">
        <v>4.71</v>
      </c>
      <c r="V12">
        <v>7.7</v>
      </c>
      <c r="W12">
        <v>222.8</v>
      </c>
      <c r="X12">
        <v>17.75</v>
      </c>
      <c r="Y12">
        <v>1.3333333333333333</v>
      </c>
      <c r="Z12">
        <v>6.07</v>
      </c>
      <c r="AA12">
        <v>385.4</v>
      </c>
      <c r="AB12" s="4"/>
    </row>
    <row r="13" spans="1:41" x14ac:dyDescent="0.2">
      <c r="A13" t="s">
        <v>181</v>
      </c>
      <c r="B13" t="s">
        <v>1</v>
      </c>
      <c r="C13" t="s">
        <v>182</v>
      </c>
      <c r="D13">
        <v>1</v>
      </c>
      <c r="E13" t="s">
        <v>183</v>
      </c>
      <c r="F13">
        <v>255.5</v>
      </c>
      <c r="G13">
        <v>-39.5</v>
      </c>
      <c r="H13">
        <v>110.24663723062174</v>
      </c>
      <c r="I13" t="s">
        <v>176</v>
      </c>
      <c r="J13">
        <v>-145.25336276937827</v>
      </c>
      <c r="K13">
        <f xml:space="preserve"> VLOOKUP(A13,[3]Passing!$A$2:$L$34, 8,FALSE )</f>
        <v>190</v>
      </c>
      <c r="L13" t="str">
        <f t="shared" si="0"/>
        <v>U</v>
      </c>
      <c r="M13">
        <f t="shared" si="1"/>
        <v>1</v>
      </c>
      <c r="N13" s="4">
        <v>70.3</v>
      </c>
      <c r="O13">
        <v>1.6</v>
      </c>
      <c r="P13">
        <v>6.48</v>
      </c>
      <c r="Q13">
        <v>9</v>
      </c>
      <c r="R13">
        <v>281</v>
      </c>
      <c r="S13">
        <v>2.8461538461538463</v>
      </c>
      <c r="T13">
        <v>23.1</v>
      </c>
      <c r="U13">
        <v>4.42</v>
      </c>
      <c r="V13">
        <v>6.8</v>
      </c>
      <c r="W13">
        <v>199.1</v>
      </c>
      <c r="X13">
        <v>16.846153846153847</v>
      </c>
      <c r="Y13">
        <v>1.1538461538461537</v>
      </c>
      <c r="Z13">
        <v>5.41</v>
      </c>
      <c r="AA13">
        <v>378.1</v>
      </c>
      <c r="AB13" s="4"/>
    </row>
    <row r="14" spans="1:41" x14ac:dyDescent="0.2">
      <c r="A14" t="s">
        <v>135</v>
      </c>
      <c r="B14" t="s">
        <v>1</v>
      </c>
      <c r="C14" t="s">
        <v>2</v>
      </c>
      <c r="D14">
        <v>0</v>
      </c>
      <c r="E14" t="s">
        <v>3</v>
      </c>
      <c r="F14">
        <v>225.5</v>
      </c>
      <c r="G14">
        <v>-2.5</v>
      </c>
      <c r="H14">
        <v>205.00385949513765</v>
      </c>
      <c r="I14" t="s">
        <v>176</v>
      </c>
      <c r="J14">
        <v>-20.496140504862353</v>
      </c>
      <c r="K14">
        <f xml:space="preserve"> VLOOKUP(A14,[3]Passing!$A$2:$L$34, 8,FALSE )</f>
        <v>108</v>
      </c>
      <c r="L14" t="str">
        <f t="shared" si="0"/>
        <v>U</v>
      </c>
      <c r="M14">
        <f t="shared" si="1"/>
        <v>1</v>
      </c>
      <c r="N14" s="4">
        <v>62.6</v>
      </c>
      <c r="O14">
        <v>1.2</v>
      </c>
      <c r="P14">
        <v>6.2</v>
      </c>
      <c r="Q14">
        <v>15.4</v>
      </c>
      <c r="R14">
        <v>263.89999999999998</v>
      </c>
      <c r="S14">
        <v>3.3076923076923075</v>
      </c>
      <c r="T14">
        <v>26.7</v>
      </c>
      <c r="U14">
        <v>4.0199999999999996</v>
      </c>
      <c r="V14">
        <v>7.7</v>
      </c>
      <c r="W14">
        <v>234.2</v>
      </c>
      <c r="X14">
        <v>18.23076923076923</v>
      </c>
      <c r="Y14">
        <v>1.6923076923076923</v>
      </c>
      <c r="Z14">
        <v>5.68</v>
      </c>
      <c r="AA14">
        <v>386.2</v>
      </c>
      <c r="AB14" s="4"/>
    </row>
    <row r="15" spans="1:41" x14ac:dyDescent="0.2">
      <c r="A15" t="s">
        <v>138</v>
      </c>
      <c r="B15" t="s">
        <v>1</v>
      </c>
      <c r="C15" t="s">
        <v>20</v>
      </c>
      <c r="D15">
        <v>1</v>
      </c>
      <c r="E15" t="s">
        <v>18</v>
      </c>
      <c r="F15">
        <v>217.5</v>
      </c>
      <c r="G15">
        <v>-13.5</v>
      </c>
      <c r="H15">
        <v>271.40396358412244</v>
      </c>
      <c r="I15" t="s">
        <v>177</v>
      </c>
      <c r="J15">
        <v>53.903963584122437</v>
      </c>
      <c r="K15">
        <f xml:space="preserve"> VLOOKUP(A15,[3]Passing!$A$2:$L$34, 8,FALSE )</f>
        <v>247</v>
      </c>
      <c r="L15" t="str">
        <f t="shared" si="0"/>
        <v>O</v>
      </c>
      <c r="M15">
        <f t="shared" si="1"/>
        <v>1</v>
      </c>
      <c r="N15" s="4">
        <v>55.9</v>
      </c>
      <c r="O15">
        <v>3.6</v>
      </c>
      <c r="P15">
        <v>7.26</v>
      </c>
      <c r="Q15">
        <v>19.818181818181817</v>
      </c>
      <c r="R15">
        <v>221.2</v>
      </c>
      <c r="S15">
        <v>3.6153846153846154</v>
      </c>
      <c r="T15">
        <v>29.2</v>
      </c>
      <c r="U15">
        <v>5.0199999999999996</v>
      </c>
      <c r="V15">
        <v>7.3</v>
      </c>
      <c r="W15">
        <v>227.3</v>
      </c>
      <c r="X15">
        <v>20.53846153846154</v>
      </c>
      <c r="Y15">
        <v>1.6923076923076923</v>
      </c>
      <c r="Z15">
        <v>6.18</v>
      </c>
      <c r="AA15">
        <v>377.5</v>
      </c>
      <c r="AB15" s="4"/>
    </row>
    <row r="16" spans="1:41" x14ac:dyDescent="0.2">
      <c r="A16" t="s">
        <v>142</v>
      </c>
      <c r="B16" t="s">
        <v>1</v>
      </c>
      <c r="C16" t="s">
        <v>15</v>
      </c>
      <c r="D16">
        <v>1</v>
      </c>
      <c r="E16" t="s">
        <v>4</v>
      </c>
      <c r="F16">
        <v>218.5</v>
      </c>
      <c r="G16">
        <v>-2</v>
      </c>
      <c r="H16">
        <v>305.2411286274093</v>
      </c>
      <c r="I16" t="s">
        <v>177</v>
      </c>
      <c r="J16">
        <v>86.741128627409296</v>
      </c>
      <c r="K16">
        <f xml:space="preserve"> VLOOKUP(A16,[3]Passing!$A$2:$L$34, 8,FALSE )</f>
        <v>244</v>
      </c>
      <c r="L16" t="str">
        <f t="shared" si="0"/>
        <v>O</v>
      </c>
      <c r="M16">
        <f t="shared" si="1"/>
        <v>1</v>
      </c>
      <c r="N16" s="4">
        <v>60.3</v>
      </c>
      <c r="O16">
        <v>2.9</v>
      </c>
      <c r="P16">
        <v>6.92</v>
      </c>
      <c r="Q16">
        <v>21.166666666666668</v>
      </c>
      <c r="R16">
        <v>201.4</v>
      </c>
      <c r="S16">
        <v>2.8461538461538463</v>
      </c>
      <c r="T16">
        <v>22.3</v>
      </c>
      <c r="U16">
        <v>3.27</v>
      </c>
      <c r="V16">
        <v>6.7</v>
      </c>
      <c r="W16">
        <v>227.6</v>
      </c>
      <c r="X16">
        <v>19.23076923076923</v>
      </c>
      <c r="Y16">
        <v>1.3076923076923077</v>
      </c>
      <c r="Z16">
        <v>4.99</v>
      </c>
      <c r="AA16">
        <v>337.5</v>
      </c>
      <c r="AB16" s="4"/>
    </row>
    <row r="17" spans="1:28" x14ac:dyDescent="0.2">
      <c r="A17" t="s">
        <v>186</v>
      </c>
      <c r="B17" t="s">
        <v>1</v>
      </c>
      <c r="C17" t="s">
        <v>187</v>
      </c>
      <c r="D17">
        <v>1</v>
      </c>
      <c r="E17" t="s">
        <v>188</v>
      </c>
      <c r="F17">
        <v>264.5</v>
      </c>
      <c r="G17">
        <v>-17.5</v>
      </c>
      <c r="H17">
        <v>224.23737569557073</v>
      </c>
      <c r="I17" t="s">
        <v>176</v>
      </c>
      <c r="J17">
        <v>-40.262624304429266</v>
      </c>
      <c r="K17">
        <f xml:space="preserve"> VLOOKUP(A17,[3]Passing!$A$2:$L$34, 8,FALSE )</f>
        <v>161</v>
      </c>
      <c r="L17" t="str">
        <f t="shared" si="0"/>
        <v>U</v>
      </c>
      <c r="M17">
        <f t="shared" si="1"/>
        <v>1</v>
      </c>
      <c r="N17" s="4">
        <v>60.5</v>
      </c>
      <c r="O17">
        <v>2.8</v>
      </c>
      <c r="P17">
        <v>6.46</v>
      </c>
      <c r="Q17">
        <v>21.666666666666668</v>
      </c>
      <c r="R17">
        <v>247.9</v>
      </c>
      <c r="S17">
        <v>3.25</v>
      </c>
      <c r="T17">
        <v>26</v>
      </c>
      <c r="U17">
        <v>4.67</v>
      </c>
      <c r="V17">
        <v>6.9</v>
      </c>
      <c r="W17">
        <v>211.3</v>
      </c>
      <c r="X17">
        <v>19.916666666666668</v>
      </c>
      <c r="Y17">
        <v>1.5</v>
      </c>
      <c r="Z17">
        <v>5.71</v>
      </c>
      <c r="AA17">
        <v>376.9</v>
      </c>
      <c r="AB17" s="4"/>
    </row>
    <row r="18" spans="1:28" x14ac:dyDescent="0.2">
      <c r="A18" t="s">
        <v>193</v>
      </c>
      <c r="B18" t="s">
        <v>1</v>
      </c>
      <c r="C18" t="s">
        <v>3</v>
      </c>
      <c r="D18">
        <v>1</v>
      </c>
      <c r="E18" t="s">
        <v>2</v>
      </c>
      <c r="F18">
        <v>252.5</v>
      </c>
      <c r="G18">
        <v>2.5</v>
      </c>
      <c r="H18">
        <v>333.95906814518816</v>
      </c>
      <c r="I18" t="s">
        <v>177</v>
      </c>
      <c r="J18">
        <v>81.459068145188155</v>
      </c>
      <c r="K18">
        <f xml:space="preserve"> VLOOKUP(A18,[3]Passing!$A$2:$L$34, 8,FALSE )</f>
        <v>419</v>
      </c>
      <c r="L18" t="str">
        <f t="shared" si="0"/>
        <v>O</v>
      </c>
      <c r="M18">
        <f t="shared" si="1"/>
        <v>1</v>
      </c>
      <c r="N18" s="4">
        <v>62.2</v>
      </c>
      <c r="O18">
        <v>2.2000000000000002</v>
      </c>
      <c r="P18">
        <v>8.89</v>
      </c>
      <c r="Q18">
        <v>19.083333333333332</v>
      </c>
      <c r="R18">
        <v>261.3</v>
      </c>
      <c r="S18">
        <v>2.5833333333333335</v>
      </c>
      <c r="T18">
        <v>21.3</v>
      </c>
      <c r="U18">
        <v>3.08</v>
      </c>
      <c r="V18">
        <v>7.2</v>
      </c>
      <c r="W18">
        <v>213</v>
      </c>
      <c r="X18">
        <v>16.583333333333332</v>
      </c>
      <c r="Y18">
        <v>1</v>
      </c>
      <c r="Z18">
        <v>4.88</v>
      </c>
      <c r="AA18">
        <v>330.8</v>
      </c>
      <c r="AB18" s="4"/>
    </row>
    <row r="19" spans="1:28" x14ac:dyDescent="0.2">
      <c r="A19" t="s">
        <v>194</v>
      </c>
      <c r="B19" t="s">
        <v>1</v>
      </c>
      <c r="C19" t="s">
        <v>184</v>
      </c>
      <c r="D19">
        <v>1</v>
      </c>
      <c r="E19" t="s">
        <v>185</v>
      </c>
      <c r="F19">
        <v>166.5</v>
      </c>
      <c r="G19">
        <v>14.5</v>
      </c>
      <c r="H19">
        <v>165.58895930680575</v>
      </c>
      <c r="I19" t="s">
        <v>176</v>
      </c>
      <c r="J19">
        <v>-0.91104069319425207</v>
      </c>
      <c r="K19">
        <f xml:space="preserve"> VLOOKUP(A19,[3]Passing!$A$2:$L$34, 8,FALSE )</f>
        <v>152</v>
      </c>
      <c r="L19" t="str">
        <f t="shared" si="0"/>
        <v>U</v>
      </c>
      <c r="M19">
        <f t="shared" si="1"/>
        <v>1</v>
      </c>
      <c r="N19" s="4">
        <v>61.5</v>
      </c>
      <c r="O19">
        <v>3.1</v>
      </c>
      <c r="P19">
        <v>9.32</v>
      </c>
      <c r="Q19">
        <v>12.375</v>
      </c>
      <c r="R19">
        <v>180.3</v>
      </c>
      <c r="S19">
        <v>1.9230769230769231</v>
      </c>
      <c r="T19">
        <v>17.399999999999999</v>
      </c>
      <c r="U19">
        <v>3.68</v>
      </c>
      <c r="V19">
        <v>6</v>
      </c>
      <c r="W19">
        <v>182.2</v>
      </c>
      <c r="X19">
        <v>18.153846153846153</v>
      </c>
      <c r="Y19">
        <v>1</v>
      </c>
      <c r="Z19">
        <v>4.72</v>
      </c>
      <c r="AA19">
        <v>320.10000000000002</v>
      </c>
      <c r="AB19" s="4"/>
    </row>
    <row r="20" spans="1:28" x14ac:dyDescent="0.2">
      <c r="A20" t="s">
        <v>196</v>
      </c>
      <c r="B20" t="s">
        <v>1</v>
      </c>
      <c r="C20" t="s">
        <v>8</v>
      </c>
      <c r="D20">
        <v>1</v>
      </c>
      <c r="E20" t="s">
        <v>13</v>
      </c>
      <c r="F20">
        <v>239.5</v>
      </c>
      <c r="G20">
        <v>2.5</v>
      </c>
      <c r="H20">
        <v>288.5580850527295</v>
      </c>
      <c r="I20" t="s">
        <v>177</v>
      </c>
      <c r="J20">
        <v>49.058085052729496</v>
      </c>
      <c r="K20">
        <f xml:space="preserve"> VLOOKUP(A20,[3]Passing!$A$2:$L$34, 8,FALSE )</f>
        <v>205</v>
      </c>
      <c r="L20" t="str">
        <f t="shared" si="0"/>
        <v>U</v>
      </c>
      <c r="M20">
        <f t="shared" si="1"/>
        <v>0</v>
      </c>
      <c r="N20" s="4">
        <v>64.7</v>
      </c>
      <c r="O20">
        <v>2.7</v>
      </c>
      <c r="P20">
        <v>7.82</v>
      </c>
      <c r="Q20">
        <v>22.307692307692307</v>
      </c>
      <c r="R20">
        <v>348.2</v>
      </c>
      <c r="S20">
        <v>1.875</v>
      </c>
      <c r="T20">
        <v>15.5</v>
      </c>
      <c r="U20">
        <v>3.78</v>
      </c>
      <c r="V20">
        <v>6</v>
      </c>
      <c r="W20">
        <v>169.4</v>
      </c>
      <c r="X20">
        <v>14.6875</v>
      </c>
      <c r="Y20">
        <v>0.875</v>
      </c>
      <c r="Z20">
        <v>4.75</v>
      </c>
      <c r="AA20">
        <v>307.39999999999998</v>
      </c>
      <c r="AB20" s="4"/>
    </row>
    <row r="21" spans="1:28" x14ac:dyDescent="0.2">
      <c r="A21" t="s">
        <v>146</v>
      </c>
      <c r="B21" t="s">
        <v>1</v>
      </c>
      <c r="C21" t="s">
        <v>12</v>
      </c>
      <c r="D21">
        <v>1</v>
      </c>
      <c r="E21" t="s">
        <v>19</v>
      </c>
      <c r="F21">
        <v>207.5</v>
      </c>
      <c r="G21">
        <v>3</v>
      </c>
      <c r="H21">
        <v>203.75087231287904</v>
      </c>
      <c r="I21" t="s">
        <v>176</v>
      </c>
      <c r="J21">
        <v>-3.7491276871209607</v>
      </c>
      <c r="K21">
        <f xml:space="preserve"> VLOOKUP(A21,[3]Passing!$A$2:$L$34, 8,FALSE )</f>
        <v>69</v>
      </c>
      <c r="L21" t="str">
        <f t="shared" si="0"/>
        <v>U</v>
      </c>
      <c r="M21">
        <f t="shared" si="1"/>
        <v>1</v>
      </c>
      <c r="N21" s="4">
        <v>66</v>
      </c>
      <c r="O21">
        <v>1.6</v>
      </c>
      <c r="P21">
        <v>8.6300000000000008</v>
      </c>
      <c r="Q21">
        <v>18.727272727272727</v>
      </c>
      <c r="R21">
        <v>224.4</v>
      </c>
      <c r="S21">
        <v>3</v>
      </c>
      <c r="T21">
        <v>24.6</v>
      </c>
      <c r="U21">
        <v>4.21</v>
      </c>
      <c r="V21">
        <v>6</v>
      </c>
      <c r="W21">
        <v>185.2</v>
      </c>
      <c r="X21">
        <v>17.846153846153847</v>
      </c>
      <c r="Y21">
        <v>1.0769230769230769</v>
      </c>
      <c r="Z21">
        <v>5</v>
      </c>
      <c r="AA21">
        <v>345.6</v>
      </c>
      <c r="AB21" s="4"/>
    </row>
    <row r="22" spans="1:28" x14ac:dyDescent="0.2">
      <c r="A22" t="s">
        <v>147</v>
      </c>
      <c r="B22" t="s">
        <v>1</v>
      </c>
      <c r="C22" t="s">
        <v>19</v>
      </c>
      <c r="D22">
        <v>0</v>
      </c>
      <c r="E22" t="s">
        <v>12</v>
      </c>
      <c r="F22">
        <v>290.5</v>
      </c>
      <c r="G22">
        <v>-3</v>
      </c>
      <c r="H22">
        <v>286.08057878207279</v>
      </c>
      <c r="I22" t="s">
        <v>176</v>
      </c>
      <c r="J22">
        <v>-4.4194212179272085</v>
      </c>
      <c r="K22">
        <f xml:space="preserve"> VLOOKUP(A22,[3]Passing!$A$2:$L$34, 8,FALSE )</f>
        <v>284</v>
      </c>
      <c r="L22" t="str">
        <f t="shared" si="0"/>
        <v>U</v>
      </c>
      <c r="M22">
        <f t="shared" si="1"/>
        <v>1</v>
      </c>
      <c r="N22" s="4">
        <v>66</v>
      </c>
      <c r="O22">
        <v>1.6</v>
      </c>
      <c r="P22">
        <v>8.6300000000000008</v>
      </c>
      <c r="Q22">
        <v>18.727272727272727</v>
      </c>
      <c r="R22">
        <v>312.89999999999998</v>
      </c>
      <c r="S22">
        <v>3.3076923076923075</v>
      </c>
      <c r="T22">
        <v>28.1</v>
      </c>
      <c r="U22">
        <v>3.94</v>
      </c>
      <c r="V22">
        <v>7.9</v>
      </c>
      <c r="W22">
        <v>226.3</v>
      </c>
      <c r="X22">
        <v>16.692307692307693</v>
      </c>
      <c r="Y22">
        <v>1.4615384615384615</v>
      </c>
      <c r="Z22">
        <v>5.63</v>
      </c>
      <c r="AA22">
        <v>375.8</v>
      </c>
      <c r="AB22" s="4"/>
    </row>
    <row r="23" spans="1:28" x14ac:dyDescent="0.2">
      <c r="A23" t="s">
        <v>143</v>
      </c>
      <c r="B23" t="s">
        <v>1</v>
      </c>
      <c r="C23" t="s">
        <v>26</v>
      </c>
      <c r="D23">
        <v>0</v>
      </c>
      <c r="E23" t="s">
        <v>16</v>
      </c>
      <c r="F23">
        <v>180.5</v>
      </c>
      <c r="G23">
        <v>8</v>
      </c>
      <c r="H23">
        <v>225.71679960256137</v>
      </c>
      <c r="I23" t="s">
        <v>177</v>
      </c>
      <c r="J23">
        <v>45.216799602561366</v>
      </c>
      <c r="K23">
        <f xml:space="preserve"> VLOOKUP(A23,[3]Passing!$A$2:$L$34, 8,FALSE )</f>
        <v>221</v>
      </c>
      <c r="L23" t="str">
        <f t="shared" si="0"/>
        <v>O</v>
      </c>
      <c r="M23">
        <f t="shared" si="1"/>
        <v>1</v>
      </c>
      <c r="N23" s="4">
        <v>60.7</v>
      </c>
      <c r="O23">
        <v>2.7</v>
      </c>
      <c r="P23">
        <v>6.66</v>
      </c>
      <c r="Q23">
        <v>15.111111111111111</v>
      </c>
      <c r="R23">
        <v>189.4</v>
      </c>
      <c r="S23">
        <v>2.1538461538461537</v>
      </c>
      <c r="T23">
        <v>18.100000000000001</v>
      </c>
      <c r="U23">
        <v>3.21</v>
      </c>
      <c r="V23">
        <v>6.7</v>
      </c>
      <c r="W23">
        <v>204.4</v>
      </c>
      <c r="X23">
        <v>17.615384615384617</v>
      </c>
      <c r="Y23">
        <v>0.76923076923076927</v>
      </c>
      <c r="Z23">
        <v>4.84</v>
      </c>
      <c r="AA23">
        <v>316.60000000000002</v>
      </c>
      <c r="AB23" s="4"/>
    </row>
    <row r="24" spans="1:28" x14ac:dyDescent="0.2">
      <c r="A24" t="s">
        <v>144</v>
      </c>
      <c r="B24" t="s">
        <v>1</v>
      </c>
      <c r="C24" t="s">
        <v>16</v>
      </c>
      <c r="D24">
        <v>1</v>
      </c>
      <c r="E24" t="s">
        <v>26</v>
      </c>
      <c r="F24">
        <v>220.5</v>
      </c>
      <c r="G24">
        <v>-8</v>
      </c>
      <c r="H24">
        <v>250.45465726564584</v>
      </c>
      <c r="I24" t="s">
        <v>177</v>
      </c>
      <c r="J24">
        <v>29.954657265645835</v>
      </c>
      <c r="K24">
        <f xml:space="preserve"> VLOOKUP(A24,[3]Passing!$A$2:$L$34, 8,FALSE )</f>
        <v>209</v>
      </c>
      <c r="L24" t="str">
        <f t="shared" si="0"/>
        <v>U</v>
      </c>
      <c r="M24">
        <f t="shared" si="1"/>
        <v>0</v>
      </c>
      <c r="N24" s="4">
        <v>65.599999999999994</v>
      </c>
      <c r="O24">
        <v>2.2999999999999998</v>
      </c>
      <c r="P24">
        <v>8.6300000000000008</v>
      </c>
      <c r="Q24">
        <v>16.333333333333332</v>
      </c>
      <c r="R24">
        <v>223.4</v>
      </c>
      <c r="S24">
        <v>2.8461538461538463</v>
      </c>
      <c r="T24">
        <v>22.8</v>
      </c>
      <c r="U24">
        <v>3.92</v>
      </c>
      <c r="V24">
        <v>7</v>
      </c>
      <c r="W24">
        <v>215.9</v>
      </c>
      <c r="X24">
        <v>16.846153846153847</v>
      </c>
      <c r="Y24">
        <v>1.5384615384615385</v>
      </c>
      <c r="Z24">
        <v>5.31</v>
      </c>
      <c r="AA24">
        <v>363</v>
      </c>
      <c r="AB24" s="4"/>
    </row>
  </sheetData>
  <sortState xmlns:xlrd2="http://schemas.microsoft.com/office/spreadsheetml/2017/richdata2" ref="A3:AA24">
    <sortCondition ref="M3:M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Passing Model Vars</vt:lpstr>
      <vt:lpstr>Calculation Sheet</vt:lpstr>
      <vt:lpstr>Calculations</vt:lpstr>
      <vt:lpstr>Week 5</vt:lpstr>
      <vt:lpstr>Week 4</vt:lpstr>
      <vt:lpstr>Week 3</vt:lpstr>
      <vt:lpstr>Week 2</vt:lpstr>
      <vt:lpstr>Week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Fong</dc:creator>
  <cp:lastModifiedBy>Jared Fong</cp:lastModifiedBy>
  <dcterms:created xsi:type="dcterms:W3CDTF">2025-08-21T20:47:37Z</dcterms:created>
  <dcterms:modified xsi:type="dcterms:W3CDTF">2025-09-25T22:02:46Z</dcterms:modified>
</cp:coreProperties>
</file>