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2.1-Triangular WHO DR+Kentucky(Anatum MLE DR)\"/>
    </mc:Choice>
  </mc:AlternateContent>
  <xr:revisionPtr revIDLastSave="0" documentId="13_ncr:1_{5729D2BE-F217-4FB1-A0A6-38B2470F0EDE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78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RiskSerializationData8!$6:$10</definedName>
    <definedName name="Pal_Workbook_GUID" hidden="1">"WVNZPGZDHMCWZNLGFYTUZKMK"</definedName>
    <definedName name="_xlnm.Print_Area" localSheetId="2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78" l="1"/>
  <c r="L9" i="278"/>
  <c r="A9" i="278"/>
  <c r="L8" i="278"/>
  <c r="A8" i="278"/>
  <c r="L7" i="278"/>
  <c r="A7" i="278"/>
  <c r="L6" i="278"/>
  <c r="A6" i="278"/>
  <c r="AA61" i="142"/>
  <c r="N56" i="142" a="1"/>
  <c r="N56" i="142" s="1"/>
  <c r="Z56" i="142" s="1"/>
  <c r="AL56" i="142" s="1"/>
  <c r="AX56" i="142" s="1"/>
  <c r="BJ56" i="142" s="1"/>
  <c r="O56" i="142" a="1"/>
  <c r="O56" i="142" s="1"/>
  <c r="AA56" i="142" s="1"/>
  <c r="AM56" i="142" s="1"/>
  <c r="AY56" i="142" s="1"/>
  <c r="BK56" i="142" s="1"/>
  <c r="B56" i="142" a="1"/>
  <c r="B56" i="142" s="1"/>
  <c r="C56" i="142" a="1"/>
  <c r="C56" i="142" s="1"/>
  <c r="B43" i="142" a="1"/>
  <c r="B43" i="142" s="1"/>
  <c r="B44" i="142" s="1"/>
  <c r="AL9" i="142" a="1"/>
  <c r="AL9" i="142" s="1"/>
  <c r="B9" i="142" a="1"/>
  <c r="B9" i="142" s="1"/>
  <c r="B19" i="142"/>
  <c r="B20" i="142" s="1" a="1"/>
  <c r="B20" i="142" s="1"/>
  <c r="B31" i="142" s="1"/>
  <c r="AX8" i="142"/>
  <c r="BJ8" i="142"/>
  <c r="AX7" i="142"/>
  <c r="BJ7" i="142"/>
  <c r="AX61" i="142"/>
  <c r="BJ61" i="142"/>
  <c r="N61" i="142"/>
  <c r="Z61" i="142"/>
  <c r="BI101" i="142"/>
  <c r="BI91" i="142"/>
  <c r="BI87" i="142"/>
  <c r="BI104" i="142"/>
  <c r="BI83" i="142"/>
  <c r="BI79" i="142"/>
  <c r="BI75" i="142"/>
  <c r="BI76" i="142"/>
  <c r="BI68" i="142"/>
  <c r="BI67" i="142"/>
  <c r="BI66" i="142"/>
  <c r="BI65" i="142"/>
  <c r="BI64" i="142"/>
  <c r="AW101" i="142"/>
  <c r="AW91" i="142"/>
  <c r="AW87" i="142"/>
  <c r="AW88" i="142"/>
  <c r="AW99" i="142"/>
  <c r="AW83" i="142"/>
  <c r="AW84" i="142"/>
  <c r="AW98" i="142"/>
  <c r="AW79" i="142"/>
  <c r="AW102" i="142"/>
  <c r="AW80" i="142"/>
  <c r="AW97" i="142"/>
  <c r="AW75" i="142"/>
  <c r="AW77" i="142"/>
  <c r="AW68" i="142"/>
  <c r="AW67" i="142"/>
  <c r="AW66" i="142"/>
  <c r="AW65" i="142"/>
  <c r="AW64" i="142"/>
  <c r="AK101" i="142"/>
  <c r="AK91" i="142"/>
  <c r="AK92" i="142"/>
  <c r="AK100" i="142"/>
  <c r="AK87" i="142"/>
  <c r="AK104" i="142"/>
  <c r="AK83" i="142"/>
  <c r="AK79" i="142"/>
  <c r="AK102" i="142"/>
  <c r="AK75" i="142"/>
  <c r="AK68" i="142"/>
  <c r="AK67" i="142"/>
  <c r="AK66" i="142"/>
  <c r="AK65" i="142"/>
  <c r="AK64" i="142"/>
  <c r="Y101" i="142"/>
  <c r="Y91" i="142"/>
  <c r="Y105" i="142"/>
  <c r="Y87" i="142"/>
  <c r="Y83" i="142"/>
  <c r="Y79" i="142"/>
  <c r="Y75" i="142"/>
  <c r="Y68" i="142"/>
  <c r="Y67" i="142"/>
  <c r="Y66" i="142"/>
  <c r="Y65" i="142"/>
  <c r="Y64" i="142"/>
  <c r="M101" i="142"/>
  <c r="M91" i="142"/>
  <c r="M87" i="142"/>
  <c r="M104" i="142"/>
  <c r="M83" i="142"/>
  <c r="M79" i="142"/>
  <c r="M75" i="142"/>
  <c r="M68" i="142"/>
  <c r="M67" i="142"/>
  <c r="M66" i="142"/>
  <c r="M65" i="142"/>
  <c r="M64" i="142"/>
  <c r="A79" i="142"/>
  <c r="A82" i="142"/>
  <c r="A75" i="142"/>
  <c r="A68" i="142"/>
  <c r="A67" i="142"/>
  <c r="A66" i="142"/>
  <c r="A65" i="142"/>
  <c r="A64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101" i="142"/>
  <c r="A91" i="142"/>
  <c r="A94" i="142"/>
  <c r="A87" i="142"/>
  <c r="A89" i="142"/>
  <c r="A83" i="142"/>
  <c r="A86" i="142"/>
  <c r="A84" i="142"/>
  <c r="A98" i="142"/>
  <c r="B18" i="142"/>
  <c r="C18" i="142"/>
  <c r="C17" i="142"/>
  <c r="C16" i="142"/>
  <c r="C15" i="142"/>
  <c r="C14" i="142"/>
  <c r="C13" i="142"/>
  <c r="C12" i="142"/>
  <c r="B24" i="142"/>
  <c r="B2" i="167"/>
  <c r="A2" i="167"/>
  <c r="AK89" i="142"/>
  <c r="AK105" i="142"/>
  <c r="A93" i="142"/>
  <c r="A88" i="142"/>
  <c r="A99" i="142"/>
  <c r="A78" i="142"/>
  <c r="M90" i="142"/>
  <c r="A102" i="142"/>
  <c r="AK90" i="142"/>
  <c r="AK76" i="142"/>
  <c r="AK77" i="142"/>
  <c r="AW76" i="142"/>
  <c r="AW92" i="142"/>
  <c r="AW100" i="142"/>
  <c r="AK78" i="142"/>
  <c r="M89" i="142"/>
  <c r="A77" i="142"/>
  <c r="A76" i="142"/>
  <c r="BI90" i="142"/>
  <c r="A85" i="142"/>
  <c r="Y81" i="142"/>
  <c r="A80" i="142"/>
  <c r="A97" i="142"/>
  <c r="AK80" i="142"/>
  <c r="AK97" i="142"/>
  <c r="AW81" i="142"/>
  <c r="A92" i="142"/>
  <c r="A100" i="142"/>
  <c r="A105" i="142"/>
  <c r="M103" i="142"/>
  <c r="AW82" i="142"/>
  <c r="AW78" i="142"/>
  <c r="A90" i="142"/>
  <c r="A104" i="142"/>
  <c r="M94" i="142"/>
  <c r="M105" i="142"/>
  <c r="M93" i="142"/>
  <c r="M92" i="142"/>
  <c r="M100" i="142"/>
  <c r="BI103" i="142"/>
  <c r="BI85" i="142"/>
  <c r="BI86" i="142"/>
  <c r="BI84" i="142"/>
  <c r="BI98" i="142"/>
  <c r="BI89" i="142"/>
  <c r="BI88" i="142"/>
  <c r="BI99" i="142"/>
  <c r="M78" i="142"/>
  <c r="AW103" i="142"/>
  <c r="BI78" i="142"/>
  <c r="BI77" i="142"/>
  <c r="AK93" i="142"/>
  <c r="AK94" i="142"/>
  <c r="BI92" i="142"/>
  <c r="BI100" i="142"/>
  <c r="BI93" i="142"/>
  <c r="BI105" i="142"/>
  <c r="BI94" i="142"/>
  <c r="Y77" i="142"/>
  <c r="Y76" i="142"/>
  <c r="Y78" i="142"/>
  <c r="AW105" i="142"/>
  <c r="AW94" i="142"/>
  <c r="AW93" i="142"/>
  <c r="M80" i="142"/>
  <c r="M97" i="142"/>
  <c r="M82" i="142"/>
  <c r="M102" i="142"/>
  <c r="M81" i="142"/>
  <c r="Y80" i="142"/>
  <c r="Y97" i="142"/>
  <c r="Y102" i="142"/>
  <c r="Y82" i="142"/>
  <c r="AK84" i="142"/>
  <c r="AK98" i="142"/>
  <c r="AK85" i="142"/>
  <c r="AK86" i="142"/>
  <c r="AK103" i="142"/>
  <c r="BI102" i="142"/>
  <c r="BI80" i="142"/>
  <c r="BI97" i="142"/>
  <c r="BI81" i="142"/>
  <c r="Y88" i="142"/>
  <c r="Y99" i="142"/>
  <c r="Y104" i="142"/>
  <c r="Y89" i="142"/>
  <c r="Y90" i="142"/>
  <c r="BI82" i="142"/>
  <c r="M85" i="142"/>
  <c r="M86" i="142"/>
  <c r="AW104" i="142"/>
  <c r="AK88" i="142"/>
  <c r="AK99" i="142"/>
  <c r="A81" i="142"/>
  <c r="M88" i="142"/>
  <c r="M99" i="142"/>
  <c r="AK82" i="142"/>
  <c r="Y93" i="142"/>
  <c r="Y94" i="142"/>
  <c r="M77" i="142"/>
  <c r="M76" i="142"/>
  <c r="Y84" i="142"/>
  <c r="Y98" i="142"/>
  <c r="Y103" i="142"/>
  <c r="Y85" i="142"/>
  <c r="Y86" i="142"/>
  <c r="AK81" i="142"/>
  <c r="AW85" i="142"/>
  <c r="AW86" i="142"/>
  <c r="Y92" i="142"/>
  <c r="Y100" i="142"/>
  <c r="A103" i="142"/>
  <c r="M84" i="142"/>
  <c r="M98" i="142"/>
  <c r="AW90" i="142"/>
  <c r="AW89" i="142"/>
  <c r="N19" i="142" l="1"/>
  <c r="N9" i="142"/>
  <c r="Z9" i="142" s="1"/>
  <c r="B23" i="142"/>
  <c r="N43" i="142"/>
  <c r="AX9" i="142"/>
  <c r="AL23" i="142"/>
  <c r="Z19" i="142"/>
  <c r="N20" i="142" a="1"/>
  <c r="N20" i="142" s="1"/>
  <c r="B58" i="142"/>
  <c r="N58" i="142" s="1"/>
  <c r="Z58" i="142" s="1"/>
  <c r="AL58" i="142" s="1"/>
  <c r="AX58" i="142" s="1"/>
  <c r="BJ58" i="142" s="1"/>
  <c r="C58" i="142"/>
  <c r="O58" i="142" s="1"/>
  <c r="AA58" i="142" s="1"/>
  <c r="AM58" i="142" s="1"/>
  <c r="AY58" i="142" s="1"/>
  <c r="BK58" i="142" s="1"/>
  <c r="B35" i="142"/>
  <c r="AL25" i="142" a="1"/>
  <c r="B25" i="142" a="1"/>
  <c r="B25" i="142" l="1"/>
  <c r="AL25" i="142"/>
  <c r="Z43" i="142"/>
  <c r="N44" i="142"/>
  <c r="N23" i="142"/>
  <c r="B46" i="142"/>
  <c r="B60" i="142" s="1"/>
  <c r="B63" i="142" s="1"/>
  <c r="N31" i="142"/>
  <c r="N35" i="142"/>
  <c r="Z20" i="142" a="1"/>
  <c r="Z20" i="142" s="1"/>
  <c r="AL19" i="142"/>
  <c r="AX19" i="142" s="1"/>
  <c r="BJ19" i="142" s="1"/>
  <c r="BJ9" i="142"/>
  <c r="BJ23" i="142" s="1"/>
  <c r="AX23" i="142"/>
  <c r="N25" i="142" a="1"/>
  <c r="B70" i="142" a="1"/>
  <c r="BJ25" i="142" a="1"/>
  <c r="B26" i="142" a="1"/>
  <c r="AX25" i="142" a="1"/>
  <c r="AL26" i="142" a="1"/>
  <c r="AL26" i="142" l="1"/>
  <c r="AM102" i="142" s="1"/>
  <c r="I115" i="142" s="1"/>
  <c r="AX25" i="142"/>
  <c r="B26" i="142"/>
  <c r="C102" i="142" s="1"/>
  <c r="C115" i="142" s="1"/>
  <c r="BJ25" i="142"/>
  <c r="B70" i="142"/>
  <c r="N25" i="142"/>
  <c r="Z35" i="142"/>
  <c r="AL20" i="142"/>
  <c r="Z31" i="142"/>
  <c r="AL43" i="142"/>
  <c r="Z44" i="142"/>
  <c r="B48" i="142"/>
  <c r="B65" i="142" s="1"/>
  <c r="B47" i="142"/>
  <c r="B64" i="142" s="1"/>
  <c r="B38" i="142"/>
  <c r="B32" i="142"/>
  <c r="B36" i="142"/>
  <c r="N46" i="142"/>
  <c r="N60" i="142" s="1"/>
  <c r="N63" i="142" s="1"/>
  <c r="Z23" i="142"/>
  <c r="C70" i="142" a="1"/>
  <c r="B72" i="142" a="1"/>
  <c r="B71" i="142" a="1"/>
  <c r="B73" i="142" a="1"/>
  <c r="N70" i="142" a="1"/>
  <c r="B75" i="142" a="1"/>
  <c r="Z25" i="142" a="1"/>
  <c r="AX26" i="142" a="1"/>
  <c r="B33" i="142" a="1"/>
  <c r="BJ26" i="142" a="1"/>
  <c r="B37" i="142" a="1"/>
  <c r="N26" i="142" a="1"/>
  <c r="B79" i="142" a="1"/>
  <c r="B39" i="142" a="1"/>
  <c r="B39" i="142" l="1"/>
  <c r="C105" i="142" s="1"/>
  <c r="C127" i="142" s="1"/>
  <c r="D127" i="142" s="1"/>
  <c r="B79" i="142"/>
  <c r="N26" i="142"/>
  <c r="O102" i="142" s="1"/>
  <c r="C116" i="142" s="1"/>
  <c r="B37" i="142"/>
  <c r="C104" i="142" s="1"/>
  <c r="C124" i="142" s="1"/>
  <c r="D124" i="142" s="1"/>
  <c r="BJ26" i="142"/>
  <c r="BK102" i="142" s="1"/>
  <c r="I117" i="142" s="1"/>
  <c r="B33" i="142"/>
  <c r="C103" i="142" s="1"/>
  <c r="C121" i="142" s="1"/>
  <c r="D121" i="142" s="1"/>
  <c r="AX26" i="142"/>
  <c r="AY102" i="142" s="1"/>
  <c r="I116" i="142" s="1"/>
  <c r="Z25" i="142"/>
  <c r="B75" i="142"/>
  <c r="N70" i="142"/>
  <c r="B73" i="142"/>
  <c r="B71" i="142"/>
  <c r="B72" i="142"/>
  <c r="C70" i="142"/>
  <c r="B54" i="142"/>
  <c r="B68" i="142" s="1"/>
  <c r="J115" i="142"/>
  <c r="I118" i="142"/>
  <c r="J118" i="142" s="1"/>
  <c r="N32" i="142"/>
  <c r="N36" i="142"/>
  <c r="N38" i="142"/>
  <c r="N47" i="142"/>
  <c r="N64" i="142" s="1"/>
  <c r="N48" i="142"/>
  <c r="N65" i="142" s="1"/>
  <c r="B52" i="142"/>
  <c r="B67" i="142" s="1"/>
  <c r="AX43" i="142"/>
  <c r="AL44" i="142"/>
  <c r="AL46" i="142" s="1"/>
  <c r="AL48" i="142" s="1"/>
  <c r="AL65" i="142" s="1"/>
  <c r="BJ48" i="142"/>
  <c r="BJ65" i="142" s="1"/>
  <c r="B50" i="142"/>
  <c r="B66" i="142" s="1"/>
  <c r="D115" i="142"/>
  <c r="C118" i="142"/>
  <c r="D118" i="142" s="1"/>
  <c r="AX20" i="142"/>
  <c r="AL35" i="142"/>
  <c r="AL31" i="142"/>
  <c r="AL32" i="142" s="1"/>
  <c r="Z46" i="142"/>
  <c r="Z60" i="142" s="1"/>
  <c r="Z63" i="142" s="1"/>
  <c r="AL79" i="142" a="1"/>
  <c r="Z26" i="142" a="1"/>
  <c r="N39" i="142" a="1"/>
  <c r="N33" i="142" a="1"/>
  <c r="B80" i="142" a="1"/>
  <c r="B81" i="142" a="1"/>
  <c r="C79" i="142" a="1"/>
  <c r="B82" i="142" a="1"/>
  <c r="C72" i="142" a="1"/>
  <c r="N37" i="142" a="1"/>
  <c r="B77" i="142" a="1"/>
  <c r="C75" i="142" a="1"/>
  <c r="B78" i="142" a="1"/>
  <c r="B76" i="142" a="1"/>
  <c r="B91" i="142" a="1"/>
  <c r="N75" i="142" a="1"/>
  <c r="BJ79" i="142" a="1"/>
  <c r="Z70" i="142" a="1"/>
  <c r="B83" i="142" a="1"/>
  <c r="N71" i="142" a="1"/>
  <c r="O70" i="142" a="1"/>
  <c r="N72" i="142" a="1"/>
  <c r="N73" i="142" a="1"/>
  <c r="N79" i="142" a="1"/>
  <c r="C71" i="142" a="1"/>
  <c r="AL33" i="142" a="1"/>
  <c r="C73" i="142" a="1"/>
  <c r="B87" i="142" a="1"/>
  <c r="AL79" i="142" l="1"/>
  <c r="B87" i="142"/>
  <c r="C73" i="142"/>
  <c r="AL33" i="142"/>
  <c r="AM103" i="142" s="1"/>
  <c r="I121" i="142" s="1"/>
  <c r="J121" i="142" s="1"/>
  <c r="C71" i="142"/>
  <c r="N79" i="142"/>
  <c r="N73" i="142"/>
  <c r="N72" i="142"/>
  <c r="O70" i="142"/>
  <c r="N71" i="142"/>
  <c r="B83" i="142"/>
  <c r="Z70" i="142"/>
  <c r="BJ79" i="142"/>
  <c r="N75" i="142"/>
  <c r="B91" i="142"/>
  <c r="B76" i="142"/>
  <c r="B78" i="142"/>
  <c r="C75" i="142"/>
  <c r="B77" i="142"/>
  <c r="N37" i="142"/>
  <c r="O104" i="142" s="1"/>
  <c r="C125" i="142" s="1"/>
  <c r="D125" i="142" s="1"/>
  <c r="C72" i="142"/>
  <c r="B82" i="142"/>
  <c r="C79" i="142"/>
  <c r="B81" i="142"/>
  <c r="B80" i="142"/>
  <c r="N33" i="142"/>
  <c r="O103" i="142" s="1"/>
  <c r="C122" i="142" s="1"/>
  <c r="D122" i="142" s="1"/>
  <c r="N39" i="142"/>
  <c r="O105" i="142" s="1"/>
  <c r="C128" i="142" s="1"/>
  <c r="D128" i="142" s="1"/>
  <c r="Z26" i="142"/>
  <c r="AA102" i="142" s="1"/>
  <c r="C117" i="142" s="1"/>
  <c r="J116" i="142"/>
  <c r="I119" i="142"/>
  <c r="J119" i="142" s="1"/>
  <c r="AL38" i="142"/>
  <c r="AL36" i="142"/>
  <c r="J117" i="142"/>
  <c r="I120" i="142"/>
  <c r="J120" i="142" s="1"/>
  <c r="AL50" i="142"/>
  <c r="AL66" i="142" s="1"/>
  <c r="BJ43" i="142"/>
  <c r="BJ44" i="142" s="1"/>
  <c r="BJ46" i="142" s="1"/>
  <c r="AX44" i="142"/>
  <c r="AX46" i="142" s="1"/>
  <c r="AX48" i="142" s="1"/>
  <c r="AX65" i="142" s="1"/>
  <c r="B96" i="142"/>
  <c r="D116" i="142"/>
  <c r="C119" i="142"/>
  <c r="D119" i="142" s="1"/>
  <c r="AL60" i="142"/>
  <c r="AL63" i="142" s="1"/>
  <c r="AL47" i="142"/>
  <c r="AL64" i="142" s="1"/>
  <c r="N52" i="142"/>
  <c r="N67" i="142" s="1"/>
  <c r="N50" i="142"/>
  <c r="N66" i="142" s="1"/>
  <c r="AX31" i="142"/>
  <c r="AX32" i="142" s="1"/>
  <c r="AX35" i="142"/>
  <c r="BJ20" i="142"/>
  <c r="N54" i="142"/>
  <c r="N68" i="142" s="1"/>
  <c r="Z38" i="142"/>
  <c r="Z48" i="142"/>
  <c r="Z65" i="142" s="1"/>
  <c r="Z47" i="142"/>
  <c r="Z64" i="142" s="1"/>
  <c r="Z32" i="142"/>
  <c r="Z36" i="142"/>
  <c r="AX79" i="142" a="1"/>
  <c r="AL80" i="142" a="1"/>
  <c r="AL82" i="142" a="1"/>
  <c r="AM79" i="142" a="1"/>
  <c r="AL81" i="142" a="1"/>
  <c r="B89" i="142" a="1"/>
  <c r="C87" i="142" a="1"/>
  <c r="B88" i="142" a="1"/>
  <c r="B90" i="142" a="1"/>
  <c r="O72" i="142" a="1"/>
  <c r="BJ80" i="142" a="1"/>
  <c r="BJ81" i="142" a="1"/>
  <c r="BK79" i="142" a="1"/>
  <c r="BJ82" i="142" a="1"/>
  <c r="C77" i="142" a="1"/>
  <c r="C80" i="142" a="1"/>
  <c r="Z79" i="142" a="1"/>
  <c r="N78" i="142" a="1"/>
  <c r="N76" i="142" a="1"/>
  <c r="N77" i="142" a="1"/>
  <c r="O75" i="142" a="1"/>
  <c r="AL70" i="142" a="1"/>
  <c r="Z75" i="142" a="1"/>
  <c r="N91" i="142" a="1"/>
  <c r="AX33" i="142" a="1"/>
  <c r="O71" i="142" a="1"/>
  <c r="B92" i="142" a="1"/>
  <c r="B94" i="142" a="1"/>
  <c r="B93" i="142" a="1"/>
  <c r="C91" i="142" a="1"/>
  <c r="AL75" i="142" a="1"/>
  <c r="Z33" i="142" a="1"/>
  <c r="N87" i="142" a="1"/>
  <c r="Z39" i="142" a="1"/>
  <c r="B84" i="142" a="1"/>
  <c r="B86" i="142" a="1"/>
  <c r="C83" i="142" a="1"/>
  <c r="B85" i="142" a="1"/>
  <c r="C76" i="142" a="1"/>
  <c r="C82" i="142" a="1"/>
  <c r="AL83" i="142" a="1"/>
  <c r="Z37" i="142" a="1"/>
  <c r="O73" i="142" a="1"/>
  <c r="C81" i="142" a="1"/>
  <c r="AL37" i="142" a="1"/>
  <c r="N82" i="142" a="1"/>
  <c r="O79" i="142" a="1"/>
  <c r="N81" i="142" a="1"/>
  <c r="N80" i="142" a="1"/>
  <c r="Z72" i="142" a="1"/>
  <c r="AA70" i="142" a="1"/>
  <c r="Z71" i="142" a="1"/>
  <c r="Z73" i="142" a="1"/>
  <c r="C78" i="142" a="1"/>
  <c r="AL39" i="142" a="1"/>
  <c r="N83" i="142" a="1"/>
  <c r="AL81" i="142" l="1"/>
  <c r="AM79" i="142"/>
  <c r="AL82" i="142"/>
  <c r="AL80" i="142"/>
  <c r="AX79" i="142"/>
  <c r="N83" i="142"/>
  <c r="AL39" i="142"/>
  <c r="AM105" i="142" s="1"/>
  <c r="I127" i="142" s="1"/>
  <c r="J127" i="142" s="1"/>
  <c r="C78" i="142"/>
  <c r="Z73" i="142"/>
  <c r="Z71" i="142"/>
  <c r="AA70" i="142"/>
  <c r="Z72" i="142"/>
  <c r="N80" i="142"/>
  <c r="N81" i="142"/>
  <c r="O79" i="142"/>
  <c r="N82" i="142"/>
  <c r="AL37" i="142"/>
  <c r="AM104" i="142" s="1"/>
  <c r="I124" i="142" s="1"/>
  <c r="J124" i="142" s="1"/>
  <c r="C81" i="142"/>
  <c r="O73" i="142"/>
  <c r="Z37" i="142"/>
  <c r="AA104" i="142" s="1"/>
  <c r="C126" i="142" s="1"/>
  <c r="D126" i="142" s="1"/>
  <c r="AL83" i="142"/>
  <c r="C82" i="142"/>
  <c r="C76" i="142"/>
  <c r="B85" i="142"/>
  <c r="C83" i="142"/>
  <c r="B86" i="142"/>
  <c r="B84" i="142"/>
  <c r="Z39" i="142"/>
  <c r="AA105" i="142" s="1"/>
  <c r="C129" i="142" s="1"/>
  <c r="D129" i="142" s="1"/>
  <c r="N87" i="142"/>
  <c r="Z33" i="142"/>
  <c r="AA103" i="142" s="1"/>
  <c r="C123" i="142" s="1"/>
  <c r="D123" i="142" s="1"/>
  <c r="AL75" i="142"/>
  <c r="C91" i="142"/>
  <c r="B93" i="142"/>
  <c r="B94" i="142"/>
  <c r="B92" i="142"/>
  <c r="O71" i="142"/>
  <c r="AX33" i="142"/>
  <c r="AY103" i="142" s="1"/>
  <c r="I122" i="142" s="1"/>
  <c r="J122" i="142" s="1"/>
  <c r="N91" i="142"/>
  <c r="Z75" i="142"/>
  <c r="AL70" i="142"/>
  <c r="O75" i="142"/>
  <c r="N77" i="142"/>
  <c r="N76" i="142"/>
  <c r="N78" i="142"/>
  <c r="Z79" i="142"/>
  <c r="C80" i="142"/>
  <c r="C77" i="142"/>
  <c r="BJ82" i="142"/>
  <c r="BK79" i="142"/>
  <c r="BJ81" i="142"/>
  <c r="BJ80" i="142"/>
  <c r="O72" i="142"/>
  <c r="B90" i="142"/>
  <c r="B88" i="142"/>
  <c r="C87" i="142"/>
  <c r="B89" i="142"/>
  <c r="AX60" i="142"/>
  <c r="AX63" i="142" s="1"/>
  <c r="AX47" i="142"/>
  <c r="AX64" i="142" s="1"/>
  <c r="BJ60" i="142"/>
  <c r="BJ63" i="142" s="1"/>
  <c r="BJ47" i="142"/>
  <c r="BJ64" i="142" s="1"/>
  <c r="AL54" i="142"/>
  <c r="AL68" i="142" s="1"/>
  <c r="AL52" i="142"/>
  <c r="AL67" i="142" s="1"/>
  <c r="Z52" i="142"/>
  <c r="Z67" i="142" s="1"/>
  <c r="C120" i="142"/>
  <c r="D120" i="142" s="1"/>
  <c r="D117" i="142"/>
  <c r="E118" i="142"/>
  <c r="Z54" i="142"/>
  <c r="Z68" i="142" s="1"/>
  <c r="Z50" i="142"/>
  <c r="Z66" i="142" s="1"/>
  <c r="N96" i="142"/>
  <c r="N101" i="142" s="1"/>
  <c r="AX50" i="142"/>
  <c r="AX66" i="142" s="1"/>
  <c r="BJ35" i="142"/>
  <c r="BJ31" i="142"/>
  <c r="BJ32" i="142" s="1"/>
  <c r="AX38" i="142"/>
  <c r="AX36" i="142"/>
  <c r="B110" i="142"/>
  <c r="B111" i="142" s="1"/>
  <c r="B101" i="142"/>
  <c r="B97" i="142"/>
  <c r="AM81" i="142" a="1"/>
  <c r="AM82" i="142" a="1"/>
  <c r="AM80" i="142" a="1"/>
  <c r="AY79" i="142" a="1"/>
  <c r="AX81" i="142" a="1"/>
  <c r="AX80" i="142" a="1"/>
  <c r="AX82" i="142" a="1"/>
  <c r="O80" i="142" a="1"/>
  <c r="C85" i="142" a="1"/>
  <c r="C90" i="142" a="1"/>
  <c r="BJ70" i="142" a="1"/>
  <c r="Z87" i="142" a="1"/>
  <c r="Z83" i="142" a="1"/>
  <c r="AX83" i="142" a="1"/>
  <c r="AX39" i="142" a="1"/>
  <c r="AX37" i="142" a="1"/>
  <c r="C94" i="142" a="1"/>
  <c r="AL71" i="142" a="1"/>
  <c r="AM70" i="142" a="1"/>
  <c r="AL72" i="142" a="1"/>
  <c r="AL73" i="142" a="1"/>
  <c r="BK80" i="142" a="1"/>
  <c r="O81" i="142" a="1"/>
  <c r="AL76" i="142" a="1"/>
  <c r="AL78" i="142" a="1"/>
  <c r="AM75" i="142" a="1"/>
  <c r="AL77" i="142" a="1"/>
  <c r="O77" i="142" a="1"/>
  <c r="BK82" i="142" a="1"/>
  <c r="C88" i="142" a="1"/>
  <c r="BJ75" i="142" a="1"/>
  <c r="AX70" i="142" a="1"/>
  <c r="AL87" i="142" a="1"/>
  <c r="AA73" i="142" a="1"/>
  <c r="C86" i="142" a="1"/>
  <c r="O91" i="142" a="1"/>
  <c r="N92" i="142" a="1"/>
  <c r="N93" i="142" a="1"/>
  <c r="N94" i="142" a="1"/>
  <c r="O76" i="142" a="1"/>
  <c r="AL91" i="142" a="1"/>
  <c r="BJ33" i="142" a="1"/>
  <c r="Z91" i="142" a="1"/>
  <c r="AA71" i="142" a="1"/>
  <c r="O82" i="142" a="1"/>
  <c r="AL84" i="142" a="1"/>
  <c r="AL85" i="142" a="1"/>
  <c r="AM83" i="142" a="1"/>
  <c r="AL86" i="142" a="1"/>
  <c r="C84" i="142" a="1"/>
  <c r="C93" i="142" a="1"/>
  <c r="Z76" i="142" a="1"/>
  <c r="Z77" i="142" a="1"/>
  <c r="AA75" i="142" a="1"/>
  <c r="Z78" i="142" a="1"/>
  <c r="O78" i="142" a="1"/>
  <c r="BK81" i="142" a="1"/>
  <c r="C89" i="142" a="1"/>
  <c r="O83" i="142" a="1"/>
  <c r="N84" i="142" a="1"/>
  <c r="N85" i="142" a="1"/>
  <c r="N86" i="142" a="1"/>
  <c r="Z80" i="142" a="1"/>
  <c r="Z82" i="142" a="1"/>
  <c r="AA79" i="142" a="1"/>
  <c r="Z81" i="142" a="1"/>
  <c r="AA72" i="142" a="1"/>
  <c r="N88" i="142" a="1"/>
  <c r="N89" i="142" a="1"/>
  <c r="O87" i="142" a="1"/>
  <c r="N90" i="142" a="1"/>
  <c r="C92" i="142" a="1"/>
  <c r="AX75" i="142" a="1"/>
  <c r="AX82" i="142" l="1"/>
  <c r="AX80" i="142"/>
  <c r="AX97" i="142" s="1"/>
  <c r="AX81" i="142"/>
  <c r="AY79" i="142"/>
  <c r="AM80" i="142"/>
  <c r="AM82" i="142"/>
  <c r="AM81" i="142"/>
  <c r="AL97" i="142"/>
  <c r="K115" i="142" s="1"/>
  <c r="F118" i="142"/>
  <c r="AX75" i="142"/>
  <c r="C92" i="142"/>
  <c r="N90" i="142"/>
  <c r="O87" i="142"/>
  <c r="N89" i="142"/>
  <c r="N88" i="142"/>
  <c r="AA72" i="142"/>
  <c r="Z81" i="142"/>
  <c r="AA79" i="142"/>
  <c r="Z82" i="142"/>
  <c r="Z80" i="142"/>
  <c r="N86" i="142"/>
  <c r="N85" i="142"/>
  <c r="N84" i="142"/>
  <c r="O83" i="142"/>
  <c r="C89" i="142"/>
  <c r="BK81" i="142"/>
  <c r="O78" i="142"/>
  <c r="Z78" i="142"/>
  <c r="AA75" i="142"/>
  <c r="Z77" i="142"/>
  <c r="Z76" i="142"/>
  <c r="C93" i="142"/>
  <c r="C84" i="142"/>
  <c r="AL86" i="142"/>
  <c r="AM83" i="142"/>
  <c r="AL85" i="142"/>
  <c r="AL84" i="142"/>
  <c r="O82" i="142"/>
  <c r="AA71" i="142"/>
  <c r="Z91" i="142"/>
  <c r="BJ33" i="142"/>
  <c r="BK103" i="142" s="1"/>
  <c r="I123" i="142" s="1"/>
  <c r="J123" i="142" s="1"/>
  <c r="AL91" i="142"/>
  <c r="O76" i="142"/>
  <c r="N94" i="142"/>
  <c r="N93" i="142"/>
  <c r="N92" i="142"/>
  <c r="O91" i="142"/>
  <c r="C86" i="142"/>
  <c r="AA73" i="142"/>
  <c r="AL87" i="142"/>
  <c r="AX70" i="142"/>
  <c r="BJ75" i="142"/>
  <c r="C88" i="142"/>
  <c r="BK82" i="142"/>
  <c r="O77" i="142"/>
  <c r="AL77" i="142"/>
  <c r="AM75" i="142"/>
  <c r="AL78" i="142"/>
  <c r="AL76" i="142"/>
  <c r="O81" i="142"/>
  <c r="BK80" i="142"/>
  <c r="AL73" i="142"/>
  <c r="AL72" i="142"/>
  <c r="AM70" i="142"/>
  <c r="AL71" i="142"/>
  <c r="C94" i="142"/>
  <c r="AX37" i="142"/>
  <c r="AY104" i="142" s="1"/>
  <c r="I125" i="142" s="1"/>
  <c r="J125" i="142" s="1"/>
  <c r="AX39" i="142"/>
  <c r="AY105" i="142" s="1"/>
  <c r="I128" i="142" s="1"/>
  <c r="J128" i="142" s="1"/>
  <c r="AX83" i="142"/>
  <c r="Z83" i="142"/>
  <c r="Z87" i="142"/>
  <c r="BJ70" i="142"/>
  <c r="C90" i="142"/>
  <c r="C85" i="142"/>
  <c r="O80" i="142"/>
  <c r="B100" i="142"/>
  <c r="B98" i="142"/>
  <c r="Z96" i="142"/>
  <c r="Z101" i="142" s="1"/>
  <c r="BJ50" i="142"/>
  <c r="BJ66" i="142" s="1"/>
  <c r="E119" i="142"/>
  <c r="F119" i="142" s="1"/>
  <c r="B102" i="142"/>
  <c r="E115" i="142"/>
  <c r="F115" i="142" s="1"/>
  <c r="BJ36" i="142"/>
  <c r="BJ38" i="142"/>
  <c r="B99" i="142"/>
  <c r="BJ97" i="142"/>
  <c r="AX52" i="142"/>
  <c r="AX67" i="142" s="1"/>
  <c r="AX54" i="142"/>
  <c r="AX68" i="142" s="1"/>
  <c r="N97" i="142"/>
  <c r="AY80" i="142" a="1"/>
  <c r="AY81" i="142" a="1"/>
  <c r="AY82" i="142" a="1"/>
  <c r="AA81" i="142" a="1"/>
  <c r="O84" i="142" a="1"/>
  <c r="AA91" i="142" a="1"/>
  <c r="Z92" i="142" a="1"/>
  <c r="Z94" i="142" a="1"/>
  <c r="Z93" i="142" a="1"/>
  <c r="O92" i="142" a="1"/>
  <c r="AX72" i="142" a="1"/>
  <c r="AY70" i="142" a="1"/>
  <c r="AX73" i="142" a="1"/>
  <c r="AX71" i="142" a="1"/>
  <c r="AM73" i="142" a="1"/>
  <c r="BJ39" i="142" a="1"/>
  <c r="AX91" i="142" a="1"/>
  <c r="O90" i="142" a="1"/>
  <c r="AA77" i="142" a="1"/>
  <c r="AM85" i="142" a="1"/>
  <c r="BJ77" i="142" a="1"/>
  <c r="BK75" i="142" a="1"/>
  <c r="BJ78" i="142" a="1"/>
  <c r="BJ76" i="142" a="1"/>
  <c r="AM78" i="142" a="1"/>
  <c r="AM72" i="142" a="1"/>
  <c r="AX86" i="142" a="1"/>
  <c r="AY83" i="142" a="1"/>
  <c r="AX85" i="142" a="1"/>
  <c r="AX84" i="142" a="1"/>
  <c r="AA76" i="142" a="1"/>
  <c r="AM84" i="142" a="1"/>
  <c r="AL93" i="142" a="1"/>
  <c r="AL92" i="142" a="1"/>
  <c r="AL94" i="142" a="1"/>
  <c r="AM91" i="142" a="1"/>
  <c r="O89" i="142" a="1"/>
  <c r="AA80" i="142" a="1"/>
  <c r="AM71" i="142" a="1"/>
  <c r="Z89" i="142" a="1"/>
  <c r="AA87" i="142" a="1"/>
  <c r="Z88" i="142" a="1"/>
  <c r="Z90" i="142" a="1"/>
  <c r="AX77" i="142" a="1"/>
  <c r="AY75" i="142" a="1"/>
  <c r="AX76" i="142" a="1"/>
  <c r="AX78" i="142" a="1"/>
  <c r="O93" i="142" a="1"/>
  <c r="BJ37" i="142" a="1"/>
  <c r="AX87" i="142" a="1"/>
  <c r="Z85" i="142" a="1"/>
  <c r="AA83" i="142" a="1"/>
  <c r="Z86" i="142" a="1"/>
  <c r="Z84" i="142" a="1"/>
  <c r="O88" i="142" a="1"/>
  <c r="O86" i="142" a="1"/>
  <c r="O94" i="142" a="1"/>
  <c r="BJ71" i="142" a="1"/>
  <c r="BJ73" i="142" a="1"/>
  <c r="BK70" i="142" a="1"/>
  <c r="BJ72" i="142" a="1"/>
  <c r="BJ83" i="142" a="1"/>
  <c r="O85" i="142" a="1"/>
  <c r="AA78" i="142" a="1"/>
  <c r="AM86" i="142" a="1"/>
  <c r="AL90" i="142" a="1"/>
  <c r="AL88" i="142" a="1"/>
  <c r="AM87" i="142" a="1"/>
  <c r="AL89" i="142" a="1"/>
  <c r="AM77" i="142" a="1"/>
  <c r="AA82" i="142" a="1"/>
  <c r="AM76" i="142" a="1"/>
  <c r="AY82" i="142" l="1"/>
  <c r="AY81" i="142"/>
  <c r="AY80" i="142"/>
  <c r="AM76" i="142"/>
  <c r="AA82" i="142"/>
  <c r="AM77" i="142"/>
  <c r="AL89" i="142"/>
  <c r="AM87" i="142"/>
  <c r="AL88" i="142"/>
  <c r="AL90" i="142"/>
  <c r="AM86" i="142"/>
  <c r="AA78" i="142"/>
  <c r="O85" i="142"/>
  <c r="BJ83" i="142"/>
  <c r="BJ72" i="142"/>
  <c r="BK70" i="142"/>
  <c r="BJ73" i="142"/>
  <c r="BJ71" i="142"/>
  <c r="O94" i="142"/>
  <c r="O86" i="142"/>
  <c r="O88" i="142"/>
  <c r="Z84" i="142"/>
  <c r="Z86" i="142"/>
  <c r="AA83" i="142"/>
  <c r="Z85" i="142"/>
  <c r="AX87" i="142"/>
  <c r="BJ37" i="142"/>
  <c r="BK104" i="142" s="1"/>
  <c r="I126" i="142" s="1"/>
  <c r="J126" i="142" s="1"/>
  <c r="O93" i="142"/>
  <c r="AX78" i="142"/>
  <c r="AX76" i="142"/>
  <c r="AY75" i="142"/>
  <c r="AX77" i="142"/>
  <c r="Z90" i="142"/>
  <c r="Z88" i="142"/>
  <c r="AA87" i="142"/>
  <c r="Z89" i="142"/>
  <c r="AM71" i="142"/>
  <c r="AA80" i="142"/>
  <c r="O89" i="142"/>
  <c r="AM91" i="142"/>
  <c r="AL94" i="142"/>
  <c r="AL92" i="142"/>
  <c r="AL93" i="142"/>
  <c r="AM84" i="142"/>
  <c r="AA76" i="142"/>
  <c r="AX84" i="142"/>
  <c r="AX85" i="142"/>
  <c r="AY83" i="142"/>
  <c r="AX86" i="142"/>
  <c r="AM72" i="142"/>
  <c r="AM78" i="142"/>
  <c r="BJ76" i="142"/>
  <c r="BJ78" i="142"/>
  <c r="BK75" i="142"/>
  <c r="BJ77" i="142"/>
  <c r="AM85" i="142"/>
  <c r="AA77" i="142"/>
  <c r="O90" i="142"/>
  <c r="AX91" i="142"/>
  <c r="BJ39" i="142"/>
  <c r="BK105" i="142" s="1"/>
  <c r="I129" i="142" s="1"/>
  <c r="J129" i="142" s="1"/>
  <c r="AM73" i="142"/>
  <c r="AX71" i="142"/>
  <c r="AX73" i="142"/>
  <c r="AY70" i="142"/>
  <c r="AX72" i="142"/>
  <c r="O92" i="142"/>
  <c r="Z93" i="142"/>
  <c r="Z94" i="142"/>
  <c r="Z92" i="142"/>
  <c r="AA91" i="142"/>
  <c r="O84" i="142"/>
  <c r="AA81" i="142"/>
  <c r="E116" i="142"/>
  <c r="F116" i="142" s="1"/>
  <c r="N102" i="142"/>
  <c r="B103" i="142"/>
  <c r="E121" i="142"/>
  <c r="F121" i="142" s="1"/>
  <c r="K118" i="142"/>
  <c r="N99" i="142"/>
  <c r="K116" i="142"/>
  <c r="BJ52" i="142"/>
  <c r="BJ67" i="142" s="1"/>
  <c r="K117" i="142"/>
  <c r="C110" i="142"/>
  <c r="C111" i="142" s="1"/>
  <c r="L115" i="142" s="1"/>
  <c r="AL96" i="142"/>
  <c r="Z97" i="142"/>
  <c r="B105" i="142"/>
  <c r="E127" i="142"/>
  <c r="F127" i="142" s="1"/>
  <c r="AL98" i="142"/>
  <c r="E120" i="142"/>
  <c r="F120" i="142" s="1"/>
  <c r="B104" i="142"/>
  <c r="E124" i="142"/>
  <c r="F124" i="142" s="1"/>
  <c r="BJ54" i="142"/>
  <c r="BJ68" i="142" s="1"/>
  <c r="N100" i="142"/>
  <c r="N98" i="142"/>
  <c r="AM90" i="142" a="1"/>
  <c r="AA84" i="142" a="1"/>
  <c r="AA88" i="142" a="1"/>
  <c r="AY84" i="142" a="1"/>
  <c r="BK76" i="142" a="1"/>
  <c r="AA94" i="142" a="1"/>
  <c r="AA92" i="142" a="1"/>
  <c r="BK73" i="142" a="1"/>
  <c r="AA86" i="142" a="1"/>
  <c r="AY78" i="142" a="1"/>
  <c r="AM94" i="142" a="1"/>
  <c r="AY85" i="142" a="1"/>
  <c r="BK78" i="142" a="1"/>
  <c r="AY91" i="142" a="1"/>
  <c r="AX92" i="142" a="1"/>
  <c r="AX93" i="142" a="1"/>
  <c r="AX94" i="142" a="1"/>
  <c r="AY72" i="142" a="1"/>
  <c r="BJ87" i="142" a="1"/>
  <c r="AM88" i="142" a="1"/>
  <c r="AA90" i="142" a="1"/>
  <c r="AY73" i="142" a="1"/>
  <c r="BK71" i="142" a="1"/>
  <c r="AY76" i="142" a="1"/>
  <c r="AA89" i="142" a="1"/>
  <c r="AM92" i="142" a="1"/>
  <c r="BJ91" i="142" a="1"/>
  <c r="AY77" i="142" a="1"/>
  <c r="AM89" i="142" a="1"/>
  <c r="AA85" i="142" a="1"/>
  <c r="AM93" i="142" a="1"/>
  <c r="AY86" i="142" a="1"/>
  <c r="BK77" i="142" a="1"/>
  <c r="AA93" i="142" a="1"/>
  <c r="BJ84" i="142" a="1"/>
  <c r="BJ86" i="142" a="1"/>
  <c r="BK83" i="142" a="1"/>
  <c r="BJ85" i="142" a="1"/>
  <c r="AY87" i="142" a="1"/>
  <c r="AX88" i="142" a="1"/>
  <c r="AX89" i="142" a="1"/>
  <c r="AX90" i="142" a="1"/>
  <c r="AY71" i="142" a="1"/>
  <c r="BK72" i="142" a="1"/>
  <c r="BK72" i="142" l="1"/>
  <c r="AY71" i="142"/>
  <c r="AX90" i="142"/>
  <c r="AX89" i="142"/>
  <c r="AX88" i="142"/>
  <c r="AY87" i="142"/>
  <c r="BJ85" i="142"/>
  <c r="BK83" i="142"/>
  <c r="BJ86" i="142"/>
  <c r="BJ84" i="142"/>
  <c r="AA93" i="142"/>
  <c r="BK77" i="142"/>
  <c r="AY86" i="142"/>
  <c r="AM93" i="142"/>
  <c r="AA85" i="142"/>
  <c r="AM89" i="142"/>
  <c r="AY77" i="142"/>
  <c r="BJ91" i="142"/>
  <c r="AM92" i="142"/>
  <c r="AA89" i="142"/>
  <c r="AY76" i="142"/>
  <c r="BK71" i="142"/>
  <c r="AY73" i="142"/>
  <c r="AA90" i="142"/>
  <c r="AM88" i="142"/>
  <c r="BJ87" i="142"/>
  <c r="AY72" i="142"/>
  <c r="AX94" i="142"/>
  <c r="AX93" i="142"/>
  <c r="AX92" i="142"/>
  <c r="AY91" i="142"/>
  <c r="BK78" i="142"/>
  <c r="AY85" i="142"/>
  <c r="AM94" i="142"/>
  <c r="AY78" i="142"/>
  <c r="AA86" i="142"/>
  <c r="BK73" i="142"/>
  <c r="AA92" i="142"/>
  <c r="AA94" i="142"/>
  <c r="BK76" i="142"/>
  <c r="AY84" i="142"/>
  <c r="AA88" i="142"/>
  <c r="AA84" i="142"/>
  <c r="AM90" i="142"/>
  <c r="E128" i="142"/>
  <c r="F128" i="142" s="1"/>
  <c r="N105" i="142"/>
  <c r="N104" i="142"/>
  <c r="E125" i="142"/>
  <c r="F125" i="142" s="1"/>
  <c r="AX96" i="142"/>
  <c r="AL103" i="142"/>
  <c r="K121" i="142"/>
  <c r="L121" i="142" s="1"/>
  <c r="L117" i="142"/>
  <c r="E122" i="142"/>
  <c r="F122" i="142" s="1"/>
  <c r="N103" i="142"/>
  <c r="AL100" i="142"/>
  <c r="K119" i="142"/>
  <c r="L119" i="142" s="1"/>
  <c r="BJ96" i="142"/>
  <c r="AL99" i="142"/>
  <c r="L118" i="142"/>
  <c r="AL101" i="142"/>
  <c r="AL102" i="142"/>
  <c r="Z100" i="142"/>
  <c r="Z102" i="142"/>
  <c r="E117" i="142"/>
  <c r="F117" i="142" s="1"/>
  <c r="L116" i="142"/>
  <c r="K120" i="142"/>
  <c r="L120" i="142" s="1"/>
  <c r="AX98" i="142"/>
  <c r="Z99" i="142"/>
  <c r="Z98" i="142"/>
  <c r="BK85" i="142" a="1"/>
  <c r="BJ90" i="142" a="1"/>
  <c r="BJ88" i="142" a="1"/>
  <c r="BJ89" i="142" a="1"/>
  <c r="BK87" i="142" a="1"/>
  <c r="AY90" i="142" a="1"/>
  <c r="BK86" i="142" a="1"/>
  <c r="AY94" i="142" a="1"/>
  <c r="AY89" i="142" a="1"/>
  <c r="BK84" i="142" a="1"/>
  <c r="AY88" i="142" a="1"/>
  <c r="AY93" i="142" a="1"/>
  <c r="BJ93" i="142" a="1"/>
  <c r="BK91" i="142" a="1"/>
  <c r="BJ92" i="142" a="1"/>
  <c r="BJ94" i="142" a="1"/>
  <c r="AY92" i="142" a="1"/>
  <c r="AY92" i="142" l="1"/>
  <c r="BJ94" i="142"/>
  <c r="BJ92" i="142"/>
  <c r="BK91" i="142"/>
  <c r="BJ93" i="142"/>
  <c r="AY93" i="142"/>
  <c r="AY88" i="142"/>
  <c r="BK84" i="142"/>
  <c r="AY89" i="142"/>
  <c r="AY94" i="142"/>
  <c r="BK86" i="142"/>
  <c r="AY90" i="142"/>
  <c r="BK87" i="142"/>
  <c r="BJ89" i="142"/>
  <c r="BJ88" i="142"/>
  <c r="BJ90" i="142"/>
  <c r="BK85" i="142"/>
  <c r="AL104" i="142"/>
  <c r="K124" i="142"/>
  <c r="L124" i="142" s="1"/>
  <c r="AX100" i="142"/>
  <c r="Z103" i="142"/>
  <c r="E123" i="142"/>
  <c r="F123" i="142" s="1"/>
  <c r="BJ101" i="142"/>
  <c r="BJ102" i="142"/>
  <c r="AX99" i="142"/>
  <c r="BJ98" i="142"/>
  <c r="E129" i="142"/>
  <c r="F129" i="142" s="1"/>
  <c r="Z105" i="142"/>
  <c r="K122" i="142"/>
  <c r="L122" i="142" s="1"/>
  <c r="AX103" i="142"/>
  <c r="AL105" i="142"/>
  <c r="K127" i="142"/>
  <c r="L127" i="142" s="1"/>
  <c r="Z104" i="142"/>
  <c r="E126" i="142"/>
  <c r="F126" i="142" s="1"/>
  <c r="AX101" i="142"/>
  <c r="AX102" i="142"/>
  <c r="BK90" i="142" a="1"/>
  <c r="BK94" i="142" a="1"/>
  <c r="BK89" i="142" a="1"/>
  <c r="BK92" i="142" a="1"/>
  <c r="BK88" i="142" a="1"/>
  <c r="BK93" i="142" a="1"/>
  <c r="BK93" i="142" l="1"/>
  <c r="BK88" i="142"/>
  <c r="BK92" i="142"/>
  <c r="BK89" i="142"/>
  <c r="BK94" i="142"/>
  <c r="BK90" i="142"/>
  <c r="BJ99" i="142"/>
  <c r="BJ100" i="142"/>
  <c r="BJ103" i="142"/>
  <c r="K123" i="142"/>
  <c r="L123" i="142" s="1"/>
  <c r="AX105" i="142"/>
  <c r="K128" i="142"/>
  <c r="L128" i="142" s="1"/>
  <c r="K125" i="142"/>
  <c r="L125" i="142" s="1"/>
  <c r="AX104" i="142"/>
  <c r="K129" i="142" l="1"/>
  <c r="L129" i="142" s="1"/>
  <c r="BJ105" i="142"/>
  <c r="BJ104" i="142"/>
  <c r="K126" i="142"/>
  <c r="L126" i="1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<sst xmlns="http://schemas.openxmlformats.org/spreadsheetml/2006/main" count="1090" uniqueCount="170">
  <si>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</si>
  <si>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</si>
  <si>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</si>
  <si>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</si>
  <si>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</si>
  <si>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</si>
  <si>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</si>
  <si>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</si>
  <si>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</si>
  <si>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</si>
  <si>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</si>
  <si>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</si>
  <si>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</si>
  <si>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</si>
  <si>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</si>
  <si>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</si>
  <si>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</si>
  <si>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</si>
  <si>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</si>
  <si>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</si>
  <si>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</si>
  <si>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</si>
  <si>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</si>
  <si>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</si>
  <si>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</si>
  <si>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</si>
  <si>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</si>
  <si>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</si>
  <si>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</si>
  <si>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</si>
  <si>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</si>
  <si>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</si>
  <si>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</si>
  <si>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</si>
  <si>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</si>
  <si>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</si>
  <si>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</si>
  <si>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</si>
  <si>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</si>
  <si>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</si>
  <si>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</si>
  <si>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</si>
  <si>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</si>
  <si>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</si>
  <si>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</si>
  <si>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</si>
  <si>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</si>
  <si>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</si>
  <si>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</si>
  <si>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</si>
  <si>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</si>
  <si>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</si>
  <si>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</si>
  <si>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</si>
  <si>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</si>
  <si>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</si>
  <si>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</si>
  <si>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</si>
  <si>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</si>
  <si>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</si>
  <si>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</si>
  <si>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</si>
  <si>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</si>
  <si>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</si>
  <si>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</si>
  <si>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</si>
  <si>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</si>
  <si>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</si>
  <si>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</si>
  <si>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</si>
  <si>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</si>
  <si>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</si>
  <si>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</si>
  <si>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</si>
  <si>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</si>
  <si>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</si>
  <si>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</si>
  <si>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</si>
  <si>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</si>
  <si>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</si>
  <si>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</si>
  <si>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</si>
  <si>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</si>
  <si>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</si>
  <si>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</si>
  <si>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</si>
  <si>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</si>
  <si>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</si>
  <si>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</si>
  <si>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</si>
  <si>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</si>
  <si>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</si>
  <si>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</si>
  <si>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</si>
  <si>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</si>
  <si>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</si>
  <si>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</si>
  <si>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</si>
  <si>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</si>
  <si>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</si>
  <si>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</si>
  <si>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</si>
  <si>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</si>
  <si>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</si>
  <si>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</si>
  <si>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</si>
  <si>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</si>
  <si>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</si>
  <si>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</si>
  <si>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</si>
  <si>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</si>
  <si>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</si>
  <si>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</si>
  <si>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</si>
  <si>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</si>
  <si>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</si>
  <si>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</si>
  <si>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</si>
  <si>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</si>
  <si>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</si>
  <si>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</si>
  <si>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</si>
  <si>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</si>
  <si>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</si>
  <si>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</si>
  <si>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</si>
  <si>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</si>
  <si>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</si>
  <si>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</si>
  <si>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</si>
  <si>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</si>
  <si>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</si>
  <si>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</si>
  <si>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</si>
  <si>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</si>
  <si>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</si>
  <si>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</si>
  <si>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</si>
  <si>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</si>
  <si>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</si>
  <si>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</si>
  <si>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</si>
  <si>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</si>
  <si>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</si>
  <si>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</si>
  <si>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</si>
  <si>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</si>
  <si>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</si>
  <si>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</si>
  <si>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</si>
  <si>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</si>
  <si>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</si>
  <si>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</si>
  <si>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</si>
  <si>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Under the threshold</t>
  </si>
  <si>
    <t>Over the threshold</t>
  </si>
  <si>
    <t>Key result for the result table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</si>
  <si>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</si>
  <si>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</si>
  <si>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</si>
  <si>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</si>
  <si>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</si>
  <si>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</si>
  <si>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</si>
  <si>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</si>
  <si>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</si>
  <si>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</si>
  <si>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</si>
  <si>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</si>
  <si>
    <t>GF1_rK0qDwEAEwBjAQwjACcAPACfALMAtADCANAAPQFfAVkBKwD//wAAAAAAAAEEAAAAAAdHZW5lcmFsAAAAASZXSE8vRkFPICgyMDAyKSBBbHBoYSAmIEJldGEgLyBLZW50dWNreQE3Q29tcGFyaXNvbiB3aXRoIFJpc2tUcmlhbmcoMC4wNzYzLDAuMTMyNCwwLjIyNzQpDQpTaW0gMQEBEAACAAEKU3RhdGlzdGljcwMBAQD/AQEBAQEAAQEBAAQAAAABAQEBAQABAQEABAAAAALXAAIOAQAzACZXSE8vRkFPICgyMDAyKSBBbHBoYSAmIEJldGEgLyBLZW50dWNreQAAAP8AAP8BAAACAAIALQAgUmlza1RyaWFuZygwLjA3NjMsMC4xMzI0LDAuMjI3NCkAAQD/AAAAAQAAAgBFAU8BAQEDAZqZmZmZmak/AABmZmZmZmbuPwAABQABAQEAAQE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</si>
</sst>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167" fontId="5" fillId="0" borderId="0" xfId="2" applyNumberFormat="1" applyFont="1"/>
    <xf numFmtId="0" fontId="0" fillId="14" borderId="5" xfId="0" applyFill="1" applyBorder="1"/>
    <xf numFmtId="0" fontId="13" fillId="21" borderId="0" xfId="6" applyAlignment="1">
      <alignment horizontal="right"/>
    </xf>
    <xf numFmtId="0" fontId="13" fillId="21" borderId="0" xfId="6" applyAlignment="1">
      <alignment horizontal="center"/>
    </xf>
    <xf numFmtId="167" fontId="5" fillId="14" borderId="0" xfId="2" applyNumberFormat="1" applyFont="1" applyFill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0" borderId="2" xfId="0" applyBorder="1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FFBC-FA81-4428-B265-A4F1EF08B2CA}">
  <dimension ref="A1:X10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Parts'!$B$56,2,0,0)</f>
        <v>#NAME?</v>
      </c>
      <c r="B6">
        <v>0</v>
      </c>
      <c r="C6">
        <v>3</v>
      </c>
      <c r="F6">
        <v>0</v>
      </c>
      <c r="J6" t="b">
        <v>1</v>
      </c>
      <c r="K6" t="s">
        <v>169</v>
      </c>
      <c r="L6" t="e">
        <f ca="1">ModelRef('Chicken Parts'!$B$56,2,0,0)+ModelRef('Chicken Parts'!$B$56,3,0,-1)</f>
        <v>#NAME?</v>
      </c>
    </row>
    <row r="7" spans="1:24" x14ac:dyDescent="0.25">
      <c r="A7" t="e">
        <f ca="1">ModelRef('Chicken Parts'!$N$9,2,0,0)</f>
        <v>#NAME?</v>
      </c>
      <c r="B7">
        <v>0</v>
      </c>
      <c r="C7">
        <v>3</v>
      </c>
      <c r="F7">
        <v>0</v>
      </c>
      <c r="J7" t="b">
        <v>1</v>
      </c>
      <c r="K7" t="s">
        <v>125</v>
      </c>
      <c r="L7" t="e">
        <f ca="1">ModelRef('Chicken Parts'!$N$9,2,0,0)+ModelRef('Chicken Parts'!$N$9,3,0,-1)</f>
        <v>#NAME?</v>
      </c>
    </row>
    <row r="8" spans="1:24" x14ac:dyDescent="0.25">
      <c r="A8" t="e">
        <f ca="1">ModelRef('Chicken Parts'!$B$69,1,0,0)</f>
        <v>#NAME?</v>
      </c>
      <c r="B8">
        <v>0</v>
      </c>
      <c r="C8">
        <v>3</v>
      </c>
      <c r="F8">
        <v>0</v>
      </c>
      <c r="J8" t="b">
        <v>1</v>
      </c>
      <c r="K8" t="s">
        <v>95</v>
      </c>
      <c r="L8" t="e">
        <f ca="1">ModelRef('Chicken Parts'!$B$69,1,0,0)</f>
        <v>#NAME?</v>
      </c>
    </row>
    <row r="9" spans="1:24" x14ac:dyDescent="0.25">
      <c r="A9" t="e">
        <f ca="1">ModelRef('Chicken Parts'!$B$25,1,0,1)</f>
        <v>#NAME?</v>
      </c>
      <c r="B9">
        <v>0</v>
      </c>
      <c r="C9">
        <v>3</v>
      </c>
      <c r="F9">
        <v>0</v>
      </c>
      <c r="J9" t="b">
        <v>1</v>
      </c>
      <c r="K9" t="s">
        <v>92</v>
      </c>
      <c r="L9" t="e">
        <f ca="1">ModelRef('Chicken Parts'!$B$25,1,0,1)</f>
        <v>#NAME?</v>
      </c>
    </row>
    <row r="10" spans="1:24" x14ac:dyDescent="0.25">
      <c r="A10" t="e">
        <f ca="1">ModelRef('Chicken Parts'!$B$75,1,0,0)</f>
        <v>#NAME?</v>
      </c>
      <c r="B10">
        <v>1</v>
      </c>
      <c r="C10">
        <v>2</v>
      </c>
      <c r="D10" t="s">
        <v>60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31"/>
  <sheetViews>
    <sheetView tabSelected="1" topLeftCell="A58" zoomScale="85" zoomScaleNormal="85" zoomScaleSheetLayoutView="40" zoomScalePageLayoutView="10" workbookViewId="0">
      <selection activeCell="AA61" sqref="AA61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61.42578125" bestFit="1" customWidth="1"/>
    <col min="6" max="6" width="16" customWidth="1"/>
    <col min="7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03"/>
      <c r="F1" s="103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96" t="s">
        <v>128</v>
      </c>
      <c r="B3" s="97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K3" s="87" t="s">
        <v>127</v>
      </c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4">
        <v>-3.1915911761351801</v>
      </c>
      <c r="C7" t="s">
        <v>14</v>
      </c>
      <c r="D7" t="s">
        <v>4</v>
      </c>
      <c r="E7" t="s">
        <v>13</v>
      </c>
      <c r="M7" t="s">
        <v>28</v>
      </c>
      <c r="N7" s="44">
        <v>-3.1915911761351801</v>
      </c>
      <c r="O7" t="s">
        <v>14</v>
      </c>
      <c r="P7" t="s">
        <v>4</v>
      </c>
      <c r="Q7" t="s">
        <v>13</v>
      </c>
      <c r="Y7" t="s">
        <v>28</v>
      </c>
      <c r="Z7" s="44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4">
        <v>-5.53</v>
      </c>
      <c r="AM7" t="s">
        <v>14</v>
      </c>
      <c r="AN7" t="s">
        <v>4</v>
      </c>
      <c r="AO7" t="s">
        <v>13</v>
      </c>
      <c r="AW7" t="s">
        <v>28</v>
      </c>
      <c r="AX7" s="44">
        <f>AL7</f>
        <v>-5.53</v>
      </c>
      <c r="AY7" t="s">
        <v>14</v>
      </c>
      <c r="AZ7" t="s">
        <v>4</v>
      </c>
      <c r="BA7" t="s">
        <v>13</v>
      </c>
      <c r="BI7" t="s">
        <v>28</v>
      </c>
      <c r="BJ7" s="44">
        <f>AX7</f>
        <v>-5.53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4">
        <v>1.2859210860958401</v>
      </c>
      <c r="C8" t="s">
        <v>14</v>
      </c>
      <c r="D8" t="s">
        <v>4</v>
      </c>
      <c r="E8" t="s">
        <v>13</v>
      </c>
      <c r="M8" t="s">
        <v>0</v>
      </c>
      <c r="N8" s="44">
        <v>1.2859210860958401</v>
      </c>
      <c r="O8" t="s">
        <v>14</v>
      </c>
      <c r="P8" t="s">
        <v>4</v>
      </c>
      <c r="Q8" t="s">
        <v>13</v>
      </c>
      <c r="Y8" t="s">
        <v>0</v>
      </c>
      <c r="Z8" s="44">
        <v>1.2859210860958401</v>
      </c>
      <c r="AA8" t="s">
        <v>14</v>
      </c>
      <c r="AB8" t="s">
        <v>4</v>
      </c>
      <c r="AC8" t="s">
        <v>13</v>
      </c>
      <c r="AK8" t="s">
        <v>0</v>
      </c>
      <c r="AL8" s="44">
        <v>2.4500000000000002</v>
      </c>
      <c r="AM8" t="s">
        <v>14</v>
      </c>
      <c r="AN8" t="s">
        <v>4</v>
      </c>
      <c r="AO8" t="s">
        <v>13</v>
      </c>
      <c r="AW8" t="s">
        <v>0</v>
      </c>
      <c r="AX8" s="44">
        <f>AL8</f>
        <v>2.4500000000000002</v>
      </c>
      <c r="AY8" t="s">
        <v>14</v>
      </c>
      <c r="AZ8" t="s">
        <v>4</v>
      </c>
      <c r="BA8" t="s">
        <v>13</v>
      </c>
      <c r="BI8" t="s">
        <v>0</v>
      </c>
      <c r="BJ8" s="44">
        <f>AX8</f>
        <v>2.4500000000000002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-1.456792792439692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-1.456792792439692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-1.456792792439692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-3.073687549991035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-3.073687549991035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-3.073687549991035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3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3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3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3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3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3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4" t="s">
        <v>102</v>
      </c>
      <c r="B11" s="6" t="s">
        <v>103</v>
      </c>
      <c r="C11" t="s">
        <v>104</v>
      </c>
      <c r="M11" s="64" t="s">
        <v>102</v>
      </c>
      <c r="N11" s="6" t="s">
        <v>103</v>
      </c>
      <c r="O11" t="s">
        <v>104</v>
      </c>
      <c r="Y11" s="64" t="s">
        <v>102</v>
      </c>
      <c r="Z11" s="6" t="s">
        <v>103</v>
      </c>
      <c r="AA11" t="s">
        <v>104</v>
      </c>
      <c r="AK11" s="64" t="s">
        <v>102</v>
      </c>
      <c r="AL11" s="6" t="s">
        <v>103</v>
      </c>
      <c r="AM11" t="s">
        <v>104</v>
      </c>
      <c r="AW11" s="64" t="s">
        <v>102</v>
      </c>
      <c r="AX11" s="6" t="s">
        <v>103</v>
      </c>
      <c r="AY11" t="s">
        <v>104</v>
      </c>
      <c r="BI11" s="64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5">
        <v>8.5099999999999995E-2</v>
      </c>
      <c r="C12" s="66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5">
        <v>8.5099999999999995E-2</v>
      </c>
      <c r="O12" s="66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5">
        <v>8.5099999999999995E-2</v>
      </c>
      <c r="AA12" s="66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5">
        <v>8.5099999999999995E-2</v>
      </c>
      <c r="AM12" s="66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5">
        <v>8.5099999999999995E-2</v>
      </c>
      <c r="AY12" s="66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5">
        <v>8.5099999999999995E-2</v>
      </c>
      <c r="BK12" s="66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5">
        <v>0.24</v>
      </c>
      <c r="C13" s="66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5">
        <v>0.24</v>
      </c>
      <c r="O13" s="66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5">
        <v>0.24</v>
      </c>
      <c r="AA13" s="66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5">
        <v>0.24</v>
      </c>
      <c r="AM13" s="66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5">
        <v>0.24</v>
      </c>
      <c r="AY13" s="66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5">
        <v>0.24</v>
      </c>
      <c r="BK13" s="66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5">
        <v>2.98E-2</v>
      </c>
      <c r="C14" s="66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5">
        <v>2.98E-2</v>
      </c>
      <c r="O14" s="66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5">
        <v>2.98E-2</v>
      </c>
      <c r="AA14" s="66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5">
        <v>2.98E-2</v>
      </c>
      <c r="AM14" s="66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5">
        <v>2.98E-2</v>
      </c>
      <c r="AY14" s="66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5">
        <v>2.98E-2</v>
      </c>
      <c r="BK14" s="66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5">
        <v>8.3400000000000002E-3</v>
      </c>
      <c r="C15" s="66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5">
        <v>8.3400000000000002E-3</v>
      </c>
      <c r="O15" s="66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5">
        <v>8.3400000000000002E-3</v>
      </c>
      <c r="AA15" s="66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5">
        <v>8.3400000000000002E-3</v>
      </c>
      <c r="AM15" s="66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5">
        <v>8.3400000000000002E-3</v>
      </c>
      <c r="AY15" s="66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5">
        <v>8.3400000000000002E-3</v>
      </c>
      <c r="BK15" s="66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5">
        <v>0.29199999999999998</v>
      </c>
      <c r="C16" s="66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5">
        <v>0.29199999999999998</v>
      </c>
      <c r="O16" s="66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5">
        <v>0.29199999999999998</v>
      </c>
      <c r="AA16" s="66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5">
        <v>0.29199999999999998</v>
      </c>
      <c r="AM16" s="66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5">
        <v>0.29199999999999998</v>
      </c>
      <c r="AY16" s="66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5">
        <v>0.29199999999999998</v>
      </c>
      <c r="BK16" s="66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5">
        <v>0.187</v>
      </c>
      <c r="C17" s="66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5">
        <v>0.187</v>
      </c>
      <c r="O17" s="66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5">
        <v>0.187</v>
      </c>
      <c r="AA17" s="66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5">
        <v>0.187</v>
      </c>
      <c r="AM17" s="66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5">
        <v>0.187</v>
      </c>
      <c r="AY17" s="66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5">
        <v>0.187</v>
      </c>
      <c r="BK17" s="66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5">
        <f>1-(SUM(B12:B17))</f>
        <v>0.1577599999999999</v>
      </c>
      <c r="C18" s="66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5">
        <f>1-(SUM(N12:N17))</f>
        <v>0.1577599999999999</v>
      </c>
      <c r="O18" s="66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5">
        <f>1-(SUM(Z12:Z17))</f>
        <v>0.1577599999999999</v>
      </c>
      <c r="AA18" s="66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5">
        <f>1-(SUM(AL12:AL17))</f>
        <v>0.1577599999999999</v>
      </c>
      <c r="AM18" s="66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5">
        <f>1-(SUM(AX12:AX17))</f>
        <v>0.1577599999999999</v>
      </c>
      <c r="AY18" s="66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5">
        <f>1-(SUM(BJ12:BJ17))</f>
        <v>0.1577599999999999</v>
      </c>
      <c r="BK18" s="66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7">
        <f ca="1">RAND()</f>
        <v>0.33794203195646544</v>
      </c>
      <c r="C19" s="66"/>
      <c r="M19" t="s">
        <v>113</v>
      </c>
      <c r="N19" s="67">
        <f ca="1">B19</f>
        <v>0.33794203195646544</v>
      </c>
      <c r="O19" s="66"/>
      <c r="Y19" t="s">
        <v>113</v>
      </c>
      <c r="Z19" s="67">
        <f ca="1">N19</f>
        <v>0.33794203195646544</v>
      </c>
      <c r="AA19" s="66"/>
      <c r="AK19" t="s">
        <v>113</v>
      </c>
      <c r="AL19" s="67">
        <f ca="1">Z19</f>
        <v>0.33794203195646544</v>
      </c>
      <c r="AM19" s="66"/>
      <c r="AW19" t="s">
        <v>113</v>
      </c>
      <c r="AX19" s="67">
        <f ca="1">AL19</f>
        <v>0.33794203195646544</v>
      </c>
      <c r="AY19" s="66"/>
      <c r="BI19" t="s">
        <v>113</v>
      </c>
      <c r="BJ19" s="67">
        <f ca="1">AX19</f>
        <v>0.33794203195646544</v>
      </c>
      <c r="BK19" s="66"/>
    </row>
    <row r="20" spans="1:71" x14ac:dyDescent="0.25">
      <c r="A20" t="s">
        <v>114</v>
      </c>
      <c r="B20" s="6" t="str" cm="1">
        <f t="array" aca="1" ref="B20" ca="1">INDEX(A12:A18,COUNTIF(C12:C18,"&lt;="&amp;B19)+1)</f>
        <v>Heidelberg</v>
      </c>
      <c r="C20" t="s">
        <v>102</v>
      </c>
      <c r="M20" t="s">
        <v>114</v>
      </c>
      <c r="N20" s="6" t="str" cm="1">
        <f t="array" aca="1" ref="N20" ca="1">INDEX(M12:M18,COUNTIF(O12:O18,"&lt;="&amp;N19)+1)</f>
        <v>Heidelberg</v>
      </c>
      <c r="O20" t="s">
        <v>102</v>
      </c>
      <c r="Y20" t="s">
        <v>114</v>
      </c>
      <c r="Z20" s="6" t="str" cm="1">
        <f t="array" aca="1" ref="Z20" ca="1">INDEX(Y12:Y18,COUNTIF(AA12:AA18,"&lt;="&amp;Z19)+1)</f>
        <v>Heidelberg</v>
      </c>
      <c r="AA20" t="s">
        <v>102</v>
      </c>
      <c r="AK20" t="s">
        <v>114</v>
      </c>
      <c r="AL20" s="6" t="str">
        <f ca="1">Z20</f>
        <v>Heidelberg</v>
      </c>
      <c r="AM20" t="s">
        <v>102</v>
      </c>
      <c r="AW20" t="s">
        <v>114</v>
      </c>
      <c r="AX20" s="6" t="str">
        <f ca="1">AL20</f>
        <v>Heidelberg</v>
      </c>
      <c r="AY20" t="s">
        <v>102</v>
      </c>
      <c r="BI20" t="s">
        <v>114</v>
      </c>
      <c r="BJ20" s="6" t="str">
        <f ca="1">AX20</f>
        <v>Heidelberg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0" t="s">
        <v>117</v>
      </c>
      <c r="B22" s="71"/>
      <c r="C22" s="71"/>
      <c r="D22" s="71"/>
      <c r="E22" s="71"/>
      <c r="F22" s="72"/>
      <c r="G22" s="72"/>
      <c r="H22" s="72"/>
      <c r="I22" s="72"/>
      <c r="J22" s="72"/>
      <c r="K22" s="72"/>
      <c r="M22" s="70" t="s">
        <v>117</v>
      </c>
      <c r="N22" s="71"/>
      <c r="O22" s="71"/>
      <c r="P22" s="71"/>
      <c r="Q22" s="71"/>
      <c r="R22" s="72"/>
      <c r="S22" s="72"/>
      <c r="T22" s="72"/>
      <c r="U22" s="72"/>
      <c r="V22" s="72"/>
      <c r="W22" s="72"/>
      <c r="Y22" s="70" t="s">
        <v>117</v>
      </c>
      <c r="Z22" s="71"/>
      <c r="AA22" s="71"/>
      <c r="AB22" s="71"/>
      <c r="AC22" s="71"/>
      <c r="AD22" s="72"/>
      <c r="AE22" s="72"/>
      <c r="AF22" s="72"/>
      <c r="AG22" s="72"/>
      <c r="AH22" s="72"/>
      <c r="AI22" s="72"/>
      <c r="AK22" s="70" t="s">
        <v>117</v>
      </c>
      <c r="AL22" s="71"/>
      <c r="AM22" s="71"/>
      <c r="AN22" s="71"/>
      <c r="AO22" s="71"/>
      <c r="AP22" s="72"/>
      <c r="AQ22" s="72"/>
      <c r="AR22" s="72"/>
      <c r="AS22" s="72"/>
      <c r="AT22" s="72"/>
      <c r="AU22" s="72"/>
      <c r="AW22" s="70" t="s">
        <v>117</v>
      </c>
      <c r="AX22" s="71"/>
      <c r="AY22" s="71"/>
      <c r="AZ22" s="71"/>
      <c r="BA22" s="71"/>
      <c r="BB22" s="72"/>
      <c r="BC22" s="72"/>
      <c r="BD22" s="72"/>
      <c r="BE22" s="72"/>
      <c r="BF22" s="72"/>
      <c r="BG22" s="72"/>
      <c r="BI22" s="70" t="s">
        <v>117</v>
      </c>
      <c r="BJ22" s="71"/>
      <c r="BK22" s="71"/>
      <c r="BL22" s="71"/>
      <c r="BM22" s="71"/>
      <c r="BN22" s="72"/>
      <c r="BO22" s="72"/>
      <c r="BP22" s="72"/>
      <c r="BQ22" s="72"/>
      <c r="BR22" s="72"/>
      <c r="BS22" s="72"/>
    </row>
    <row r="23" spans="1:71" x14ac:dyDescent="0.25">
      <c r="A23" t="s">
        <v>29</v>
      </c>
      <c r="B23" s="15">
        <f ca="1">10^(B9)</f>
        <v>3.4930693462064524E-2</v>
      </c>
      <c r="C23" t="s">
        <v>3</v>
      </c>
      <c r="M23" t="s">
        <v>29</v>
      </c>
      <c r="N23" s="15">
        <f ca="1">B23</f>
        <v>3.4930693462064524E-2</v>
      </c>
      <c r="O23" t="s">
        <v>3</v>
      </c>
      <c r="Y23" t="s">
        <v>29</v>
      </c>
      <c r="Z23" s="15">
        <f ca="1">N23</f>
        <v>3.4930693462064524E-2</v>
      </c>
      <c r="AA23" t="s">
        <v>3</v>
      </c>
      <c r="AK23" t="s">
        <v>29</v>
      </c>
      <c r="AL23" s="15">
        <f ca="1">10^(AL9)</f>
        <v>8.4394170713366831E-4</v>
      </c>
      <c r="AM23" t="s">
        <v>3</v>
      </c>
      <c r="AW23" t="s">
        <v>29</v>
      </c>
      <c r="AX23" s="15">
        <f ca="1">10^(AX9)</f>
        <v>8.4394170713366831E-4</v>
      </c>
      <c r="AY23" t="s">
        <v>3</v>
      </c>
      <c r="BI23" t="s">
        <v>29</v>
      </c>
      <c r="BJ23" s="15">
        <f ca="1">10^(BJ9)</f>
        <v>8.4394170713366831E-4</v>
      </c>
      <c r="BK23" t="s">
        <v>3</v>
      </c>
    </row>
    <row r="24" spans="1:71" x14ac:dyDescent="0.25">
      <c r="A24" s="25" t="s">
        <v>145</v>
      </c>
      <c r="B24" s="26">
        <f>1/30*(400/1814)</f>
        <v>7.3502388827636897E-3</v>
      </c>
      <c r="C24" t="s">
        <v>3</v>
      </c>
      <c r="D24" t="s">
        <v>4</v>
      </c>
      <c r="M24" s="25" t="s">
        <v>145</v>
      </c>
      <c r="N24" s="26">
        <v>1</v>
      </c>
      <c r="O24" t="s">
        <v>3</v>
      </c>
      <c r="P24" t="s">
        <v>4</v>
      </c>
      <c r="Y24" s="25" t="s">
        <v>145</v>
      </c>
      <c r="Z24" s="26">
        <v>10</v>
      </c>
      <c r="AA24" t="s">
        <v>3</v>
      </c>
      <c r="AB24" t="s">
        <v>4</v>
      </c>
      <c r="AK24" s="25" t="s">
        <v>145</v>
      </c>
      <c r="AL24" s="26">
        <f>1/30*(400/1814)</f>
        <v>7.3502388827636897E-3</v>
      </c>
      <c r="AM24" t="s">
        <v>3</v>
      </c>
      <c r="AN24" t="s">
        <v>4</v>
      </c>
      <c r="AW24" s="25" t="s">
        <v>145</v>
      </c>
      <c r="AX24" s="26">
        <v>1</v>
      </c>
      <c r="AY24" t="s">
        <v>3</v>
      </c>
      <c r="AZ24" t="s">
        <v>4</v>
      </c>
      <c r="BI24" s="25" t="s">
        <v>145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1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137</v>
      </c>
      <c r="B26" s="17" cm="1">
        <f t="array" aca="1" ref="B26" ca="1">_xll.RiskMean(B25)</f>
        <v>0.205731</v>
      </c>
      <c r="M26" t="s">
        <v>137</v>
      </c>
      <c r="N26" s="17" cm="1">
        <f t="array" aca="1" ref="N26" ca="1">_xll.RiskMean(N25)</f>
        <v>6.6600000000000001E-3</v>
      </c>
      <c r="Y26" t="s">
        <v>137</v>
      </c>
      <c r="Z26" s="17" cm="1">
        <f t="array" aca="1" ref="Z26" ca="1">_xll.RiskMean(Z25)</f>
        <v>5.8100000000000003E-4</v>
      </c>
      <c r="AK26" t="s">
        <v>137</v>
      </c>
      <c r="AL26" s="17" cm="1">
        <f t="array" aca="1" ref="AL26" ca="1">_xll.RiskMean(AL25)</f>
        <v>8.2791000000000003E-2</v>
      </c>
      <c r="AW26" t="s">
        <v>137</v>
      </c>
      <c r="AX26" s="17" cm="1">
        <f t="array" aca="1" ref="AX26" ca="1">_xll.RiskMean(AX25)</f>
        <v>1.1913E-2</v>
      </c>
      <c r="BI26" t="s">
        <v>137</v>
      </c>
      <c r="BJ26" s="17" cm="1">
        <f t="array" aca="1" ref="BJ26" ca="1">_xll.RiskMean(BJ25)</f>
        <v>3.8170000000000001E-3</v>
      </c>
    </row>
    <row r="27" spans="1:71" ht="18.75" x14ac:dyDescent="0.3">
      <c r="A27" s="73" t="s">
        <v>118</v>
      </c>
      <c r="B27" s="74"/>
      <c r="C27" s="75"/>
      <c r="D27" s="75"/>
      <c r="E27" s="75"/>
      <c r="F27" s="75"/>
      <c r="G27" s="75"/>
      <c r="H27" s="75"/>
      <c r="I27" s="75"/>
      <c r="J27" s="75"/>
      <c r="K27" s="75"/>
      <c r="M27" s="73" t="s">
        <v>118</v>
      </c>
      <c r="N27" s="74"/>
      <c r="O27" s="75"/>
      <c r="P27" s="75"/>
      <c r="Q27" s="75"/>
      <c r="R27" s="75"/>
      <c r="S27" s="75"/>
      <c r="T27" s="75"/>
      <c r="U27" s="75"/>
      <c r="V27" s="75"/>
      <c r="W27" s="75"/>
      <c r="Y27" s="73" t="s">
        <v>118</v>
      </c>
      <c r="Z27" s="74"/>
      <c r="AA27" s="75"/>
      <c r="AB27" s="75"/>
      <c r="AC27" s="75"/>
      <c r="AD27" s="75"/>
      <c r="AE27" s="75"/>
      <c r="AF27" s="75"/>
      <c r="AG27" s="75"/>
      <c r="AH27" s="75"/>
      <c r="AI27" s="75"/>
      <c r="AK27" s="73" t="s">
        <v>118</v>
      </c>
      <c r="AL27" s="74"/>
      <c r="AM27" s="75"/>
      <c r="AN27" s="75"/>
      <c r="AO27" s="75"/>
      <c r="AP27" s="75"/>
      <c r="AQ27" s="75"/>
      <c r="AR27" s="75"/>
      <c r="AS27" s="75"/>
      <c r="AT27" s="75"/>
      <c r="AU27" s="75"/>
      <c r="AW27" s="73" t="s">
        <v>118</v>
      </c>
      <c r="AX27" s="74"/>
      <c r="AY27" s="75"/>
      <c r="AZ27" s="75"/>
      <c r="BA27" s="75"/>
      <c r="BB27" s="75"/>
      <c r="BC27" s="75"/>
      <c r="BD27" s="75"/>
      <c r="BE27" s="75"/>
      <c r="BF27" s="75"/>
      <c r="BG27" s="75"/>
      <c r="BI27" s="73" t="s">
        <v>118</v>
      </c>
      <c r="BJ27" s="74"/>
      <c r="BK27" s="75"/>
      <c r="BL27" s="75"/>
      <c r="BM27" s="75"/>
      <c r="BN27" s="75"/>
      <c r="BO27" s="75"/>
      <c r="BP27" s="75"/>
      <c r="BQ27" s="75"/>
      <c r="BR27" s="75"/>
      <c r="BS27" s="75"/>
    </row>
    <row r="28" spans="1:71" x14ac:dyDescent="0.25">
      <c r="A28" t="s">
        <v>119</v>
      </c>
      <c r="B28" s="68" t="s">
        <v>105</v>
      </c>
      <c r="M28" t="s">
        <v>119</v>
      </c>
      <c r="N28" s="68" t="s">
        <v>105</v>
      </c>
      <c r="Y28" t="s">
        <v>119</v>
      </c>
      <c r="Z28" s="68" t="s">
        <v>105</v>
      </c>
      <c r="AK28" t="s">
        <v>119</v>
      </c>
      <c r="AL28" s="68" t="s">
        <v>105</v>
      </c>
      <c r="AW28" t="s">
        <v>119</v>
      </c>
      <c r="AX28" s="68" t="s">
        <v>105</v>
      </c>
      <c r="BI28" t="s">
        <v>119</v>
      </c>
      <c r="BJ28" s="68" t="s">
        <v>105</v>
      </c>
    </row>
    <row r="29" spans="1:71" x14ac:dyDescent="0.25">
      <c r="A29" t="s">
        <v>119</v>
      </c>
      <c r="B29" s="68" t="s">
        <v>107</v>
      </c>
      <c r="M29" t="s">
        <v>119</v>
      </c>
      <c r="N29" s="68" t="s">
        <v>107</v>
      </c>
      <c r="Y29" t="s">
        <v>119</v>
      </c>
      <c r="Z29" s="68" t="s">
        <v>107</v>
      </c>
      <c r="AK29" t="s">
        <v>119</v>
      </c>
      <c r="AL29" s="68" t="s">
        <v>107</v>
      </c>
      <c r="AW29" t="s">
        <v>119</v>
      </c>
      <c r="AX29" s="68" t="s">
        <v>107</v>
      </c>
      <c r="BI29" t="s">
        <v>119</v>
      </c>
      <c r="BJ29" s="68" t="s">
        <v>107</v>
      </c>
    </row>
    <row r="30" spans="1:71" x14ac:dyDescent="0.25">
      <c r="A30" t="s">
        <v>119</v>
      </c>
      <c r="B30" s="68" t="s">
        <v>111</v>
      </c>
      <c r="M30" t="s">
        <v>119</v>
      </c>
      <c r="N30" s="68" t="s">
        <v>111</v>
      </c>
      <c r="Y30" t="s">
        <v>119</v>
      </c>
      <c r="Z30" s="68" t="s">
        <v>111</v>
      </c>
      <c r="AK30" t="s">
        <v>119</v>
      </c>
      <c r="AL30" s="68" t="s">
        <v>111</v>
      </c>
      <c r="AW30" t="s">
        <v>119</v>
      </c>
      <c r="AX30" s="68" t="s">
        <v>111</v>
      </c>
      <c r="BI30" t="s">
        <v>119</v>
      </c>
      <c r="BJ30" s="68" t="s">
        <v>111</v>
      </c>
    </row>
    <row r="31" spans="1:71" x14ac:dyDescent="0.25">
      <c r="A31" t="s">
        <v>122</v>
      </c>
      <c r="B31" s="6">
        <f ca="1">IF(ISNUMBER(MATCH(B20,B28:B30,0)),1,0)</f>
        <v>0</v>
      </c>
      <c r="C31" t="s">
        <v>7</v>
      </c>
      <c r="M31" t="s">
        <v>122</v>
      </c>
      <c r="N31" s="6">
        <f ca="1">IF(ISNUMBER(MATCH(N20,N28:N30,0)),1,0)</f>
        <v>0</v>
      </c>
      <c r="O31" t="s">
        <v>7</v>
      </c>
      <c r="Y31" t="s">
        <v>122</v>
      </c>
      <c r="Z31" s="6">
        <f ca="1">IF(ISNUMBER(MATCH(Z20,Z28:Z30,0)),1,0)</f>
        <v>0</v>
      </c>
      <c r="AA31" t="s">
        <v>7</v>
      </c>
      <c r="AK31" t="s">
        <v>122</v>
      </c>
      <c r="AL31" s="6">
        <f ca="1">IF(ISNUMBER(MATCH(AL20,AL28:AL30,0)),1,0)</f>
        <v>0</v>
      </c>
      <c r="AM31" t="s">
        <v>7</v>
      </c>
      <c r="AW31" t="s">
        <v>122</v>
      </c>
      <c r="AX31" s="6">
        <f ca="1">IF(ISNUMBER(MATCH(AX20,AX28:AX30,0)),1,0)</f>
        <v>0</v>
      </c>
      <c r="AY31" t="s">
        <v>7</v>
      </c>
      <c r="BI31" t="s">
        <v>122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121</v>
      </c>
      <c r="B32" s="69">
        <f ca="1">B25*B31</f>
        <v>0</v>
      </c>
      <c r="C32" t="s">
        <v>7</v>
      </c>
      <c r="M32" t="s">
        <v>121</v>
      </c>
      <c r="N32" s="69">
        <f ca="1">N25*N31</f>
        <v>0</v>
      </c>
      <c r="O32" t="s">
        <v>7</v>
      </c>
      <c r="Y32" t="s">
        <v>121</v>
      </c>
      <c r="Z32" s="69">
        <f ca="1">Z25*Z31</f>
        <v>0</v>
      </c>
      <c r="AA32" t="s">
        <v>7</v>
      </c>
      <c r="AK32" t="s">
        <v>121</v>
      </c>
      <c r="AL32" s="69">
        <f ca="1">AL25*AL31</f>
        <v>0</v>
      </c>
      <c r="AM32" t="s">
        <v>7</v>
      </c>
      <c r="AW32" t="s">
        <v>121</v>
      </c>
      <c r="AX32" s="69">
        <f ca="1">AX25*AX31</f>
        <v>0</v>
      </c>
      <c r="AY32" t="s">
        <v>7</v>
      </c>
      <c r="BI32" t="s">
        <v>121</v>
      </c>
      <c r="BJ32" s="69">
        <f ca="1">BJ25*BJ31</f>
        <v>0</v>
      </c>
      <c r="BK32" t="s">
        <v>7</v>
      </c>
    </row>
    <row r="33" spans="1:71" x14ac:dyDescent="0.25">
      <c r="A33" t="s">
        <v>138</v>
      </c>
      <c r="B33" s="17" cm="1">
        <f t="array" aca="1" ref="B33" ca="1">_xll.RiskMean(B32)</f>
        <v>0.10519199999999999</v>
      </c>
      <c r="M33" t="s">
        <v>138</v>
      </c>
      <c r="N33" s="17" cm="1">
        <f t="array" aca="1" ref="N33" ca="1">_xll.RiskMean(N32)</f>
        <v>3.4359999999999998E-3</v>
      </c>
      <c r="Y33" t="s">
        <v>138</v>
      </c>
      <c r="Z33" s="17" cm="1">
        <f t="array" aca="1" ref="Z33" ca="1">_xll.RiskMean(Z32)</f>
        <v>2.9500000000000001E-4</v>
      </c>
      <c r="AK33" t="s">
        <v>138</v>
      </c>
      <c r="AL33" s="17" cm="1">
        <f t="array" aca="1" ref="AL33" ca="1">_xll.RiskMean(AL32)</f>
        <v>4.2354999999999997E-2</v>
      </c>
      <c r="AW33" t="s">
        <v>138</v>
      </c>
      <c r="AX33" s="17" cm="1">
        <f t="array" aca="1" ref="AX33" ca="1">_xll.RiskMean(AX32)</f>
        <v>6.0870000000000004E-3</v>
      </c>
      <c r="BI33" t="s">
        <v>138</v>
      </c>
      <c r="BJ33" s="17" cm="1">
        <f t="array" aca="1" ref="BJ33" ca="1">_xll.RiskMean(BJ32)</f>
        <v>1.926E-3</v>
      </c>
    </row>
    <row r="34" spans="1:71" x14ac:dyDescent="0.25">
      <c r="A34" t="s">
        <v>120</v>
      </c>
      <c r="B34" s="68" t="s">
        <v>110</v>
      </c>
      <c r="M34" t="s">
        <v>120</v>
      </c>
      <c r="N34" s="68" t="s">
        <v>110</v>
      </c>
      <c r="Y34" t="s">
        <v>120</v>
      </c>
      <c r="Z34" s="68" t="s">
        <v>110</v>
      </c>
      <c r="AK34" t="s">
        <v>120</v>
      </c>
      <c r="AL34" s="68" t="s">
        <v>110</v>
      </c>
      <c r="AW34" t="s">
        <v>120</v>
      </c>
      <c r="AX34" s="68" t="s">
        <v>110</v>
      </c>
      <c r="BI34" t="s">
        <v>120</v>
      </c>
      <c r="BJ34" s="68" t="s">
        <v>110</v>
      </c>
    </row>
    <row r="35" spans="1:71" x14ac:dyDescent="0.25">
      <c r="A35" t="s">
        <v>140</v>
      </c>
      <c r="B35" s="6">
        <f ca="1">IF(ISNUMBER(MATCH(B20,B34,0)),1,0)</f>
        <v>0</v>
      </c>
      <c r="M35" t="s">
        <v>140</v>
      </c>
      <c r="N35" s="6">
        <f ca="1">IF(ISNUMBER(MATCH(N20,N34,0)),1,0)</f>
        <v>0</v>
      </c>
      <c r="Y35" t="s">
        <v>140</v>
      </c>
      <c r="Z35" s="6">
        <f ca="1">IF(ISNUMBER(MATCH(Z20,Z34,0)),1,0)</f>
        <v>0</v>
      </c>
      <c r="AK35" t="s">
        <v>140</v>
      </c>
      <c r="AL35" s="6">
        <f ca="1">IF(ISNUMBER(MATCH(AL20,AL34,0)),1,0)</f>
        <v>0</v>
      </c>
      <c r="AW35" t="s">
        <v>140</v>
      </c>
      <c r="AX35" s="6">
        <f ca="1">IF(ISNUMBER(MATCH(AX20,AX34,0)),1,0)</f>
        <v>0</v>
      </c>
      <c r="BI35" t="s">
        <v>140</v>
      </c>
      <c r="BJ35" s="6">
        <f ca="1">IF(ISNUMBER(MATCH(BJ20,BJ34,0)),1,0)</f>
        <v>0</v>
      </c>
    </row>
    <row r="36" spans="1:71" x14ac:dyDescent="0.25">
      <c r="A36" t="s">
        <v>139</v>
      </c>
      <c r="B36" s="69">
        <f ca="1">B25*B35</f>
        <v>0</v>
      </c>
      <c r="C36" t="s">
        <v>7</v>
      </c>
      <c r="M36" t="s">
        <v>139</v>
      </c>
      <c r="N36" s="69">
        <f ca="1">N25*N35</f>
        <v>0</v>
      </c>
      <c r="O36" t="s">
        <v>7</v>
      </c>
      <c r="Y36" t="s">
        <v>139</v>
      </c>
      <c r="Z36" s="69">
        <f ca="1">Z25*Z35</f>
        <v>0</v>
      </c>
      <c r="AA36" t="s">
        <v>7</v>
      </c>
      <c r="AK36" t="s">
        <v>139</v>
      </c>
      <c r="AL36" s="69">
        <f ca="1">AL25*AL35</f>
        <v>0</v>
      </c>
      <c r="AM36" t="s">
        <v>7</v>
      </c>
      <c r="AW36" t="s">
        <v>139</v>
      </c>
      <c r="AX36" s="69">
        <f ca="1">AX25*AX35</f>
        <v>0</v>
      </c>
      <c r="AY36" t="s">
        <v>7</v>
      </c>
      <c r="BI36" t="s">
        <v>139</v>
      </c>
      <c r="BJ36" s="69">
        <f ca="1">BJ25*BJ35</f>
        <v>0</v>
      </c>
      <c r="BK36" t="s">
        <v>7</v>
      </c>
    </row>
    <row r="37" spans="1:71" x14ac:dyDescent="0.25">
      <c r="A37" t="s">
        <v>129</v>
      </c>
      <c r="B37" s="17" cm="1">
        <f t="array" aca="1" ref="B37" ca="1">_xll.RiskMean(B36)</f>
        <v>6.0287E-2</v>
      </c>
      <c r="M37" t="s">
        <v>129</v>
      </c>
      <c r="N37" s="17" cm="1">
        <f t="array" aca="1" ref="N37" ca="1">_xll.RiskMean(N36)</f>
        <v>1.915E-3</v>
      </c>
      <c r="Y37" t="s">
        <v>129</v>
      </c>
      <c r="Z37" s="17" cm="1">
        <f t="array" aca="1" ref="Z37" ca="1">_xll.RiskMean(Z36)</f>
        <v>1.7100000000000001E-4</v>
      </c>
      <c r="AK37" t="s">
        <v>129</v>
      </c>
      <c r="AL37" s="17" cm="1">
        <f t="array" aca="1" ref="AL37" ca="1">_xll.RiskMean(AL36)</f>
        <v>2.4298E-2</v>
      </c>
      <c r="AW37" t="s">
        <v>129</v>
      </c>
      <c r="AX37" s="17" cm="1">
        <f t="array" aca="1" ref="AX37" ca="1">_xll.RiskMean(AX36)</f>
        <v>3.46E-3</v>
      </c>
      <c r="BI37" t="s">
        <v>129</v>
      </c>
      <c r="BJ37" s="17" cm="1">
        <f t="array" aca="1" ref="BJ37" ca="1">_xll.RiskMean(BJ36)</f>
        <v>1.108E-3</v>
      </c>
    </row>
    <row r="38" spans="1:71" x14ac:dyDescent="0.25">
      <c r="A38" t="s">
        <v>130</v>
      </c>
      <c r="B38" s="69">
        <f ca="1">B25*ABS(B35-1)</f>
        <v>1</v>
      </c>
      <c r="M38" t="s">
        <v>130</v>
      </c>
      <c r="N38" s="69">
        <f ca="1">N25*ABS(N35-1)</f>
        <v>0</v>
      </c>
      <c r="Y38" t="s">
        <v>130</v>
      </c>
      <c r="Z38" s="69">
        <f ca="1">Z25*ABS(Z35-1)</f>
        <v>0</v>
      </c>
      <c r="AK38" t="s">
        <v>130</v>
      </c>
      <c r="AL38" s="69">
        <f ca="1">AL25*ABS(AL35-1)</f>
        <v>0</v>
      </c>
      <c r="AW38" t="s">
        <v>130</v>
      </c>
      <c r="AX38" s="69">
        <f ca="1">AX25*ABS(AX35-1)</f>
        <v>0</v>
      </c>
      <c r="BI38" t="s">
        <v>130</v>
      </c>
      <c r="BJ38" s="69">
        <f ca="1">BJ25*ABS(BJ35-1)</f>
        <v>0</v>
      </c>
    </row>
    <row r="39" spans="1:71" x14ac:dyDescent="0.25">
      <c r="A39" t="s">
        <v>131</v>
      </c>
      <c r="B39" s="17" cm="1">
        <f t="array" aca="1" ref="B39" ca="1">_xll.RiskMean(B38)</f>
        <v>0.14544399999999999</v>
      </c>
      <c r="M39" t="s">
        <v>131</v>
      </c>
      <c r="N39" s="17" cm="1">
        <f t="array" aca="1" ref="N39" ca="1">_xll.RiskMean(N38)</f>
        <v>4.7450000000000001E-3</v>
      </c>
      <c r="Y39" t="s">
        <v>131</v>
      </c>
      <c r="Z39" s="17" cm="1">
        <f t="array" aca="1" ref="Z39" ca="1">_xll.RiskMean(Z38)</f>
        <v>4.0999999999999999E-4</v>
      </c>
      <c r="AK39" t="s">
        <v>131</v>
      </c>
      <c r="AL39" s="17" cm="1">
        <f t="array" aca="1" ref="AL39" ca="1">_xll.RiskMean(AL38)</f>
        <v>5.8493000000000003E-2</v>
      </c>
      <c r="AW39" t="s">
        <v>131</v>
      </c>
      <c r="AX39" s="17" cm="1">
        <f t="array" aca="1" ref="AX39" ca="1">_xll.RiskMean(AX38)</f>
        <v>8.4530000000000004E-3</v>
      </c>
      <c r="BI39" t="s">
        <v>131</v>
      </c>
      <c r="BJ39" s="17" cm="1">
        <f t="array" aca="1" ref="BJ39" ca="1">_xll.RiskMean(BJ38)</f>
        <v>2.709E-3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1.7484768633219381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1.7484768633219381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1.7484768633219381</v>
      </c>
      <c r="AA43" t="s">
        <v>18</v>
      </c>
      <c r="AB43" t="s">
        <v>17</v>
      </c>
      <c r="AC43" t="s">
        <v>11</v>
      </c>
      <c r="AK43" t="s">
        <v>63</v>
      </c>
      <c r="AL43" s="14">
        <f ca="1">Z43</f>
        <v>1.7484768633219381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1.7484768633219381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1.7484768633219381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56.037256318576546</v>
      </c>
      <c r="C44" t="s">
        <v>5</v>
      </c>
      <c r="M44" t="s">
        <v>64</v>
      </c>
      <c r="N44" s="14">
        <f ca="1">10^(N43)</f>
        <v>56.037256318576546</v>
      </c>
      <c r="O44" t="s">
        <v>5</v>
      </c>
      <c r="Y44" t="s">
        <v>64</v>
      </c>
      <c r="Z44" s="14">
        <f ca="1">10^(Z43)</f>
        <v>56.037256318576546</v>
      </c>
      <c r="AA44" t="s">
        <v>5</v>
      </c>
      <c r="AK44" t="s">
        <v>64</v>
      </c>
      <c r="AL44" s="14">
        <f ca="1">10^(AL43)</f>
        <v>56.037256318576546</v>
      </c>
      <c r="AM44" t="s">
        <v>5</v>
      </c>
      <c r="AW44" t="s">
        <v>64</v>
      </c>
      <c r="AX44" s="14">
        <f ca="1">10^(AX43)</f>
        <v>56.037256318576546</v>
      </c>
      <c r="AY44" t="s">
        <v>5</v>
      </c>
      <c r="BI44" t="s">
        <v>64</v>
      </c>
      <c r="BJ44" s="14">
        <f ca="1">10^(BJ43)</f>
        <v>56.037256318576546</v>
      </c>
      <c r="BK44" t="s">
        <v>5</v>
      </c>
    </row>
    <row r="45" spans="1:71" ht="15.75" x14ac:dyDescent="0.25">
      <c r="A45" s="3" t="s">
        <v>132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132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132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132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132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132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6" t="s">
        <v>93</v>
      </c>
      <c r="B46" s="47">
        <f ca="1">B23*B44</f>
        <v>1.9574202229193356</v>
      </c>
      <c r="C46" s="46" t="s">
        <v>10</v>
      </c>
      <c r="D46" s="46" t="s">
        <v>6</v>
      </c>
      <c r="M46" s="46" t="s">
        <v>93</v>
      </c>
      <c r="N46" s="47">
        <f ca="1">N23*N44</f>
        <v>1.9574202229193356</v>
      </c>
      <c r="O46" s="46" t="s">
        <v>10</v>
      </c>
      <c r="P46" s="46" t="s">
        <v>6</v>
      </c>
      <c r="Y46" s="46" t="s">
        <v>93</v>
      </c>
      <c r="Z46" s="47">
        <f ca="1">Z23*Z44</f>
        <v>1.9574202229193356</v>
      </c>
      <c r="AA46" s="46" t="s">
        <v>10</v>
      </c>
      <c r="AB46" s="46" t="s">
        <v>6</v>
      </c>
      <c r="AK46" s="46" t="s">
        <v>93</v>
      </c>
      <c r="AL46" s="47">
        <f ca="1">AL23*AL44</f>
        <v>4.7292177760586432E-2</v>
      </c>
      <c r="AM46" s="46" t="s">
        <v>10</v>
      </c>
      <c r="AN46" s="46" t="s">
        <v>6</v>
      </c>
      <c r="AW46" s="46" t="s">
        <v>93</v>
      </c>
      <c r="AX46" s="47">
        <f ca="1">AX23*AX44</f>
        <v>4.7292177760586432E-2</v>
      </c>
      <c r="AY46" s="46" t="s">
        <v>10</v>
      </c>
      <c r="AZ46" s="46" t="s">
        <v>6</v>
      </c>
      <c r="BI46" s="46" t="s">
        <v>93</v>
      </c>
      <c r="BJ46" s="47">
        <f ca="1">BJ23*BJ44</f>
        <v>4.7292177760586432E-2</v>
      </c>
      <c r="BK46" s="46" t="s">
        <v>10</v>
      </c>
      <c r="BL46" s="46" t="s">
        <v>6</v>
      </c>
    </row>
    <row r="47" spans="1:71" x14ac:dyDescent="0.25">
      <c r="A47" s="77" t="s">
        <v>141</v>
      </c>
      <c r="B47" s="78" t="e">
        <f ca="1">IF(B$25=1,NA(),B$46)</f>
        <v>#N/A</v>
      </c>
      <c r="C47" s="77" t="s">
        <v>10</v>
      </c>
      <c r="M47" s="77" t="s">
        <v>141</v>
      </c>
      <c r="N47" s="78">
        <f ca="1">IF(N$25=1,NA(),N$46)</f>
        <v>1.9574202229193356</v>
      </c>
      <c r="O47" s="77" t="s">
        <v>10</v>
      </c>
      <c r="Y47" s="77" t="s">
        <v>141</v>
      </c>
      <c r="Z47" s="78">
        <f ca="1">IF(Z$25=1,NA(),Z$46)</f>
        <v>1.9574202229193356</v>
      </c>
      <c r="AA47" s="77" t="s">
        <v>10</v>
      </c>
      <c r="AK47" s="77" t="s">
        <v>141</v>
      </c>
      <c r="AL47" s="78">
        <f ca="1">IF(AL$25=1,NA(),AL$46)</f>
        <v>4.7292177760586432E-2</v>
      </c>
      <c r="AM47" s="77" t="s">
        <v>10</v>
      </c>
      <c r="AW47" s="77" t="s">
        <v>141</v>
      </c>
      <c r="AX47" s="78">
        <f ca="1">IF(AX$25=1,NA(),AX$46)</f>
        <v>4.7292177760586432E-2</v>
      </c>
      <c r="AY47" s="77" t="s">
        <v>10</v>
      </c>
      <c r="BI47" s="77" t="s">
        <v>141</v>
      </c>
      <c r="BJ47" s="78">
        <f ca="1">IF(BJ$25=1,NA(),BJ$46)</f>
        <v>4.7292177760586432E-2</v>
      </c>
      <c r="BK47" s="77" t="s">
        <v>10</v>
      </c>
    </row>
    <row r="48" spans="1:71" x14ac:dyDescent="0.25">
      <c r="A48" s="77" t="s">
        <v>142</v>
      </c>
      <c r="B48" s="78">
        <f ca="1">IF(B$25=0,NA(),B$46)</f>
        <v>1.9574202229193356</v>
      </c>
      <c r="C48" s="77" t="s">
        <v>10</v>
      </c>
      <c r="M48" s="77" t="s">
        <v>142</v>
      </c>
      <c r="N48" s="78" t="e">
        <f ca="1">IF(N$25=0,NA(),N$46)</f>
        <v>#N/A</v>
      </c>
      <c r="O48" s="77" t="s">
        <v>10</v>
      </c>
      <c r="Y48" s="77" t="s">
        <v>142</v>
      </c>
      <c r="Z48" s="78" t="e">
        <f ca="1">IF(Z$25=0,NA(),Z$46)</f>
        <v>#N/A</v>
      </c>
      <c r="AA48" s="77" t="s">
        <v>10</v>
      </c>
      <c r="AK48" s="77" t="s">
        <v>142</v>
      </c>
      <c r="AL48" s="78" t="e">
        <f ca="1">IF(AL$25=0,NA(),AL$46)</f>
        <v>#N/A</v>
      </c>
      <c r="AM48" s="77" t="s">
        <v>10</v>
      </c>
      <c r="AW48" s="77" t="s">
        <v>142</v>
      </c>
      <c r="AX48" s="78" t="e">
        <f ca="1">IF(AX$25=0,NA(),AX$46)</f>
        <v>#N/A</v>
      </c>
      <c r="AY48" s="77" t="s">
        <v>10</v>
      </c>
      <c r="BI48" s="77" t="s">
        <v>142</v>
      </c>
      <c r="BJ48" s="78" t="e">
        <f ca="1">IF(BJ$25=0,NA(),BJ$46)</f>
        <v>#N/A</v>
      </c>
      <c r="BK48" s="77" t="s">
        <v>10</v>
      </c>
    </row>
    <row r="49" spans="1:71" x14ac:dyDescent="0.25">
      <c r="A49" s="76" t="s">
        <v>124</v>
      </c>
      <c r="B49" s="49"/>
      <c r="C49" s="48"/>
      <c r="M49" s="76" t="s">
        <v>124</v>
      </c>
      <c r="N49" s="49"/>
      <c r="O49" s="48"/>
      <c r="Y49" s="76" t="s">
        <v>124</v>
      </c>
      <c r="Z49" s="49"/>
      <c r="AA49" s="48"/>
      <c r="AK49" s="76" t="s">
        <v>124</v>
      </c>
      <c r="AL49" s="49"/>
      <c r="AM49" s="48"/>
      <c r="AW49" s="76" t="s">
        <v>124</v>
      </c>
      <c r="AX49" s="49"/>
      <c r="AY49" s="48"/>
      <c r="BI49" s="76" t="s">
        <v>124</v>
      </c>
      <c r="BJ49" s="49"/>
      <c r="BK49" s="48"/>
    </row>
    <row r="50" spans="1:71" x14ac:dyDescent="0.25">
      <c r="A50" s="48" t="s">
        <v>143</v>
      </c>
      <c r="B50" s="49" t="e">
        <f ca="1">IF(B32=0,NA(),B46)</f>
        <v>#N/A</v>
      </c>
      <c r="C50" s="48" t="s">
        <v>10</v>
      </c>
      <c r="M50" s="48" t="s">
        <v>143</v>
      </c>
      <c r="N50" s="49" t="e">
        <f ca="1">IF(N32=0,NA(),N46)</f>
        <v>#N/A</v>
      </c>
      <c r="O50" s="48" t="s">
        <v>10</v>
      </c>
      <c r="Y50" s="48" t="s">
        <v>143</v>
      </c>
      <c r="Z50" s="49" t="e">
        <f ca="1">IF(Z32=0,NA(),Z46)</f>
        <v>#N/A</v>
      </c>
      <c r="AA50" s="48" t="s">
        <v>10</v>
      </c>
      <c r="AK50" s="48" t="s">
        <v>143</v>
      </c>
      <c r="AL50" s="49" t="e">
        <f ca="1">IF(AL32=0,NA(),AL46)</f>
        <v>#N/A</v>
      </c>
      <c r="AM50" s="48" t="s">
        <v>10</v>
      </c>
      <c r="AW50" s="48" t="s">
        <v>143</v>
      </c>
      <c r="AX50" s="49" t="e">
        <f ca="1">IF(AX32=0,NA(),AX46)</f>
        <v>#N/A</v>
      </c>
      <c r="AY50" s="48" t="s">
        <v>10</v>
      </c>
      <c r="BI50" s="48" t="s">
        <v>143</v>
      </c>
      <c r="BJ50" s="49" t="e">
        <f ca="1">IF(BJ32=0,NA(),BJ46)</f>
        <v>#N/A</v>
      </c>
      <c r="BK50" s="48" t="s">
        <v>10</v>
      </c>
    </row>
    <row r="51" spans="1:71" x14ac:dyDescent="0.25">
      <c r="A51" s="76" t="s">
        <v>133</v>
      </c>
      <c r="B51" s="49"/>
      <c r="C51" s="48"/>
      <c r="M51" s="76" t="s">
        <v>133</v>
      </c>
      <c r="N51" s="49"/>
      <c r="O51" s="48"/>
      <c r="Y51" s="76" t="s">
        <v>133</v>
      </c>
      <c r="Z51" s="49"/>
      <c r="AA51" s="48"/>
      <c r="AK51" s="76" t="s">
        <v>133</v>
      </c>
      <c r="AL51" s="49"/>
      <c r="AM51" s="48"/>
      <c r="AW51" s="76" t="s">
        <v>133</v>
      </c>
      <c r="AX51" s="49"/>
      <c r="AY51" s="48"/>
      <c r="BI51" s="76" t="s">
        <v>133</v>
      </c>
      <c r="BJ51" s="49"/>
      <c r="BK51" s="48"/>
    </row>
    <row r="52" spans="1:71" x14ac:dyDescent="0.25">
      <c r="A52" s="48" t="s">
        <v>134</v>
      </c>
      <c r="B52" s="49" t="e">
        <f ca="1">IF(B36=1,B46,NA())</f>
        <v>#N/A</v>
      </c>
      <c r="C52" s="48"/>
      <c r="M52" s="48" t="s">
        <v>134</v>
      </c>
      <c r="N52" s="49" t="e">
        <f ca="1">IF(N36=1,N46,NA())</f>
        <v>#N/A</v>
      </c>
      <c r="O52" s="48"/>
      <c r="Y52" s="48" t="s">
        <v>134</v>
      </c>
      <c r="Z52" s="49" t="e">
        <f ca="1">IF(Z36=1,Z46,NA())</f>
        <v>#N/A</v>
      </c>
      <c r="AA52" s="48"/>
      <c r="AK52" s="48" t="s">
        <v>134</v>
      </c>
      <c r="AL52" s="49" t="e">
        <f ca="1">IF(AL36=1,AL46,NA())</f>
        <v>#N/A</v>
      </c>
      <c r="AM52" s="48"/>
      <c r="AW52" s="48" t="s">
        <v>134</v>
      </c>
      <c r="AX52" s="49" t="e">
        <f ca="1">IF(AX36=1,AX46,NA())</f>
        <v>#N/A</v>
      </c>
      <c r="AY52" s="48"/>
      <c r="BI52" s="48" t="s">
        <v>134</v>
      </c>
      <c r="BJ52" s="49" t="e">
        <f ca="1">IF(BJ36=1,BJ46,NA())</f>
        <v>#N/A</v>
      </c>
      <c r="BK52" s="48"/>
    </row>
    <row r="53" spans="1:71" x14ac:dyDescent="0.25">
      <c r="A53" s="76" t="s">
        <v>135</v>
      </c>
      <c r="B53" s="49"/>
      <c r="C53" s="48"/>
      <c r="M53" s="76" t="s">
        <v>135</v>
      </c>
      <c r="N53" s="49"/>
      <c r="O53" s="48"/>
      <c r="Y53" s="76" t="s">
        <v>135</v>
      </c>
      <c r="Z53" s="49"/>
      <c r="AA53" s="48"/>
      <c r="AK53" s="76" t="s">
        <v>135</v>
      </c>
      <c r="AL53" s="49"/>
      <c r="AM53" s="48"/>
      <c r="AW53" s="76" t="s">
        <v>135</v>
      </c>
      <c r="AX53" s="49"/>
      <c r="AY53" s="48"/>
      <c r="BI53" s="76" t="s">
        <v>135</v>
      </c>
      <c r="BJ53" s="49"/>
      <c r="BK53" s="48"/>
    </row>
    <row r="54" spans="1:71" x14ac:dyDescent="0.25">
      <c r="A54" s="48" t="s">
        <v>136</v>
      </c>
      <c r="B54" s="49">
        <f ca="1">IF(B38=0,NA(),B46)</f>
        <v>1.9574202229193356</v>
      </c>
      <c r="C54" s="48" t="s">
        <v>10</v>
      </c>
      <c r="M54" s="48" t="s">
        <v>136</v>
      </c>
      <c r="N54" s="49" t="e">
        <f ca="1">IF(N38=0,NA(),N46)</f>
        <v>#N/A</v>
      </c>
      <c r="O54" s="48" t="s">
        <v>10</v>
      </c>
      <c r="Y54" s="48" t="s">
        <v>136</v>
      </c>
      <c r="Z54" s="49" t="e">
        <f ca="1">IF(Z38=0,NA(),Z46)</f>
        <v>#N/A</v>
      </c>
      <c r="AA54" s="48" t="s">
        <v>10</v>
      </c>
      <c r="AK54" s="48" t="s">
        <v>136</v>
      </c>
      <c r="AL54" s="49" t="e">
        <f ca="1">IF(AL38=0,NA(),AL46)</f>
        <v>#N/A</v>
      </c>
      <c r="AM54" s="48" t="s">
        <v>10</v>
      </c>
      <c r="AW54" s="48" t="s">
        <v>136</v>
      </c>
      <c r="AX54" s="49" t="e">
        <f ca="1">IF(AX38=0,NA(),AX46)</f>
        <v>#N/A</v>
      </c>
      <c r="AY54" s="48" t="s">
        <v>10</v>
      </c>
      <c r="BI54" s="48" t="s">
        <v>136</v>
      </c>
      <c r="BJ54" s="49" t="e">
        <f ca="1">IF(BJ38=0,NA(),BJ46)</f>
        <v>#N/A</v>
      </c>
      <c r="BK54" s="48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 cm="1">
        <f t="array" aca="1" ref="B56" ca="1">_xll.RiskTriang(0.0763,0.1324,0.2274)</f>
        <v>0.19336873972057864</v>
      </c>
      <c r="C56" cm="1">
        <f t="array" aca="1" ref="C56" ca="1">_xll.RiskTriang(38.49,51.45,57.69)</f>
        <v>50.078203361818915</v>
      </c>
      <c r="D56" t="s">
        <v>85</v>
      </c>
      <c r="E56" t="s">
        <v>9</v>
      </c>
      <c r="M56" t="s">
        <v>88</v>
      </c>
      <c r="N56" s="6" cm="1">
        <f t="array" aca="1" ref="N56" ca="1">_xll.RiskTriang(0.0763,0.1324,0.2274)</f>
        <v>0.13730703639613578</v>
      </c>
      <c r="O56" cm="1">
        <f t="array" aca="1" ref="O56" ca="1">_xll.RiskTriang(38.49,51.45,57.69)</f>
        <v>51.162888933652098</v>
      </c>
      <c r="P56" t="s">
        <v>85</v>
      </c>
      <c r="Q56" t="s">
        <v>9</v>
      </c>
      <c r="Y56" t="s">
        <v>88</v>
      </c>
      <c r="Z56" s="6">
        <f ca="1">N56</f>
        <v>0.13730703639613578</v>
      </c>
      <c r="AA56">
        <f ca="1">O56</f>
        <v>51.162888933652098</v>
      </c>
      <c r="AB56" t="s">
        <v>85</v>
      </c>
      <c r="AC56" t="s">
        <v>9</v>
      </c>
      <c r="AK56" t="s">
        <v>88</v>
      </c>
      <c r="AL56" s="6">
        <f ca="1">Z56</f>
        <v>0.13730703639613578</v>
      </c>
      <c r="AM56">
        <f ca="1">AA56</f>
        <v>51.162888933652098</v>
      </c>
      <c r="AN56" t="s">
        <v>85</v>
      </c>
      <c r="AO56" t="s">
        <v>9</v>
      </c>
      <c r="AW56" t="s">
        <v>88</v>
      </c>
      <c r="AX56" s="6">
        <f ca="1">AL56</f>
        <v>0.13730703639613578</v>
      </c>
      <c r="AY56">
        <f ca="1">AM56</f>
        <v>51.162888933652098</v>
      </c>
      <c r="AZ56" t="s">
        <v>85</v>
      </c>
      <c r="BA56" t="s">
        <v>9</v>
      </c>
      <c r="BI56" t="s">
        <v>88</v>
      </c>
      <c r="BJ56" s="6">
        <f ca="1">AX56</f>
        <v>0.13730703639613578</v>
      </c>
      <c r="BK56">
        <f ca="1">AY56</f>
        <v>51.162888933652098</v>
      </c>
      <c r="BL56" t="s">
        <v>85</v>
      </c>
      <c r="BM56" t="s">
        <v>9</v>
      </c>
    </row>
    <row r="57" spans="1:71" x14ac:dyDescent="0.25">
      <c r="A57" t="s">
        <v>151</v>
      </c>
      <c r="B57" s="6">
        <v>0.318</v>
      </c>
      <c r="C57" s="88">
        <v>4729.8999999999996</v>
      </c>
      <c r="D57" s="89" t="s">
        <v>152</v>
      </c>
      <c r="M57" t="s">
        <v>151</v>
      </c>
      <c r="N57" s="6">
        <v>0.318</v>
      </c>
      <c r="O57" s="88">
        <v>4729.8999999999996</v>
      </c>
      <c r="P57" s="89" t="s">
        <v>152</v>
      </c>
      <c r="Y57" t="s">
        <v>151</v>
      </c>
      <c r="Z57" s="6">
        <v>0.318</v>
      </c>
      <c r="AA57" s="88">
        <v>4729.8999999999996</v>
      </c>
      <c r="AB57" s="89" t="s">
        <v>152</v>
      </c>
      <c r="AK57" t="s">
        <v>151</v>
      </c>
      <c r="AL57" s="6">
        <v>0.318</v>
      </c>
      <c r="AM57" s="88">
        <v>4729.8999999999996</v>
      </c>
      <c r="AN57" s="89" t="s">
        <v>152</v>
      </c>
      <c r="AW57" t="s">
        <v>151</v>
      </c>
      <c r="AX57" s="6">
        <v>0.318</v>
      </c>
      <c r="AY57" s="88">
        <v>4729.8999999999996</v>
      </c>
      <c r="AZ57" s="89" t="s">
        <v>152</v>
      </c>
      <c r="BI57" t="s">
        <v>151</v>
      </c>
      <c r="BJ57" s="6">
        <v>0.318</v>
      </c>
      <c r="BK57" s="88">
        <v>4729.8999999999996</v>
      </c>
      <c r="BL57" s="89" t="s">
        <v>152</v>
      </c>
    </row>
    <row r="58" spans="1:71" x14ac:dyDescent="0.25">
      <c r="A58" t="s">
        <v>153</v>
      </c>
      <c r="B58" s="6">
        <f ca="1">IF(B20="Kentucky",B57,B56)</f>
        <v>0.19336873972057864</v>
      </c>
      <c r="C58" s="6">
        <f ca="1">IF(B20="Kentucky",C57,C56)</f>
        <v>50.078203361818915</v>
      </c>
      <c r="D58" s="89"/>
      <c r="M58" t="s">
        <v>153</v>
      </c>
      <c r="N58" s="6">
        <f ca="1">B58</f>
        <v>0.19336873972057864</v>
      </c>
      <c r="O58" s="6">
        <f ca="1">C58</f>
        <v>50.078203361818915</v>
      </c>
      <c r="P58" s="89"/>
      <c r="Y58" t="s">
        <v>153</v>
      </c>
      <c r="Z58" s="6">
        <f ca="1">N58</f>
        <v>0.19336873972057864</v>
      </c>
      <c r="AA58" s="6">
        <f ca="1">O58</f>
        <v>50.078203361818915</v>
      </c>
      <c r="AB58" s="89"/>
      <c r="AK58" t="s">
        <v>153</v>
      </c>
      <c r="AL58" s="6">
        <f ca="1">Z58</f>
        <v>0.19336873972057864</v>
      </c>
      <c r="AM58" s="6">
        <f ca="1">AA58</f>
        <v>50.078203361818915</v>
      </c>
      <c r="AN58" s="89"/>
      <c r="AW58" t="s">
        <v>153</v>
      </c>
      <c r="AX58" s="6">
        <f ca="1">AL58</f>
        <v>0.19336873972057864</v>
      </c>
      <c r="AY58" s="6">
        <f ca="1">AM58</f>
        <v>50.078203361818915</v>
      </c>
      <c r="AZ58" s="89"/>
      <c r="BI58" t="s">
        <v>153</v>
      </c>
      <c r="BJ58" s="6">
        <f ca="1">AX58</f>
        <v>0.19336873972057864</v>
      </c>
      <c r="BK58" s="6">
        <f ca="1">AY58</f>
        <v>50.078203361818915</v>
      </c>
      <c r="BL58" s="89"/>
    </row>
    <row r="59" spans="1:71" ht="18.75" x14ac:dyDescent="0.3">
      <c r="A59" s="34" t="s">
        <v>100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100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100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100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100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100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94</v>
      </c>
      <c r="B60" s="8">
        <f ca="1">B46</f>
        <v>1.9574202229193356</v>
      </c>
      <c r="C60" t="s">
        <v>10</v>
      </c>
      <c r="D60" t="s">
        <v>6</v>
      </c>
      <c r="E60" t="s">
        <v>20</v>
      </c>
      <c r="M60" t="s">
        <v>94</v>
      </c>
      <c r="N60" s="8">
        <f ca="1">N46</f>
        <v>1.9574202229193356</v>
      </c>
      <c r="O60" t="s">
        <v>10</v>
      </c>
      <c r="P60" t="s">
        <v>6</v>
      </c>
      <c r="Q60" t="s">
        <v>20</v>
      </c>
      <c r="Y60" t="s">
        <v>94</v>
      </c>
      <c r="Z60" s="8">
        <f ca="1">Z46</f>
        <v>1.9574202229193356</v>
      </c>
      <c r="AA60" t="s">
        <v>10</v>
      </c>
      <c r="AB60" t="s">
        <v>6</v>
      </c>
      <c r="AC60" t="s">
        <v>20</v>
      </c>
      <c r="AK60" t="s">
        <v>94</v>
      </c>
      <c r="AL60" s="8">
        <f ca="1">AL46</f>
        <v>4.7292177760586432E-2</v>
      </c>
      <c r="AM60" t="s">
        <v>10</v>
      </c>
      <c r="AN60" t="s">
        <v>6</v>
      </c>
      <c r="AO60" t="s">
        <v>20</v>
      </c>
      <c r="AW60" t="s">
        <v>94</v>
      </c>
      <c r="AX60" s="8">
        <f ca="1">AX46</f>
        <v>4.7292177760586432E-2</v>
      </c>
      <c r="AY60" t="s">
        <v>10</v>
      </c>
      <c r="AZ60" t="s">
        <v>6</v>
      </c>
      <c r="BA60" t="s">
        <v>20</v>
      </c>
      <c r="BI60" t="s">
        <v>94</v>
      </c>
      <c r="BJ60" s="8">
        <f ca="1">BJ46</f>
        <v>4.7292177760586432E-2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2">
        <v>1.2999999999999999E-4</v>
      </c>
      <c r="D61" t="s">
        <v>4</v>
      </c>
      <c r="E61" t="s">
        <v>20</v>
      </c>
      <c r="F61" s="25"/>
      <c r="M61" t="s">
        <v>32</v>
      </c>
      <c r="N61" s="52">
        <f>B61</f>
        <v>1.2999999999999999E-4</v>
      </c>
      <c r="P61" t="s">
        <v>4</v>
      </c>
      <c r="Q61" t="s">
        <v>20</v>
      </c>
      <c r="R61" s="25"/>
      <c r="Y61" t="s">
        <v>32</v>
      </c>
      <c r="Z61" s="52">
        <f>N61</f>
        <v>1.2999999999999999E-4</v>
      </c>
      <c r="AA61">
        <f>LOG10(Z61)</f>
        <v>-3.8860566476931631</v>
      </c>
      <c r="AB61" t="s">
        <v>4</v>
      </c>
      <c r="AC61" t="s">
        <v>20</v>
      </c>
      <c r="AD61" s="25"/>
      <c r="AK61" t="s">
        <v>32</v>
      </c>
      <c r="AL61" s="95">
        <v>1.7999999999999999E-6</v>
      </c>
      <c r="AN61" t="s">
        <v>4</v>
      </c>
      <c r="AO61" t="s">
        <v>20</v>
      </c>
      <c r="AP61" s="25"/>
      <c r="AW61" t="s">
        <v>32</v>
      </c>
      <c r="AX61" s="95">
        <f>AL61</f>
        <v>1.7999999999999999E-6</v>
      </c>
      <c r="AZ61" t="s">
        <v>4</v>
      </c>
      <c r="BA61" t="s">
        <v>20</v>
      </c>
      <c r="BB61" s="25"/>
      <c r="BI61" t="s">
        <v>32</v>
      </c>
      <c r="BJ61" s="95">
        <f>AX61</f>
        <v>1.7999999999999999E-6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91</v>
      </c>
      <c r="M62" t="s">
        <v>33</v>
      </c>
      <c r="N62">
        <v>1</v>
      </c>
      <c r="O62" t="s">
        <v>91</v>
      </c>
      <c r="Y62" t="s">
        <v>33</v>
      </c>
      <c r="Z62">
        <v>1</v>
      </c>
      <c r="AA62" t="s">
        <v>91</v>
      </c>
      <c r="AK62" t="s">
        <v>33</v>
      </c>
      <c r="AL62">
        <v>1</v>
      </c>
      <c r="AM62" t="s">
        <v>91</v>
      </c>
      <c r="AW62" t="s">
        <v>33</v>
      </c>
      <c r="AX62">
        <v>1</v>
      </c>
      <c r="AY62" t="s">
        <v>91</v>
      </c>
      <c r="BI62" t="s">
        <v>33</v>
      </c>
      <c r="BJ62">
        <v>1</v>
      </c>
      <c r="BK62" t="s">
        <v>91</v>
      </c>
    </row>
    <row r="63" spans="1:71" x14ac:dyDescent="0.25">
      <c r="A63" s="20" t="s">
        <v>123</v>
      </c>
      <c r="B63" s="50">
        <f ca="1">IF(B62=1,B60*B61,B60)</f>
        <v>2.5446462897951358E-4</v>
      </c>
      <c r="C63" s="20" t="s">
        <v>10</v>
      </c>
      <c r="D63" t="s">
        <v>6</v>
      </c>
      <c r="E63" t="s">
        <v>20</v>
      </c>
      <c r="M63" s="20" t="s">
        <v>123</v>
      </c>
      <c r="N63" s="50">
        <f ca="1">IF(N62=1,N60*N61,N60)</f>
        <v>2.5446462897951358E-4</v>
      </c>
      <c r="O63" s="20" t="s">
        <v>10</v>
      </c>
      <c r="P63" t="s">
        <v>6</v>
      </c>
      <c r="Q63" t="s">
        <v>20</v>
      </c>
      <c r="Y63" s="20" t="s">
        <v>123</v>
      </c>
      <c r="Z63" s="50">
        <f ca="1">IF(Z62=1,Z60*Z61,Z60)</f>
        <v>2.5446462897951358E-4</v>
      </c>
      <c r="AA63" s="20" t="s">
        <v>10</v>
      </c>
      <c r="AB63" t="s">
        <v>6</v>
      </c>
      <c r="AC63" t="s">
        <v>20</v>
      </c>
      <c r="AK63" s="20" t="s">
        <v>123</v>
      </c>
      <c r="AL63" s="50">
        <f ca="1">IF(AL62=1,AL60*AL61,AL60)</f>
        <v>8.5125919969055575E-8</v>
      </c>
      <c r="AM63" s="20" t="s">
        <v>10</v>
      </c>
      <c r="AN63" t="s">
        <v>6</v>
      </c>
      <c r="AO63" t="s">
        <v>20</v>
      </c>
      <c r="AW63" s="20" t="s">
        <v>123</v>
      </c>
      <c r="AX63" s="50">
        <f ca="1">IF(AX62=1,AX60*AX61,AX60)</f>
        <v>8.5125919969055575E-8</v>
      </c>
      <c r="AY63" s="20" t="s">
        <v>10</v>
      </c>
      <c r="AZ63" t="s">
        <v>6</v>
      </c>
      <c r="BA63" t="s">
        <v>20</v>
      </c>
      <c r="BI63" s="20" t="s">
        <v>123</v>
      </c>
      <c r="BJ63" s="50">
        <f ca="1">IF(BJ62=1,BJ60*BJ61,BJ60)</f>
        <v>8.5125919969055575E-8</v>
      </c>
      <c r="BK63" s="20" t="s">
        <v>10</v>
      </c>
      <c r="BL63" t="s">
        <v>6</v>
      </c>
      <c r="BM63" t="s">
        <v>20</v>
      </c>
    </row>
    <row r="64" spans="1:71" x14ac:dyDescent="0.25">
      <c r="A64" s="77" t="str">
        <f>A47&amp;" (after scaling factor)"</f>
        <v>Level under the threshold (after scaling factor)</v>
      </c>
      <c r="B64" s="78" t="e">
        <f ca="1">B47*B61</f>
        <v>#N/A</v>
      </c>
      <c r="C64" s="77" t="s">
        <v>10</v>
      </c>
      <c r="D64" t="s">
        <v>86</v>
      </c>
      <c r="J64" s="7"/>
      <c r="M64" s="77" t="str">
        <f>M47&amp;" (after scaling factor)"</f>
        <v>Level under the threshold (after scaling factor)</v>
      </c>
      <c r="N64" s="78">
        <f ca="1">N47*N61</f>
        <v>2.5446462897951358E-4</v>
      </c>
      <c r="O64" s="77" t="s">
        <v>10</v>
      </c>
      <c r="P64" t="s">
        <v>86</v>
      </c>
      <c r="V64" s="7"/>
      <c r="Y64" s="77" t="str">
        <f>Y47&amp;" (after scaling factor)"</f>
        <v>Level under the threshold (after scaling factor)</v>
      </c>
      <c r="Z64" s="78">
        <f ca="1">Z47*Z61</f>
        <v>2.5446462897951358E-4</v>
      </c>
      <c r="AA64" s="77" t="s">
        <v>10</v>
      </c>
      <c r="AB64" t="s">
        <v>86</v>
      </c>
      <c r="AH64" s="7"/>
      <c r="AK64" s="77" t="str">
        <f>AK47&amp;" (after scaling factor)"</f>
        <v>Level under the threshold (after scaling factor)</v>
      </c>
      <c r="AL64" s="78">
        <f ca="1">AL47*AL61</f>
        <v>8.5125919969055575E-8</v>
      </c>
      <c r="AM64" s="77" t="s">
        <v>10</v>
      </c>
      <c r="AN64" t="s">
        <v>86</v>
      </c>
      <c r="AT64" s="7"/>
      <c r="AW64" s="77" t="str">
        <f>AW47&amp;" (after scaling factor)"</f>
        <v>Level under the threshold (after scaling factor)</v>
      </c>
      <c r="AX64" s="78">
        <f ca="1">AX47*AX61</f>
        <v>8.5125919969055575E-8</v>
      </c>
      <c r="AY64" s="77" t="s">
        <v>10</v>
      </c>
      <c r="AZ64" t="s">
        <v>86</v>
      </c>
      <c r="BF64" s="7"/>
      <c r="BI64" s="77" t="str">
        <f>BI47&amp;" (after scaling factor)"</f>
        <v>Level under the threshold (after scaling factor)</v>
      </c>
      <c r="BJ64" s="78">
        <f ca="1">BJ47*BJ61</f>
        <v>8.5125919969055575E-8</v>
      </c>
      <c r="BK64" s="77" t="s">
        <v>10</v>
      </c>
      <c r="BL64" t="s">
        <v>86</v>
      </c>
      <c r="BR64" s="7"/>
    </row>
    <row r="65" spans="1:71" x14ac:dyDescent="0.25">
      <c r="A65" s="77" t="str">
        <f>A48&amp;" (after scaling factor)"</f>
        <v>Level over the threshold (after scaling factor)</v>
      </c>
      <c r="B65" s="78">
        <f ca="1">B48*B61</f>
        <v>2.5446462897951358E-4</v>
      </c>
      <c r="C65" s="77" t="s">
        <v>10</v>
      </c>
      <c r="M65" s="77" t="str">
        <f>M48&amp;" (after scaling factor)"</f>
        <v>Level over the threshold (after scaling factor)</v>
      </c>
      <c r="N65" s="78" t="e">
        <f ca="1">N48*N61</f>
        <v>#N/A</v>
      </c>
      <c r="O65" s="77" t="s">
        <v>10</v>
      </c>
      <c r="Y65" s="77" t="str">
        <f>Y48&amp;" (after scaling factor)"</f>
        <v>Level over the threshold (after scaling factor)</v>
      </c>
      <c r="Z65" s="78" t="e">
        <f ca="1">Z48*Z61</f>
        <v>#N/A</v>
      </c>
      <c r="AA65" s="77" t="s">
        <v>10</v>
      </c>
      <c r="AK65" s="77" t="str">
        <f>AK48&amp;" (after scaling factor)"</f>
        <v>Level over the threshold (after scaling factor)</v>
      </c>
      <c r="AL65" s="78" t="e">
        <f ca="1">AL48*AL61</f>
        <v>#N/A</v>
      </c>
      <c r="AM65" s="77" t="s">
        <v>10</v>
      </c>
      <c r="AW65" s="77" t="str">
        <f>AW48&amp;" (after scaling factor)"</f>
        <v>Level over the threshold (after scaling factor)</v>
      </c>
      <c r="AX65" s="78" t="e">
        <f ca="1">AX48*AX61</f>
        <v>#N/A</v>
      </c>
      <c r="AY65" s="77" t="s">
        <v>10</v>
      </c>
      <c r="BI65" s="77" t="str">
        <f>BI48&amp;" (after scaling factor)"</f>
        <v>Level over the threshold (after scaling factor)</v>
      </c>
      <c r="BJ65" s="78" t="e">
        <f ca="1">BJ48*BJ61</f>
        <v>#N/A</v>
      </c>
      <c r="BK65" s="77" t="s">
        <v>10</v>
      </c>
    </row>
    <row r="66" spans="1:71" x14ac:dyDescent="0.25">
      <c r="A66" s="48" t="str">
        <f>A50&amp; " (after scaling factor)"</f>
        <v>Inclusion list &amp; level over the threshold (after scaling factor)</v>
      </c>
      <c r="B66" s="49" t="e">
        <f ca="1">B50*B$61</f>
        <v>#N/A</v>
      </c>
      <c r="C66" s="48" t="s">
        <v>10</v>
      </c>
      <c r="M66" s="48" t="str">
        <f>M50&amp; " (after scaling factor)"</f>
        <v>Inclusion list &amp; level over the threshold (after scaling factor)</v>
      </c>
      <c r="N66" s="49" t="e">
        <f ca="1">N50*N$61</f>
        <v>#N/A</v>
      </c>
      <c r="O66" s="48" t="s">
        <v>10</v>
      </c>
      <c r="Y66" s="48" t="str">
        <f>Y50&amp; " (after scaling factor)"</f>
        <v>Inclusion list &amp; level over the threshold (after scaling factor)</v>
      </c>
      <c r="Z66" s="49" t="e">
        <f ca="1">Z50*Z$61</f>
        <v>#N/A</v>
      </c>
      <c r="AA66" s="48" t="s">
        <v>10</v>
      </c>
      <c r="AK66" s="48" t="str">
        <f>AK50&amp; " (after scaling factor)"</f>
        <v>Inclusion list &amp; level over the threshold (after scaling factor)</v>
      </c>
      <c r="AL66" s="49" t="e">
        <f ca="1">AL50*AL$61</f>
        <v>#N/A</v>
      </c>
      <c r="AM66" s="48" t="s">
        <v>10</v>
      </c>
      <c r="AW66" s="48" t="str">
        <f>AW50&amp; " (after scaling factor)"</f>
        <v>Inclusion list &amp; level over the threshold (after scaling factor)</v>
      </c>
      <c r="AX66" s="49" t="e">
        <f ca="1">AX50*AX$61</f>
        <v>#N/A</v>
      </c>
      <c r="AY66" s="48" t="s">
        <v>10</v>
      </c>
      <c r="BI66" s="48" t="str">
        <f>BI50&amp; " (after scaling factor)"</f>
        <v>Inclusion list &amp; level over the threshold (after scaling factor)</v>
      </c>
      <c r="BJ66" s="49" t="e">
        <f ca="1">BJ50*BJ$61</f>
        <v>#N/A</v>
      </c>
      <c r="BK66" s="48" t="s">
        <v>10</v>
      </c>
    </row>
    <row r="67" spans="1:71" x14ac:dyDescent="0.25">
      <c r="A67" s="48" t="str">
        <f>A52&amp; " (after scaling factor)"</f>
        <v>Serotype Kentucky &amp; level over the threshold (after scaling factor)</v>
      </c>
      <c r="B67" s="49" t="e">
        <f ca="1">B52*B$61</f>
        <v>#N/A</v>
      </c>
      <c r="C67" s="48" t="s">
        <v>10</v>
      </c>
      <c r="M67" s="48" t="str">
        <f>M52&amp; " (after scaling factor)"</f>
        <v>Serotype Kentucky &amp; level over the threshold (after scaling factor)</v>
      </c>
      <c r="N67" s="49" t="e">
        <f ca="1">N52*N$61</f>
        <v>#N/A</v>
      </c>
      <c r="O67" s="48" t="s">
        <v>10</v>
      </c>
      <c r="Y67" s="48" t="str">
        <f>Y52&amp; " (after scaling factor)"</f>
        <v>Serotype Kentucky &amp; level over the threshold (after scaling factor)</v>
      </c>
      <c r="Z67" s="49" t="e">
        <f ca="1">Z52*Z$61</f>
        <v>#N/A</v>
      </c>
      <c r="AA67" s="48" t="s">
        <v>10</v>
      </c>
      <c r="AK67" s="48" t="str">
        <f>AK52&amp; " (after scaling factor)"</f>
        <v>Serotype Kentucky &amp; level over the threshold (after scaling factor)</v>
      </c>
      <c r="AL67" s="49" t="e">
        <f ca="1">AL52*AL$61</f>
        <v>#N/A</v>
      </c>
      <c r="AM67" s="48" t="s">
        <v>10</v>
      </c>
      <c r="AW67" s="48" t="str">
        <f>AW52&amp; " (after scaling factor)"</f>
        <v>Serotype Kentucky &amp; level over the threshold (after scaling factor)</v>
      </c>
      <c r="AX67" s="49" t="e">
        <f ca="1">AX52*AX$61</f>
        <v>#N/A</v>
      </c>
      <c r="AY67" s="48" t="s">
        <v>10</v>
      </c>
      <c r="BI67" s="48" t="str">
        <f>BI52&amp; " (after scaling factor)"</f>
        <v>Serotype Kentucky &amp; level over the threshold (after scaling factor)</v>
      </c>
      <c r="BJ67" s="49" t="e">
        <f ca="1">BJ52*BJ$61</f>
        <v>#N/A</v>
      </c>
      <c r="BK67" s="48" t="s">
        <v>10</v>
      </c>
    </row>
    <row r="68" spans="1:71" x14ac:dyDescent="0.25">
      <c r="A68" s="48" t="str">
        <f>A54&amp; " (after scaling factor)"</f>
        <v>Serotype not Kentucky &amp; level over the threshold (after scaling factor)</v>
      </c>
      <c r="B68" s="49">
        <f ca="1">B54*B61</f>
        <v>2.5446462897951358E-4</v>
      </c>
      <c r="C68" s="48" t="s">
        <v>10</v>
      </c>
      <c r="M68" s="48" t="str">
        <f>M54&amp; " (after scaling factor)"</f>
        <v>Serotype not Kentucky &amp; level over the threshold (after scaling factor)</v>
      </c>
      <c r="N68" s="49" t="e">
        <f ca="1">N54*N61</f>
        <v>#N/A</v>
      </c>
      <c r="O68" s="48" t="s">
        <v>10</v>
      </c>
      <c r="Y68" s="48" t="str">
        <f>Y54&amp; " (after scaling factor)"</f>
        <v>Serotype not Kentucky &amp; level over the threshold (after scaling factor)</v>
      </c>
      <c r="Z68" s="49" t="e">
        <f ca="1">Z54*Z61</f>
        <v>#N/A</v>
      </c>
      <c r="AA68" s="48" t="s">
        <v>10</v>
      </c>
      <c r="AK68" s="48" t="str">
        <f>AK54&amp; " (after scaling factor)"</f>
        <v>Serotype not Kentucky &amp; level over the threshold (after scaling factor)</v>
      </c>
      <c r="AL68" s="49" t="e">
        <f ca="1">AL54*AL61</f>
        <v>#N/A</v>
      </c>
      <c r="AM68" s="48" t="s">
        <v>10</v>
      </c>
      <c r="AW68" s="48" t="str">
        <f>AW54&amp; " (after scaling factor)"</f>
        <v>Serotype not Kentucky &amp; level over the threshold (after scaling factor)</v>
      </c>
      <c r="AX68" s="49" t="e">
        <f ca="1">AX54*AX61</f>
        <v>#N/A</v>
      </c>
      <c r="AY68" s="48" t="s">
        <v>10</v>
      </c>
      <c r="BI68" s="48" t="str">
        <f>BI54&amp; " (after scaling factor)"</f>
        <v>Serotype not Kentucky &amp; level over the threshold (after scaling factor)</v>
      </c>
      <c r="BJ68" s="49" t="e">
        <f ca="1">BJ54*BJ61</f>
        <v>#N/A</v>
      </c>
      <c r="BK68" s="48" t="s">
        <v>10</v>
      </c>
    </row>
    <row r="69" spans="1:71" ht="15.75" x14ac:dyDescent="0.25">
      <c r="A69" s="34" t="s">
        <v>98</v>
      </c>
      <c r="B69" s="62" t="s">
        <v>96</v>
      </c>
      <c r="C69" s="62" t="s">
        <v>97</v>
      </c>
      <c r="D69" s="54"/>
      <c r="E69" s="54"/>
      <c r="F69" s="54"/>
      <c r="G69" s="54"/>
      <c r="H69" s="54"/>
      <c r="I69" s="54"/>
      <c r="J69" s="54"/>
      <c r="K69" s="54"/>
      <c r="M69" s="34" t="s">
        <v>98</v>
      </c>
      <c r="N69" s="62" t="s">
        <v>96</v>
      </c>
      <c r="O69" s="62" t="s">
        <v>97</v>
      </c>
      <c r="P69" s="54"/>
      <c r="Q69" s="54"/>
      <c r="R69" s="54"/>
      <c r="S69" s="54"/>
      <c r="T69" s="54"/>
      <c r="U69" s="54"/>
      <c r="V69" s="54"/>
      <c r="W69" s="54"/>
      <c r="Y69" s="34" t="s">
        <v>98</v>
      </c>
      <c r="Z69" s="62" t="s">
        <v>96</v>
      </c>
      <c r="AA69" s="62" t="s">
        <v>97</v>
      </c>
      <c r="AB69" s="54"/>
      <c r="AC69" s="54"/>
      <c r="AD69" s="54"/>
      <c r="AE69" s="54"/>
      <c r="AF69" s="54"/>
      <c r="AG69" s="54"/>
      <c r="AH69" s="54"/>
      <c r="AI69" s="54"/>
      <c r="AK69" s="34" t="s">
        <v>98</v>
      </c>
      <c r="AL69" s="62" t="s">
        <v>96</v>
      </c>
      <c r="AM69" s="62" t="s">
        <v>97</v>
      </c>
      <c r="AN69" s="54"/>
      <c r="AO69" s="54"/>
      <c r="AP69" s="54"/>
      <c r="AQ69" s="54"/>
      <c r="AR69" s="54"/>
      <c r="AS69" s="54"/>
      <c r="AT69" s="54"/>
      <c r="AU69" s="54"/>
      <c r="AW69" s="34" t="s">
        <v>98</v>
      </c>
      <c r="AX69" s="62" t="s">
        <v>96</v>
      </c>
      <c r="AY69" s="62" t="s">
        <v>97</v>
      </c>
      <c r="AZ69" s="54"/>
      <c r="BA69" s="54"/>
      <c r="BB69" s="54"/>
      <c r="BC69" s="54"/>
      <c r="BD69" s="54"/>
      <c r="BE69" s="54"/>
      <c r="BF69" s="54"/>
      <c r="BG69" s="54"/>
      <c r="BI69" s="34" t="s">
        <v>98</v>
      </c>
      <c r="BJ69" s="62" t="s">
        <v>96</v>
      </c>
      <c r="BK69" s="62" t="s">
        <v>97</v>
      </c>
      <c r="BL69" s="54"/>
      <c r="BM69" s="54"/>
      <c r="BN69" s="54"/>
      <c r="BO69" s="54"/>
      <c r="BP69" s="54"/>
      <c r="BQ69" s="54"/>
      <c r="BR69" s="54"/>
      <c r="BS69" s="54"/>
    </row>
    <row r="70" spans="1:71" x14ac:dyDescent="0.25">
      <c r="A70" s="57" t="s">
        <v>84</v>
      </c>
      <c r="B70" s="60" cm="1">
        <f t="array" aca="1" ref="B70" ca="1">_xll.RiskOutput()+1-(1+(B63/C58))^(-B58)</f>
        <v>9.8257030245463284E-7</v>
      </c>
      <c r="C70" s="61" cm="1">
        <f t="array" aca="1" ref="C70" ca="1">_xll.RiskOutput()+LOG10(B70)</f>
        <v>-6.007636366269776</v>
      </c>
      <c r="D70" t="s">
        <v>99</v>
      </c>
      <c r="E70" t="s">
        <v>20</v>
      </c>
      <c r="F70" s="20" t="s">
        <v>87</v>
      </c>
      <c r="M70" s="57" t="s">
        <v>84</v>
      </c>
      <c r="N70" s="60" cm="1">
        <f t="array" aca="1" ref="N70" ca="1">_xll.RiskOutput()+1-(1+(N63/O58))^(-N58)</f>
        <v>9.8257030245463284E-7</v>
      </c>
      <c r="O70" s="61" cm="1">
        <f t="array" aca="1" ref="O70" ca="1">_xll.RiskOutput()+LOG10(N70)</f>
        <v>-6.007636366269776</v>
      </c>
      <c r="P70" t="s">
        <v>99</v>
      </c>
      <c r="Q70" t="s">
        <v>20</v>
      </c>
      <c r="R70" s="20" t="s">
        <v>87</v>
      </c>
      <c r="Y70" s="57" t="s">
        <v>84</v>
      </c>
      <c r="Z70" s="60" cm="1">
        <f t="array" aca="1" ref="Z70" ca="1">_xll.RiskOutput()+1-(1+(Z63/AA58))^(-Z58)</f>
        <v>9.8257030245463284E-7</v>
      </c>
      <c r="AA70" s="61" cm="1">
        <f t="array" aca="1" ref="AA70" ca="1">_xll.RiskOutput()+LOG10(Z70)</f>
        <v>-6.007636366269776</v>
      </c>
      <c r="AB70" t="s">
        <v>99</v>
      </c>
      <c r="AC70" t="s">
        <v>20</v>
      </c>
      <c r="AD70" s="20" t="s">
        <v>87</v>
      </c>
      <c r="AK70" s="57" t="s">
        <v>84</v>
      </c>
      <c r="AL70" s="60" cm="1">
        <f t="array" aca="1" ref="AL70" ca="1">_xll.RiskOutput()+1-(1+(AL63/AM58))^(-AL58)</f>
        <v>3.2869973409788145E-10</v>
      </c>
      <c r="AM70" s="61" cm="1">
        <f t="array" aca="1" ref="AM70" ca="1">_xll.RiskOutput()+LOG10(AL70)</f>
        <v>-9.4832006472413735</v>
      </c>
      <c r="AN70" t="s">
        <v>99</v>
      </c>
      <c r="AO70" t="s">
        <v>20</v>
      </c>
      <c r="AP70" s="20" t="s">
        <v>87</v>
      </c>
      <c r="AW70" s="57" t="s">
        <v>84</v>
      </c>
      <c r="AX70" s="60" cm="1">
        <f t="array" aca="1" ref="AX70" ca="1">_xll.RiskOutput()+1-(1+(AX63/AY58))^(-AX58)</f>
        <v>3.2869973409788145E-10</v>
      </c>
      <c r="AY70" s="61" cm="1">
        <f t="array" aca="1" ref="AY70" ca="1">_xll.RiskOutput()+LOG10(AX70)</f>
        <v>-9.4832006472413735</v>
      </c>
      <c r="AZ70" t="s">
        <v>99</v>
      </c>
      <c r="BA70" t="s">
        <v>20</v>
      </c>
      <c r="BB70" s="20" t="s">
        <v>87</v>
      </c>
      <c r="BI70" s="57" t="s">
        <v>84</v>
      </c>
      <c r="BJ70" s="60" cm="1">
        <f t="array" aca="1" ref="BJ70" ca="1">_xll.RiskOutput()+1-(1+(BJ63/BK58))^(-BJ58)</f>
        <v>3.2869973409788145E-10</v>
      </c>
      <c r="BK70" s="61" cm="1">
        <f t="array" aca="1" ref="BK70" ca="1">_xll.RiskOutput()+LOG10(BJ70)</f>
        <v>-9.4832006472413735</v>
      </c>
      <c r="BL70" t="s">
        <v>99</v>
      </c>
      <c r="BM70" t="s">
        <v>20</v>
      </c>
      <c r="BN70" s="20" t="s">
        <v>87</v>
      </c>
    </row>
    <row r="71" spans="1:71" x14ac:dyDescent="0.25">
      <c r="A71" s="58" t="s">
        <v>22</v>
      </c>
      <c r="B71" s="59" cm="1">
        <f t="array" aca="1" ref="B71" ca="1">_xll.RiskMean(B70)</f>
        <v>1.8785357464180986E-6</v>
      </c>
      <c r="C71" s="56" cm="1">
        <f t="array" aca="1" ref="C71" ca="1">_xll.RiskOutput()+LOG10(B71)</f>
        <v>-5.726180536387437</v>
      </c>
      <c r="E71" s="20"/>
      <c r="M71" s="58" t="s">
        <v>22</v>
      </c>
      <c r="N71" s="59" cm="1">
        <f t="array" aca="1" ref="N71" ca="1">_xll.RiskMean(N70)</f>
        <v>1.8785357464180986E-6</v>
      </c>
      <c r="O71" s="56" cm="1">
        <f t="array" aca="1" ref="O71" ca="1">_xll.RiskOutput()+LOG10(N71)</f>
        <v>-5.726180536387437</v>
      </c>
      <c r="Q71" s="20"/>
      <c r="Y71" s="58" t="s">
        <v>22</v>
      </c>
      <c r="Z71" s="59" cm="1">
        <f t="array" aca="1" ref="Z71" ca="1">_xll.RiskMean(Z70)</f>
        <v>1.8785357464180986E-6</v>
      </c>
      <c r="AA71" s="56" cm="1">
        <f t="array" aca="1" ref="AA71" ca="1">_xll.RiskOutput()+LOG10(Z71)</f>
        <v>-5.726180536387437</v>
      </c>
      <c r="AC71" s="20"/>
      <c r="AK71" s="58" t="s">
        <v>22</v>
      </c>
      <c r="AL71" s="59" cm="1">
        <f t="array" aca="1" ref="AL71" ca="1">_xll.RiskMean(AL70)</f>
        <v>1.8425916760263091E-6</v>
      </c>
      <c r="AM71" s="56" cm="1">
        <f t="array" aca="1" ref="AM71" ca="1">_xll.RiskOutput()+LOG10(AL71)</f>
        <v>-5.7345708951096857</v>
      </c>
      <c r="AO71" s="20"/>
      <c r="AW71" s="58" t="s">
        <v>22</v>
      </c>
      <c r="AX71" s="59" cm="1">
        <f t="array" aca="1" ref="AX71" ca="1">_xll.RiskMean(AX70)</f>
        <v>1.8425916760263091E-6</v>
      </c>
      <c r="AY71" s="56" cm="1">
        <f t="array" aca="1" ref="AY71" ca="1">_xll.RiskOutput()+LOG10(AX71)</f>
        <v>-5.7345708951096857</v>
      </c>
      <c r="BA71" s="20"/>
      <c r="BI71" s="58" t="s">
        <v>22</v>
      </c>
      <c r="BJ71" s="59" cm="1">
        <f t="array" aca="1" ref="BJ71" ca="1">_xll.RiskMean(BJ70)</f>
        <v>1.8425916760263091E-6</v>
      </c>
      <c r="BK71" s="56" cm="1">
        <f t="array" aca="1" ref="BK71" ca="1">_xll.RiskOutput()+LOG10(BJ71)</f>
        <v>-5.7345708951096857</v>
      </c>
      <c r="BM71" s="20"/>
    </row>
    <row r="72" spans="1:71" x14ac:dyDescent="0.25">
      <c r="A72" s="45" t="s">
        <v>25</v>
      </c>
      <c r="B72" s="10" cm="1">
        <f t="array" aca="1" ref="B72" ca="1">_xll.RiskPercentile(B70,0.05)</f>
        <v>2.6748825376898822E-11</v>
      </c>
      <c r="C72" s="55" cm="1">
        <f t="array" aca="1" ref="C72" ca="1">_xll.RiskOutput()+LOG10(B72)</f>
        <v>-10.572695284428987</v>
      </c>
      <c r="M72" s="45" t="s">
        <v>25</v>
      </c>
      <c r="N72" s="10" cm="1">
        <f t="array" aca="1" ref="N72" ca="1">_xll.RiskPercentile(N70,0.05)</f>
        <v>2.6748825376898822E-11</v>
      </c>
      <c r="O72" s="55" cm="1">
        <f t="array" aca="1" ref="O72" ca="1">_xll.RiskOutput()+LOG10(N72)</f>
        <v>-10.572695284428987</v>
      </c>
      <c r="Y72" s="45" t="s">
        <v>25</v>
      </c>
      <c r="Z72" s="10" cm="1">
        <f t="array" aca="1" ref="Z72" ca="1">_xll.RiskPercentile(Z70,0.05)</f>
        <v>2.6748825376898822E-11</v>
      </c>
      <c r="AA72" s="55" cm="1">
        <f t="array" aca="1" ref="AA72" ca="1">_xll.RiskOutput()+LOG10(Z72)</f>
        <v>-10.572695284428987</v>
      </c>
      <c r="AK72" s="45" t="s">
        <v>25</v>
      </c>
      <c r="AL72" s="10" cm="1">
        <f t="array" aca="1" ref="AL72" ca="1">_xll.RiskPercentile(AL70,0.05)</f>
        <v>0</v>
      </c>
      <c r="AM72" s="55" t="e" cm="1">
        <f t="array" aca="1" ref="AM72" ca="1">_xll.RiskOutput()+LOG10(AL72)</f>
        <v>#NUM!</v>
      </c>
      <c r="AW72" s="45" t="s">
        <v>25</v>
      </c>
      <c r="AX72" s="10" cm="1">
        <f t="array" aca="1" ref="AX72" ca="1">_xll.RiskPercentile(AX70,0.05)</f>
        <v>0</v>
      </c>
      <c r="AY72" s="55" t="e" cm="1">
        <f t="array" aca="1" ref="AY72" ca="1">_xll.RiskOutput()+LOG10(AX72)</f>
        <v>#NUM!</v>
      </c>
      <c r="BI72" s="45" t="s">
        <v>25</v>
      </c>
      <c r="BJ72" s="10" cm="1">
        <f t="array" aca="1" ref="BJ72" ca="1">_xll.RiskPercentile(BJ70,0.05)</f>
        <v>0</v>
      </c>
      <c r="BK72" s="55" t="e" cm="1">
        <f t="array" aca="1" ref="BK72" ca="1">_xll.RiskOutput()+LOG10(BJ72)</f>
        <v>#NUM!</v>
      </c>
    </row>
    <row r="73" spans="1:71" x14ac:dyDescent="0.25">
      <c r="A73" s="45" t="s">
        <v>23</v>
      </c>
      <c r="B73" s="10" cm="1">
        <f t="array" aca="1" ref="B73" ca="1">_xll.RiskPercentile(B70,0.95)</f>
        <v>2.4339994217914551E-6</v>
      </c>
      <c r="C73" s="55" cm="1">
        <f t="array" aca="1" ref="C73" ca="1">_xll.RiskOutput()+LOG10(B73)</f>
        <v>-5.6136795292747337</v>
      </c>
      <c r="M73" s="45" t="s">
        <v>23</v>
      </c>
      <c r="N73" s="10" cm="1">
        <f t="array" aca="1" ref="N73" ca="1">_xll.RiskPercentile(N70,0.95)</f>
        <v>2.4339994217914551E-6</v>
      </c>
      <c r="O73" s="55" cm="1">
        <f t="array" aca="1" ref="O73" ca="1">_xll.RiskOutput()+LOG10(N73)</f>
        <v>-5.6136795292747337</v>
      </c>
      <c r="Y73" s="45" t="s">
        <v>23</v>
      </c>
      <c r="Z73" s="10" cm="1">
        <f t="array" aca="1" ref="Z73" ca="1">_xll.RiskPercentile(Z70,0.95)</f>
        <v>2.4339994217914551E-6</v>
      </c>
      <c r="AA73" s="55" cm="1">
        <f t="array" aca="1" ref="AA73" ca="1">_xll.RiskOutput()+LOG10(Z73)</f>
        <v>-5.6136795292747337</v>
      </c>
      <c r="AK73" s="45" t="s">
        <v>23</v>
      </c>
      <c r="AL73" s="10" cm="1">
        <f t="array" aca="1" ref="AL73" ca="1">_xll.RiskPercentile(AL70,0.95)</f>
        <v>9.4998314770222692E-9</v>
      </c>
      <c r="AM73" s="55" cm="1">
        <f t="array" aca="1" ref="AM73" ca="1">_xll.RiskOutput()+LOG10(AL73)</f>
        <v>-8.0222840988425705</v>
      </c>
      <c r="AW73" s="45" t="s">
        <v>23</v>
      </c>
      <c r="AX73" s="10" cm="1">
        <f t="array" aca="1" ref="AX73" ca="1">_xll.RiskPercentile(AX70,0.95)</f>
        <v>9.4998314770222692E-9</v>
      </c>
      <c r="AY73" s="55" cm="1">
        <f t="array" aca="1" ref="AY73" ca="1">_xll.RiskOutput()+LOG10(AX73)</f>
        <v>-8.0222840988425705</v>
      </c>
      <c r="BI73" s="45" t="s">
        <v>23</v>
      </c>
      <c r="BJ73" s="10" cm="1">
        <f t="array" aca="1" ref="BJ73" ca="1">_xll.RiskPercentile(BJ70,0.95)</f>
        <v>9.4998314770222692E-9</v>
      </c>
      <c r="BK73" s="55" cm="1">
        <f t="array" aca="1" ref="BK73" ca="1">_xll.RiskOutput()+LOG10(BJ73)</f>
        <v>-8.0222840988425705</v>
      </c>
    </row>
    <row r="74" spans="1:71" ht="18.75" x14ac:dyDescent="0.3">
      <c r="A74" s="34" t="s">
        <v>34</v>
      </c>
      <c r="B74" s="62" t="s">
        <v>96</v>
      </c>
      <c r="C74" s="62" t="s">
        <v>97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2" t="s">
        <v>96</v>
      </c>
      <c r="O74" s="62" t="s">
        <v>97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2" t="s">
        <v>96</v>
      </c>
      <c r="AA74" s="62" t="s">
        <v>97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2" t="s">
        <v>96</v>
      </c>
      <c r="AM74" s="62" t="s">
        <v>97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2" t="s">
        <v>96</v>
      </c>
      <c r="AY74" s="62" t="s">
        <v>97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2" t="s">
        <v>96</v>
      </c>
      <c r="BK74" s="62" t="s">
        <v>97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1" t="str">
        <f>"P(ill) from " &amp;A47</f>
        <v>P(ill) from Level under the threshold</v>
      </c>
      <c r="B75" s="60" t="e" cm="1">
        <f t="array" aca="1" ref="B75" ca="1">_xll.RiskOutput()+1-(1+(B$64/C$58))^(-B$58)</f>
        <v>#N/A</v>
      </c>
      <c r="C75" s="61" t="e" cm="1">
        <f t="array" aca="1" ref="C75" ca="1">_xll.RiskOutput()+LOG10(B75)</f>
        <v>#N/A</v>
      </c>
      <c r="E75" t="s">
        <v>20</v>
      </c>
      <c r="M75" s="51" t="str">
        <f>"P(ill) from " &amp;M47</f>
        <v>P(ill) from Level under the threshold</v>
      </c>
      <c r="N75" s="60" cm="1">
        <f t="array" aca="1" ref="N75" ca="1">_xll.RiskOutput()+1-(1+(N$64/O$58))^(-N$58)</f>
        <v>9.8257030245463284E-7</v>
      </c>
      <c r="O75" s="61" cm="1">
        <f t="array" aca="1" ref="O75" ca="1">_xll.RiskOutput()+LOG10(N75)</f>
        <v>-6.007636366269776</v>
      </c>
      <c r="Q75" t="s">
        <v>20</v>
      </c>
      <c r="Y75" s="51" t="str">
        <f>"P(ill) from " &amp;Y47</f>
        <v>P(ill) from Level under the threshold</v>
      </c>
      <c r="Z75" s="60" cm="1">
        <f t="array" aca="1" ref="Z75" ca="1">_xll.RiskOutput()+1-(1+(Z$64/AA$58))^(-Z$58)</f>
        <v>9.8257030245463284E-7</v>
      </c>
      <c r="AA75" s="61" cm="1">
        <f t="array" aca="1" ref="AA75" ca="1">_xll.RiskOutput()+LOG10(Z75)</f>
        <v>-6.007636366269776</v>
      </c>
      <c r="AC75" t="s">
        <v>20</v>
      </c>
      <c r="AK75" s="51" t="str">
        <f>"P(ill) from " &amp;AK47</f>
        <v>P(ill) from Level under the threshold</v>
      </c>
      <c r="AL75" s="60" cm="1">
        <f t="array" aca="1" ref="AL75" ca="1">_xll.RiskOutput()+1-(1+(AL$64/AM$58))^(-AL$58)</f>
        <v>3.2869973409788145E-10</v>
      </c>
      <c r="AM75" s="61" cm="1">
        <f t="array" aca="1" ref="AM75" ca="1">_xll.RiskOutput()+LOG10(AL75)</f>
        <v>-9.4832006472413735</v>
      </c>
      <c r="AO75" t="s">
        <v>20</v>
      </c>
      <c r="AW75" s="51" t="str">
        <f>"P(ill) from " &amp;AW47</f>
        <v>P(ill) from Level under the threshold</v>
      </c>
      <c r="AX75" s="60" cm="1">
        <f t="array" aca="1" ref="AX75" ca="1">_xll.RiskOutput()+1-(1+(AX$64/AY$58))^(-AX$58)</f>
        <v>3.2869973409788145E-10</v>
      </c>
      <c r="AY75" s="61" cm="1">
        <f t="array" aca="1" ref="AY75" ca="1">_xll.RiskOutput()+LOG10(AX75)</f>
        <v>-9.4832006472413735</v>
      </c>
      <c r="BA75" t="s">
        <v>20</v>
      </c>
      <c r="BI75" s="51" t="str">
        <f>"P(ill) from " &amp;BI47</f>
        <v>P(ill) from Level under the threshold</v>
      </c>
      <c r="BJ75" s="60" cm="1">
        <f t="array" aca="1" ref="BJ75" ca="1">_xll.RiskOutput()+1-(1+(BJ$64/BK$58))^(-BJ$58)</f>
        <v>3.2869973409788145E-10</v>
      </c>
      <c r="BK75" s="61" cm="1">
        <f t="array" aca="1" ref="BK75" ca="1">_xll.RiskOutput()+LOG10(BJ75)</f>
        <v>-9.4832006472413735</v>
      </c>
      <c r="BM75" t="s">
        <v>20</v>
      </c>
    </row>
    <row r="76" spans="1:71" x14ac:dyDescent="0.25">
      <c r="A76" s="45" t="str">
        <f>A$75&amp; "-mean"</f>
        <v>P(ill) from Level under the threshold-mean</v>
      </c>
      <c r="B76" s="18" cm="1">
        <f t="array" aca="1" ref="B76" ca="1">_xll.RiskMean(B75)</f>
        <v>3.8674196627258161E-8</v>
      </c>
      <c r="C76" s="56" cm="1">
        <f t="array" aca="1" ref="C76" ca="1">_xll.RiskOutput()+LOG10(B76)</f>
        <v>-7.4125786990629194</v>
      </c>
      <c r="M76" s="45" t="str">
        <f>M$75&amp; "-mean"</f>
        <v>P(ill) from Level under the threshold-mean</v>
      </c>
      <c r="N76" s="18" cm="1">
        <f t="array" aca="1" ref="N76" ca="1">_xll.RiskMean(N75)</f>
        <v>5.9506396861919366E-7</v>
      </c>
      <c r="O76" s="56" cm="1">
        <f t="array" aca="1" ref="O76" ca="1">_xll.RiskOutput()+LOG10(N76)</f>
        <v>-6.2254363456579132</v>
      </c>
      <c r="Y76" s="45" t="str">
        <f>Y$75&amp; "-mean"</f>
        <v>P(ill) from Level under the threshold-mean</v>
      </c>
      <c r="Z76" s="18" cm="1">
        <f t="array" aca="1" ref="Z76" ca="1">_xll.RiskMean(Z75)</f>
        <v>1.1734017619720188E-6</v>
      </c>
      <c r="AA76" s="56" cm="1">
        <f t="array" aca="1" ref="AA76" ca="1">_xll.RiskOutput()+LOG10(Z76)</f>
        <v>-5.9305532639855896</v>
      </c>
      <c r="AK76" s="45" t="str">
        <f>AK$75&amp; "-mean"</f>
        <v>P(ill) from Level under the threshold-mean</v>
      </c>
      <c r="AL76" s="18" cm="1">
        <f t="array" aca="1" ref="AL76" ca="1">_xll.RiskMean(AL75)</f>
        <v>1.3879506184672636E-10</v>
      </c>
      <c r="AM76" s="56" cm="1">
        <f t="array" aca="1" ref="AM76" ca="1">_xll.RiskOutput()+LOG10(AL76)</f>
        <v>-9.8576259852562966</v>
      </c>
      <c r="AW76" s="45" t="str">
        <f>AW$75&amp; "-mean"</f>
        <v>P(ill) from Level under the threshold-mean</v>
      </c>
      <c r="AX76" s="18" cm="1">
        <f t="array" aca="1" ref="AX76" ca="1">_xll.RiskMean(AX75)</f>
        <v>4.3916662659572579E-9</v>
      </c>
      <c r="AY76" s="56" cm="1">
        <f t="array" aca="1" ref="AY76" ca="1">_xll.RiskOutput()+LOG10(AX76)</f>
        <v>-8.3573706704614672</v>
      </c>
      <c r="BI76" s="45" t="str">
        <f>BI$75&amp; "-mean"</f>
        <v>P(ill) from Level under the threshold-mean</v>
      </c>
      <c r="BJ76" s="18" cm="1">
        <f t="array" aca="1" ref="BJ76" ca="1">_xll.RiskMean(BJ75)</f>
        <v>1.7817118059776744E-8</v>
      </c>
      <c r="BK76" s="56" cm="1">
        <f t="array" aca="1" ref="BK76" ca="1">_xll.RiskOutput()+LOG10(BJ76)</f>
        <v>-7.7491625422719528</v>
      </c>
    </row>
    <row r="77" spans="1:71" x14ac:dyDescent="0.25">
      <c r="A77" s="45" t="str">
        <f>A$75&amp; "-5th"</f>
        <v>P(ill) from Level under the threshold-5th</v>
      </c>
      <c r="B77" s="19" cm="1">
        <f t="array" aca="1" ref="B77" ca="1">_xll.RiskPercentile(B75,0.05)</f>
        <v>1.8092194409291551E-11</v>
      </c>
      <c r="C77" s="55" cm="1">
        <f t="array" aca="1" ref="C77" ca="1">_xll.RiskOutput()+LOG10(B77)</f>
        <v>-10.742508754198896</v>
      </c>
      <c r="M77" s="45" t="str">
        <f>M$75&amp; "-5th"</f>
        <v>P(ill) from Level under the threshold-5th</v>
      </c>
      <c r="N77" s="19" cm="1">
        <f t="array" aca="1" ref="N77" ca="1">_xll.RiskPercentile(N75,0.05)</f>
        <v>2.6436408617769303E-11</v>
      </c>
      <c r="O77" s="55" cm="1">
        <f t="array" aca="1" ref="O77" ca="1">_xll.RiskOutput()+LOG10(N77)</f>
        <v>-10.577797544020894</v>
      </c>
      <c r="Y77" s="45" t="str">
        <f>Y$75&amp; "-5th"</f>
        <v>P(ill) from Level under the threshold-5th</v>
      </c>
      <c r="Z77" s="19" cm="1">
        <f t="array" aca="1" ref="Z77" ca="1">_xll.RiskPercentile(Z75,0.05)</f>
        <v>2.6717072998394542E-11</v>
      </c>
      <c r="AA77" s="55" cm="1">
        <f t="array" aca="1" ref="AA77" ca="1">_xll.RiskOutput()+LOG10(Z77)</f>
        <v>-10.573211122928365</v>
      </c>
      <c r="AK77" s="45" t="str">
        <f>AK$75&amp; "-5th"</f>
        <v>P(ill) from Level under the threshold-5th</v>
      </c>
      <c r="AL77" s="19" cm="1">
        <f t="array" aca="1" ref="AL77" ca="1">_xll.RiskPercentile(AL75,0.05)</f>
        <v>0</v>
      </c>
      <c r="AM77" s="55" t="e" cm="1">
        <f t="array" aca="1" ref="AM77" ca="1">_xll.RiskOutput()+LOG10(AL77)</f>
        <v>#NUM!</v>
      </c>
      <c r="AW77" s="45" t="str">
        <f>AW$75&amp; "-5th"</f>
        <v>P(ill) from Level under the threshold-5th</v>
      </c>
      <c r="AX77" s="19" cm="1">
        <f t="array" aca="1" ref="AX77" ca="1">_xll.RiskPercentile(AX75,0.05)</f>
        <v>0</v>
      </c>
      <c r="AY77" s="55" t="e" cm="1">
        <f t="array" aca="1" ref="AY77" ca="1">_xll.RiskOutput()+LOG10(AX77)</f>
        <v>#NUM!</v>
      </c>
      <c r="BI77" s="45" t="str">
        <f>BI$75&amp; "-5th"</f>
        <v>P(ill) from Level under the threshold-5th</v>
      </c>
      <c r="BJ77" s="19" cm="1">
        <f t="array" aca="1" ref="BJ77" ca="1">_xll.RiskPercentile(BJ75,0.05)</f>
        <v>0</v>
      </c>
      <c r="BK77" s="55" t="e" cm="1">
        <f t="array" aca="1" ref="BK77" ca="1">_xll.RiskOutput()+LOG10(BJ77)</f>
        <v>#NUM!</v>
      </c>
    </row>
    <row r="78" spans="1:71" x14ac:dyDescent="0.25">
      <c r="A78" s="45" t="str">
        <f>A$75&amp; "-95th"</f>
        <v>P(ill) from Level under the threshold-95th</v>
      </c>
      <c r="B78" s="19" cm="1">
        <f t="array" aca="1" ref="B78" ca="1">_xll.RiskPercentile(B75,0.95)</f>
        <v>2.0341972628568072E-7</v>
      </c>
      <c r="C78" s="55" cm="1">
        <f t="array" aca="1" ref="C78" ca="1">_xll.RiskOutput()+LOG10(B78)</f>
        <v>-6.6916069343944926</v>
      </c>
      <c r="M78" s="45" t="str">
        <f>M$75&amp; "-95th"</f>
        <v>P(ill) from Level under the threshold-95th</v>
      </c>
      <c r="N78" s="19" cm="1">
        <f t="array" aca="1" ref="N78" ca="1">_xll.RiskPercentile(N75,0.95)</f>
        <v>2.0759509736789639E-6</v>
      </c>
      <c r="O78" s="55" cm="1">
        <f t="array" aca="1" ref="O78" ca="1">_xll.RiskOutput()+LOG10(N78)</f>
        <v>-5.6827829071396252</v>
      </c>
      <c r="Y78" s="45" t="str">
        <f>Y$75&amp; "-95th"</f>
        <v>P(ill) from Level under the threshold-95th</v>
      </c>
      <c r="Z78" s="19" cm="1">
        <f t="array" aca="1" ref="Z78" ca="1">_xll.RiskPercentile(Z75,0.95)</f>
        <v>2.3922843864765397E-6</v>
      </c>
      <c r="AA78" s="55" cm="1">
        <f t="array" aca="1" ref="AA78" ca="1">_xll.RiskOutput()+LOG10(Z78)</f>
        <v>-5.6211871941919345</v>
      </c>
      <c r="AK78" s="45" t="str">
        <f>AK$75&amp; "-95th"</f>
        <v>P(ill) from Level under the threshold-95th</v>
      </c>
      <c r="AL78" s="19" cm="1">
        <f t="array" aca="1" ref="AL78" ca="1">_xll.RiskPercentile(AL75,0.95)</f>
        <v>6.7492544886249561E-10</v>
      </c>
      <c r="AM78" s="55" cm="1">
        <f t="array" aca="1" ref="AM78" ca="1">_xll.RiskOutput()+LOG10(AL78)</f>
        <v>-9.1707441959626568</v>
      </c>
      <c r="AW78" s="45" t="str">
        <f>AW$75&amp; "-95th"</f>
        <v>P(ill) from Level under the threshold-95th</v>
      </c>
      <c r="AX78" s="19" cm="1">
        <f t="array" aca="1" ref="AX78" ca="1">_xll.RiskPercentile(AX75,0.95)</f>
        <v>5.2779081105569503E-9</v>
      </c>
      <c r="AY78" s="55" cm="1">
        <f t="array" aca="1" ref="AY78" ca="1">_xll.RiskOutput()+LOG10(AX78)</f>
        <v>-8.2775381752045352</v>
      </c>
      <c r="BI78" s="45" t="str">
        <f>BI$75&amp; "-95th"</f>
        <v>P(ill) from Level under the threshold-95th</v>
      </c>
      <c r="BJ78" s="19" cm="1">
        <f t="array" aca="1" ref="BJ78" ca="1">_xll.RiskPercentile(BJ75,0.95)</f>
        <v>7.8073273401813026E-9</v>
      </c>
      <c r="BK78" s="55" cm="1">
        <f t="array" aca="1" ref="BK78" ca="1">_xll.RiskOutput()+LOG10(BJ78)</f>
        <v>-8.1074976114571182</v>
      </c>
    </row>
    <row r="79" spans="1:71" x14ac:dyDescent="0.25">
      <c r="A79" s="2" t="str">
        <f>"P(ill) from "&amp;A48</f>
        <v>P(ill) from Level over the threshold</v>
      </c>
      <c r="B79" s="60" cm="1">
        <f t="array" aca="1" ref="B79" ca="1">_xll.RiskOutput()+1-(1+(B$65/C$58))^(-B$58)</f>
        <v>9.8257030245463284E-7</v>
      </c>
      <c r="C79" s="61" cm="1">
        <f t="array" aca="1" ref="C79" ca="1">_xll.RiskOutput()+LOG10(B79)</f>
        <v>-6.007636366269776</v>
      </c>
      <c r="E79" t="s">
        <v>20</v>
      </c>
      <c r="M79" s="2" t="str">
        <f>"P(ill) from "&amp;M48</f>
        <v>P(ill) from Level over the threshold</v>
      </c>
      <c r="N79" s="60" t="e" cm="1">
        <f t="array" aca="1" ref="N79" ca="1">_xll.RiskOutput()+1-(1+(N$65/O$58))^(-N$58)</f>
        <v>#N/A</v>
      </c>
      <c r="O79" s="61" t="e" cm="1">
        <f t="array" aca="1" ref="O79" ca="1">_xll.RiskOutput()+LOG10(N79)</f>
        <v>#N/A</v>
      </c>
      <c r="Q79" t="s">
        <v>20</v>
      </c>
      <c r="Y79" s="2" t="str">
        <f>"P(ill) from "&amp;Y48</f>
        <v>P(ill) from Level over the threshold</v>
      </c>
      <c r="Z79" s="60" t="e" cm="1">
        <f t="array" aca="1" ref="Z79" ca="1">_xll.RiskOutput()+1-(1+(Z$65/AA$58))^(-Z$58)</f>
        <v>#N/A</v>
      </c>
      <c r="AA79" s="61" t="e" cm="1">
        <f t="array" aca="1" ref="AA79" ca="1">_xll.RiskOutput()+LOG10(Z79)</f>
        <v>#N/A</v>
      </c>
      <c r="AC79" t="s">
        <v>20</v>
      </c>
      <c r="AK79" s="2" t="str">
        <f>"P(ill) from "&amp;AK48</f>
        <v>P(ill) from Level over the threshold</v>
      </c>
      <c r="AL79" s="60" t="e" cm="1">
        <f t="array" aca="1" ref="AL79" ca="1">_xll.RiskOutput()+1-(1+(AL$65/AM$58))^(-AL$58)</f>
        <v>#N/A</v>
      </c>
      <c r="AM79" s="61" t="e" cm="1">
        <f t="array" aca="1" ref="AM79" ca="1">_xll.RiskOutput()+LOG10(AL79)</f>
        <v>#N/A</v>
      </c>
      <c r="AO79" t="s">
        <v>20</v>
      </c>
      <c r="AW79" s="2" t="str">
        <f>"P(ill) from "&amp;AW48</f>
        <v>P(ill) from Level over the threshold</v>
      </c>
      <c r="AX79" s="60" t="e" cm="1">
        <f t="array" aca="1" ref="AX79" ca="1">_xll.RiskOutput()+1-(1+(AX$65/AY$58))^(-AX$58)</f>
        <v>#N/A</v>
      </c>
      <c r="AY79" s="61" t="e" cm="1">
        <f t="array" aca="1" ref="AY79" ca="1">_xll.RiskOutput()+LOG10(AX79)</f>
        <v>#N/A</v>
      </c>
      <c r="BA79" t="s">
        <v>20</v>
      </c>
      <c r="BI79" s="2" t="str">
        <f>"P(ill) from "&amp;BI48</f>
        <v>P(ill) from Level over the threshold</v>
      </c>
      <c r="BJ79" s="60" t="e" cm="1">
        <f t="array" aca="1" ref="BJ79" ca="1">_xll.RiskOutput()+1-(1+(BJ$65/BK$58))^(-BJ$58)</f>
        <v>#N/A</v>
      </c>
      <c r="BK79" s="61" t="e" cm="1">
        <f t="array" aca="1" ref="BK79" ca="1">_xll.RiskOutput()+LOG10(BJ79)</f>
        <v>#N/A</v>
      </c>
      <c r="BM79" t="s">
        <v>20</v>
      </c>
    </row>
    <row r="80" spans="1:71" x14ac:dyDescent="0.25">
      <c r="A80" s="45" t="str">
        <f>A$79&amp;"-mean"</f>
        <v>P(ill) from Level over the threshold-mean</v>
      </c>
      <c r="B80" s="18" cm="1">
        <f t="array" aca="1" ref="B80" ca="1">_xll.RiskMean(B79)</f>
        <v>8.9817189968319996E-6</v>
      </c>
      <c r="C80" s="56" cm="1">
        <f t="array" aca="1" ref="C80" ca="1">_xll.RiskOutput()+LOG10(B80)</f>
        <v>-5.0466405364514699</v>
      </c>
      <c r="M80" s="45" t="str">
        <f>M$79&amp;"-mean"</f>
        <v>P(ill) from Level over the threshold-mean</v>
      </c>
      <c r="N80" s="18" cm="1">
        <f t="array" aca="1" ref="N80" ca="1">_xll.RiskMean(N79)</f>
        <v>1.9330854411861179E-4</v>
      </c>
      <c r="O80" s="56" cm="1">
        <f t="array" aca="1" ref="O80" ca="1">_xll.RiskOutput()+LOG10(N80)</f>
        <v>-3.7137489499985548</v>
      </c>
      <c r="Y80" s="45" t="str">
        <f>Y$79&amp;"-mean"</f>
        <v>P(ill) from Level over the threshold-mean</v>
      </c>
      <c r="Z80" s="18" cm="1">
        <f t="array" aca="1" ref="Z80" ca="1">_xll.RiskMean(Z79)</f>
        <v>1.2148291409118947E-3</v>
      </c>
      <c r="AA80" s="56" cm="1">
        <f t="array" aca="1" ref="AA80" ca="1">_xll.RiskOutput()+LOG10(Z80)</f>
        <v>-2.9154847989191977</v>
      </c>
      <c r="AK80" s="45" t="str">
        <f>AK$79&amp;"-mean"</f>
        <v>P(ill) from Level over the threshold-mean</v>
      </c>
      <c r="AL80" s="18" cm="1">
        <f t="array" aca="1" ref="AL80" ca="1">_xll.RiskMean(AL79)</f>
        <v>2.2254404125405236E-5</v>
      </c>
      <c r="AM80" s="56" cm="1">
        <f t="array" aca="1" ref="AM80" ca="1">_xll.RiskOutput()+LOG10(AL80)</f>
        <v>-4.6525840297127523</v>
      </c>
      <c r="AW80" s="45" t="str">
        <f>AW$79&amp;"-mean"</f>
        <v>P(ill) from Level over the threshold-mean</v>
      </c>
      <c r="AX80" s="18" cm="1">
        <f t="array" aca="1" ref="AX80" ca="1">_xll.RiskMean(AX79)</f>
        <v>1.5430641548565282E-4</v>
      </c>
      <c r="AY80" s="56" cm="1">
        <f t="array" aca="1" ref="AY80" ca="1">_xll.RiskOutput()+LOG10(AX80)</f>
        <v>-3.8116160172155502</v>
      </c>
      <c r="BI80" s="45" t="str">
        <f>BI$79&amp;"-mean"</f>
        <v>P(ill) from Level over the threshold-mean</v>
      </c>
      <c r="BJ80" s="18" cm="1">
        <f t="array" aca="1" ref="BJ80" ca="1">_xll.RiskMean(BJ79)</f>
        <v>4.7808293578888232E-4</v>
      </c>
      <c r="BK80" s="56" cm="1">
        <f t="array" aca="1" ref="BK80" ca="1">_xll.RiskOutput()+LOG10(BJ80)</f>
        <v>-3.3204967572976916</v>
      </c>
    </row>
    <row r="81" spans="1:71" x14ac:dyDescent="0.25">
      <c r="A81" s="45" t="str">
        <f>A$79&amp;"-5th"</f>
        <v>P(ill) from Level over the threshold-5th</v>
      </c>
      <c r="B81" s="19" cm="1">
        <f t="array" aca="1" ref="B81" ca="1">_xll.RiskPercentile(B79,0.05)</f>
        <v>1.0199460720450304E-8</v>
      </c>
      <c r="C81" s="55" cm="1">
        <f t="array" aca="1" ref="C81" ca="1">_xll.RiskOutput()+LOG10(B81)</f>
        <v>-7.9914227902306472</v>
      </c>
      <c r="M81" s="45" t="str">
        <f>M$79&amp;"-5th"</f>
        <v>P(ill) from Level over the threshold-5th</v>
      </c>
      <c r="N81" s="19" cm="1">
        <f t="array" aca="1" ref="N81" ca="1">_xll.RiskPercentile(N79,0.05)</f>
        <v>1.0662716977138942E-6</v>
      </c>
      <c r="O81" s="55" cm="1">
        <f t="array" aca="1" ref="O81" ca="1">_xll.RiskOutput()+LOG10(N81)</f>
        <v>-5.9721321182145388</v>
      </c>
      <c r="Y81" s="45" t="str">
        <f>Y$79&amp;"-5th"</f>
        <v>P(ill) from Level over the threshold-5th</v>
      </c>
      <c r="Z81" s="19" cm="1">
        <f t="array" aca="1" ref="Z81" ca="1">_xll.RiskPercentile(Z79,0.05)</f>
        <v>1.0788284260709879E-5</v>
      </c>
      <c r="AA81" s="55" cm="1">
        <f t="array" aca="1" ref="AA81" ca="1">_xll.RiskOutput()+LOG10(Z81)</f>
        <v>-4.9670476188347124</v>
      </c>
      <c r="AK81" s="45" t="str">
        <f>AK$79&amp;"-5th"</f>
        <v>P(ill) from Level over the threshold-5th</v>
      </c>
      <c r="AL81" s="19" cm="1">
        <f t="array" aca="1" ref="AL81" ca="1">_xll.RiskPercentile(AL79,0.05)</f>
        <v>1.7695356291369535E-10</v>
      </c>
      <c r="AM81" s="55" cm="1">
        <f t="array" aca="1" ref="AM81" ca="1">_xll.RiskOutput()+LOG10(AL81)</f>
        <v>-9.7521406885326574</v>
      </c>
      <c r="AW81" s="45" t="str">
        <f>AW$79&amp;"-5th"</f>
        <v>P(ill) from Level over the threshold-5th</v>
      </c>
      <c r="AX81" s="19" cm="1">
        <f t="array" aca="1" ref="AX81" ca="1">_xll.RiskPercentile(AX79,0.05)</f>
        <v>1.9061815348386801E-8</v>
      </c>
      <c r="AY81" s="55" cm="1">
        <f t="array" aca="1" ref="AY81" ca="1">_xll.RiskOutput()+LOG10(AX81)</f>
        <v>-7.7198357417751025</v>
      </c>
      <c r="BI81" s="45" t="str">
        <f>BI$79&amp;"-5th"</f>
        <v>P(ill) from Level over the threshold-5th</v>
      </c>
      <c r="BJ81" s="19" cm="1">
        <f t="array" aca="1" ref="BJ81" ca="1">_xll.RiskPercentile(BJ79,0.05)</f>
        <v>1.9720038646475757E-7</v>
      </c>
      <c r="BK81" s="55" cm="1">
        <f t="array" aca="1" ref="BK81" ca="1">_xll.RiskOutput()+LOG10(BJ81)</f>
        <v>-6.7050922382824991</v>
      </c>
    </row>
    <row r="82" spans="1:71" x14ac:dyDescent="0.25">
      <c r="A82" s="45" t="str">
        <f>A$79&amp;"-95th"</f>
        <v>P(ill) from Level over the threshold-95th</v>
      </c>
      <c r="B82" s="19" cm="1">
        <f t="array" aca="1" ref="B82" ca="1">_xll.RiskPercentile(B79,0.95)</f>
        <v>2.0433764439053981E-5</v>
      </c>
      <c r="C82" s="55" cm="1">
        <f t="array" aca="1" ref="C82" ca="1">_xll.RiskOutput()+LOG10(B82)</f>
        <v>-4.689651617483765</v>
      </c>
      <c r="M82" s="45" t="str">
        <f>M$79&amp;"-95th"</f>
        <v>P(ill) from Level over the threshold-95th</v>
      </c>
      <c r="N82" s="19" cm="1">
        <f t="array" aca="1" ref="N82" ca="1">_xll.RiskPercentile(N79,0.95)</f>
        <v>6.1918857583287412E-4</v>
      </c>
      <c r="O82" s="55" cm="1">
        <f t="array" aca="1" ref="O82" ca="1">_xll.RiskOutput()+LOG10(N82)</f>
        <v>-3.2081770650811601</v>
      </c>
      <c r="Y82" s="45" t="str">
        <f>Y$79&amp;"-95th"</f>
        <v>P(ill) from Level over the threshold-95th</v>
      </c>
      <c r="Z82" s="19" cm="1">
        <f t="array" aca="1" ref="Z82" ca="1">_xll.RiskPercentile(Z79,0.95)</f>
        <v>4.1679784208260573E-3</v>
      </c>
      <c r="AA82" s="55" cm="1">
        <f t="array" aca="1" ref="AA82" ca="1">_xll.RiskOutput()+LOG10(Z82)</f>
        <v>-2.3800745382067152</v>
      </c>
      <c r="AK82" s="45" t="str">
        <f>AK$79&amp;"-95th"</f>
        <v>P(ill) from Level over the threshold-95th</v>
      </c>
      <c r="AL82" s="19" cm="1">
        <f t="array" aca="1" ref="AL82" ca="1">_xll.RiskPercentile(AL79,0.95)</f>
        <v>3.1966758522461447E-6</v>
      </c>
      <c r="AM82" s="55" cm="1">
        <f t="array" aca="1" ref="AM82" ca="1">_xll.RiskOutput()+LOG10(AL82)</f>
        <v>-5.4953013996113294</v>
      </c>
      <c r="AW82" s="45" t="str">
        <f>AW$79&amp;"-95th"</f>
        <v>P(ill) from Level over the threshold-95th</v>
      </c>
      <c r="AX82" s="19" cm="1">
        <f t="array" aca="1" ref="AX82" ca="1">_xll.RiskPercentile(AX79,0.95)</f>
        <v>1.0623899593698027E-4</v>
      </c>
      <c r="AY82" s="55" cm="1">
        <f t="array" aca="1" ref="AY82" ca="1">_xll.RiskOutput()+LOG10(AX82)</f>
        <v>-3.973716042466735</v>
      </c>
      <c r="BI82" s="45" t="str">
        <f>BI$79&amp;"-95th"</f>
        <v>P(ill) from Level over the threshold-95th</v>
      </c>
      <c r="BJ82" s="19" cm="1">
        <f t="array" aca="1" ref="BJ82" ca="1">_xll.RiskPercentile(BJ79,0.95)</f>
        <v>5.6881055608004605E-4</v>
      </c>
      <c r="BK82" s="55" cm="1">
        <f t="array" aca="1" ref="BK82" ca="1">_xll.RiskOutput()+LOG10(BJ82)</f>
        <v>-3.2450323524949307</v>
      </c>
    </row>
    <row r="83" spans="1:71" x14ac:dyDescent="0.25">
      <c r="A83" s="51" t="str">
        <f>"P(ill) from " &amp; A50</f>
        <v>P(ill) from Inclusion list &amp; level over the threshold</v>
      </c>
      <c r="B83" s="60" t="e" cm="1">
        <f t="array" aca="1" ref="B83" ca="1">_xll.RiskOutput()+1-(1+(B$66/C$58))^(-B$58)</f>
        <v>#N/A</v>
      </c>
      <c r="C83" s="61" t="e" cm="1">
        <f t="array" aca="1" ref="C83" ca="1">_xll.RiskOutput()+LOG10(B83)</f>
        <v>#N/A</v>
      </c>
      <c r="E83" t="s">
        <v>20</v>
      </c>
      <c r="M83" s="51" t="str">
        <f>"P(ill) from " &amp; M50</f>
        <v>P(ill) from Inclusion list &amp; level over the threshold</v>
      </c>
      <c r="N83" s="60" t="e" cm="1">
        <f t="array" aca="1" ref="N83" ca="1">_xll.RiskOutput()+1-(1+(N$66/O$58))^(-N$58)</f>
        <v>#N/A</v>
      </c>
      <c r="O83" s="61" t="e" cm="1">
        <f t="array" aca="1" ref="O83" ca="1">_xll.RiskOutput()+LOG10(N83)</f>
        <v>#N/A</v>
      </c>
      <c r="Q83" t="s">
        <v>20</v>
      </c>
      <c r="Y83" s="51" t="str">
        <f>"P(ill) from " &amp; Y50</f>
        <v>P(ill) from Inclusion list &amp; level over the threshold</v>
      </c>
      <c r="Z83" s="60" t="e" cm="1">
        <f t="array" aca="1" ref="Z83" ca="1">_xll.RiskOutput()+1-(1+(Z$66/AA$58))^(-Z$58)</f>
        <v>#N/A</v>
      </c>
      <c r="AA83" s="61" t="e" cm="1">
        <f t="array" aca="1" ref="AA83" ca="1">_xll.RiskOutput()+LOG10(Z83)</f>
        <v>#N/A</v>
      </c>
      <c r="AC83" t="s">
        <v>20</v>
      </c>
      <c r="AK83" s="51" t="str">
        <f>"P(ill) from " &amp; AK50</f>
        <v>P(ill) from Inclusion list &amp; level over the threshold</v>
      </c>
      <c r="AL83" s="60" t="e" cm="1">
        <f t="array" aca="1" ref="AL83" ca="1">_xll.RiskOutput()+1-(1+(AL$66/AM$58))^(-AL$58)</f>
        <v>#N/A</v>
      </c>
      <c r="AM83" s="61" t="e" cm="1">
        <f t="array" aca="1" ref="AM83" ca="1">_xll.RiskOutput()+LOG10(AL83)</f>
        <v>#N/A</v>
      </c>
      <c r="AO83" t="s">
        <v>20</v>
      </c>
      <c r="AW83" s="51" t="str">
        <f>"P(ill) from " &amp; AW50</f>
        <v>P(ill) from Inclusion list &amp; level over the threshold</v>
      </c>
      <c r="AX83" s="60" t="e" cm="1">
        <f t="array" aca="1" ref="AX83" ca="1">_xll.RiskOutput()+1-(1+(AX$66/AY$58))^(-AX$58)</f>
        <v>#N/A</v>
      </c>
      <c r="AY83" s="61" t="e" cm="1">
        <f t="array" aca="1" ref="AY83" ca="1">_xll.RiskOutput()+LOG10(AX83)</f>
        <v>#N/A</v>
      </c>
      <c r="BA83" t="s">
        <v>20</v>
      </c>
      <c r="BI83" s="51" t="str">
        <f>"P(ill) from " &amp; BI50</f>
        <v>P(ill) from Inclusion list &amp; level over the threshold</v>
      </c>
      <c r="BJ83" s="60" t="e" cm="1">
        <f t="array" aca="1" ref="BJ83" ca="1">_xll.RiskOutput()+1-(1+(BJ$66/BK$58))^(-BJ$58)</f>
        <v>#N/A</v>
      </c>
      <c r="BK83" s="61" t="e" cm="1">
        <f t="array" aca="1" ref="BK83" ca="1">_xll.RiskOutput()+LOG10(BJ83)</f>
        <v>#N/A</v>
      </c>
      <c r="BM83" t="s">
        <v>20</v>
      </c>
    </row>
    <row r="84" spans="1:71" x14ac:dyDescent="0.25">
      <c r="A84" s="45" t="str">
        <f>A$83&amp;" -mean"</f>
        <v>P(ill) from Inclusion list &amp; level over the threshold -mean</v>
      </c>
      <c r="B84" s="18" cm="1">
        <f t="array" aca="1" ref="B84" ca="1">_xll.RiskMean(B83)</f>
        <v>1.2826374802446417E-5</v>
      </c>
      <c r="C84" s="56" cm="1">
        <f t="array" aca="1" ref="C84" ca="1">_xll.RiskOutput()+LOG10(B84)</f>
        <v>-4.8918960736144745</v>
      </c>
      <c r="M84" s="45" t="str">
        <f>M$83&amp;" -mean"</f>
        <v>P(ill) from Inclusion list &amp; level over the threshold -mean</v>
      </c>
      <c r="N84" s="18" cm="1">
        <f t="array" aca="1" ref="N84" ca="1">_xll.RiskMean(N83)</f>
        <v>2.7457395039246884E-4</v>
      </c>
      <c r="O84" s="56" cm="1">
        <f t="array" aca="1" ref="O84" ca="1">_xll.RiskOutput()+LOG10(N84)</f>
        <v>-3.5613406678911326</v>
      </c>
      <c r="Y84" s="45" t="str">
        <f>Y$83&amp;" -mean"</f>
        <v>P(ill) from Inclusion list &amp; level over the threshold -mean</v>
      </c>
      <c r="Z84" s="18" cm="1">
        <f t="array" aca="1" ref="Z84" ca="1">_xll.RiskMean(Z83)</f>
        <v>1.7975065619416576E-3</v>
      </c>
      <c r="AA84" s="56" cm="1">
        <f t="array" aca="1" ref="AA84" ca="1">_xll.RiskOutput()+LOG10(Z84)</f>
        <v>-2.7453295155153992</v>
      </c>
      <c r="AK84" s="45" t="str">
        <f>AK$83&amp;" -mean"</f>
        <v>P(ill) from Inclusion list &amp; level over the threshold -mean</v>
      </c>
      <c r="AL84" s="18" cm="1">
        <f t="array" aca="1" ref="AL84" ca="1">_xll.RiskMean(AL83)</f>
        <v>3.4761182048162293E-5</v>
      </c>
      <c r="AM84" s="56" cm="1">
        <f t="array" aca="1" ref="AM84" ca="1">_xll.RiskOutput()+LOG10(AL84)</f>
        <v>-4.4589054638612931</v>
      </c>
      <c r="AW84" s="45" t="str">
        <f>AW$83&amp;" -mean"</f>
        <v>P(ill) from Inclusion list &amp; level over the threshold -mean</v>
      </c>
      <c r="AX84" s="18" cm="1">
        <f t="array" aca="1" ref="AX84" ca="1">_xll.RiskMean(AX83)</f>
        <v>2.4137794046096695E-4</v>
      </c>
      <c r="AY84" s="56" cm="1">
        <f t="array" aca="1" ref="AY84" ca="1">_xll.RiskOutput()+LOG10(AX84)</f>
        <v>-3.6173024226141282</v>
      </c>
      <c r="BI84" s="45" t="str">
        <f>BI$83&amp;" -mean"</f>
        <v>P(ill) from Inclusion list &amp; level over the threshold -mean</v>
      </c>
      <c r="BJ84" s="18" cm="1">
        <f t="array" aca="1" ref="BJ84" ca="1">_xll.RiskMean(BJ83)</f>
        <v>7.5787844640451418E-4</v>
      </c>
      <c r="BK84" s="56" cm="1">
        <f t="array" aca="1" ref="BK84" ca="1">_xll.RiskOutput()+LOG10(BJ84)</f>
        <v>-3.1204004438256763</v>
      </c>
    </row>
    <row r="85" spans="1:71" x14ac:dyDescent="0.25">
      <c r="A85" s="45" t="str">
        <f>A$83&amp;" -5th"</f>
        <v>P(ill) from Inclusion list &amp; level over the threshold -5th</v>
      </c>
      <c r="B85" s="19" cm="1">
        <f t="array" aca="1" ref="B85" ca="1">_xll.RiskPercentile(B83,0.05)</f>
        <v>2.4085950578456305E-7</v>
      </c>
      <c r="C85" s="55" cm="1">
        <f t="array" aca="1" ref="C85" ca="1">_xll.RiskOutput()+LOG10(B85)</f>
        <v>-6.6182362091032667</v>
      </c>
      <c r="M85" s="45" t="str">
        <f>M$83&amp;" -5th"</f>
        <v>P(ill) from Inclusion list &amp; level over the threshold -5th</v>
      </c>
      <c r="N85" s="19" cm="1">
        <f t="array" aca="1" ref="N85" ca="1">_xll.RiskPercentile(N83,0.05)</f>
        <v>2.614036992543145E-5</v>
      </c>
      <c r="O85" s="55" cm="1">
        <f t="array" aca="1" ref="O85" ca="1">_xll.RiskOutput()+LOG10(N85)</f>
        <v>-4.5826882707938514</v>
      </c>
      <c r="Y85" s="45" t="str">
        <f>Y$83&amp;" -5th"</f>
        <v>P(ill) from Inclusion list &amp; level over the threshold -5th</v>
      </c>
      <c r="Z85" s="19" cm="1">
        <f t="array" aca="1" ref="Z85" ca="1">_xll.RiskPercentile(Z83,0.05)</f>
        <v>2.2609925569694322E-4</v>
      </c>
      <c r="AA85" s="55" cm="1">
        <f t="array" aca="1" ref="AA85" ca="1">_xll.RiskOutput()+LOG10(Z85)</f>
        <v>-3.6457008673195781</v>
      </c>
      <c r="AK85" s="45" t="str">
        <f>AK$83&amp;" -5th"</f>
        <v>P(ill) from Inclusion list &amp; level over the threshold -5th</v>
      </c>
      <c r="AL85" s="19" cm="1">
        <f t="array" aca="1" ref="AL85" ca="1">_xll.RiskPercentile(AL83,0.05)</f>
        <v>3.7925913520808763E-9</v>
      </c>
      <c r="AM85" s="55" cm="1">
        <f t="array" aca="1" ref="AM85" ca="1">_xll.RiskOutput()+LOG10(AL85)</f>
        <v>-8.4210639495717334</v>
      </c>
      <c r="AW85" s="45" t="str">
        <f>AW$83&amp;" -5th"</f>
        <v>P(ill) from Inclusion list &amp; level over the threshold -5th</v>
      </c>
      <c r="AX85" s="19" cm="1">
        <f t="array" aca="1" ref="AX85" ca="1">_xll.RiskPercentile(AX83,0.05)</f>
        <v>4.6305162337834105E-7</v>
      </c>
      <c r="AY85" s="55" cm="1">
        <f t="array" aca="1" ref="AY85" ca="1">_xll.RiskOutput()+LOG10(AX85)</f>
        <v>-6.3343705888987429</v>
      </c>
      <c r="BI85" s="45" t="str">
        <f>BI$83&amp;" -5th"</f>
        <v>P(ill) from Inclusion list &amp; level over the threshold -5th</v>
      </c>
      <c r="BJ85" s="19" cm="1">
        <f t="array" aca="1" ref="BJ85" ca="1">_xll.RiskPercentile(BJ83,0.05)</f>
        <v>4.2615771710385886E-6</v>
      </c>
      <c r="BK85" s="55" cm="1">
        <f t="array" aca="1" ref="BK85" ca="1">_xll.RiskOutput()+LOG10(BJ85)</f>
        <v>-5.3704296427011986</v>
      </c>
    </row>
    <row r="86" spans="1:71" x14ac:dyDescent="0.25">
      <c r="A86" s="45" t="str">
        <f>A$83&amp;" -95th"</f>
        <v>P(ill) from Inclusion list &amp; level over the threshold -95th</v>
      </c>
      <c r="B86" s="19" cm="1">
        <f t="array" aca="1" ref="B86" ca="1">_xll.RiskPercentile(B83,0.95)</f>
        <v>3.0425116852139666E-5</v>
      </c>
      <c r="C86" s="55" cm="1">
        <f t="array" aca="1" ref="C86" ca="1">_xll.RiskOutput()+LOG10(B86)</f>
        <v>-4.5167677451228112</v>
      </c>
      <c r="M86" s="45" t="str">
        <f>M$83&amp;" -95th"</f>
        <v>P(ill) from Inclusion list &amp; level over the threshold -95th</v>
      </c>
      <c r="N86" s="19" cm="1">
        <f t="array" aca="1" ref="N86" ca="1">_xll.RiskPercentile(N83,0.95)</f>
        <v>7.9095085774316676E-4</v>
      </c>
      <c r="O86" s="55" cm="1">
        <f t="array" aca="1" ref="O86" ca="1">_xll.RiskOutput()+LOG10(N86)</f>
        <v>-3.1018504986438651</v>
      </c>
      <c r="Y86" s="45" t="str">
        <f>Y$83&amp;" -95th"</f>
        <v>P(ill) from Inclusion list &amp; level over the threshold -95th</v>
      </c>
      <c r="Z86" s="19" cm="1">
        <f t="array" aca="1" ref="Z86" ca="1">_xll.RiskPercentile(Z83,0.95)</f>
        <v>5.7086036687166164E-3</v>
      </c>
      <c r="AA86" s="55" cm="1">
        <f t="array" aca="1" ref="AA86" ca="1">_xll.RiskOutput()+LOG10(Z86)</f>
        <v>-2.2434701077139838</v>
      </c>
      <c r="AK86" s="45" t="str">
        <f>AK$83&amp;" -95th"</f>
        <v>P(ill) from Inclusion list &amp; level over the threshold -95th</v>
      </c>
      <c r="AL86" s="19" cm="1">
        <f t="array" aca="1" ref="AL86" ca="1">_xll.RiskPercentile(AL83,0.95)</f>
        <v>5.3973834065468296E-6</v>
      </c>
      <c r="AM86" s="55" cm="1">
        <f t="array" aca="1" ref="AM86" ca="1">_xll.RiskOutput()+LOG10(AL86)</f>
        <v>-5.2678167304555652</v>
      </c>
      <c r="AW86" s="45" t="str">
        <f>AW$83&amp;" -95th"</f>
        <v>P(ill) from Inclusion list &amp; level over the threshold -95th</v>
      </c>
      <c r="AX86" s="19" cm="1">
        <f t="array" aca="1" ref="AX86" ca="1">_xll.RiskPercentile(AX83,0.95)</f>
        <v>1.7524732064311266E-4</v>
      </c>
      <c r="AY86" s="55" cm="1">
        <f t="array" aca="1" ref="AY86" ca="1">_xll.RiskOutput()+LOG10(AX86)</f>
        <v>-3.7563486132403709</v>
      </c>
      <c r="BI86" s="45" t="str">
        <f>BI$83&amp;" -95th"</f>
        <v>P(ill) from Inclusion list &amp; level over the threshold -95th</v>
      </c>
      <c r="BJ86" s="19" cm="1">
        <f t="array" aca="1" ref="BJ86" ca="1">_xll.RiskPercentile(BJ83,0.95)</f>
        <v>1.0750591688779565E-3</v>
      </c>
      <c r="BK86" s="55" cm="1">
        <f t="array" aca="1" ref="BK86" ca="1">_xll.RiskOutput()+LOG10(BJ86)</f>
        <v>-2.9685676324832238</v>
      </c>
    </row>
    <row r="87" spans="1:71" x14ac:dyDescent="0.25">
      <c r="A87" s="51" t="str">
        <f>"P(ill) from "&amp;A$52</f>
        <v>P(ill) from Serotype Kentucky &amp; level over the threshold</v>
      </c>
      <c r="B87" s="60" t="e" cm="1">
        <f t="array" aca="1" ref="B87" ca="1">_xll.RiskOutput()+1-(1+(B$67/C$58))^(-B$58)</f>
        <v>#N/A</v>
      </c>
      <c r="C87" s="61" t="e" cm="1">
        <f t="array" aca="1" ref="C87" ca="1">_xll.RiskOutput()+LOG10(B87)</f>
        <v>#N/A</v>
      </c>
      <c r="E87" t="s">
        <v>20</v>
      </c>
      <c r="M87" s="51" t="str">
        <f>"P(ill) from "&amp;M$52</f>
        <v>P(ill) from Serotype Kentucky &amp; level over the threshold</v>
      </c>
      <c r="N87" s="60" t="e" cm="1">
        <f t="array" aca="1" ref="N87" ca="1">_xll.RiskOutput()+1-(1+(N$67/O$58))^(-N$58)</f>
        <v>#N/A</v>
      </c>
      <c r="O87" s="61" t="e" cm="1">
        <f t="array" aca="1" ref="O87" ca="1">_xll.RiskOutput()+LOG10(N87)</f>
        <v>#N/A</v>
      </c>
      <c r="Q87" t="s">
        <v>20</v>
      </c>
      <c r="Y87" s="51" t="str">
        <f>"P(ill) from "&amp;Y$52</f>
        <v>P(ill) from Serotype Kentucky &amp; level over the threshold</v>
      </c>
      <c r="Z87" s="60" t="e" cm="1">
        <f t="array" aca="1" ref="Z87" ca="1">_xll.RiskOutput()+1-(1+(Z$67/AA$58))^(-Z$58)</f>
        <v>#N/A</v>
      </c>
      <c r="AA87" s="61" t="e" cm="1">
        <f t="array" aca="1" ref="AA87" ca="1">_xll.RiskOutput()+LOG10(Z87)</f>
        <v>#N/A</v>
      </c>
      <c r="AC87" t="s">
        <v>20</v>
      </c>
      <c r="AK87" s="51" t="str">
        <f>"P(ill) from "&amp;AK$52</f>
        <v>P(ill) from Serotype Kentucky &amp; level over the threshold</v>
      </c>
      <c r="AL87" s="60" t="e" cm="1">
        <f t="array" aca="1" ref="AL87" ca="1">_xll.RiskOutput()+1-(1+(AL$67/AM$58))^(-AL$58)</f>
        <v>#N/A</v>
      </c>
      <c r="AM87" s="61" t="e" cm="1">
        <f t="array" aca="1" ref="AM87" ca="1">_xll.RiskOutput()+LOG10(AL87)</f>
        <v>#N/A</v>
      </c>
      <c r="AO87" t="s">
        <v>20</v>
      </c>
      <c r="AW87" s="51" t="str">
        <f>"P(ill) from "&amp;AW$52</f>
        <v>P(ill) from Serotype Kentucky &amp; level over the threshold</v>
      </c>
      <c r="AX87" s="60" t="e" cm="1">
        <f t="array" aca="1" ref="AX87" ca="1">_xll.RiskOutput()+1-(1+(AX$67/AY$58))^(-AX$58)</f>
        <v>#N/A</v>
      </c>
      <c r="AY87" s="61" t="e" cm="1">
        <f t="array" aca="1" ref="AY87" ca="1">_xll.RiskOutput()+LOG10(AX87)</f>
        <v>#N/A</v>
      </c>
      <c r="BA87" t="s">
        <v>20</v>
      </c>
      <c r="BI87" s="51" t="str">
        <f>"P(ill) from "&amp;BI$52</f>
        <v>P(ill) from Serotype Kentucky &amp; level over the threshold</v>
      </c>
      <c r="BJ87" s="60" t="e" cm="1">
        <f t="array" aca="1" ref="BJ87" ca="1">_xll.RiskOutput()+1-(1+(BJ$67/BK$58))^(-BJ$58)</f>
        <v>#N/A</v>
      </c>
      <c r="BK87" s="61" t="e" cm="1">
        <f t="array" aca="1" ref="BK87" ca="1">_xll.RiskOutput()+LOG10(BJ87)</f>
        <v>#N/A</v>
      </c>
      <c r="BM87" t="s">
        <v>20</v>
      </c>
    </row>
    <row r="88" spans="1:71" x14ac:dyDescent="0.25">
      <c r="A88" s="45" t="str">
        <f>A$87&amp; " -mean"</f>
        <v>P(ill) from Serotype Kentucky &amp; level over the threshold -mean</v>
      </c>
      <c r="B88" s="18" cm="1">
        <f t="array" aca="1" ref="B88" ca="1">_xll.RiskMean(B87)</f>
        <v>2.9824442943420749E-7</v>
      </c>
      <c r="C88" s="56" cm="1">
        <f t="array" aca="1" ref="C88" ca="1">_xll.RiskOutput()+LOG10(B88)</f>
        <v>-6.5254276592706226</v>
      </c>
      <c r="M88" s="45" t="str">
        <f>M$87&amp; " -mean"</f>
        <v>P(ill) from Serotype Kentucky &amp; level over the threshold -mean</v>
      </c>
      <c r="N88" s="18" cm="1">
        <f t="array" aca="1" ref="N88" ca="1">_xll.RiskMean(N87)</f>
        <v>6.6736805423949978E-6</v>
      </c>
      <c r="O88" s="56" cm="1">
        <f t="array" aca="1" ref="O88" ca="1">_xll.RiskOutput()+LOG10(N88)</f>
        <v>-5.17563458611329</v>
      </c>
      <c r="Y88" s="45" t="str">
        <f>Y$87&amp; " -mean"</f>
        <v>P(ill) from Serotype Kentucky &amp; level over the threshold -mean</v>
      </c>
      <c r="Z88" s="18" cm="1">
        <f t="array" aca="1" ref="Z88" ca="1">_xll.RiskMean(Z87)</f>
        <v>4.3623763239574961E-5</v>
      </c>
      <c r="AA88" s="56" cm="1">
        <f t="array" aca="1" ref="AA88" ca="1">_xll.RiskOutput()+LOG10(Z88)</f>
        <v>-4.3602768723729763</v>
      </c>
      <c r="AK88" s="45" t="str">
        <f>AK$87&amp; " -mean"</f>
        <v>P(ill) from Serotype Kentucky &amp; level over the threshold -mean</v>
      </c>
      <c r="AL88" s="18" cm="1">
        <f t="array" aca="1" ref="AL88" ca="1">_xll.RiskMean(AL87)</f>
        <v>4.0947230204545755E-6</v>
      </c>
      <c r="AM88" s="56" cm="1">
        <f t="array" aca="1" ref="AM88" ca="1">_xll.RiskOutput()+LOG10(AL88)</f>
        <v>-5.3877754699124765</v>
      </c>
      <c r="AW88" s="45" t="str">
        <f>AW$87&amp; " -mean"</f>
        <v>P(ill) from Serotype Kentucky &amp; level over the threshold -mean</v>
      </c>
      <c r="AX88" s="18" cm="1">
        <f t="array" aca="1" ref="AX88" ca="1">_xll.RiskMean(AX87)</f>
        <v>2.8744020544703262E-5</v>
      </c>
      <c r="AY88" s="56" cm="1">
        <f t="array" aca="1" ref="AY88" ca="1">_xll.RiskOutput()+LOG10(AX88)</f>
        <v>-4.5414524853926057</v>
      </c>
      <c r="BI88" s="45" t="str">
        <f>BI$87&amp; " -mean"</f>
        <v>P(ill) from Serotype Kentucky &amp; level over the threshold -mean</v>
      </c>
      <c r="BJ88" s="18" cm="1">
        <f t="array" aca="1" ref="BJ88" ca="1">_xll.RiskMean(BJ87)</f>
        <v>8.9652898664660565E-5</v>
      </c>
      <c r="BK88" s="56" cm="1">
        <f t="array" aca="1" ref="BK88" ca="1">_xll.RiskOutput()+LOG10(BJ88)</f>
        <v>-4.0474356642310152</v>
      </c>
    </row>
    <row r="89" spans="1:71" x14ac:dyDescent="0.25">
      <c r="A89" s="45" t="str">
        <f>A$87&amp; " -5th"</f>
        <v>P(ill) from Serotype Kentucky &amp; level over the threshold -5th</v>
      </c>
      <c r="B89" s="19" cm="1">
        <f t="array" aca="1" ref="B89" ca="1">_xll.RiskPercentile(B87,0.05)</f>
        <v>5.8732745333855974E-9</v>
      </c>
      <c r="C89" s="55" cm="1">
        <f t="array" aca="1" ref="C89" ca="1">_xll.RiskOutput()+LOG10(B89)</f>
        <v>-8.231119698535915</v>
      </c>
      <c r="M89" s="45" t="str">
        <f>M$87&amp; " -5th"</f>
        <v>P(ill) from Serotype Kentucky &amp; level over the threshold -5th</v>
      </c>
      <c r="N89" s="19" cm="1">
        <f t="array" aca="1" ref="N89" ca="1">_xll.RiskPercentile(N87,0.05)</f>
        <v>6.6327686998324253E-7</v>
      </c>
      <c r="O89" s="55" cm="1">
        <f t="array" aca="1" ref="O89" ca="1">_xll.RiskOutput()+LOG10(N89)</f>
        <v>-6.178305147302547</v>
      </c>
      <c r="Y89" s="45" t="str">
        <f>Y$87&amp; " -5th"</f>
        <v>P(ill) from Serotype Kentucky &amp; level over the threshold -5th</v>
      </c>
      <c r="Z89" s="19" cm="1">
        <f t="array" aca="1" ref="Z89" ca="1">_xll.RiskPercentile(Z87,0.05)</f>
        <v>7.9571139294243309E-6</v>
      </c>
      <c r="AA89" s="55" cm="1">
        <f t="array" aca="1" ref="AA89" ca="1">_xll.RiskOutput()+LOG10(Z89)</f>
        <v>-5.0992444236950982</v>
      </c>
      <c r="AK89" s="45" t="str">
        <f>AK$87&amp; " -5th"</f>
        <v>P(ill) from Serotype Kentucky &amp; level over the threshold -5th</v>
      </c>
      <c r="AL89" s="19" cm="1">
        <f t="array" aca="1" ref="AL89" ca="1">_xll.RiskPercentile(AL87,0.05)</f>
        <v>9.3451246740983152E-11</v>
      </c>
      <c r="AM89" s="55" cm="1">
        <f t="array" aca="1" ref="AM89" ca="1">_xll.RiskOutput()+LOG10(AL89)</f>
        <v>-10.029414900287101</v>
      </c>
      <c r="AW89" s="45" t="str">
        <f>AW$87&amp; " -5th"</f>
        <v>P(ill) from Serotype Kentucky &amp; level over the threshold -5th</v>
      </c>
      <c r="AX89" s="19" cm="1">
        <f t="array" aca="1" ref="AX89" ca="1">_xll.RiskPercentile(AX87,0.05)</f>
        <v>1.1055876103505113E-8</v>
      </c>
      <c r="AY89" s="55" cm="1">
        <f t="array" aca="1" ref="AY89" ca="1">_xll.RiskOutput()+LOG10(AX89)</f>
        <v>-7.9564068368173393</v>
      </c>
      <c r="BI89" s="45" t="str">
        <f>BI$87&amp; " -5th"</f>
        <v>P(ill) from Serotype Kentucky &amp; level over the threshold -5th</v>
      </c>
      <c r="BJ89" s="19" cm="1">
        <f t="array" aca="1" ref="BJ89" ca="1">_xll.RiskPercentile(BJ87,0.05)</f>
        <v>1.1481970785265361E-7</v>
      </c>
      <c r="BK89" s="55" cm="1">
        <f t="array" aca="1" ref="BK89" ca="1">_xll.RiskOutput()+LOG10(BJ89)</f>
        <v>-6.9399835624861828</v>
      </c>
    </row>
    <row r="90" spans="1:71" x14ac:dyDescent="0.25">
      <c r="A90" s="45" t="str">
        <f>A$87&amp; " -95th"</f>
        <v>P(ill) from Serotype Kentucky &amp; level over the threshold -95th</v>
      </c>
      <c r="B90" s="19" cm="1">
        <f t="array" aca="1" ref="B90" ca="1">_xll.RiskPercentile(B87,0.95)</f>
        <v>6.8712183021180095E-7</v>
      </c>
      <c r="C90" s="55" cm="1">
        <f t="array" aca="1" ref="C90" ca="1">_xll.RiskOutput()+LOG10(B90)</f>
        <v>-6.1629662534822058</v>
      </c>
      <c r="M90" s="45" t="str">
        <f>M$87&amp; " -95th"</f>
        <v>P(ill) from Serotype Kentucky &amp; level over the threshold -95th</v>
      </c>
      <c r="N90" s="19" cm="1">
        <f t="array" aca="1" ref="N90" ca="1">_xll.RiskPercentile(N87,0.95)</f>
        <v>2.1383978219824407E-5</v>
      </c>
      <c r="O90" s="55" cm="1">
        <f t="array" aca="1" ref="O90" ca="1">_xll.RiskOutput()+LOG10(N90)</f>
        <v>-4.6699114965922828</v>
      </c>
      <c r="Y90" s="45" t="str">
        <f>Y$87&amp; " -95th"</f>
        <v>P(ill) from Serotype Kentucky &amp; level over the threshold -95th</v>
      </c>
      <c r="Z90" s="19" cm="1">
        <f t="array" aca="1" ref="Z90" ca="1">_xll.RiskPercentile(Z87,0.95)</f>
        <v>1.0335251501014664E-4</v>
      </c>
      <c r="AA90" s="55" cm="1">
        <f t="array" aca="1" ref="AA90" ca="1">_xll.RiskOutput()+LOG10(Z90)</f>
        <v>-3.9856789506599259</v>
      </c>
      <c r="AK90" s="45" t="str">
        <f>AK$87&amp; " -95th"</f>
        <v>P(ill) from Serotype Kentucky &amp; level over the threshold -95th</v>
      </c>
      <c r="AL90" s="19" cm="1">
        <f t="array" aca="1" ref="AL90" ca="1">_xll.RiskPercentile(AL87,0.95)</f>
        <v>1.2732573617668663E-7</v>
      </c>
      <c r="AM90" s="55" cm="1">
        <f t="array" aca="1" ref="AM90" ca="1">_xll.RiskOutput()+LOG10(AL90)</f>
        <v>-6.8950838041245044</v>
      </c>
      <c r="AW90" s="45" t="str">
        <f>AW$87&amp; " -95th"</f>
        <v>P(ill) from Serotype Kentucky &amp; level over the threshold -95th</v>
      </c>
      <c r="AX90" s="19" cm="1">
        <f t="array" aca="1" ref="AX90" ca="1">_xll.RiskPercentile(AX87,0.95)</f>
        <v>4.452973487056866E-6</v>
      </c>
      <c r="AY90" s="55" cm="1">
        <f t="array" aca="1" ref="AY90" ca="1">_xll.RiskOutput()+LOG10(AX90)</f>
        <v>-5.3513498906444745</v>
      </c>
      <c r="BI90" s="45" t="str">
        <f>BI$87&amp; " -95th"</f>
        <v>P(ill) from Serotype Kentucky &amp; level over the threshold -95th</v>
      </c>
      <c r="BJ90" s="19" cm="1">
        <f t="array" aca="1" ref="BJ90" ca="1">_xll.RiskPercentile(BJ87,0.95)</f>
        <v>2.4926221450560782E-5</v>
      </c>
      <c r="BK90" s="55" cm="1">
        <f t="array" aca="1" ref="BK90" ca="1">_xll.RiskOutput()+LOG10(BJ90)</f>
        <v>-4.6033435509203766</v>
      </c>
    </row>
    <row r="91" spans="1:71" x14ac:dyDescent="0.25">
      <c r="A91" s="51" t="str">
        <f>"P(ill) from "&amp;A$54</f>
        <v>P(ill) from Serotype not Kentucky &amp; level over the threshold</v>
      </c>
      <c r="B91" s="60" cm="1">
        <f t="array" aca="1" ref="B91" ca="1">_xll.RiskOutput()+1-(1+(B$68/C$58))^(-B$58)</f>
        <v>9.8257030245463284E-7</v>
      </c>
      <c r="C91" s="61" cm="1">
        <f t="array" aca="1" ref="C91" ca="1">_xll.RiskOutput()+LOG10(B91)</f>
        <v>-6.007636366269776</v>
      </c>
      <c r="E91" t="s">
        <v>20</v>
      </c>
      <c r="M91" s="51" t="str">
        <f>"P(ill) from "&amp;M$54</f>
        <v>P(ill) from Serotype not Kentucky &amp; level over the threshold</v>
      </c>
      <c r="N91" s="60" t="e" cm="1">
        <f t="array" aca="1" ref="N91" ca="1">_xll.RiskOutput()+1-(1+(N$68/O$58))^(-N$58)</f>
        <v>#N/A</v>
      </c>
      <c r="O91" s="61" t="e" cm="1">
        <f t="array" aca="1" ref="O91" ca="1">_xll.RiskOutput()+LOG10(N91)</f>
        <v>#N/A</v>
      </c>
      <c r="Q91" t="s">
        <v>20</v>
      </c>
      <c r="Y91" s="51" t="str">
        <f>"P(ill) from "&amp;Y$54</f>
        <v>P(ill) from Serotype not Kentucky &amp; level over the threshold</v>
      </c>
      <c r="Z91" s="60" t="e" cm="1">
        <f t="array" aca="1" ref="Z91" ca="1">_xll.RiskOutput()+1-(1+(Z$68/AA$58))^(-Z$58)</f>
        <v>#N/A</v>
      </c>
      <c r="AA91" s="61" t="e" cm="1">
        <f t="array" aca="1" ref="AA91" ca="1">_xll.RiskOutput()+LOG10(Z91)</f>
        <v>#N/A</v>
      </c>
      <c r="AC91" t="s">
        <v>20</v>
      </c>
      <c r="AK91" s="51" t="str">
        <f>"P(ill) from "&amp;AK$54</f>
        <v>P(ill) from Serotype not Kentucky &amp; level over the threshold</v>
      </c>
      <c r="AL91" s="60" t="e" cm="1">
        <f t="array" aca="1" ref="AL91" ca="1">_xll.RiskOutput()+1-(1+(AL$68/AM$58))^(-AL$58)</f>
        <v>#N/A</v>
      </c>
      <c r="AM91" s="61" t="e" cm="1">
        <f t="array" aca="1" ref="AM91" ca="1">_xll.RiskOutput()+LOG10(AL91)</f>
        <v>#N/A</v>
      </c>
      <c r="AO91" t="s">
        <v>20</v>
      </c>
      <c r="AW91" s="51" t="str">
        <f>"P(ill) from "&amp;AW$54</f>
        <v>P(ill) from Serotype not Kentucky &amp; level over the threshold</v>
      </c>
      <c r="AX91" s="60" t="e" cm="1">
        <f t="array" aca="1" ref="AX91" ca="1">_xll.RiskOutput()+1-(1+(AX$68/AY$58))^(-AX$58)</f>
        <v>#N/A</v>
      </c>
      <c r="AY91" s="61" t="e" cm="1">
        <f t="array" aca="1" ref="AY91" ca="1">_xll.RiskOutput()+LOG10(AX91)</f>
        <v>#N/A</v>
      </c>
      <c r="BA91" t="s">
        <v>20</v>
      </c>
      <c r="BI91" s="51" t="str">
        <f>"P(ill) from "&amp;BI$54</f>
        <v>P(ill) from Serotype not Kentucky &amp; level over the threshold</v>
      </c>
      <c r="BJ91" s="60" t="e" cm="1">
        <f t="array" aca="1" ref="BJ91" ca="1">_xll.RiskOutput()+1-(1+(BJ$68/BK$58))^(-BJ$58)</f>
        <v>#N/A</v>
      </c>
      <c r="BK91" s="61" t="e" cm="1">
        <f t="array" aca="1" ref="BK91" ca="1">_xll.RiskOutput()+LOG10(BJ91)</f>
        <v>#N/A</v>
      </c>
      <c r="BM91" t="s">
        <v>20</v>
      </c>
    </row>
    <row r="92" spans="1:71" x14ac:dyDescent="0.25">
      <c r="A92" s="45" t="str">
        <f>A$91&amp; " -mean"</f>
        <v>P(ill) from Serotype not Kentucky &amp; level over the threshold -mean</v>
      </c>
      <c r="B92" s="18" cm="1">
        <f t="array" aca="1" ref="B92" ca="1">_xll.RiskMean(B91)</f>
        <v>1.2581046787904216E-5</v>
      </c>
      <c r="C92" s="56" cm="1">
        <f t="array" aca="1" ref="C92" ca="1">_xll.RiskOutput()+LOG10(B92)</f>
        <v>-4.9002832225396178</v>
      </c>
      <c r="M92" s="45" t="str">
        <f>M$91&amp; " -mean"</f>
        <v>P(ill) from Serotype not Kentucky &amp; level over the threshold -mean</v>
      </c>
      <c r="N92" s="18" cm="1">
        <f t="array" aca="1" ref="N92" ca="1">_xll.RiskMean(N91)</f>
        <v>2.6863114975579991E-4</v>
      </c>
      <c r="O92" s="56" cm="1">
        <f t="array" aca="1" ref="O92" ca="1">_xll.RiskOutput()+LOG10(N92)</f>
        <v>-3.5708436291107843</v>
      </c>
      <c r="Y92" s="45" t="str">
        <f>Y$91&amp; " -mean"</f>
        <v>P(ill) from Serotype not Kentucky &amp; level over the threshold -mean</v>
      </c>
      <c r="Z92" s="18" cm="1">
        <f t="array" aca="1" ref="Z92" ca="1">_xll.RiskMean(Z91)</f>
        <v>1.703307481355716E-3</v>
      </c>
      <c r="AA92" s="56" cm="1">
        <f t="array" aca="1" ref="AA92" ca="1">_xll.RiskOutput()+LOG10(Z92)</f>
        <v>-2.7687069460466485</v>
      </c>
      <c r="AK92" s="45" t="str">
        <f>AK$91&amp; " -mean"</f>
        <v>P(ill) from Serotype not Kentucky &amp; level over the threshold -mean</v>
      </c>
      <c r="AL92" s="18" cm="1">
        <f t="array" aca="1" ref="AL92" ca="1">_xll.RiskMean(AL91)</f>
        <v>2.9797938077982263E-5</v>
      </c>
      <c r="AM92" s="56" cm="1">
        <f t="array" aca="1" ref="AM92" ca="1">_xll.RiskOutput()+LOG10(AL92)</f>
        <v>-4.5258137866732726</v>
      </c>
      <c r="AW92" s="45" t="str">
        <f>AW$91&amp; " -mean"</f>
        <v>P(ill) from Serotype not Kentucky &amp; level over the threshold -mean</v>
      </c>
      <c r="AX92" s="18" cm="1">
        <f t="array" aca="1" ref="AX92" ca="1">_xll.RiskMean(AX91)</f>
        <v>2.0570188295231345E-4</v>
      </c>
      <c r="AY92" s="56" cm="1">
        <f t="array" aca="1" ref="AY92" ca="1">_xll.RiskOutput()+LOG10(AX92)</f>
        <v>-3.6867617328455937</v>
      </c>
      <c r="BI92" s="45" t="str">
        <f>BI$91&amp; " -mean"</f>
        <v>P(ill) from Serotype not Kentucky &amp; level over the threshold -mean</v>
      </c>
      <c r="BJ92" s="18" cm="1">
        <f t="array" aca="1" ref="BJ92" ca="1">_xll.RiskMean(BJ91)</f>
        <v>6.3695354528819567E-4</v>
      </c>
      <c r="BK92" s="56" cm="1">
        <f t="array" aca="1" ref="BK92" ca="1">_xll.RiskOutput()+LOG10(BJ92)</f>
        <v>-3.1958922407583485</v>
      </c>
    </row>
    <row r="93" spans="1:71" x14ac:dyDescent="0.25">
      <c r="A93" s="45" t="str">
        <f>A$91&amp; " -5th"</f>
        <v>P(ill) from Serotype not Kentucky &amp; level over the threshold -5th</v>
      </c>
      <c r="B93" s="19" cm="1">
        <f t="array" aca="1" ref="B93" ca="1">_xll.RiskPercentile(B91,0.05)</f>
        <v>2.3940963522761649E-7</v>
      </c>
      <c r="C93" s="55" cm="1">
        <f t="array" aca="1" ref="C93" ca="1">_xll.RiskOutput()+LOG10(B93)</f>
        <v>-6.6208583750575123</v>
      </c>
      <c r="M93" s="45" t="str">
        <f>M$91&amp; " -5th"</f>
        <v>P(ill) from Serotype not Kentucky &amp; level over the threshold -5th</v>
      </c>
      <c r="N93" s="19" cm="1">
        <f t="array" aca="1" ref="N93" ca="1">_xll.RiskPercentile(N91,0.05)</f>
        <v>2.6658008082214302E-5</v>
      </c>
      <c r="O93" s="55" cm="1">
        <f t="array" aca="1" ref="O93" ca="1">_xll.RiskOutput()+LOG10(N93)</f>
        <v>-4.5741723047054226</v>
      </c>
      <c r="Y93" s="45" t="str">
        <f>Y$91&amp; " -5th"</f>
        <v>P(ill) from Serotype not Kentucky &amp; level over the threshold -5th</v>
      </c>
      <c r="Z93" s="19" cm="1">
        <f t="array" aca="1" ref="Z93" ca="1">_xll.RiskPercentile(Z91,0.05)</f>
        <v>2.3852100241783525E-4</v>
      </c>
      <c r="AA93" s="55" cm="1">
        <f t="array" aca="1" ref="AA93" ca="1">_xll.RiskOutput()+LOG10(Z93)</f>
        <v>-3.6224733741392297</v>
      </c>
      <c r="AK93" s="45" t="str">
        <f>AK$91&amp; " -5th"</f>
        <v>P(ill) from Serotype not Kentucky &amp; level over the threshold -5th</v>
      </c>
      <c r="AL93" s="19" cm="1">
        <f t="array" aca="1" ref="AL93" ca="1">_xll.RiskPercentile(AL91,0.05)</f>
        <v>3.8091114706872986E-9</v>
      </c>
      <c r="AM93" s="55" cm="1">
        <f t="array" aca="1" ref="AM93" ca="1">_xll.RiskOutput()+LOG10(AL93)</f>
        <v>-8.4191763178625436</v>
      </c>
      <c r="AW93" s="45" t="str">
        <f>AW$91&amp; " -5th"</f>
        <v>P(ill) from Serotype not Kentucky &amp; level over the threshold -5th</v>
      </c>
      <c r="AX93" s="19" cm="1">
        <f t="array" aca="1" ref="AX93" ca="1">_xll.RiskPercentile(AX91,0.05)</f>
        <v>4.6745972981376838E-7</v>
      </c>
      <c r="AY93" s="55" cm="1">
        <f t="array" aca="1" ref="AY93" ca="1">_xll.RiskOutput()+LOG10(AX93)</f>
        <v>-6.330255796284427</v>
      </c>
      <c r="BI93" s="45" t="str">
        <f>BI$91&amp; " -5th"</f>
        <v>P(ill) from Serotype not Kentucky &amp; level over the threshold -5th</v>
      </c>
      <c r="BJ93" s="19" cm="1">
        <f t="array" aca="1" ref="BJ93" ca="1">_xll.RiskPercentile(BJ91,0.05)</f>
        <v>4.2572748223390633E-6</v>
      </c>
      <c r="BK93" s="55" cm="1">
        <f t="array" aca="1" ref="BK93" ca="1">_xll.RiskOutput()+LOG10(BJ93)</f>
        <v>-5.3708683136535145</v>
      </c>
    </row>
    <row r="94" spans="1:71" x14ac:dyDescent="0.25">
      <c r="A94" s="45" t="str">
        <f>A$91&amp; " -95th"</f>
        <v>P(ill) from Serotype not Kentucky &amp; level over the threshold -95th</v>
      </c>
      <c r="B94" s="19" cm="1">
        <f t="array" aca="1" ref="B94" ca="1">_xll.RiskPercentile(B91,0.95)</f>
        <v>3.0327114216244233E-5</v>
      </c>
      <c r="C94" s="55" cm="1">
        <f t="array" aca="1" ref="C94" ca="1">_xll.RiskOutput()+LOG10(B94)</f>
        <v>-4.5181689131178651</v>
      </c>
      <c r="M94" s="45" t="str">
        <f>M$91&amp; " -95th"</f>
        <v>P(ill) from Serotype not Kentucky &amp; level over the threshold -95th</v>
      </c>
      <c r="N94" s="19" cm="1">
        <f t="array" aca="1" ref="N94" ca="1">_xll.RiskPercentile(N91,0.95)</f>
        <v>8.1612080076887139E-4</v>
      </c>
      <c r="O94" s="55" cm="1">
        <f t="array" aca="1" ref="O94" ca="1">_xll.RiskOutput()+LOG10(N94)</f>
        <v>-3.0882455529809545</v>
      </c>
      <c r="Y94" s="45" t="str">
        <f>Y$91&amp; " -95th"</f>
        <v>P(ill) from Serotype not Kentucky &amp; level over the threshold -95th</v>
      </c>
      <c r="Z94" s="19" cm="1">
        <f t="array" aca="1" ref="Z94" ca="1">_xll.RiskPercentile(Z91,0.95)</f>
        <v>5.2137830418236275E-3</v>
      </c>
      <c r="AA94" s="55" cm="1">
        <f t="array" aca="1" ref="AA94" ca="1">_xll.RiskOutput()+LOG10(Z94)</f>
        <v>-2.2828470448399596</v>
      </c>
      <c r="AK94" s="45" t="str">
        <f>AK$91&amp; " -95th"</f>
        <v>P(ill) from Serotype not Kentucky &amp; level over the threshold -95th</v>
      </c>
      <c r="AL94" s="19" cm="1">
        <f t="array" aca="1" ref="AL94" ca="1">_xll.RiskPercentile(AL91,0.95)</f>
        <v>5.6717087077995387E-6</v>
      </c>
      <c r="AM94" s="55" cm="1">
        <f t="array" aca="1" ref="AM94" ca="1">_xll.RiskOutput()+LOG10(AL94)</f>
        <v>-5.2462860820992914</v>
      </c>
      <c r="AW94" s="45" t="str">
        <f>AW$91&amp; " -95th"</f>
        <v>P(ill) from Serotype not Kentucky &amp; level over the threshold -95th</v>
      </c>
      <c r="AX94" s="19" cm="1">
        <f t="array" aca="1" ref="AX94" ca="1">_xll.RiskPercentile(AX91,0.95)</f>
        <v>1.620501522342499E-4</v>
      </c>
      <c r="AY94" s="55" cm="1">
        <f t="array" aca="1" ref="AY94" ca="1">_xll.RiskOutput()+LOG10(AX94)</f>
        <v>-3.7903505566437206</v>
      </c>
      <c r="BI94" s="45" t="str">
        <f>BI$91&amp; " -95th"</f>
        <v>P(ill) from Serotype not Kentucky &amp; level over the threshold -95th</v>
      </c>
      <c r="BJ94" s="19" cm="1">
        <f t="array" aca="1" ref="BJ94" ca="1">_xll.RiskPercentile(BJ91,0.95)</f>
        <v>9.5259011314829944E-4</v>
      </c>
      <c r="BK94" s="55" cm="1">
        <f t="array" aca="1" ref="BK94" ca="1">_xll.RiskOutput()+LOG10(BJ94)</f>
        <v>-3.0210939303064976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>
        <f ca="1">B71</f>
        <v>1.8785357464180986E-6</v>
      </c>
      <c r="C96" t="s">
        <v>37</v>
      </c>
      <c r="D96" s="7"/>
      <c r="M96" s="43" t="s">
        <v>36</v>
      </c>
      <c r="N96" s="43">
        <f ca="1">N71</f>
        <v>1.8785357464180986E-6</v>
      </c>
      <c r="O96" t="s">
        <v>37</v>
      </c>
      <c r="P96" s="7"/>
      <c r="Y96" s="43" t="s">
        <v>36</v>
      </c>
      <c r="Z96" s="43">
        <f ca="1">Z71</f>
        <v>1.8785357464180986E-6</v>
      </c>
      <c r="AA96" t="s">
        <v>37</v>
      </c>
      <c r="AB96" s="7"/>
      <c r="AK96" s="43" t="s">
        <v>36</v>
      </c>
      <c r="AL96" s="43">
        <f ca="1">AL71</f>
        <v>1.8425916760263091E-6</v>
      </c>
      <c r="AM96" t="s">
        <v>37</v>
      </c>
      <c r="AN96" s="7"/>
      <c r="AW96" s="43" t="s">
        <v>36</v>
      </c>
      <c r="AX96" s="43">
        <f ca="1">AX71</f>
        <v>1.8425916760263091E-6</v>
      </c>
      <c r="AY96" t="s">
        <v>37</v>
      </c>
      <c r="AZ96" s="7"/>
      <c r="BI96" s="43" t="s">
        <v>36</v>
      </c>
      <c r="BJ96" s="43">
        <f ca="1">BJ71</f>
        <v>1.8425916760263091E-6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>
        <f ca="1">B80</f>
        <v>8.9817189968319996E-6</v>
      </c>
      <c r="M97" t="str">
        <f>M80</f>
        <v>P(ill) from Level over the threshold-mean</v>
      </c>
      <c r="N97" s="7">
        <f ca="1">N80</f>
        <v>1.9330854411861179E-4</v>
      </c>
      <c r="Y97" t="str">
        <f>Y80</f>
        <v>P(ill) from Level over the threshold-mean</v>
      </c>
      <c r="Z97" s="7">
        <f ca="1">Z80</f>
        <v>1.2148291409118947E-3</v>
      </c>
      <c r="AK97" t="str">
        <f>AK80</f>
        <v>P(ill) from Level over the threshold-mean</v>
      </c>
      <c r="AL97" s="7">
        <f ca="1">AL80</f>
        <v>2.2254404125405236E-5</v>
      </c>
      <c r="AW97" t="str">
        <f>AW80</f>
        <v>P(ill) from Level over the threshold-mean</v>
      </c>
      <c r="AX97" s="7">
        <f ca="1">AX80</f>
        <v>1.5430641548565282E-4</v>
      </c>
      <c r="BI97" t="str">
        <f>BI80</f>
        <v>P(ill) from Level over the threshold-mean</v>
      </c>
      <c r="BJ97" s="7">
        <f ca="1">BJ80</f>
        <v>4.7808293578888232E-4</v>
      </c>
    </row>
    <row r="98" spans="1:71" x14ac:dyDescent="0.25">
      <c r="A98" t="str">
        <f>A84</f>
        <v>P(ill) from Inclusion list &amp; level over the threshold -mean</v>
      </c>
      <c r="B98" s="7">
        <f ca="1">B84</f>
        <v>1.2826374802446417E-5</v>
      </c>
      <c r="M98" t="str">
        <f>M84</f>
        <v>P(ill) from Inclusion list &amp; level over the threshold -mean</v>
      </c>
      <c r="N98" s="7">
        <f ca="1">N84</f>
        <v>2.7457395039246884E-4</v>
      </c>
      <c r="Y98" t="str">
        <f>Y84</f>
        <v>P(ill) from Inclusion list &amp; level over the threshold -mean</v>
      </c>
      <c r="Z98" s="7">
        <f ca="1">Z84</f>
        <v>1.7975065619416576E-3</v>
      </c>
      <c r="AK98" t="str">
        <f>AK84</f>
        <v>P(ill) from Inclusion list &amp; level over the threshold -mean</v>
      </c>
      <c r="AL98" s="7">
        <f ca="1">AL84</f>
        <v>3.4761182048162293E-5</v>
      </c>
      <c r="AW98" t="str">
        <f>AW84</f>
        <v>P(ill) from Inclusion list &amp; level over the threshold -mean</v>
      </c>
      <c r="AX98" s="7">
        <f ca="1">AX84</f>
        <v>2.4137794046096695E-4</v>
      </c>
      <c r="BI98" t="str">
        <f>BI84</f>
        <v>P(ill) from Inclusion list &amp; level over the threshold -mean</v>
      </c>
      <c r="BJ98" s="7">
        <f ca="1">BJ84</f>
        <v>7.5787844640451418E-4</v>
      </c>
    </row>
    <row r="99" spans="1:71" x14ac:dyDescent="0.25">
      <c r="A99" t="str">
        <f>A88</f>
        <v>P(ill) from Serotype Kentucky &amp; level over the threshold -mean</v>
      </c>
      <c r="B99" s="7">
        <f ca="1">B88</f>
        <v>2.9824442943420749E-7</v>
      </c>
      <c r="M99" t="str">
        <f>M88</f>
        <v>P(ill) from Serotype Kentucky &amp; level over the threshold -mean</v>
      </c>
      <c r="N99" s="7">
        <f ca="1">N88</f>
        <v>6.6736805423949978E-6</v>
      </c>
      <c r="Y99" t="str">
        <f>Y88</f>
        <v>P(ill) from Serotype Kentucky &amp; level over the threshold -mean</v>
      </c>
      <c r="Z99" s="7">
        <f ca="1">Z88</f>
        <v>4.3623763239574961E-5</v>
      </c>
      <c r="AK99" t="str">
        <f>AK88</f>
        <v>P(ill) from Serotype Kentucky &amp; level over the threshold -mean</v>
      </c>
      <c r="AL99" s="7">
        <f ca="1">AL88</f>
        <v>4.0947230204545755E-6</v>
      </c>
      <c r="AW99" t="str">
        <f>AW88</f>
        <v>P(ill) from Serotype Kentucky &amp; level over the threshold -mean</v>
      </c>
      <c r="AX99" s="7">
        <f ca="1">AX88</f>
        <v>2.8744020544703262E-5</v>
      </c>
      <c r="BI99" t="str">
        <f>BI88</f>
        <v>P(ill) from Serotype Kentucky &amp; level over the threshold -mean</v>
      </c>
      <c r="BJ99" s="7">
        <f ca="1">BJ88</f>
        <v>8.9652898664660565E-5</v>
      </c>
    </row>
    <row r="100" spans="1:71" x14ac:dyDescent="0.25">
      <c r="A100" t="str">
        <f>A92</f>
        <v>P(ill) from Serotype not Kentucky &amp; level over the threshold -mean</v>
      </c>
      <c r="B100" s="7">
        <f ca="1">B92</f>
        <v>1.2581046787904216E-5</v>
      </c>
      <c r="M100" t="str">
        <f>M92</f>
        <v>P(ill) from Serotype not Kentucky &amp; level over the threshold -mean</v>
      </c>
      <c r="N100" s="7">
        <f ca="1">N92</f>
        <v>2.6863114975579991E-4</v>
      </c>
      <c r="Y100" t="str">
        <f>Y92</f>
        <v>P(ill) from Serotype not Kentucky &amp; level over the threshold -mean</v>
      </c>
      <c r="Z100" s="7">
        <f ca="1">Z92</f>
        <v>1.703307481355716E-3</v>
      </c>
      <c r="AK100" t="str">
        <f>AK92</f>
        <v>P(ill) from Serotype not Kentucky &amp; level over the threshold -mean</v>
      </c>
      <c r="AL100" s="7">
        <f ca="1">AL92</f>
        <v>2.9797938077982263E-5</v>
      </c>
      <c r="AW100" t="str">
        <f>AW92</f>
        <v>P(ill) from Serotype not Kentucky &amp; level over the threshold -mean</v>
      </c>
      <c r="AX100" s="7">
        <f ca="1">AX92</f>
        <v>2.0570188295231345E-4</v>
      </c>
      <c r="BI100" t="str">
        <f>BI92</f>
        <v>P(ill) from Serotype not Kentucky &amp; level over the threshold -mean</v>
      </c>
      <c r="BJ100" s="7">
        <f ca="1">BJ92</f>
        <v>6.3695354528819567E-4</v>
      </c>
    </row>
    <row r="101" spans="1:71" x14ac:dyDescent="0.25">
      <c r="A101" t="str">
        <f>A96&amp;"-Relative Risk"</f>
        <v>No-Threshold-mean-Relative Risk</v>
      </c>
      <c r="B101" s="42">
        <f ca="1">B96/B$96</f>
        <v>1</v>
      </c>
      <c r="C101" s="79" t="s">
        <v>126</v>
      </c>
      <c r="M101" t="str">
        <f>M96&amp;"-Relative Risk"</f>
        <v>No-Threshold-mean-Relative Risk</v>
      </c>
      <c r="N101" s="42">
        <f ca="1">N96/N$96</f>
        <v>1</v>
      </c>
      <c r="O101" s="79" t="s">
        <v>126</v>
      </c>
      <c r="Y101" t="str">
        <f>Y96&amp;"-Relative Risk"</f>
        <v>No-Threshold-mean-Relative Risk</v>
      </c>
      <c r="Z101" s="42">
        <f ca="1">Z96/Z$96</f>
        <v>1</v>
      </c>
      <c r="AA101" s="79" t="s">
        <v>126</v>
      </c>
      <c r="AK101" t="str">
        <f>AK96&amp;"-Relative Risk"</f>
        <v>No-Threshold-mean-Relative Risk</v>
      </c>
      <c r="AL101" s="42">
        <f ca="1">AL96/AL$96</f>
        <v>1</v>
      </c>
      <c r="AM101" s="79" t="s">
        <v>126</v>
      </c>
      <c r="AW101" t="str">
        <f>AW96&amp;"-Relative Risk"</f>
        <v>No-Threshold-mean-Relative Risk</v>
      </c>
      <c r="AX101" s="42">
        <f ca="1">AX96/AX$96</f>
        <v>1</v>
      </c>
      <c r="AY101" s="79" t="s">
        <v>126</v>
      </c>
      <c r="BI101" t="str">
        <f>BI96&amp;"-Relative Risk"</f>
        <v>No-Threshold-mean-Relative Risk</v>
      </c>
      <c r="BJ101" s="42">
        <f ca="1">BJ96/BJ$96</f>
        <v>1</v>
      </c>
      <c r="BK101" s="79" t="s">
        <v>126</v>
      </c>
    </row>
    <row r="102" spans="1:71" x14ac:dyDescent="0.25">
      <c r="A102" t="str">
        <f>A79&amp;"-Relative Risk"</f>
        <v>P(ill) from Level over the threshold-Relative Risk</v>
      </c>
      <c r="B102" s="80">
        <f ca="1">B97/B96</f>
        <v>4.7812340084333815</v>
      </c>
      <c r="C102" s="80">
        <f ca="1">B26</f>
        <v>0.205731</v>
      </c>
      <c r="M102" t="str">
        <f>M79&amp;"-Relative Risk"</f>
        <v>P(ill) from Level over the threshold-Relative Risk</v>
      </c>
      <c r="N102" s="80">
        <f ca="1">N97/N96</f>
        <v>102.90384118971556</v>
      </c>
      <c r="O102" s="80">
        <f ca="1">N26</f>
        <v>6.6600000000000001E-3</v>
      </c>
      <c r="Y102" t="str">
        <f>Y79&amp;"-Relative Risk"</f>
        <v>P(ill) from Level over the threshold-Relative Risk</v>
      </c>
      <c r="Z102" s="80">
        <f ca="1">Z97/Z96</f>
        <v>646.68939264438927</v>
      </c>
      <c r="AA102" s="80">
        <f ca="1">Z26</f>
        <v>5.8100000000000003E-4</v>
      </c>
      <c r="AK102" t="str">
        <f>AK79&amp;"-Relative Risk"</f>
        <v>P(ill) from Level over the threshold-Relative Risk</v>
      </c>
      <c r="AL102" s="80">
        <f ca="1">AL97/AL96</f>
        <v>12.077773070916381</v>
      </c>
      <c r="AM102" s="80">
        <f ca="1">AL26</f>
        <v>8.2791000000000003E-2</v>
      </c>
      <c r="AW102" t="str">
        <f>AW79&amp;"-Relative Risk"</f>
        <v>P(ill) from Level over the threshold-Relative Risk</v>
      </c>
      <c r="AX102" s="80">
        <f ca="1">AX97/AX96</f>
        <v>83.744226945834527</v>
      </c>
      <c r="AY102" s="80">
        <f ca="1">AX26</f>
        <v>1.1913E-2</v>
      </c>
      <c r="BI102" t="str">
        <f>BI79&amp;"-Relative Risk"</f>
        <v>P(ill) from Level over the threshold-Relative Risk</v>
      </c>
      <c r="BJ102" s="80">
        <f ca="1">BJ97/BJ96</f>
        <v>259.46222487008356</v>
      </c>
      <c r="BK102" s="80">
        <f ca="1">BJ26</f>
        <v>3.8170000000000001E-3</v>
      </c>
    </row>
    <row r="103" spans="1:71" x14ac:dyDescent="0.25">
      <c r="A103" t="str">
        <f>A83&amp;"-Relative Risk"</f>
        <v>P(ill) from Inclusion list &amp; level over the threshold-Relative Risk</v>
      </c>
      <c r="B103" s="80">
        <f ca="1">B98/B96</f>
        <v>6.8278577221131567</v>
      </c>
      <c r="C103" s="80">
        <f ca="1">B33</f>
        <v>0.10519199999999999</v>
      </c>
      <c r="M103" t="str">
        <f>M83&amp;"-Relative Risk"</f>
        <v>P(ill) from Inclusion list &amp; level over the threshold-Relative Risk</v>
      </c>
      <c r="N103" s="80">
        <f ca="1">N98/N96</f>
        <v>146.16381451138909</v>
      </c>
      <c r="O103" s="80">
        <f ca="1">N33</f>
        <v>3.4359999999999998E-3</v>
      </c>
      <c r="Y103" t="str">
        <f>Y83&amp;"-Relative Risk"</f>
        <v>P(ill) from Inclusion list &amp; level over the threshold-Relative Risk</v>
      </c>
      <c r="Z103" s="80">
        <f ca="1">Z98/Z96</f>
        <v>956.86577451031019</v>
      </c>
      <c r="AA103" s="80">
        <f ca="1">Z33</f>
        <v>2.9500000000000001E-4</v>
      </c>
      <c r="AK103" t="str">
        <f>AK83&amp;"-Relative Risk"</f>
        <v>P(ill) from Inclusion list &amp; level over the threshold-Relative Risk</v>
      </c>
      <c r="AL103" s="80">
        <f ca="1">AL98/AL96</f>
        <v>18.865374515925016</v>
      </c>
      <c r="AM103" s="80">
        <f ca="1">AL33</f>
        <v>4.2354999999999997E-2</v>
      </c>
      <c r="AW103" t="str">
        <f>AW83&amp;"-Relative Risk"</f>
        <v>P(ill) from Inclusion list &amp; level over the threshold-Relative Risk</v>
      </c>
      <c r="AX103" s="80">
        <f ca="1">AX98/AX96</f>
        <v>130.99914842854227</v>
      </c>
      <c r="AY103" s="80">
        <f ca="1">AX33</f>
        <v>6.0870000000000004E-3</v>
      </c>
      <c r="BI103" t="str">
        <f>BI83&amp;"-Relative Risk"</f>
        <v>P(ill) from Inclusion list &amp; level over the threshold-Relative Risk</v>
      </c>
      <c r="BJ103" s="80">
        <f ca="1">BJ98/BJ96</f>
        <v>411.31112023632789</v>
      </c>
      <c r="BK103" s="80">
        <f ca="1">BJ33</f>
        <v>1.926E-3</v>
      </c>
    </row>
    <row r="104" spans="1:71" x14ac:dyDescent="0.25">
      <c r="A104" t="str">
        <f>A87&amp;"-Relative Risk"</f>
        <v>P(ill) from Serotype Kentucky &amp; level over the threshold-Relative Risk</v>
      </c>
      <c r="B104" s="80">
        <f ca="1">B99/B96</f>
        <v>0.15876430885219278</v>
      </c>
      <c r="C104" s="80">
        <f ca="1">B37</f>
        <v>6.0287E-2</v>
      </c>
      <c r="M104" t="str">
        <f>M87&amp;"-Relative Risk"</f>
        <v>P(ill) from Serotype Kentucky &amp; level over the threshold-Relative Risk</v>
      </c>
      <c r="N104" s="80">
        <f ca="1">N99/N96</f>
        <v>3.5525970453956228</v>
      </c>
      <c r="O104" s="80">
        <f ca="1">N37</f>
        <v>1.915E-3</v>
      </c>
      <c r="Y104" t="str">
        <f>Y87&amp;"-Relative Risk"</f>
        <v>P(ill) from Serotype Kentucky &amp; level over the threshold-Relative Risk</v>
      </c>
      <c r="Z104" s="80">
        <f ca="1">Z99/Z96</f>
        <v>23.222216198310118</v>
      </c>
      <c r="AA104" s="80">
        <f ca="1">Z37</f>
        <v>1.7100000000000001E-4</v>
      </c>
      <c r="AK104" t="str">
        <f>AK87&amp;"-Relative Risk"</f>
        <v>P(ill) from Serotype Kentucky &amp; level over the threshold-Relative Risk</v>
      </c>
      <c r="AL104" s="80">
        <f ca="1">AL99/AL96</f>
        <v>2.2222628451709721</v>
      </c>
      <c r="AM104" s="80">
        <f ca="1">AL37</f>
        <v>2.4298E-2</v>
      </c>
      <c r="AW104" t="str">
        <f>AW87&amp;"-Relative Risk"</f>
        <v>P(ill) from Serotype Kentucky &amp; level over the threshold-Relative Risk</v>
      </c>
      <c r="AX104" s="80">
        <f ca="1">AX99/AX96</f>
        <v>15.599777703702623</v>
      </c>
      <c r="AY104" s="80">
        <f ca="1">AX37</f>
        <v>3.46E-3</v>
      </c>
      <c r="BI104" t="str">
        <f>BI87&amp;"-Relative Risk"</f>
        <v>P(ill) from Serotype Kentucky &amp; level over the threshold-Relative Risk</v>
      </c>
      <c r="BJ104" s="80">
        <f ca="1">BJ99/BJ96</f>
        <v>48.655868704456509</v>
      </c>
      <c r="BK104" s="80">
        <f ca="1">BJ37</f>
        <v>1.108E-3</v>
      </c>
    </row>
    <row r="105" spans="1:71" x14ac:dyDescent="0.25">
      <c r="A105" t="str">
        <f>A91&amp; "-Relative Risk"</f>
        <v>P(ill) from Serotype not Kentucky &amp; level over the threshold-Relative Risk</v>
      </c>
      <c r="B105" s="80">
        <f ca="1">B100/B96</f>
        <v>6.6972623820936867</v>
      </c>
      <c r="C105" s="80">
        <f ca="1">B39</f>
        <v>0.14544399999999999</v>
      </c>
      <c r="M105" t="str">
        <f>M91&amp; "-Relative Risk"</f>
        <v>P(ill) from Serotype not Kentucky &amp; level over the threshold-Relative Risk</v>
      </c>
      <c r="N105" s="80">
        <f ca="1">N100/N96</f>
        <v>143.00028640286075</v>
      </c>
      <c r="O105" s="80">
        <f ca="1">N39</f>
        <v>4.7450000000000001E-3</v>
      </c>
      <c r="Y105" t="str">
        <f>Y91&amp; "-Relative Risk"</f>
        <v>P(ill) from Serotype not Kentucky &amp; level over the threshold-Relative Risk</v>
      </c>
      <c r="Z105" s="80">
        <f ca="1">Z100/Z96</f>
        <v>906.72082477190042</v>
      </c>
      <c r="AA105" s="80">
        <f ca="1">Z39</f>
        <v>4.0999999999999999E-4</v>
      </c>
      <c r="AK105" t="str">
        <f>AK91&amp; "-Relative Risk"</f>
        <v>P(ill) from Serotype not Kentucky &amp; level over the threshold-Relative Risk</v>
      </c>
      <c r="AL105" s="80">
        <f ca="1">AL100/AL96</f>
        <v>16.171753332916282</v>
      </c>
      <c r="AM105" s="80">
        <f ca="1">AL39</f>
        <v>5.8493000000000003E-2</v>
      </c>
      <c r="AW105" t="str">
        <f>AW91&amp; "-Relative Risk"</f>
        <v>P(ill) from Serotype not Kentucky &amp; level over the threshold-Relative Risk</v>
      </c>
      <c r="AX105" s="80">
        <f ca="1">AX100/AX96</f>
        <v>111.63725834034234</v>
      </c>
      <c r="AY105" s="80">
        <f ca="1">AX39</f>
        <v>8.4530000000000004E-3</v>
      </c>
      <c r="BI105" t="str">
        <f>BI91&amp; "-Relative Risk"</f>
        <v>P(ill) from Serotype not Kentucky &amp; level over the threshold-Relative Risk</v>
      </c>
      <c r="BJ105" s="80">
        <f ca="1">BJ100/BJ96</f>
        <v>345.68350306554902</v>
      </c>
      <c r="BK105" s="80">
        <f ca="1">BJ39</f>
        <v>2.709E-3</v>
      </c>
    </row>
    <row r="106" spans="1:71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</row>
    <row r="107" spans="1:71" x14ac:dyDescent="0.25">
      <c r="A107" s="20" t="s">
        <v>156</v>
      </c>
      <c r="L107" s="7"/>
      <c r="M107" s="53"/>
      <c r="P107" s="7"/>
      <c r="Q107" s="7"/>
      <c r="R107" s="53"/>
    </row>
    <row r="108" spans="1:71" x14ac:dyDescent="0.25">
      <c r="A108" s="20" t="s">
        <v>160</v>
      </c>
      <c r="B108" s="81" t="s">
        <v>158</v>
      </c>
      <c r="C108" s="87" t="s">
        <v>157</v>
      </c>
    </row>
    <row r="109" spans="1:71" x14ac:dyDescent="0.25">
      <c r="A109" t="s">
        <v>148</v>
      </c>
      <c r="B109" s="83">
        <v>89969366913.233688</v>
      </c>
      <c r="C109" s="83">
        <v>89969366913.233688</v>
      </c>
    </row>
    <row r="110" spans="1:71" x14ac:dyDescent="0.25">
      <c r="A110" t="s">
        <v>159</v>
      </c>
      <c r="B110" s="7">
        <f ca="1">B96</f>
        <v>1.8785357464180986E-6</v>
      </c>
      <c r="C110" s="7">
        <f ca="1">AL71</f>
        <v>1.8425916760263091E-6</v>
      </c>
    </row>
    <row r="111" spans="1:71" x14ac:dyDescent="0.25">
      <c r="A111" t="s">
        <v>168</v>
      </c>
      <c r="B111" s="84">
        <f ca="1">B109*B110</f>
        <v>169010.67182911522</v>
      </c>
      <c r="C111" s="84">
        <f ca="1">C110*B109</f>
        <v>165776.80657168123</v>
      </c>
    </row>
    <row r="113" spans="1:12" x14ac:dyDescent="0.25">
      <c r="A113" t="s">
        <v>144</v>
      </c>
      <c r="B113" s="81" t="s">
        <v>149</v>
      </c>
      <c r="C113" s="81"/>
      <c r="D113" s="81"/>
      <c r="E113" s="81"/>
      <c r="F113" s="81"/>
      <c r="G113" s="87" t="s">
        <v>150</v>
      </c>
      <c r="H113" s="87"/>
      <c r="I113" s="87"/>
      <c r="J113" s="87"/>
      <c r="K113" s="87"/>
      <c r="L113" s="87"/>
    </row>
    <row r="114" spans="1:12" x14ac:dyDescent="0.25">
      <c r="A114" t="s">
        <v>161</v>
      </c>
      <c r="B114" t="s">
        <v>145</v>
      </c>
      <c r="C114" t="s">
        <v>165</v>
      </c>
      <c r="D114" t="s">
        <v>166</v>
      </c>
      <c r="E114" t="s">
        <v>146</v>
      </c>
      <c r="F114" s="20" t="s">
        <v>167</v>
      </c>
      <c r="G114" t="s">
        <v>161</v>
      </c>
      <c r="H114" t="s">
        <v>145</v>
      </c>
      <c r="I114" t="s">
        <v>165</v>
      </c>
      <c r="J114" t="s">
        <v>166</v>
      </c>
      <c r="K114" t="s">
        <v>147</v>
      </c>
      <c r="L114" s="20" t="s">
        <v>167</v>
      </c>
    </row>
    <row r="115" spans="1:12" x14ac:dyDescent="0.25">
      <c r="A115" t="s">
        <v>155</v>
      </c>
      <c r="B115" s="52">
        <v>7.4000000000000003E-3</v>
      </c>
      <c r="C115" s="99">
        <f ca="1">C102</f>
        <v>0.205731</v>
      </c>
      <c r="D115" s="102">
        <f ca="1">$B$109*C115</f>
        <v>18509487824.426479</v>
      </c>
      <c r="E115" s="100">
        <f ca="1">B97</f>
        <v>8.9817189968319996E-6</v>
      </c>
      <c r="F115" s="98">
        <f t="shared" ref="F115:F129" ca="1" si="0">D115*E115/$B$111</f>
        <v>0.9836480537890081</v>
      </c>
      <c r="G115" s="52" t="s">
        <v>155</v>
      </c>
      <c r="H115" s="52">
        <v>7.4000000000000003E-3</v>
      </c>
      <c r="I115" s="101">
        <f ca="1">AM102</f>
        <v>8.2791000000000003E-2</v>
      </c>
      <c r="J115" s="102">
        <f ca="1">$B$109*I115</f>
        <v>7448653856.1135302</v>
      </c>
      <c r="K115" s="100">
        <f ca="1">AL97</f>
        <v>2.2254404125405236E-5</v>
      </c>
      <c r="L115" s="92">
        <f t="shared" ref="L115:L129" ca="1" si="1">J115*K115/$C$111</f>
        <v>0.99993091031423809</v>
      </c>
    </row>
    <row r="116" spans="1:12" x14ac:dyDescent="0.25">
      <c r="A116" t="s">
        <v>155</v>
      </c>
      <c r="B116" s="52">
        <v>1</v>
      </c>
      <c r="C116" s="99">
        <f ca="1">O102</f>
        <v>6.6600000000000001E-3</v>
      </c>
      <c r="D116" s="102">
        <f t="shared" ref="D116:D129" ca="1" si="2">$B$109*C116</f>
        <v>599195983.64213634</v>
      </c>
      <c r="E116" s="100">
        <f ca="1">N97</f>
        <v>1.9330854411861179E-4</v>
      </c>
      <c r="F116" s="98">
        <f t="shared" ca="1" si="0"/>
        <v>0.68533958232350567</v>
      </c>
      <c r="G116" s="52" t="s">
        <v>155</v>
      </c>
      <c r="H116" s="52">
        <v>1</v>
      </c>
      <c r="I116" s="101">
        <f ca="1">AY102</f>
        <v>1.1913E-2</v>
      </c>
      <c r="J116" s="102">
        <f t="shared" ref="J116:J129" ca="1" si="3">$B$109*I116</f>
        <v>1071805068.0373529</v>
      </c>
      <c r="K116" s="100">
        <f ca="1">AX97</f>
        <v>1.5430641548565282E-4</v>
      </c>
      <c r="L116" s="92">
        <f t="shared" ca="1" si="1"/>
        <v>0.99764497560572662</v>
      </c>
    </row>
    <row r="117" spans="1:12" x14ac:dyDescent="0.25">
      <c r="A117" t="s">
        <v>155</v>
      </c>
      <c r="B117" s="52">
        <v>10</v>
      </c>
      <c r="C117" s="99">
        <f ca="1">AA102</f>
        <v>5.8100000000000003E-4</v>
      </c>
      <c r="D117" s="102">
        <f t="shared" ca="1" si="2"/>
        <v>52272202.176588774</v>
      </c>
      <c r="E117" s="100">
        <f ca="1">Z97</f>
        <v>1.2148291409118947E-3</v>
      </c>
      <c r="F117" s="98">
        <f t="shared" ca="1" si="0"/>
        <v>0.3757265371263902</v>
      </c>
      <c r="G117" s="52" t="s">
        <v>155</v>
      </c>
      <c r="H117" s="52">
        <v>10</v>
      </c>
      <c r="I117" s="101">
        <f ca="1">BK102</f>
        <v>3.8170000000000001E-3</v>
      </c>
      <c r="J117" s="102">
        <f t="shared" ca="1" si="3"/>
        <v>343413073.50781298</v>
      </c>
      <c r="K117" s="100">
        <f ca="1">BJ97</f>
        <v>4.7808293578888232E-4</v>
      </c>
      <c r="L117" s="92">
        <f t="shared" ca="1" si="1"/>
        <v>0.9903673123291088</v>
      </c>
    </row>
    <row r="118" spans="1:12" x14ac:dyDescent="0.25">
      <c r="A118" t="s">
        <v>154</v>
      </c>
      <c r="B118">
        <v>7.4000000000000003E-3</v>
      </c>
      <c r="C118" s="91">
        <f ca="1">1-C115</f>
        <v>0.794269</v>
      </c>
      <c r="D118">
        <f t="shared" ca="1" si="2"/>
        <v>71459879088.807205</v>
      </c>
      <c r="E118" s="7">
        <f ca="1">B76</f>
        <v>3.8674196627258161E-8</v>
      </c>
      <c r="F118" s="94">
        <f t="shared" ca="1" si="0"/>
        <v>1.6351946211035254E-2</v>
      </c>
      <c r="G118" t="s">
        <v>154</v>
      </c>
      <c r="H118">
        <v>7.4000000000000003E-3</v>
      </c>
      <c r="I118" s="82">
        <f ca="1">1-I115</f>
        <v>0.91720899999999994</v>
      </c>
      <c r="J118">
        <f t="shared" ca="1" si="3"/>
        <v>82520713057.120148</v>
      </c>
      <c r="K118" s="7">
        <f ca="1">AL76</f>
        <v>1.3879506184672636E-10</v>
      </c>
      <c r="L118" s="93">
        <f t="shared" ca="1" si="1"/>
        <v>6.9089685760393243E-5</v>
      </c>
    </row>
    <row r="119" spans="1:12" x14ac:dyDescent="0.25">
      <c r="A119" t="s">
        <v>154</v>
      </c>
      <c r="B119">
        <v>1</v>
      </c>
      <c r="C119" s="91">
        <f t="shared" ref="C119:C120" ca="1" si="4">1-C116</f>
        <v>0.99334</v>
      </c>
      <c r="D119">
        <f t="shared" ca="1" si="2"/>
        <v>89370170929.591553</v>
      </c>
      <c r="E119" s="7">
        <f ca="1">N76</f>
        <v>5.9506396861919366E-7</v>
      </c>
      <c r="F119" s="94">
        <f t="shared" ca="1" si="0"/>
        <v>0.31466041767651876</v>
      </c>
      <c r="G119" t="s">
        <v>154</v>
      </c>
      <c r="H119">
        <v>1</v>
      </c>
      <c r="I119" s="82">
        <f t="shared" ref="I119:I120" ca="1" si="5">1-I116</f>
        <v>0.98808700000000005</v>
      </c>
      <c r="J119">
        <f t="shared" ca="1" si="3"/>
        <v>88897561845.196335</v>
      </c>
      <c r="K119" s="7">
        <f ca="1">AX76</f>
        <v>4.3916662659572579E-9</v>
      </c>
      <c r="L119" s="93">
        <f t="shared" ca="1" si="1"/>
        <v>2.3550243942754849E-3</v>
      </c>
    </row>
    <row r="120" spans="1:12" x14ac:dyDescent="0.25">
      <c r="A120" t="s">
        <v>154</v>
      </c>
      <c r="B120">
        <v>10</v>
      </c>
      <c r="C120" s="91">
        <f t="shared" ca="1" si="4"/>
        <v>0.99941899999999995</v>
      </c>
      <c r="D120">
        <f t="shared" ca="1" si="2"/>
        <v>89917094711.057098</v>
      </c>
      <c r="E120" s="7">
        <f ca="1">Z76</f>
        <v>1.1734017619720188E-6</v>
      </c>
      <c r="F120" s="94">
        <f t="shared" ca="1" si="0"/>
        <v>0.62427346287362329</v>
      </c>
      <c r="G120" t="s">
        <v>154</v>
      </c>
      <c r="H120">
        <v>10</v>
      </c>
      <c r="I120" s="82">
        <f t="shared" ca="1" si="5"/>
        <v>0.99618300000000004</v>
      </c>
      <c r="J120">
        <f t="shared" ca="1" si="3"/>
        <v>89625953839.725876</v>
      </c>
      <c r="K120" s="7">
        <f ca="1">BJ76</f>
        <v>1.7817118059776744E-8</v>
      </c>
      <c r="L120" s="93">
        <f t="shared" ca="1" si="1"/>
        <v>9.632687670889678E-3</v>
      </c>
    </row>
    <row r="121" spans="1:12" x14ac:dyDescent="0.25">
      <c r="A121" t="s">
        <v>162</v>
      </c>
      <c r="B121">
        <v>7.4000000000000003E-3</v>
      </c>
      <c r="C121" s="90">
        <f ca="1">C103</f>
        <v>0.10519199999999999</v>
      </c>
      <c r="D121">
        <f t="shared" ca="1" si="2"/>
        <v>9464057644.3368778</v>
      </c>
      <c r="E121" s="7">
        <f ca="1">B98</f>
        <v>1.2826374802446417E-5</v>
      </c>
      <c r="F121" s="94">
        <f t="shared" ca="1" si="0"/>
        <v>0.71823600950452726</v>
      </c>
      <c r="G121" t="s">
        <v>162</v>
      </c>
      <c r="H121">
        <v>7.4000000000000003E-3</v>
      </c>
      <c r="I121" s="82">
        <f ca="1">AM103</f>
        <v>4.2354999999999997E-2</v>
      </c>
      <c r="J121">
        <f t="shared" ca="1" si="3"/>
        <v>3810652535.6100125</v>
      </c>
      <c r="K121" s="7">
        <f ca="1">AL98</f>
        <v>3.4761182048162293E-5</v>
      </c>
      <c r="L121" s="93">
        <f t="shared" ca="1" si="1"/>
        <v>0.79904293762200385</v>
      </c>
    </row>
    <row r="122" spans="1:12" x14ac:dyDescent="0.25">
      <c r="A122" t="s">
        <v>162</v>
      </c>
      <c r="B122">
        <v>1</v>
      </c>
      <c r="C122" s="90">
        <f ca="1">O103</f>
        <v>3.4359999999999998E-3</v>
      </c>
      <c r="D122">
        <f t="shared" ca="1" si="2"/>
        <v>309134744.71387094</v>
      </c>
      <c r="E122" s="7">
        <f ca="1">N98</f>
        <v>2.7457395039246884E-4</v>
      </c>
      <c r="F122" s="94">
        <f t="shared" ca="1" si="0"/>
        <v>0.50221886666113302</v>
      </c>
      <c r="G122" t="s">
        <v>162</v>
      </c>
      <c r="H122">
        <v>1</v>
      </c>
      <c r="I122" s="82">
        <f ca="1">AY103</f>
        <v>6.0870000000000004E-3</v>
      </c>
      <c r="J122">
        <f t="shared" ca="1" si="3"/>
        <v>547643536.40085351</v>
      </c>
      <c r="K122" s="7">
        <f ca="1">AX98</f>
        <v>2.4137794046096695E-4</v>
      </c>
      <c r="L122" s="93">
        <f t="shared" ca="1" si="1"/>
        <v>0.79739181648453694</v>
      </c>
    </row>
    <row r="123" spans="1:12" x14ac:dyDescent="0.25">
      <c r="A123" t="s">
        <v>162</v>
      </c>
      <c r="B123">
        <v>10</v>
      </c>
      <c r="C123" s="90">
        <f ca="1">AA103</f>
        <v>2.9500000000000001E-4</v>
      </c>
      <c r="D123">
        <f t="shared" ca="1" si="2"/>
        <v>26540963.239403941</v>
      </c>
      <c r="E123" s="7">
        <f ca="1">Z98</f>
        <v>1.7975065619416576E-3</v>
      </c>
      <c r="F123" s="94">
        <f t="shared" ca="1" si="0"/>
        <v>0.28227540348054153</v>
      </c>
      <c r="G123" t="s">
        <v>162</v>
      </c>
      <c r="H123">
        <v>10</v>
      </c>
      <c r="I123" s="82">
        <f ca="1">BK103</f>
        <v>1.926E-3</v>
      </c>
      <c r="J123">
        <f t="shared" ca="1" si="3"/>
        <v>173281000.67488807</v>
      </c>
      <c r="K123" s="7">
        <f ca="1">BJ98</f>
        <v>7.5787844640451418E-4</v>
      </c>
      <c r="L123" s="93">
        <f t="shared" ca="1" si="1"/>
        <v>0.79218521757516747</v>
      </c>
    </row>
    <row r="124" spans="1:12" x14ac:dyDescent="0.25">
      <c r="A124" t="s">
        <v>163</v>
      </c>
      <c r="B124">
        <v>7.4000000000000003E-3</v>
      </c>
      <c r="C124" s="90">
        <f ca="1">C104</f>
        <v>6.0287E-2</v>
      </c>
      <c r="D124">
        <f t="shared" ca="1" si="2"/>
        <v>5423983223.0981197</v>
      </c>
      <c r="E124" s="7">
        <f ca="1">B99</f>
        <v>2.9824442943420749E-7</v>
      </c>
      <c r="F124" s="94">
        <f t="shared" ca="1" si="0"/>
        <v>9.5714238877721465E-3</v>
      </c>
      <c r="G124" t="s">
        <v>163</v>
      </c>
      <c r="H124">
        <v>7.4000000000000003E-3</v>
      </c>
      <c r="I124" s="82">
        <f ca="1">AM104</f>
        <v>2.4298E-2</v>
      </c>
      <c r="J124">
        <f t="shared" ca="1" si="3"/>
        <v>2186075677.2577519</v>
      </c>
      <c r="K124" s="7">
        <f ca="1">AL99</f>
        <v>4.0947230204545755E-6</v>
      </c>
      <c r="L124" s="93">
        <f t="shared" ca="1" si="1"/>
        <v>5.3996542611964272E-2</v>
      </c>
    </row>
    <row r="125" spans="1:12" x14ac:dyDescent="0.25">
      <c r="A125" t="s">
        <v>163</v>
      </c>
      <c r="B125">
        <v>1</v>
      </c>
      <c r="C125" s="90">
        <f ca="1">O104</f>
        <v>1.915E-3</v>
      </c>
      <c r="D125">
        <f t="shared" ca="1" si="2"/>
        <v>172291337.63884252</v>
      </c>
      <c r="E125" s="7">
        <f ca="1">N99</f>
        <v>6.6736805423949978E-6</v>
      </c>
      <c r="F125" s="94">
        <f t="shared" ca="1" si="0"/>
        <v>6.8032233419326174E-3</v>
      </c>
      <c r="G125" t="s">
        <v>163</v>
      </c>
      <c r="H125">
        <v>1</v>
      </c>
      <c r="I125" s="82">
        <f ca="1">AY104</f>
        <v>3.46E-3</v>
      </c>
      <c r="J125">
        <f t="shared" ca="1" si="3"/>
        <v>311294009.51978856</v>
      </c>
      <c r="K125" s="7">
        <f ca="1">AX99</f>
        <v>2.8744020544703262E-5</v>
      </c>
      <c r="L125" s="93">
        <f t="shared" ca="1" si="1"/>
        <v>5.3975230854811068E-2</v>
      </c>
    </row>
    <row r="126" spans="1:12" x14ac:dyDescent="0.25">
      <c r="A126" t="s">
        <v>163</v>
      </c>
      <c r="B126">
        <v>10</v>
      </c>
      <c r="C126" s="90">
        <f ca="1">AA104</f>
        <v>1.7100000000000001E-4</v>
      </c>
      <c r="D126">
        <f t="shared" ca="1" si="2"/>
        <v>15384761.742162962</v>
      </c>
      <c r="E126" s="7">
        <f ca="1">Z99</f>
        <v>4.3623763239574961E-5</v>
      </c>
      <c r="F126" s="94">
        <f t="shared" ca="1" si="0"/>
        <v>3.9709989699110307E-3</v>
      </c>
      <c r="G126" t="s">
        <v>163</v>
      </c>
      <c r="H126">
        <v>10</v>
      </c>
      <c r="I126" s="82">
        <f ca="1">BK104</f>
        <v>1.108E-3</v>
      </c>
      <c r="J126">
        <f t="shared" ca="1" si="3"/>
        <v>99686058.539862931</v>
      </c>
      <c r="K126" s="7">
        <f ca="1">BJ99</f>
        <v>8.9652898664660565E-5</v>
      </c>
      <c r="L126" s="93">
        <f t="shared" ca="1" si="1"/>
        <v>5.3910702524537814E-2</v>
      </c>
    </row>
    <row r="127" spans="1:12" x14ac:dyDescent="0.25">
      <c r="A127" t="s">
        <v>164</v>
      </c>
      <c r="B127">
        <v>7.4000000000000003E-3</v>
      </c>
      <c r="C127" s="90">
        <f ca="1">C105</f>
        <v>0.14544399999999999</v>
      </c>
      <c r="D127">
        <f t="shared" ca="1" si="2"/>
        <v>13085504601.32836</v>
      </c>
      <c r="E127" s="7">
        <f ca="1">B100</f>
        <v>1.2581046787904216E-5</v>
      </c>
      <c r="F127" s="94">
        <f t="shared" ca="1" si="0"/>
        <v>0.97407662990123411</v>
      </c>
      <c r="G127" t="s">
        <v>164</v>
      </c>
      <c r="H127">
        <v>7.4000000000000003E-3</v>
      </c>
      <c r="I127" s="82">
        <f ca="1">AM105</f>
        <v>5.8493000000000003E-2</v>
      </c>
      <c r="J127">
        <f t="shared" ca="1" si="3"/>
        <v>5262578178.8557787</v>
      </c>
      <c r="K127" s="7">
        <f ca="1">AL100</f>
        <v>2.9797938077982263E-5</v>
      </c>
      <c r="L127" s="93">
        <f t="shared" ca="1" si="1"/>
        <v>0.94593436770227224</v>
      </c>
    </row>
    <row r="128" spans="1:12" x14ac:dyDescent="0.25">
      <c r="A128" t="s">
        <v>164</v>
      </c>
      <c r="B128">
        <v>1</v>
      </c>
      <c r="C128" s="90">
        <f ca="1">O105</f>
        <v>4.7450000000000001E-3</v>
      </c>
      <c r="D128">
        <f t="shared" ca="1" si="2"/>
        <v>426904646.00329387</v>
      </c>
      <c r="E128" s="7">
        <f ca="1">N100</f>
        <v>2.6863114975579991E-4</v>
      </c>
      <c r="F128" s="94">
        <f t="shared" ca="1" si="0"/>
        <v>0.67853635898157438</v>
      </c>
      <c r="G128" t="s">
        <v>164</v>
      </c>
      <c r="H128">
        <v>1</v>
      </c>
      <c r="I128" s="82">
        <f ca="1">AY105</f>
        <v>8.4530000000000004E-3</v>
      </c>
      <c r="J128">
        <f t="shared" ca="1" si="3"/>
        <v>760511058.51756442</v>
      </c>
      <c r="K128" s="7">
        <f ca="1">AX100</f>
        <v>2.0570188295231345E-4</v>
      </c>
      <c r="L128" s="93">
        <f t="shared" ca="1" si="1"/>
        <v>0.94366974475091392</v>
      </c>
    </row>
    <row r="129" spans="1:62" x14ac:dyDescent="0.25">
      <c r="A129" t="s">
        <v>164</v>
      </c>
      <c r="B129">
        <v>10</v>
      </c>
      <c r="C129" s="90">
        <f ca="1">AA105</f>
        <v>4.0999999999999999E-4</v>
      </c>
      <c r="D129">
        <f t="shared" ca="1" si="2"/>
        <v>36887440.434425808</v>
      </c>
      <c r="E129" s="7">
        <f ca="1">Z100</f>
        <v>1.703307481355716E-3</v>
      </c>
      <c r="F129" s="94">
        <f t="shared" ca="1" si="0"/>
        <v>0.37175553815647916</v>
      </c>
      <c r="G129" t="s">
        <v>164</v>
      </c>
      <c r="H129">
        <v>10</v>
      </c>
      <c r="I129" s="82">
        <f ca="1">BK105</f>
        <v>2.709E-3</v>
      </c>
      <c r="J129">
        <f t="shared" ca="1" si="3"/>
        <v>243727014.96795008</v>
      </c>
      <c r="K129" s="7">
        <f ca="1">BJ100</f>
        <v>6.3695354528819567E-4</v>
      </c>
      <c r="L129" s="93">
        <f t="shared" ca="1" si="1"/>
        <v>0.93645660980457213</v>
      </c>
    </row>
    <row r="130" spans="1:62" s="25" customFormat="1" x14ac:dyDescent="0.25">
      <c r="A130"/>
      <c r="B130" s="81"/>
      <c r="C130" s="81"/>
      <c r="D130" s="81"/>
      <c r="E130" s="81"/>
      <c r="F130" s="81"/>
      <c r="G130" s="87"/>
      <c r="H130" s="87"/>
      <c r="I130" s="87"/>
      <c r="J130" s="87"/>
      <c r="K130" s="87"/>
      <c r="L130" s="87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</row>
    <row r="131" spans="1:62" x14ac:dyDescent="0.25">
      <c r="C131" s="90"/>
      <c r="E131" s="7"/>
      <c r="F131" s="85"/>
      <c r="I131" s="82"/>
      <c r="J131" s="84"/>
      <c r="K131" s="7"/>
      <c r="L131" s="86"/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2024-05-03T04:14:58Z</dcterms:modified>
</cp:coreProperties>
</file>