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niversity of Illinois\E-beam work\data to be analysed\Revised qPCR EBEAM data\"/>
    </mc:Choice>
  </mc:AlternateContent>
  <bookViews>
    <workbookView xWindow="-108" yWindow="-108" windowWidth="19416" windowHeight="10416" activeTab="3"/>
  </bookViews>
  <sheets>
    <sheet name="AF template (2)" sheetId="10" r:id="rId1"/>
    <sheet name="E-beam controls" sheetId="8" r:id="rId2"/>
    <sheet name="E-beam 20" sheetId="7" r:id="rId3"/>
    <sheet name="comparison" sheetId="9" r:id="rId4"/>
    <sheet name="%reduction samples" sheetId="11" r:id="rId5"/>
    <sheet name="E-beam 5" sheetId="6" r:id="rId6"/>
    <sheet name="E-beam 10" sheetId="5" r:id="rId7"/>
    <sheet name="AF template" sheetId="3" r:id="rId8"/>
  </sheets>
  <definedNames>
    <definedName name="_xlnm._FilterDatabase" localSheetId="7" hidden="1">'AF template'!$B$39:$J$129</definedName>
    <definedName name="_xlnm._FilterDatabase" localSheetId="0" hidden="1">'AF template (2)'!$B$39:$J$129</definedName>
    <definedName name="_xlnm._FilterDatabase" localSheetId="6" hidden="1">'E-beam 10'!$B$39:$J$129</definedName>
    <definedName name="_xlnm._FilterDatabase" localSheetId="2" hidden="1">'E-beam 20'!$B$39:$J$129</definedName>
    <definedName name="_xlnm._FilterDatabase" localSheetId="5" hidden="1">'E-beam 5'!$B$39:$J$129</definedName>
    <definedName name="_xlnm._FilterDatabase" localSheetId="1" hidden="1">'E-beam controls'!$B$39:$J$129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9" l="1"/>
  <c r="C13" i="11" l="1"/>
  <c r="Z2" i="9" l="1"/>
  <c r="Z3" i="9" s="1"/>
  <c r="Q135" i="10"/>
  <c r="P135" i="10"/>
  <c r="O135" i="10"/>
  <c r="Q134" i="10"/>
  <c r="P134" i="10"/>
  <c r="O134" i="10"/>
  <c r="Q133" i="10"/>
  <c r="P133" i="10"/>
  <c r="O133" i="10"/>
  <c r="Q132" i="10"/>
  <c r="P132" i="10"/>
  <c r="O132" i="10"/>
  <c r="Q131" i="10"/>
  <c r="P131" i="10"/>
  <c r="O131" i="10"/>
  <c r="Q130" i="10"/>
  <c r="P130" i="10"/>
  <c r="O130" i="10"/>
  <c r="Q129" i="10"/>
  <c r="P129" i="10"/>
  <c r="J129" i="10"/>
  <c r="I129" i="10"/>
  <c r="H129" i="10"/>
  <c r="G129" i="10"/>
  <c r="F129" i="10"/>
  <c r="D129" i="10"/>
  <c r="C129" i="10"/>
  <c r="O129" i="10" s="1"/>
  <c r="Q128" i="10"/>
  <c r="J128" i="10"/>
  <c r="I128" i="10"/>
  <c r="H128" i="10"/>
  <c r="G128" i="10"/>
  <c r="F128" i="10"/>
  <c r="D128" i="10"/>
  <c r="C128" i="10"/>
  <c r="Q127" i="10"/>
  <c r="J127" i="10"/>
  <c r="I127" i="10"/>
  <c r="H127" i="10"/>
  <c r="G127" i="10"/>
  <c r="F127" i="10"/>
  <c r="D127" i="10"/>
  <c r="C127" i="10"/>
  <c r="P127" i="10" s="1"/>
  <c r="Q126" i="10"/>
  <c r="J126" i="10"/>
  <c r="I126" i="10"/>
  <c r="H126" i="10"/>
  <c r="G126" i="10"/>
  <c r="F126" i="10"/>
  <c r="D126" i="10"/>
  <c r="C126" i="10"/>
  <c r="P126" i="10" s="1"/>
  <c r="Q125" i="10"/>
  <c r="J125" i="10"/>
  <c r="I125" i="10"/>
  <c r="H125" i="10"/>
  <c r="G125" i="10"/>
  <c r="F125" i="10"/>
  <c r="D125" i="10"/>
  <c r="C125" i="10"/>
  <c r="P125" i="10" s="1"/>
  <c r="Q124" i="10"/>
  <c r="O124" i="10"/>
  <c r="J124" i="10"/>
  <c r="I124" i="10"/>
  <c r="H124" i="10"/>
  <c r="G124" i="10"/>
  <c r="F124" i="10"/>
  <c r="D124" i="10"/>
  <c r="C124" i="10"/>
  <c r="P124" i="10" s="1"/>
  <c r="Q123" i="10"/>
  <c r="J123" i="10"/>
  <c r="I123" i="10"/>
  <c r="H123" i="10"/>
  <c r="G123" i="10"/>
  <c r="F123" i="10"/>
  <c r="D123" i="10"/>
  <c r="C123" i="10"/>
  <c r="P123" i="10" s="1"/>
  <c r="Q122" i="10"/>
  <c r="O122" i="10"/>
  <c r="J122" i="10"/>
  <c r="I122" i="10"/>
  <c r="H122" i="10"/>
  <c r="G122" i="10"/>
  <c r="F122" i="10"/>
  <c r="D122" i="10"/>
  <c r="C122" i="10"/>
  <c r="P122" i="10" s="1"/>
  <c r="Q121" i="10"/>
  <c r="J121" i="10"/>
  <c r="I121" i="10"/>
  <c r="H121" i="10"/>
  <c r="G121" i="10"/>
  <c r="F121" i="10"/>
  <c r="D121" i="10"/>
  <c r="C121" i="10"/>
  <c r="P121" i="10" s="1"/>
  <c r="Q120" i="10"/>
  <c r="J120" i="10"/>
  <c r="I120" i="10"/>
  <c r="H120" i="10"/>
  <c r="G120" i="10"/>
  <c r="F120" i="10"/>
  <c r="D120" i="10"/>
  <c r="C120" i="10"/>
  <c r="O120" i="10" s="1"/>
  <c r="Q119" i="10"/>
  <c r="J119" i="10"/>
  <c r="I119" i="10"/>
  <c r="H119" i="10"/>
  <c r="G119" i="10"/>
  <c r="F119" i="10"/>
  <c r="D119" i="10"/>
  <c r="C119" i="10"/>
  <c r="P119" i="10" s="1"/>
  <c r="Q118" i="10"/>
  <c r="P118" i="10"/>
  <c r="J118" i="10"/>
  <c r="I118" i="10"/>
  <c r="H118" i="10"/>
  <c r="G118" i="10"/>
  <c r="F118" i="10"/>
  <c r="D118" i="10"/>
  <c r="C118" i="10"/>
  <c r="O118" i="10" s="1"/>
  <c r="Q117" i="10"/>
  <c r="J117" i="10"/>
  <c r="I117" i="10"/>
  <c r="H117" i="10"/>
  <c r="G117" i="10"/>
  <c r="F117" i="10"/>
  <c r="D117" i="10"/>
  <c r="C117" i="10"/>
  <c r="P117" i="10" s="1"/>
  <c r="Q116" i="10"/>
  <c r="P116" i="10"/>
  <c r="J116" i="10"/>
  <c r="I116" i="10"/>
  <c r="H116" i="10"/>
  <c r="G116" i="10"/>
  <c r="F116" i="10"/>
  <c r="D116" i="10"/>
  <c r="C116" i="10"/>
  <c r="O116" i="10" s="1"/>
  <c r="Q115" i="10"/>
  <c r="J115" i="10"/>
  <c r="I115" i="10"/>
  <c r="H115" i="10"/>
  <c r="G115" i="10"/>
  <c r="F115" i="10"/>
  <c r="D115" i="10"/>
  <c r="C115" i="10"/>
  <c r="P115" i="10" s="1"/>
  <c r="Q114" i="10"/>
  <c r="P114" i="10"/>
  <c r="J114" i="10"/>
  <c r="I114" i="10"/>
  <c r="H114" i="10"/>
  <c r="G114" i="10"/>
  <c r="F114" i="10"/>
  <c r="D114" i="10"/>
  <c r="C114" i="10"/>
  <c r="O114" i="10" s="1"/>
  <c r="Q113" i="10"/>
  <c r="J113" i="10"/>
  <c r="I113" i="10"/>
  <c r="H113" i="10"/>
  <c r="G113" i="10"/>
  <c r="F113" i="10"/>
  <c r="D113" i="10"/>
  <c r="C113" i="10"/>
  <c r="P113" i="10" s="1"/>
  <c r="Q112" i="10"/>
  <c r="P112" i="10"/>
  <c r="J112" i="10"/>
  <c r="I112" i="10"/>
  <c r="H112" i="10"/>
  <c r="G112" i="10"/>
  <c r="F112" i="10"/>
  <c r="D112" i="10"/>
  <c r="C112" i="10"/>
  <c r="O112" i="10" s="1"/>
  <c r="Q111" i="10"/>
  <c r="J111" i="10"/>
  <c r="I111" i="10"/>
  <c r="H111" i="10"/>
  <c r="G111" i="10"/>
  <c r="F111" i="10"/>
  <c r="D111" i="10"/>
  <c r="C111" i="10"/>
  <c r="O111" i="10" s="1"/>
  <c r="Q110" i="10"/>
  <c r="J110" i="10"/>
  <c r="I110" i="10"/>
  <c r="H110" i="10"/>
  <c r="G110" i="10"/>
  <c r="F110" i="10"/>
  <c r="D110" i="10"/>
  <c r="C110" i="10"/>
  <c r="P110" i="10" s="1"/>
  <c r="Q109" i="10"/>
  <c r="J109" i="10"/>
  <c r="I109" i="10"/>
  <c r="H109" i="10"/>
  <c r="G109" i="10"/>
  <c r="F109" i="10"/>
  <c r="D109" i="10"/>
  <c r="C109" i="10"/>
  <c r="P109" i="10" s="1"/>
  <c r="Q108" i="10"/>
  <c r="J108" i="10"/>
  <c r="I108" i="10"/>
  <c r="H108" i="10"/>
  <c r="G108" i="10"/>
  <c r="F108" i="10"/>
  <c r="D108" i="10"/>
  <c r="C108" i="10"/>
  <c r="P108" i="10" s="1"/>
  <c r="Q107" i="10"/>
  <c r="J107" i="10"/>
  <c r="I107" i="10"/>
  <c r="H107" i="10"/>
  <c r="G107" i="10"/>
  <c r="F107" i="10"/>
  <c r="D107" i="10"/>
  <c r="C107" i="10"/>
  <c r="O107" i="10" s="1"/>
  <c r="Q106" i="10"/>
  <c r="J106" i="10"/>
  <c r="I106" i="10"/>
  <c r="H106" i="10"/>
  <c r="G106" i="10"/>
  <c r="F106" i="10"/>
  <c r="D106" i="10"/>
  <c r="C106" i="10"/>
  <c r="P106" i="10" s="1"/>
  <c r="Q105" i="10"/>
  <c r="J105" i="10"/>
  <c r="I105" i="10"/>
  <c r="H105" i="10"/>
  <c r="G105" i="10"/>
  <c r="F105" i="10"/>
  <c r="D105" i="10"/>
  <c r="C105" i="10"/>
  <c r="P105" i="10" s="1"/>
  <c r="Q104" i="10"/>
  <c r="J104" i="10"/>
  <c r="I104" i="10"/>
  <c r="H104" i="10"/>
  <c r="G104" i="10"/>
  <c r="F104" i="10"/>
  <c r="D104" i="10"/>
  <c r="C104" i="10"/>
  <c r="P104" i="10" s="1"/>
  <c r="Q103" i="10"/>
  <c r="J103" i="10"/>
  <c r="I103" i="10"/>
  <c r="H103" i="10"/>
  <c r="G103" i="10"/>
  <c r="F103" i="10"/>
  <c r="D103" i="10"/>
  <c r="C103" i="10"/>
  <c r="P103" i="10" s="1"/>
  <c r="Q102" i="10"/>
  <c r="P102" i="10"/>
  <c r="J102" i="10"/>
  <c r="I102" i="10"/>
  <c r="H102" i="10"/>
  <c r="G102" i="10"/>
  <c r="F102" i="10"/>
  <c r="D102" i="10"/>
  <c r="C102" i="10"/>
  <c r="O102" i="10" s="1"/>
  <c r="Q101" i="10"/>
  <c r="J101" i="10"/>
  <c r="I101" i="10"/>
  <c r="H101" i="10"/>
  <c r="G101" i="10"/>
  <c r="F101" i="10"/>
  <c r="D101" i="10"/>
  <c r="C101" i="10"/>
  <c r="P101" i="10" s="1"/>
  <c r="Q100" i="10"/>
  <c r="P100" i="10"/>
  <c r="J100" i="10"/>
  <c r="I100" i="10"/>
  <c r="H100" i="10"/>
  <c r="G100" i="10"/>
  <c r="F100" i="10"/>
  <c r="D100" i="10"/>
  <c r="C100" i="10"/>
  <c r="O100" i="10" s="1"/>
  <c r="Q99" i="10"/>
  <c r="J99" i="10"/>
  <c r="I99" i="10"/>
  <c r="H99" i="10"/>
  <c r="G99" i="10"/>
  <c r="F99" i="10"/>
  <c r="D99" i="10"/>
  <c r="C99" i="10"/>
  <c r="P99" i="10" s="1"/>
  <c r="Q98" i="10"/>
  <c r="P98" i="10"/>
  <c r="J98" i="10"/>
  <c r="I98" i="10"/>
  <c r="H98" i="10"/>
  <c r="G98" i="10"/>
  <c r="F98" i="10"/>
  <c r="D98" i="10"/>
  <c r="C98" i="10"/>
  <c r="O98" i="10" s="1"/>
  <c r="Q97" i="10"/>
  <c r="J97" i="10"/>
  <c r="I97" i="10"/>
  <c r="H97" i="10"/>
  <c r="G97" i="10"/>
  <c r="F97" i="10"/>
  <c r="D97" i="10"/>
  <c r="C97" i="10"/>
  <c r="P97" i="10" s="1"/>
  <c r="Q96" i="10"/>
  <c r="P96" i="10"/>
  <c r="J96" i="10"/>
  <c r="I96" i="10"/>
  <c r="H96" i="10"/>
  <c r="G96" i="10"/>
  <c r="F96" i="10"/>
  <c r="D96" i="10"/>
  <c r="C96" i="10"/>
  <c r="O96" i="10" s="1"/>
  <c r="Q95" i="10"/>
  <c r="O95" i="10"/>
  <c r="J95" i="10"/>
  <c r="I95" i="10"/>
  <c r="H95" i="10"/>
  <c r="G95" i="10"/>
  <c r="F95" i="10"/>
  <c r="D95" i="10"/>
  <c r="C95" i="10"/>
  <c r="P95" i="10" s="1"/>
  <c r="Q94" i="10"/>
  <c r="J94" i="10"/>
  <c r="I94" i="10"/>
  <c r="H94" i="10"/>
  <c r="G94" i="10"/>
  <c r="F94" i="10"/>
  <c r="D94" i="10"/>
  <c r="C94" i="10"/>
  <c r="P94" i="10" s="1"/>
  <c r="Q93" i="10"/>
  <c r="J93" i="10"/>
  <c r="I93" i="10"/>
  <c r="H93" i="10"/>
  <c r="G93" i="10"/>
  <c r="F93" i="10"/>
  <c r="D93" i="10"/>
  <c r="C93" i="10"/>
  <c r="O93" i="10" s="1"/>
  <c r="Q92" i="10"/>
  <c r="J92" i="10"/>
  <c r="I92" i="10"/>
  <c r="H92" i="10"/>
  <c r="G92" i="10"/>
  <c r="F92" i="10"/>
  <c r="D92" i="10"/>
  <c r="C92" i="10"/>
  <c r="P92" i="10" s="1"/>
  <c r="Q91" i="10"/>
  <c r="J91" i="10"/>
  <c r="I91" i="10"/>
  <c r="H91" i="10"/>
  <c r="G91" i="10"/>
  <c r="F91" i="10"/>
  <c r="D91" i="10"/>
  <c r="C91" i="10"/>
  <c r="P91" i="10" s="1"/>
  <c r="Q90" i="10"/>
  <c r="J90" i="10"/>
  <c r="I90" i="10"/>
  <c r="H90" i="10"/>
  <c r="G90" i="10"/>
  <c r="F90" i="10"/>
  <c r="D90" i="10"/>
  <c r="C90" i="10"/>
  <c r="P90" i="10" s="1"/>
  <c r="Q89" i="10"/>
  <c r="O89" i="10"/>
  <c r="J89" i="10"/>
  <c r="I89" i="10"/>
  <c r="H89" i="10"/>
  <c r="G89" i="10"/>
  <c r="F89" i="10"/>
  <c r="D89" i="10"/>
  <c r="C89" i="10"/>
  <c r="P89" i="10" s="1"/>
  <c r="Q88" i="10"/>
  <c r="J88" i="10"/>
  <c r="I88" i="10"/>
  <c r="H88" i="10"/>
  <c r="G88" i="10"/>
  <c r="F88" i="10"/>
  <c r="D88" i="10"/>
  <c r="C88" i="10"/>
  <c r="P88" i="10" s="1"/>
  <c r="Q87" i="10"/>
  <c r="J87" i="10"/>
  <c r="I87" i="10"/>
  <c r="H87" i="10"/>
  <c r="G87" i="10"/>
  <c r="F87" i="10"/>
  <c r="D87" i="10"/>
  <c r="C87" i="10"/>
  <c r="O87" i="10" s="1"/>
  <c r="Q86" i="10"/>
  <c r="J86" i="10"/>
  <c r="I86" i="10"/>
  <c r="H86" i="10"/>
  <c r="G86" i="10"/>
  <c r="F86" i="10"/>
  <c r="D86" i="10"/>
  <c r="C86" i="10"/>
  <c r="O86" i="10" s="1"/>
  <c r="Q85" i="10"/>
  <c r="J85" i="10"/>
  <c r="I85" i="10"/>
  <c r="H85" i="10"/>
  <c r="G85" i="10"/>
  <c r="F85" i="10"/>
  <c r="D85" i="10"/>
  <c r="C85" i="10"/>
  <c r="O85" i="10" s="1"/>
  <c r="Q84" i="10"/>
  <c r="J84" i="10"/>
  <c r="I84" i="10"/>
  <c r="H84" i="10"/>
  <c r="G84" i="10"/>
  <c r="F84" i="10"/>
  <c r="D84" i="10"/>
  <c r="C84" i="10"/>
  <c r="O84" i="10" s="1"/>
  <c r="Q83" i="10"/>
  <c r="P83" i="10"/>
  <c r="J83" i="10"/>
  <c r="I83" i="10"/>
  <c r="H83" i="10"/>
  <c r="G83" i="10"/>
  <c r="F83" i="10"/>
  <c r="D83" i="10"/>
  <c r="C83" i="10"/>
  <c r="O83" i="10" s="1"/>
  <c r="Q82" i="10"/>
  <c r="J82" i="10"/>
  <c r="I82" i="10"/>
  <c r="H82" i="10"/>
  <c r="G82" i="10"/>
  <c r="F82" i="10"/>
  <c r="D82" i="10"/>
  <c r="C82" i="10"/>
  <c r="O82" i="10" s="1"/>
  <c r="Q81" i="10"/>
  <c r="P81" i="10"/>
  <c r="J81" i="10"/>
  <c r="I81" i="10"/>
  <c r="H81" i="10"/>
  <c r="G81" i="10"/>
  <c r="F81" i="10"/>
  <c r="D81" i="10"/>
  <c r="C81" i="10"/>
  <c r="O81" i="10" s="1"/>
  <c r="Q80" i="10"/>
  <c r="J80" i="10"/>
  <c r="I80" i="10"/>
  <c r="H80" i="10"/>
  <c r="G80" i="10"/>
  <c r="F80" i="10"/>
  <c r="D80" i="10"/>
  <c r="C80" i="10"/>
  <c r="P80" i="10" s="1"/>
  <c r="Q79" i="10"/>
  <c r="J79" i="10"/>
  <c r="I79" i="10"/>
  <c r="H79" i="10"/>
  <c r="G79" i="10"/>
  <c r="F79" i="10"/>
  <c r="D79" i="10"/>
  <c r="C79" i="10"/>
  <c r="P79" i="10" s="1"/>
  <c r="Q78" i="10"/>
  <c r="J78" i="10"/>
  <c r="I78" i="10"/>
  <c r="H78" i="10"/>
  <c r="G78" i="10"/>
  <c r="F78" i="10"/>
  <c r="D78" i="10"/>
  <c r="C78" i="10"/>
  <c r="O78" i="10" s="1"/>
  <c r="Q77" i="10"/>
  <c r="H77" i="10"/>
  <c r="D77" i="10"/>
  <c r="F77" i="10" s="1"/>
  <c r="C77" i="10"/>
  <c r="P77" i="10" s="1"/>
  <c r="Q76" i="10"/>
  <c r="H76" i="10"/>
  <c r="D76" i="10"/>
  <c r="F76" i="10" s="1"/>
  <c r="C76" i="10"/>
  <c r="P76" i="10" s="1"/>
  <c r="Q75" i="10"/>
  <c r="H75" i="10"/>
  <c r="D75" i="10"/>
  <c r="F75" i="10" s="1"/>
  <c r="C75" i="10"/>
  <c r="P75" i="10" s="1"/>
  <c r="Q74" i="10"/>
  <c r="H74" i="10"/>
  <c r="D74" i="10"/>
  <c r="F74" i="10" s="1"/>
  <c r="C74" i="10"/>
  <c r="P74" i="10" s="1"/>
  <c r="Q73" i="10"/>
  <c r="H73" i="10"/>
  <c r="D73" i="10"/>
  <c r="F73" i="10" s="1"/>
  <c r="C73" i="10"/>
  <c r="P73" i="10" s="1"/>
  <c r="Q72" i="10"/>
  <c r="H72" i="10"/>
  <c r="D72" i="10"/>
  <c r="F72" i="10" s="1"/>
  <c r="C72" i="10"/>
  <c r="O72" i="10" s="1"/>
  <c r="A72" i="10"/>
  <c r="A80" i="10" s="1"/>
  <c r="A88" i="10" s="1"/>
  <c r="A96" i="10" s="1"/>
  <c r="A104" i="10" s="1"/>
  <c r="A112" i="10" s="1"/>
  <c r="A120" i="10" s="1"/>
  <c r="A128" i="10" s="1"/>
  <c r="Q71" i="10"/>
  <c r="P71" i="10"/>
  <c r="J71" i="10"/>
  <c r="I71" i="10"/>
  <c r="H71" i="10"/>
  <c r="G71" i="10"/>
  <c r="F71" i="10"/>
  <c r="D71" i="10"/>
  <c r="C71" i="10"/>
  <c r="O71" i="10" s="1"/>
  <c r="Q70" i="10"/>
  <c r="J70" i="10"/>
  <c r="I70" i="10"/>
  <c r="H70" i="10"/>
  <c r="G70" i="10"/>
  <c r="F70" i="10"/>
  <c r="D70" i="10"/>
  <c r="C70" i="10"/>
  <c r="P70" i="10" s="1"/>
  <c r="Q69" i="10"/>
  <c r="P69" i="10"/>
  <c r="J69" i="10"/>
  <c r="I69" i="10"/>
  <c r="H69" i="10"/>
  <c r="G69" i="10"/>
  <c r="F69" i="10"/>
  <c r="D69" i="10"/>
  <c r="C69" i="10"/>
  <c r="O69" i="10" s="1"/>
  <c r="Q68" i="10"/>
  <c r="J68" i="10"/>
  <c r="I68" i="10"/>
  <c r="H68" i="10"/>
  <c r="G68" i="10"/>
  <c r="F68" i="10"/>
  <c r="D68" i="10"/>
  <c r="C68" i="10"/>
  <c r="P68" i="10" s="1"/>
  <c r="Q67" i="10"/>
  <c r="P67" i="10"/>
  <c r="J67" i="10"/>
  <c r="I67" i="10"/>
  <c r="H67" i="10"/>
  <c r="G67" i="10"/>
  <c r="F67" i="10"/>
  <c r="D67" i="10"/>
  <c r="C67" i="10"/>
  <c r="O67" i="10" s="1"/>
  <c r="Q66" i="10"/>
  <c r="J66" i="10"/>
  <c r="I66" i="10"/>
  <c r="H66" i="10"/>
  <c r="G66" i="10"/>
  <c r="F66" i="10"/>
  <c r="D66" i="10"/>
  <c r="C66" i="10"/>
  <c r="P66" i="10" s="1"/>
  <c r="Q65" i="10"/>
  <c r="J65" i="10"/>
  <c r="I65" i="10"/>
  <c r="H65" i="10"/>
  <c r="G65" i="10"/>
  <c r="F65" i="10"/>
  <c r="D65" i="10"/>
  <c r="C65" i="10"/>
  <c r="O65" i="10" s="1"/>
  <c r="Q64" i="10"/>
  <c r="J64" i="10"/>
  <c r="I64" i="10"/>
  <c r="H64" i="10"/>
  <c r="G64" i="10"/>
  <c r="F64" i="10"/>
  <c r="D64" i="10"/>
  <c r="C64" i="10"/>
  <c r="P64" i="10" s="1"/>
  <c r="Q63" i="10"/>
  <c r="J63" i="10"/>
  <c r="I63" i="10"/>
  <c r="H63" i="10"/>
  <c r="G63" i="10"/>
  <c r="F63" i="10"/>
  <c r="D63" i="10"/>
  <c r="C63" i="10"/>
  <c r="P63" i="10" s="1"/>
  <c r="Q62" i="10"/>
  <c r="J62" i="10"/>
  <c r="I62" i="10"/>
  <c r="H62" i="10"/>
  <c r="G62" i="10"/>
  <c r="F62" i="10"/>
  <c r="D62" i="10"/>
  <c r="C62" i="10"/>
  <c r="P62" i="10" s="1"/>
  <c r="Q61" i="10"/>
  <c r="J61" i="10"/>
  <c r="I61" i="10"/>
  <c r="H61" i="10"/>
  <c r="G61" i="10"/>
  <c r="F61" i="10"/>
  <c r="D61" i="10"/>
  <c r="C61" i="10"/>
  <c r="P61" i="10" s="1"/>
  <c r="Q60" i="10"/>
  <c r="O60" i="10"/>
  <c r="J60" i="10"/>
  <c r="I60" i="10"/>
  <c r="H60" i="10"/>
  <c r="G60" i="10"/>
  <c r="F60" i="10"/>
  <c r="D60" i="10"/>
  <c r="C60" i="10"/>
  <c r="P60" i="10" s="1"/>
  <c r="Q59" i="10"/>
  <c r="J59" i="10"/>
  <c r="I59" i="10"/>
  <c r="H59" i="10"/>
  <c r="G59" i="10"/>
  <c r="F59" i="10"/>
  <c r="D59" i="10"/>
  <c r="C59" i="10"/>
  <c r="P59" i="10" s="1"/>
  <c r="Q58" i="10"/>
  <c r="J58" i="10"/>
  <c r="I58" i="10"/>
  <c r="H58" i="10"/>
  <c r="G58" i="10"/>
  <c r="F58" i="10"/>
  <c r="D58" i="10"/>
  <c r="C58" i="10"/>
  <c r="O58" i="10" s="1"/>
  <c r="Q57" i="10"/>
  <c r="J57" i="10"/>
  <c r="I57" i="10"/>
  <c r="H57" i="10"/>
  <c r="G57" i="10"/>
  <c r="F57" i="10"/>
  <c r="D57" i="10"/>
  <c r="C57" i="10"/>
  <c r="P57" i="10" s="1"/>
  <c r="Q56" i="10"/>
  <c r="J56" i="10"/>
  <c r="I56" i="10"/>
  <c r="H56" i="10"/>
  <c r="G56" i="10"/>
  <c r="F56" i="10"/>
  <c r="D56" i="10"/>
  <c r="C56" i="10"/>
  <c r="P56" i="10" s="1"/>
  <c r="A56" i="10"/>
  <c r="A64" i="10" s="1"/>
  <c r="Q55" i="10"/>
  <c r="D55" i="10"/>
  <c r="F55" i="10" s="1"/>
  <c r="C55" i="10"/>
  <c r="O55" i="10" s="1"/>
  <c r="Q54" i="10"/>
  <c r="P54" i="10"/>
  <c r="H54" i="10"/>
  <c r="D54" i="10"/>
  <c r="F54" i="10" s="1"/>
  <c r="C54" i="10"/>
  <c r="O54" i="10" s="1"/>
  <c r="Q53" i="10"/>
  <c r="H53" i="10"/>
  <c r="D53" i="10"/>
  <c r="F53" i="10" s="1"/>
  <c r="C53" i="10"/>
  <c r="O53" i="10" s="1"/>
  <c r="Q52" i="10"/>
  <c r="P52" i="10"/>
  <c r="H52" i="10"/>
  <c r="D52" i="10"/>
  <c r="F52" i="10" s="1"/>
  <c r="C52" i="10"/>
  <c r="O52" i="10" s="1"/>
  <c r="Q51" i="10"/>
  <c r="H51" i="10"/>
  <c r="D51" i="10"/>
  <c r="F51" i="10" s="1"/>
  <c r="C51" i="10"/>
  <c r="O51" i="10" s="1"/>
  <c r="Q50" i="10"/>
  <c r="P50" i="10"/>
  <c r="H50" i="10"/>
  <c r="F50" i="10"/>
  <c r="J50" i="10" s="1"/>
  <c r="D50" i="10"/>
  <c r="C50" i="10"/>
  <c r="O50" i="10" s="1"/>
  <c r="Q49" i="10"/>
  <c r="H49" i="10"/>
  <c r="F49" i="10"/>
  <c r="J49" i="10" s="1"/>
  <c r="D49" i="10"/>
  <c r="C49" i="10"/>
  <c r="O49" i="10" s="1"/>
  <c r="Q48" i="10"/>
  <c r="P48" i="10"/>
  <c r="J48" i="10"/>
  <c r="H48" i="10"/>
  <c r="F48" i="10"/>
  <c r="D48" i="10"/>
  <c r="C48" i="10"/>
  <c r="O48" i="10" s="1"/>
  <c r="Q47" i="10"/>
  <c r="P47" i="10"/>
  <c r="J47" i="10"/>
  <c r="I47" i="10"/>
  <c r="H47" i="10"/>
  <c r="G47" i="10"/>
  <c r="F47" i="10"/>
  <c r="D47" i="10"/>
  <c r="C47" i="10"/>
  <c r="O47" i="10" s="1"/>
  <c r="B47" i="10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Q46" i="10"/>
  <c r="P46" i="10"/>
  <c r="J46" i="10"/>
  <c r="I46" i="10"/>
  <c r="H46" i="10"/>
  <c r="G46" i="10"/>
  <c r="F46" i="10"/>
  <c r="D46" i="10"/>
  <c r="C46" i="10"/>
  <c r="O46" i="10" s="1"/>
  <c r="Q45" i="10"/>
  <c r="P45" i="10"/>
  <c r="E45" i="10"/>
  <c r="D45" i="10"/>
  <c r="F45" i="10" s="1"/>
  <c r="C45" i="10"/>
  <c r="O45" i="10" s="1"/>
  <c r="Q44" i="10"/>
  <c r="P44" i="10"/>
  <c r="L44" i="10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L61" i="10" s="1"/>
  <c r="L62" i="10" s="1"/>
  <c r="L63" i="10" s="1"/>
  <c r="L64" i="10" s="1"/>
  <c r="L65" i="10" s="1"/>
  <c r="L66" i="10" s="1"/>
  <c r="L67" i="10" s="1"/>
  <c r="L68" i="10" s="1"/>
  <c r="L69" i="10" s="1"/>
  <c r="L70" i="10" s="1"/>
  <c r="L71" i="10" s="1"/>
  <c r="L72" i="10" s="1"/>
  <c r="L73" i="10" s="1"/>
  <c r="L74" i="10" s="1"/>
  <c r="L75" i="10" s="1"/>
  <c r="L76" i="10" s="1"/>
  <c r="L77" i="10" s="1"/>
  <c r="L78" i="10" s="1"/>
  <c r="L79" i="10" s="1"/>
  <c r="L80" i="10" s="1"/>
  <c r="L81" i="10" s="1"/>
  <c r="L82" i="10" s="1"/>
  <c r="L83" i="10" s="1"/>
  <c r="L84" i="10" s="1"/>
  <c r="L85" i="10" s="1"/>
  <c r="L86" i="10" s="1"/>
  <c r="L87" i="10" s="1"/>
  <c r="L88" i="10" s="1"/>
  <c r="L89" i="10" s="1"/>
  <c r="L90" i="10" s="1"/>
  <c r="L91" i="10" s="1"/>
  <c r="L92" i="10" s="1"/>
  <c r="L93" i="10" s="1"/>
  <c r="L94" i="10" s="1"/>
  <c r="L95" i="10" s="1"/>
  <c r="L96" i="10" s="1"/>
  <c r="L97" i="10" s="1"/>
  <c r="L98" i="10" s="1"/>
  <c r="L99" i="10" s="1"/>
  <c r="L100" i="10" s="1"/>
  <c r="L101" i="10" s="1"/>
  <c r="L102" i="10" s="1"/>
  <c r="L103" i="10" s="1"/>
  <c r="L104" i="10" s="1"/>
  <c r="L105" i="10" s="1"/>
  <c r="L106" i="10" s="1"/>
  <c r="L107" i="10" s="1"/>
  <c r="L108" i="10" s="1"/>
  <c r="L109" i="10" s="1"/>
  <c r="L110" i="10" s="1"/>
  <c r="L111" i="10" s="1"/>
  <c r="L112" i="10" s="1"/>
  <c r="L113" i="10" s="1"/>
  <c r="L114" i="10" s="1"/>
  <c r="L115" i="10" s="1"/>
  <c r="L116" i="10" s="1"/>
  <c r="L117" i="10" s="1"/>
  <c r="L118" i="10" s="1"/>
  <c r="L119" i="10" s="1"/>
  <c r="L120" i="10" s="1"/>
  <c r="L121" i="10" s="1"/>
  <c r="L122" i="10" s="1"/>
  <c r="L123" i="10" s="1"/>
  <c r="L124" i="10" s="1"/>
  <c r="L125" i="10" s="1"/>
  <c r="L126" i="10" s="1"/>
  <c r="L127" i="10" s="1"/>
  <c r="L128" i="10" s="1"/>
  <c r="L129" i="10" s="1"/>
  <c r="L130" i="10" s="1"/>
  <c r="L131" i="10" s="1"/>
  <c r="L132" i="10" s="1"/>
  <c r="L133" i="10" s="1"/>
  <c r="L134" i="10" s="1"/>
  <c r="L135" i="10" s="1"/>
  <c r="E44" i="10"/>
  <c r="D44" i="10"/>
  <c r="F44" i="10" s="1"/>
  <c r="C44" i="10"/>
  <c r="O44" i="10" s="1"/>
  <c r="Q43" i="10"/>
  <c r="P43" i="10"/>
  <c r="E43" i="10"/>
  <c r="D43" i="10"/>
  <c r="C43" i="10"/>
  <c r="O43" i="10" s="1"/>
  <c r="Q42" i="10"/>
  <c r="P42" i="10"/>
  <c r="L42" i="10"/>
  <c r="L43" i="10" s="1"/>
  <c r="E42" i="10"/>
  <c r="D42" i="10"/>
  <c r="F42" i="10" s="1"/>
  <c r="C42" i="10"/>
  <c r="O42" i="10" s="1"/>
  <c r="Q41" i="10"/>
  <c r="P41" i="10"/>
  <c r="L41" i="10"/>
  <c r="E41" i="10"/>
  <c r="D41" i="10"/>
  <c r="F41" i="10" s="1"/>
  <c r="C41" i="10"/>
  <c r="O41" i="10" s="1"/>
  <c r="Q40" i="10"/>
  <c r="P40" i="10"/>
  <c r="E40" i="10"/>
  <c r="D40" i="10"/>
  <c r="F40" i="10" s="1"/>
  <c r="C40" i="10"/>
  <c r="O40" i="10" s="1"/>
  <c r="J31" i="10"/>
  <c r="D31" i="10"/>
  <c r="C31" i="10"/>
  <c r="E31" i="10" s="1"/>
  <c r="J30" i="10"/>
  <c r="E30" i="10"/>
  <c r="D30" i="10"/>
  <c r="C30" i="10"/>
  <c r="J29" i="10"/>
  <c r="D29" i="10"/>
  <c r="C29" i="10"/>
  <c r="J28" i="10"/>
  <c r="D28" i="10"/>
  <c r="C28" i="10"/>
  <c r="E28" i="10" s="1"/>
  <c r="J27" i="10"/>
  <c r="D27" i="10"/>
  <c r="C27" i="10"/>
  <c r="E27" i="10" s="1"/>
  <c r="D26" i="10"/>
  <c r="C26" i="10"/>
  <c r="P3" i="9"/>
  <c r="Q3" i="9"/>
  <c r="P4" i="9"/>
  <c r="Q4" i="9"/>
  <c r="P5" i="9"/>
  <c r="Q5" i="9"/>
  <c r="P6" i="9"/>
  <c r="Q6" i="9"/>
  <c r="P7" i="9"/>
  <c r="Q7" i="9"/>
  <c r="P8" i="9"/>
  <c r="Q8" i="9"/>
  <c r="P9" i="9"/>
  <c r="Q9" i="9"/>
  <c r="P10" i="9"/>
  <c r="Q10" i="9"/>
  <c r="P11" i="9"/>
  <c r="Q11" i="9"/>
  <c r="P12" i="9"/>
  <c r="Q12" i="9"/>
  <c r="P13" i="9"/>
  <c r="Q13" i="9"/>
  <c r="P14" i="9"/>
  <c r="Q14" i="9"/>
  <c r="P15" i="9"/>
  <c r="Q15" i="9"/>
  <c r="P16" i="9"/>
  <c r="Q16" i="9"/>
  <c r="P17" i="9"/>
  <c r="Q17" i="9"/>
  <c r="P18" i="9"/>
  <c r="Q18" i="9"/>
  <c r="P19" i="9"/>
  <c r="Q19" i="9"/>
  <c r="P20" i="9"/>
  <c r="Q20" i="9"/>
  <c r="P21" i="9"/>
  <c r="Q21" i="9"/>
  <c r="P22" i="9"/>
  <c r="Q22" i="9"/>
  <c r="P23" i="9"/>
  <c r="Q23" i="9"/>
  <c r="P24" i="9"/>
  <c r="Q24" i="9"/>
  <c r="P25" i="9"/>
  <c r="Q25" i="9"/>
  <c r="Q2" i="9"/>
  <c r="P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" i="9"/>
  <c r="N3" i="9"/>
  <c r="T3" i="9" s="1"/>
  <c r="N4" i="9"/>
  <c r="T4" i="9" s="1"/>
  <c r="N5" i="9"/>
  <c r="T5" i="9" s="1"/>
  <c r="N6" i="9"/>
  <c r="T6" i="9" s="1"/>
  <c r="N7" i="9"/>
  <c r="T7" i="9" s="1"/>
  <c r="N8" i="9"/>
  <c r="T8" i="9" s="1"/>
  <c r="N9" i="9"/>
  <c r="T9" i="9" s="1"/>
  <c r="N10" i="9"/>
  <c r="T10" i="9" s="1"/>
  <c r="N11" i="9"/>
  <c r="T11" i="9" s="1"/>
  <c r="N12" i="9"/>
  <c r="T12" i="9" s="1"/>
  <c r="N13" i="9"/>
  <c r="T13" i="9" s="1"/>
  <c r="N14" i="9"/>
  <c r="T14" i="9" s="1"/>
  <c r="N15" i="9"/>
  <c r="S15" i="9" s="1"/>
  <c r="N16" i="9"/>
  <c r="R16" i="9" s="1"/>
  <c r="N17" i="9"/>
  <c r="T17" i="9" s="1"/>
  <c r="N18" i="9"/>
  <c r="T18" i="9" s="1"/>
  <c r="N19" i="9"/>
  <c r="T19" i="9" s="1"/>
  <c r="N20" i="9"/>
  <c r="T20" i="9" s="1"/>
  <c r="N21" i="9"/>
  <c r="T21" i="9" s="1"/>
  <c r="N22" i="9"/>
  <c r="T22" i="9" s="1"/>
  <c r="N23" i="9"/>
  <c r="S23" i="9" s="1"/>
  <c r="N24" i="9"/>
  <c r="T24" i="9" s="1"/>
  <c r="N25" i="9"/>
  <c r="T25" i="9" s="1"/>
  <c r="N2" i="9"/>
  <c r="T2" i="9" s="1"/>
  <c r="L26" i="9"/>
  <c r="M26" i="9"/>
  <c r="K26" i="9"/>
  <c r="J26" i="9"/>
  <c r="D26" i="9"/>
  <c r="E26" i="9"/>
  <c r="F26" i="9"/>
  <c r="C26" i="9"/>
  <c r="J73" i="10" l="1"/>
  <c r="J52" i="10"/>
  <c r="J72" i="10"/>
  <c r="J74" i="10"/>
  <c r="J51" i="10"/>
  <c r="E29" i="10"/>
  <c r="F43" i="10"/>
  <c r="O62" i="10"/>
  <c r="P85" i="10"/>
  <c r="P65" i="10"/>
  <c r="P87" i="10"/>
  <c r="O99" i="10"/>
  <c r="P58" i="10"/>
  <c r="P93" i="10"/>
  <c r="P120" i="10"/>
  <c r="P128" i="10"/>
  <c r="O128" i="10"/>
  <c r="O103" i="10"/>
  <c r="O66" i="10"/>
  <c r="O70" i="10"/>
  <c r="O56" i="10"/>
  <c r="O91" i="10"/>
  <c r="O126" i="10"/>
  <c r="O97" i="10"/>
  <c r="O101" i="10"/>
  <c r="E26" i="10"/>
  <c r="F28" i="10"/>
  <c r="F31" i="10"/>
  <c r="H31" i="10"/>
  <c r="O64" i="10"/>
  <c r="O68" i="10"/>
  <c r="P72" i="10"/>
  <c r="P78" i="10"/>
  <c r="O80" i="10"/>
  <c r="P107" i="10"/>
  <c r="P111" i="10"/>
  <c r="O113" i="10"/>
  <c r="O115" i="10"/>
  <c r="O117" i="10"/>
  <c r="O119" i="10"/>
  <c r="P49" i="10"/>
  <c r="P51" i="10"/>
  <c r="P53" i="10"/>
  <c r="P55" i="10"/>
  <c r="O57" i="10"/>
  <c r="O59" i="10"/>
  <c r="O61" i="10"/>
  <c r="O63" i="10"/>
  <c r="P82" i="10"/>
  <c r="P84" i="10"/>
  <c r="P86" i="10"/>
  <c r="O88" i="10"/>
  <c r="O90" i="10"/>
  <c r="O92" i="10"/>
  <c r="O94" i="10"/>
  <c r="O121" i="10"/>
  <c r="O123" i="10"/>
  <c r="O125" i="10"/>
  <c r="O127" i="10"/>
  <c r="O74" i="10"/>
  <c r="O76" i="10"/>
  <c r="O105" i="10"/>
  <c r="O73" i="10"/>
  <c r="O75" i="10"/>
  <c r="O77" i="10"/>
  <c r="O79" i="10"/>
  <c r="O104" i="10"/>
  <c r="O106" i="10"/>
  <c r="O108" i="10"/>
  <c r="O110" i="10"/>
  <c r="O109" i="10"/>
  <c r="R24" i="9"/>
  <c r="R8" i="9"/>
  <c r="S16" i="9"/>
  <c r="S8" i="9"/>
  <c r="R15" i="9"/>
  <c r="T15" i="9"/>
  <c r="T26" i="9" s="1"/>
  <c r="R22" i="9"/>
  <c r="R14" i="9"/>
  <c r="R6" i="9"/>
  <c r="S22" i="9"/>
  <c r="S14" i="9"/>
  <c r="S6" i="9"/>
  <c r="R21" i="9"/>
  <c r="R13" i="9"/>
  <c r="R5" i="9"/>
  <c r="S21" i="9"/>
  <c r="S13" i="9"/>
  <c r="S5" i="9"/>
  <c r="S24" i="9"/>
  <c r="T16" i="9"/>
  <c r="T23" i="9"/>
  <c r="R20" i="9"/>
  <c r="R12" i="9"/>
  <c r="R4" i="9"/>
  <c r="S20" i="9"/>
  <c r="S12" i="9"/>
  <c r="S4" i="9"/>
  <c r="R19" i="9"/>
  <c r="R11" i="9"/>
  <c r="R3" i="9"/>
  <c r="S19" i="9"/>
  <c r="S11" i="9"/>
  <c r="S3" i="9"/>
  <c r="R23" i="9"/>
  <c r="R7" i="9"/>
  <c r="S7" i="9"/>
  <c r="R2" i="9"/>
  <c r="R18" i="9"/>
  <c r="R10" i="9"/>
  <c r="S2" i="9"/>
  <c r="S18" i="9"/>
  <c r="S10" i="9"/>
  <c r="R25" i="9"/>
  <c r="R17" i="9"/>
  <c r="R9" i="9"/>
  <c r="S25" i="9"/>
  <c r="S17" i="9"/>
  <c r="S9" i="9"/>
  <c r="I27" i="10" l="1"/>
  <c r="C36" i="10" s="1"/>
  <c r="H29" i="10"/>
  <c r="I28" i="10"/>
  <c r="C33" i="10" s="1"/>
  <c r="H28" i="10"/>
  <c r="F27" i="10"/>
  <c r="F29" i="10"/>
  <c r="H30" i="10"/>
  <c r="H27" i="10"/>
  <c r="I30" i="10"/>
  <c r="I29" i="10"/>
  <c r="I31" i="10"/>
  <c r="F30" i="10"/>
  <c r="R26" i="9"/>
  <c r="S26" i="9"/>
  <c r="C34" i="10" l="1"/>
  <c r="G43" i="10"/>
  <c r="I43" i="10" s="1"/>
  <c r="J43" i="10" s="1"/>
  <c r="C35" i="10"/>
  <c r="L27" i="10"/>
  <c r="K27" i="10" s="1"/>
  <c r="L28" i="10"/>
  <c r="K28" i="10" s="1"/>
  <c r="G41" i="10"/>
  <c r="I41" i="10" s="1"/>
  <c r="J41" i="10" s="1"/>
  <c r="D35" i="10" s="1"/>
  <c r="L31" i="10"/>
  <c r="K31" i="10" s="1"/>
  <c r="L30" i="10"/>
  <c r="K30" i="10" s="1"/>
  <c r="G42" i="10"/>
  <c r="I42" i="10" s="1"/>
  <c r="J42" i="10" s="1"/>
  <c r="G45" i="10"/>
  <c r="I45" i="10" s="1"/>
  <c r="J45" i="10" s="1"/>
  <c r="D36" i="10" s="1"/>
  <c r="L29" i="10"/>
  <c r="K29" i="10" s="1"/>
  <c r="G44" i="10" l="1"/>
  <c r="I44" i="10" s="1"/>
  <c r="J44" i="10" s="1"/>
  <c r="G73" i="10"/>
  <c r="I73" i="10" s="1"/>
  <c r="G54" i="10"/>
  <c r="I54" i="10" s="1"/>
  <c r="J54" i="10" s="1"/>
  <c r="G77" i="10"/>
  <c r="I77" i="10" s="1"/>
  <c r="J77" i="10" s="1"/>
  <c r="G53" i="10"/>
  <c r="I53" i="10" s="1"/>
  <c r="J53" i="10" s="1"/>
  <c r="G74" i="10"/>
  <c r="I74" i="10" s="1"/>
  <c r="G75" i="10"/>
  <c r="I75" i="10" s="1"/>
  <c r="J75" i="10" s="1"/>
  <c r="G49" i="10"/>
  <c r="I49" i="10" s="1"/>
  <c r="G50" i="10"/>
  <c r="I50" i="10" s="1"/>
  <c r="G52" i="10"/>
  <c r="I52" i="10" s="1"/>
  <c r="G51" i="10"/>
  <c r="I51" i="10" s="1"/>
  <c r="G72" i="10"/>
  <c r="I72" i="10" s="1"/>
  <c r="G48" i="10"/>
  <c r="I48" i="10" s="1"/>
  <c r="G76" i="10"/>
  <c r="I76" i="10" s="1"/>
  <c r="J76" i="10" s="1"/>
  <c r="G55" i="10"/>
  <c r="I55" i="10" s="1"/>
  <c r="J55" i="10" s="1"/>
  <c r="J37" i="10" l="1"/>
  <c r="J36" i="10"/>
  <c r="J38" i="10"/>
  <c r="Q135" i="8" l="1"/>
  <c r="P135" i="8"/>
  <c r="O135" i="8"/>
  <c r="Q134" i="8"/>
  <c r="P134" i="8"/>
  <c r="O134" i="8"/>
  <c r="Q133" i="8"/>
  <c r="P133" i="8"/>
  <c r="O133" i="8"/>
  <c r="Q132" i="8"/>
  <c r="P132" i="8"/>
  <c r="O132" i="8"/>
  <c r="Q131" i="8"/>
  <c r="P131" i="8"/>
  <c r="O131" i="8"/>
  <c r="Q130" i="8"/>
  <c r="P130" i="8"/>
  <c r="O130" i="8"/>
  <c r="Q129" i="8"/>
  <c r="J129" i="8"/>
  <c r="I129" i="8"/>
  <c r="H129" i="8"/>
  <c r="G129" i="8"/>
  <c r="F129" i="8"/>
  <c r="D129" i="8"/>
  <c r="C129" i="8"/>
  <c r="P129" i="8" s="1"/>
  <c r="Q128" i="8"/>
  <c r="J128" i="8"/>
  <c r="I128" i="8"/>
  <c r="H128" i="8"/>
  <c r="G128" i="8"/>
  <c r="F128" i="8"/>
  <c r="D128" i="8"/>
  <c r="C128" i="8"/>
  <c r="P128" i="8" s="1"/>
  <c r="Q127" i="8"/>
  <c r="P127" i="8"/>
  <c r="J127" i="8"/>
  <c r="I127" i="8"/>
  <c r="H127" i="8"/>
  <c r="G127" i="8"/>
  <c r="F127" i="8"/>
  <c r="D127" i="8"/>
  <c r="C127" i="8"/>
  <c r="O127" i="8" s="1"/>
  <c r="Q126" i="8"/>
  <c r="O126" i="8"/>
  <c r="J126" i="8"/>
  <c r="I126" i="8"/>
  <c r="H126" i="8"/>
  <c r="G126" i="8"/>
  <c r="F126" i="8"/>
  <c r="D126" i="8"/>
  <c r="C126" i="8"/>
  <c r="P126" i="8" s="1"/>
  <c r="Q125" i="8"/>
  <c r="P125" i="8"/>
  <c r="J125" i="8"/>
  <c r="I125" i="8"/>
  <c r="H125" i="8"/>
  <c r="G125" i="8"/>
  <c r="F125" i="8"/>
  <c r="D125" i="8"/>
  <c r="C125" i="8"/>
  <c r="O125" i="8" s="1"/>
  <c r="Q124" i="8"/>
  <c r="J124" i="8"/>
  <c r="I124" i="8"/>
  <c r="H124" i="8"/>
  <c r="G124" i="8"/>
  <c r="F124" i="8"/>
  <c r="D124" i="8"/>
  <c r="C124" i="8"/>
  <c r="P124" i="8" s="1"/>
  <c r="Q123" i="8"/>
  <c r="P123" i="8"/>
  <c r="J123" i="8"/>
  <c r="I123" i="8"/>
  <c r="H123" i="8"/>
  <c r="G123" i="8"/>
  <c r="F123" i="8"/>
  <c r="D123" i="8"/>
  <c r="C123" i="8"/>
  <c r="O123" i="8" s="1"/>
  <c r="Q122" i="8"/>
  <c r="O122" i="8"/>
  <c r="J122" i="8"/>
  <c r="I122" i="8"/>
  <c r="H122" i="8"/>
  <c r="G122" i="8"/>
  <c r="F122" i="8"/>
  <c r="D122" i="8"/>
  <c r="C122" i="8"/>
  <c r="P122" i="8" s="1"/>
  <c r="Q121" i="8"/>
  <c r="P121" i="8"/>
  <c r="J121" i="8"/>
  <c r="I121" i="8"/>
  <c r="H121" i="8"/>
  <c r="G121" i="8"/>
  <c r="F121" i="8"/>
  <c r="D121" i="8"/>
  <c r="C121" i="8"/>
  <c r="O121" i="8" s="1"/>
  <c r="Q120" i="8"/>
  <c r="O120" i="8"/>
  <c r="J120" i="8"/>
  <c r="I120" i="8"/>
  <c r="H120" i="8"/>
  <c r="G120" i="8"/>
  <c r="F120" i="8"/>
  <c r="D120" i="8"/>
  <c r="C120" i="8"/>
  <c r="P120" i="8" s="1"/>
  <c r="Q119" i="8"/>
  <c r="J119" i="8"/>
  <c r="I119" i="8"/>
  <c r="H119" i="8"/>
  <c r="G119" i="8"/>
  <c r="F119" i="8"/>
  <c r="D119" i="8"/>
  <c r="C119" i="8"/>
  <c r="P119" i="8" s="1"/>
  <c r="Q118" i="8"/>
  <c r="P118" i="8"/>
  <c r="J118" i="8"/>
  <c r="I118" i="8"/>
  <c r="H118" i="8"/>
  <c r="G118" i="8"/>
  <c r="F118" i="8"/>
  <c r="D118" i="8"/>
  <c r="C118" i="8"/>
  <c r="O118" i="8" s="1"/>
  <c r="Q117" i="8"/>
  <c r="J117" i="8"/>
  <c r="I117" i="8"/>
  <c r="H117" i="8"/>
  <c r="G117" i="8"/>
  <c r="F117" i="8"/>
  <c r="D117" i="8"/>
  <c r="C117" i="8"/>
  <c r="P117" i="8" s="1"/>
  <c r="Q116" i="8"/>
  <c r="P116" i="8"/>
  <c r="J116" i="8"/>
  <c r="I116" i="8"/>
  <c r="H116" i="8"/>
  <c r="G116" i="8"/>
  <c r="F116" i="8"/>
  <c r="D116" i="8"/>
  <c r="C116" i="8"/>
  <c r="O116" i="8" s="1"/>
  <c r="Q115" i="8"/>
  <c r="J115" i="8"/>
  <c r="I115" i="8"/>
  <c r="H115" i="8"/>
  <c r="G115" i="8"/>
  <c r="F115" i="8"/>
  <c r="D115" i="8"/>
  <c r="C115" i="8"/>
  <c r="O115" i="8" s="1"/>
  <c r="Q114" i="8"/>
  <c r="P114" i="8"/>
  <c r="J114" i="8"/>
  <c r="I114" i="8"/>
  <c r="H114" i="8"/>
  <c r="G114" i="8"/>
  <c r="F114" i="8"/>
  <c r="D114" i="8"/>
  <c r="C114" i="8"/>
  <c r="O114" i="8" s="1"/>
  <c r="Q113" i="8"/>
  <c r="J113" i="8"/>
  <c r="I113" i="8"/>
  <c r="H113" i="8"/>
  <c r="G113" i="8"/>
  <c r="F113" i="8"/>
  <c r="D113" i="8"/>
  <c r="C113" i="8"/>
  <c r="O113" i="8" s="1"/>
  <c r="Q112" i="8"/>
  <c r="P112" i="8"/>
  <c r="J112" i="8"/>
  <c r="I112" i="8"/>
  <c r="H112" i="8"/>
  <c r="G112" i="8"/>
  <c r="F112" i="8"/>
  <c r="D112" i="8"/>
  <c r="C112" i="8"/>
  <c r="O112" i="8" s="1"/>
  <c r="Q111" i="8"/>
  <c r="J111" i="8"/>
  <c r="I111" i="8"/>
  <c r="H111" i="8"/>
  <c r="G111" i="8"/>
  <c r="F111" i="8"/>
  <c r="D111" i="8"/>
  <c r="C111" i="8"/>
  <c r="P111" i="8" s="1"/>
  <c r="Q110" i="8"/>
  <c r="J110" i="8"/>
  <c r="I110" i="8"/>
  <c r="H110" i="8"/>
  <c r="G110" i="8"/>
  <c r="F110" i="8"/>
  <c r="D110" i="8"/>
  <c r="C110" i="8"/>
  <c r="P110" i="8" s="1"/>
  <c r="Q109" i="8"/>
  <c r="O109" i="8"/>
  <c r="J109" i="8"/>
  <c r="I109" i="8"/>
  <c r="H109" i="8"/>
  <c r="G109" i="8"/>
  <c r="F109" i="8"/>
  <c r="D109" i="8"/>
  <c r="C109" i="8"/>
  <c r="P109" i="8" s="1"/>
  <c r="Q108" i="8"/>
  <c r="J108" i="8"/>
  <c r="I108" i="8"/>
  <c r="H108" i="8"/>
  <c r="G108" i="8"/>
  <c r="F108" i="8"/>
  <c r="D108" i="8"/>
  <c r="C108" i="8"/>
  <c r="P108" i="8" s="1"/>
  <c r="Q107" i="8"/>
  <c r="J107" i="8"/>
  <c r="I107" i="8"/>
  <c r="H107" i="8"/>
  <c r="G107" i="8"/>
  <c r="F107" i="8"/>
  <c r="D107" i="8"/>
  <c r="C107" i="8"/>
  <c r="O107" i="8" s="1"/>
  <c r="Q106" i="8"/>
  <c r="J106" i="8"/>
  <c r="I106" i="8"/>
  <c r="H106" i="8"/>
  <c r="G106" i="8"/>
  <c r="F106" i="8"/>
  <c r="D106" i="8"/>
  <c r="C106" i="8"/>
  <c r="P106" i="8" s="1"/>
  <c r="Q105" i="8"/>
  <c r="J105" i="8"/>
  <c r="I105" i="8"/>
  <c r="H105" i="8"/>
  <c r="G105" i="8"/>
  <c r="F105" i="8"/>
  <c r="D105" i="8"/>
  <c r="C105" i="8"/>
  <c r="P105" i="8" s="1"/>
  <c r="Q104" i="8"/>
  <c r="J104" i="8"/>
  <c r="I104" i="8"/>
  <c r="H104" i="8"/>
  <c r="G104" i="8"/>
  <c r="F104" i="8"/>
  <c r="D104" i="8"/>
  <c r="C104" i="8"/>
  <c r="P104" i="8" s="1"/>
  <c r="Q103" i="8"/>
  <c r="J103" i="8"/>
  <c r="I103" i="8"/>
  <c r="H103" i="8"/>
  <c r="G103" i="8"/>
  <c r="F103" i="8"/>
  <c r="D103" i="8"/>
  <c r="C103" i="8"/>
  <c r="P103" i="8" s="1"/>
  <c r="Q102" i="8"/>
  <c r="J102" i="8"/>
  <c r="I102" i="8"/>
  <c r="H102" i="8"/>
  <c r="G102" i="8"/>
  <c r="F102" i="8"/>
  <c r="D102" i="8"/>
  <c r="C102" i="8"/>
  <c r="P102" i="8" s="1"/>
  <c r="Q101" i="8"/>
  <c r="J101" i="8"/>
  <c r="I101" i="8"/>
  <c r="H101" i="8"/>
  <c r="G101" i="8"/>
  <c r="F101" i="8"/>
  <c r="D101" i="8"/>
  <c r="C101" i="8"/>
  <c r="P101" i="8" s="1"/>
  <c r="Q100" i="8"/>
  <c r="J100" i="8"/>
  <c r="I100" i="8"/>
  <c r="H100" i="8"/>
  <c r="G100" i="8"/>
  <c r="F100" i="8"/>
  <c r="D100" i="8"/>
  <c r="C100" i="8"/>
  <c r="P100" i="8" s="1"/>
  <c r="Q99" i="8"/>
  <c r="J99" i="8"/>
  <c r="I99" i="8"/>
  <c r="H99" i="8"/>
  <c r="G99" i="8"/>
  <c r="F99" i="8"/>
  <c r="D99" i="8"/>
  <c r="C99" i="8"/>
  <c r="P99" i="8" s="1"/>
  <c r="Q98" i="8"/>
  <c r="J98" i="8"/>
  <c r="I98" i="8"/>
  <c r="H98" i="8"/>
  <c r="G98" i="8"/>
  <c r="F98" i="8"/>
  <c r="D98" i="8"/>
  <c r="C98" i="8"/>
  <c r="P98" i="8" s="1"/>
  <c r="Q97" i="8"/>
  <c r="J97" i="8"/>
  <c r="I97" i="8"/>
  <c r="H97" i="8"/>
  <c r="G97" i="8"/>
  <c r="F97" i="8"/>
  <c r="D97" i="8"/>
  <c r="C97" i="8"/>
  <c r="P97" i="8" s="1"/>
  <c r="Q96" i="8"/>
  <c r="J96" i="8"/>
  <c r="I96" i="8"/>
  <c r="H96" i="8"/>
  <c r="G96" i="8"/>
  <c r="F96" i="8"/>
  <c r="D96" i="8"/>
  <c r="C96" i="8"/>
  <c r="P96" i="8" s="1"/>
  <c r="Q95" i="8"/>
  <c r="O95" i="8"/>
  <c r="J95" i="8"/>
  <c r="I95" i="8"/>
  <c r="H95" i="8"/>
  <c r="G95" i="8"/>
  <c r="F95" i="8"/>
  <c r="D95" i="8"/>
  <c r="C95" i="8"/>
  <c r="P95" i="8" s="1"/>
  <c r="Q94" i="8"/>
  <c r="P94" i="8"/>
  <c r="J94" i="8"/>
  <c r="I94" i="8"/>
  <c r="H94" i="8"/>
  <c r="G94" i="8"/>
  <c r="F94" i="8"/>
  <c r="D94" i="8"/>
  <c r="C94" i="8"/>
  <c r="O94" i="8" s="1"/>
  <c r="Q93" i="8"/>
  <c r="J93" i="8"/>
  <c r="I93" i="8"/>
  <c r="H93" i="8"/>
  <c r="G93" i="8"/>
  <c r="F93" i="8"/>
  <c r="D93" i="8"/>
  <c r="C93" i="8"/>
  <c r="P93" i="8" s="1"/>
  <c r="Q92" i="8"/>
  <c r="P92" i="8"/>
  <c r="J92" i="8"/>
  <c r="I92" i="8"/>
  <c r="H92" i="8"/>
  <c r="G92" i="8"/>
  <c r="F92" i="8"/>
  <c r="D92" i="8"/>
  <c r="C92" i="8"/>
  <c r="O92" i="8" s="1"/>
  <c r="Q91" i="8"/>
  <c r="O91" i="8"/>
  <c r="J91" i="8"/>
  <c r="I91" i="8"/>
  <c r="H91" i="8"/>
  <c r="G91" i="8"/>
  <c r="F91" i="8"/>
  <c r="D91" i="8"/>
  <c r="C91" i="8"/>
  <c r="P91" i="8" s="1"/>
  <c r="Q90" i="8"/>
  <c r="P90" i="8"/>
  <c r="J90" i="8"/>
  <c r="I90" i="8"/>
  <c r="H90" i="8"/>
  <c r="G90" i="8"/>
  <c r="F90" i="8"/>
  <c r="D90" i="8"/>
  <c r="C90" i="8"/>
  <c r="O90" i="8" s="1"/>
  <c r="Q89" i="8"/>
  <c r="J89" i="8"/>
  <c r="I89" i="8"/>
  <c r="H89" i="8"/>
  <c r="G89" i="8"/>
  <c r="F89" i="8"/>
  <c r="D89" i="8"/>
  <c r="C89" i="8"/>
  <c r="O89" i="8" s="1"/>
  <c r="Q88" i="8"/>
  <c r="P88" i="8"/>
  <c r="J88" i="8"/>
  <c r="I88" i="8"/>
  <c r="H88" i="8"/>
  <c r="G88" i="8"/>
  <c r="F88" i="8"/>
  <c r="D88" i="8"/>
  <c r="C88" i="8"/>
  <c r="O88" i="8" s="1"/>
  <c r="Q87" i="8"/>
  <c r="P87" i="8"/>
  <c r="J87" i="8"/>
  <c r="I87" i="8"/>
  <c r="H87" i="8"/>
  <c r="G87" i="8"/>
  <c r="F87" i="8"/>
  <c r="D87" i="8"/>
  <c r="C87" i="8"/>
  <c r="O87" i="8" s="1"/>
  <c r="Q86" i="8"/>
  <c r="J86" i="8"/>
  <c r="I86" i="8"/>
  <c r="H86" i="8"/>
  <c r="G86" i="8"/>
  <c r="F86" i="8"/>
  <c r="D86" i="8"/>
  <c r="C86" i="8"/>
  <c r="P86" i="8" s="1"/>
  <c r="Q85" i="8"/>
  <c r="P85" i="8"/>
  <c r="J85" i="8"/>
  <c r="I85" i="8"/>
  <c r="H85" i="8"/>
  <c r="G85" i="8"/>
  <c r="F85" i="8"/>
  <c r="D85" i="8"/>
  <c r="C85" i="8"/>
  <c r="O85" i="8" s="1"/>
  <c r="Q84" i="8"/>
  <c r="J84" i="8"/>
  <c r="I84" i="8"/>
  <c r="H84" i="8"/>
  <c r="G84" i="8"/>
  <c r="F84" i="8"/>
  <c r="D84" i="8"/>
  <c r="C84" i="8"/>
  <c r="O84" i="8" s="1"/>
  <c r="Q83" i="8"/>
  <c r="P83" i="8"/>
  <c r="J83" i="8"/>
  <c r="I83" i="8"/>
  <c r="H83" i="8"/>
  <c r="G83" i="8"/>
  <c r="F83" i="8"/>
  <c r="D83" i="8"/>
  <c r="C83" i="8"/>
  <c r="O83" i="8" s="1"/>
  <c r="Q82" i="8"/>
  <c r="J82" i="8"/>
  <c r="I82" i="8"/>
  <c r="H82" i="8"/>
  <c r="G82" i="8"/>
  <c r="F82" i="8"/>
  <c r="D82" i="8"/>
  <c r="C82" i="8"/>
  <c r="O82" i="8" s="1"/>
  <c r="Q81" i="8"/>
  <c r="P81" i="8"/>
  <c r="J81" i="8"/>
  <c r="I81" i="8"/>
  <c r="H81" i="8"/>
  <c r="G81" i="8"/>
  <c r="F81" i="8"/>
  <c r="D81" i="8"/>
  <c r="C81" i="8"/>
  <c r="O81" i="8" s="1"/>
  <c r="Q80" i="8"/>
  <c r="J80" i="8"/>
  <c r="I80" i="8"/>
  <c r="H80" i="8"/>
  <c r="G80" i="8"/>
  <c r="F80" i="8"/>
  <c r="D80" i="8"/>
  <c r="C80" i="8"/>
  <c r="O80" i="8" s="1"/>
  <c r="Q79" i="8"/>
  <c r="D79" i="8"/>
  <c r="F79" i="8" s="1"/>
  <c r="C79" i="8"/>
  <c r="P79" i="8" s="1"/>
  <c r="Q78" i="8"/>
  <c r="D78" i="8"/>
  <c r="F78" i="8" s="1"/>
  <c r="C78" i="8"/>
  <c r="P78" i="8" s="1"/>
  <c r="Q77" i="8"/>
  <c r="H77" i="8"/>
  <c r="D77" i="8"/>
  <c r="F77" i="8" s="1"/>
  <c r="C77" i="8"/>
  <c r="P77" i="8" s="1"/>
  <c r="Q76" i="8"/>
  <c r="H76" i="8"/>
  <c r="D76" i="8"/>
  <c r="F76" i="8" s="1"/>
  <c r="C76" i="8"/>
  <c r="P76" i="8" s="1"/>
  <c r="Q75" i="8"/>
  <c r="H75" i="8"/>
  <c r="D75" i="8"/>
  <c r="F75" i="8" s="1"/>
  <c r="C75" i="8"/>
  <c r="P75" i="8" s="1"/>
  <c r="Q74" i="8"/>
  <c r="H74" i="8"/>
  <c r="D74" i="8"/>
  <c r="F74" i="8" s="1"/>
  <c r="C74" i="8"/>
  <c r="P74" i="8" s="1"/>
  <c r="Q73" i="8"/>
  <c r="H73" i="8"/>
  <c r="D73" i="8"/>
  <c r="F73" i="8" s="1"/>
  <c r="C73" i="8"/>
  <c r="P73" i="8" s="1"/>
  <c r="Q72" i="8"/>
  <c r="H72" i="8"/>
  <c r="D72" i="8"/>
  <c r="F72" i="8" s="1"/>
  <c r="C72" i="8"/>
  <c r="P72" i="8" s="1"/>
  <c r="A72" i="8"/>
  <c r="A80" i="8" s="1"/>
  <c r="A88" i="8" s="1"/>
  <c r="A96" i="8" s="1"/>
  <c r="A104" i="8" s="1"/>
  <c r="A112" i="8" s="1"/>
  <c r="A120" i="8" s="1"/>
  <c r="A128" i="8" s="1"/>
  <c r="Q71" i="8"/>
  <c r="F71" i="8"/>
  <c r="D71" i="8"/>
  <c r="C71" i="8"/>
  <c r="P71" i="8" s="1"/>
  <c r="Q70" i="8"/>
  <c r="F70" i="8"/>
  <c r="D70" i="8"/>
  <c r="C70" i="8"/>
  <c r="P70" i="8" s="1"/>
  <c r="Q69" i="8"/>
  <c r="H69" i="8"/>
  <c r="F69" i="8"/>
  <c r="D69" i="8"/>
  <c r="C69" i="8"/>
  <c r="P69" i="8" s="1"/>
  <c r="Q68" i="8"/>
  <c r="P68" i="8"/>
  <c r="H68" i="8"/>
  <c r="F68" i="8"/>
  <c r="D68" i="8"/>
  <c r="C68" i="8"/>
  <c r="O68" i="8" s="1"/>
  <c r="Q67" i="8"/>
  <c r="H67" i="8"/>
  <c r="F67" i="8"/>
  <c r="D67" i="8"/>
  <c r="C67" i="8"/>
  <c r="P67" i="8" s="1"/>
  <c r="Q66" i="8"/>
  <c r="H66" i="8"/>
  <c r="F66" i="8"/>
  <c r="D66" i="8"/>
  <c r="C66" i="8"/>
  <c r="P66" i="8" s="1"/>
  <c r="Q65" i="8"/>
  <c r="H65" i="8"/>
  <c r="F65" i="8"/>
  <c r="D65" i="8"/>
  <c r="C65" i="8"/>
  <c r="P65" i="8" s="1"/>
  <c r="Q64" i="8"/>
  <c r="P64" i="8"/>
  <c r="H64" i="8"/>
  <c r="D64" i="8"/>
  <c r="F64" i="8" s="1"/>
  <c r="C64" i="8"/>
  <c r="O64" i="8" s="1"/>
  <c r="Q63" i="8"/>
  <c r="P63" i="8"/>
  <c r="H63" i="8"/>
  <c r="F63" i="8"/>
  <c r="D63" i="8"/>
  <c r="C63" i="8"/>
  <c r="O63" i="8" s="1"/>
  <c r="Q62" i="8"/>
  <c r="O62" i="8"/>
  <c r="H62" i="8"/>
  <c r="D62" i="8"/>
  <c r="F62" i="8" s="1"/>
  <c r="C62" i="8"/>
  <c r="P62" i="8" s="1"/>
  <c r="Q61" i="8"/>
  <c r="P61" i="8"/>
  <c r="H61" i="8"/>
  <c r="F61" i="8"/>
  <c r="D61" i="8"/>
  <c r="C61" i="8"/>
  <c r="O61" i="8" s="1"/>
  <c r="Q60" i="8"/>
  <c r="H60" i="8"/>
  <c r="F60" i="8"/>
  <c r="D60" i="8"/>
  <c r="C60" i="8"/>
  <c r="P60" i="8" s="1"/>
  <c r="Q59" i="8"/>
  <c r="H59" i="8"/>
  <c r="F59" i="8"/>
  <c r="D59" i="8"/>
  <c r="C59" i="8"/>
  <c r="O59" i="8" s="1"/>
  <c r="Q58" i="8"/>
  <c r="H58" i="8"/>
  <c r="F58" i="8"/>
  <c r="D58" i="8"/>
  <c r="C58" i="8"/>
  <c r="P58" i="8" s="1"/>
  <c r="Q57" i="8"/>
  <c r="P57" i="8"/>
  <c r="H57" i="8"/>
  <c r="D57" i="8"/>
  <c r="F57" i="8" s="1"/>
  <c r="C57" i="8"/>
  <c r="O57" i="8" s="1"/>
  <c r="Q56" i="8"/>
  <c r="O56" i="8"/>
  <c r="H56" i="8"/>
  <c r="D56" i="8"/>
  <c r="F56" i="8" s="1"/>
  <c r="C56" i="8"/>
  <c r="P56" i="8" s="1"/>
  <c r="A56" i="8"/>
  <c r="A64" i="8" s="1"/>
  <c r="Q55" i="8"/>
  <c r="H55" i="8"/>
  <c r="F55" i="8"/>
  <c r="D55" i="8"/>
  <c r="C55" i="8"/>
  <c r="P55" i="8" s="1"/>
  <c r="Q54" i="8"/>
  <c r="P54" i="8"/>
  <c r="H54" i="8"/>
  <c r="F54" i="8"/>
  <c r="D54" i="8"/>
  <c r="C54" i="8"/>
  <c r="O54" i="8" s="1"/>
  <c r="Q53" i="8"/>
  <c r="O53" i="8"/>
  <c r="H53" i="8"/>
  <c r="D53" i="8"/>
  <c r="F53" i="8" s="1"/>
  <c r="C53" i="8"/>
  <c r="P53" i="8" s="1"/>
  <c r="Q52" i="8"/>
  <c r="P52" i="8"/>
  <c r="H52" i="8"/>
  <c r="F52" i="8"/>
  <c r="D52" i="8"/>
  <c r="C52" i="8"/>
  <c r="O52" i="8" s="1"/>
  <c r="Q51" i="8"/>
  <c r="H51" i="8"/>
  <c r="F51" i="8"/>
  <c r="D51" i="8"/>
  <c r="C51" i="8"/>
  <c r="O51" i="8" s="1"/>
  <c r="Q50" i="8"/>
  <c r="H50" i="8"/>
  <c r="F50" i="8"/>
  <c r="D50" i="8"/>
  <c r="C50" i="8"/>
  <c r="O50" i="8" s="1"/>
  <c r="Q49" i="8"/>
  <c r="H49" i="8"/>
  <c r="F49" i="8"/>
  <c r="D49" i="8"/>
  <c r="C49" i="8"/>
  <c r="O49" i="8" s="1"/>
  <c r="Q48" i="8"/>
  <c r="H48" i="8"/>
  <c r="F48" i="8"/>
  <c r="D48" i="8"/>
  <c r="C48" i="8"/>
  <c r="O48" i="8" s="1"/>
  <c r="Q47" i="8"/>
  <c r="P47" i="8"/>
  <c r="H47" i="8"/>
  <c r="D47" i="8"/>
  <c r="F47" i="8" s="1"/>
  <c r="C47" i="8"/>
  <c r="O47" i="8" s="1"/>
  <c r="B47" i="8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Q46" i="8"/>
  <c r="P46" i="8"/>
  <c r="H46" i="8"/>
  <c r="D46" i="8"/>
  <c r="F46" i="8" s="1"/>
  <c r="C46" i="8"/>
  <c r="O46" i="8" s="1"/>
  <c r="Q45" i="8"/>
  <c r="P45" i="8"/>
  <c r="E45" i="8"/>
  <c r="D45" i="8"/>
  <c r="C45" i="8"/>
  <c r="O45" i="8" s="1"/>
  <c r="Q44" i="8"/>
  <c r="P44" i="8"/>
  <c r="E44" i="8"/>
  <c r="D44" i="8"/>
  <c r="C44" i="8"/>
  <c r="O44" i="8" s="1"/>
  <c r="Q43" i="8"/>
  <c r="P43" i="8"/>
  <c r="E43" i="8"/>
  <c r="F43" i="8" s="1"/>
  <c r="D43" i="8"/>
  <c r="C43" i="8"/>
  <c r="O43" i="8" s="1"/>
  <c r="Q42" i="8"/>
  <c r="P42" i="8"/>
  <c r="L42" i="8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L120" i="8" s="1"/>
  <c r="L121" i="8" s="1"/>
  <c r="L122" i="8" s="1"/>
  <c r="L123" i="8" s="1"/>
  <c r="L124" i="8" s="1"/>
  <c r="L125" i="8" s="1"/>
  <c r="L126" i="8" s="1"/>
  <c r="L127" i="8" s="1"/>
  <c r="L128" i="8" s="1"/>
  <c r="L129" i="8" s="1"/>
  <c r="L130" i="8" s="1"/>
  <c r="L131" i="8" s="1"/>
  <c r="L132" i="8" s="1"/>
  <c r="L133" i="8" s="1"/>
  <c r="L134" i="8" s="1"/>
  <c r="L135" i="8" s="1"/>
  <c r="E42" i="8"/>
  <c r="F42" i="8" s="1"/>
  <c r="D42" i="8"/>
  <c r="C42" i="8"/>
  <c r="O42" i="8" s="1"/>
  <c r="Q41" i="8"/>
  <c r="P41" i="8"/>
  <c r="L41" i="8"/>
  <c r="E41" i="8"/>
  <c r="D41" i="8"/>
  <c r="C41" i="8"/>
  <c r="O41" i="8" s="1"/>
  <c r="Q40" i="8"/>
  <c r="P40" i="8"/>
  <c r="E40" i="8"/>
  <c r="D40" i="8"/>
  <c r="F40" i="8" s="1"/>
  <c r="C40" i="8"/>
  <c r="O40" i="8" s="1"/>
  <c r="J31" i="8"/>
  <c r="D31" i="8"/>
  <c r="C31" i="8"/>
  <c r="J30" i="8"/>
  <c r="D30" i="8"/>
  <c r="C30" i="8"/>
  <c r="E30" i="8" s="1"/>
  <c r="J29" i="8"/>
  <c r="D29" i="8"/>
  <c r="C29" i="8"/>
  <c r="J28" i="8"/>
  <c r="D28" i="8"/>
  <c r="C28" i="8"/>
  <c r="J27" i="8"/>
  <c r="D27" i="8"/>
  <c r="C27" i="8"/>
  <c r="E27" i="8" s="1"/>
  <c r="D26" i="8"/>
  <c r="C26" i="8"/>
  <c r="Q135" i="7"/>
  <c r="P135" i="7"/>
  <c r="O135" i="7"/>
  <c r="Q134" i="7"/>
  <c r="P134" i="7"/>
  <c r="O134" i="7"/>
  <c r="Q133" i="7"/>
  <c r="P133" i="7"/>
  <c r="O133" i="7"/>
  <c r="Q132" i="7"/>
  <c r="P132" i="7"/>
  <c r="O132" i="7"/>
  <c r="Q131" i="7"/>
  <c r="P131" i="7"/>
  <c r="O131" i="7"/>
  <c r="Q130" i="7"/>
  <c r="P130" i="7"/>
  <c r="O130" i="7"/>
  <c r="Q129" i="7"/>
  <c r="J129" i="7"/>
  <c r="I129" i="7"/>
  <c r="H129" i="7"/>
  <c r="G129" i="7"/>
  <c r="F129" i="7"/>
  <c r="D129" i="7"/>
  <c r="C129" i="7"/>
  <c r="P129" i="7" s="1"/>
  <c r="Q128" i="7"/>
  <c r="J128" i="7"/>
  <c r="I128" i="7"/>
  <c r="H128" i="7"/>
  <c r="G128" i="7"/>
  <c r="F128" i="7"/>
  <c r="D128" i="7"/>
  <c r="C128" i="7"/>
  <c r="O128" i="7" s="1"/>
  <c r="Q127" i="7"/>
  <c r="P127" i="7"/>
  <c r="J127" i="7"/>
  <c r="I127" i="7"/>
  <c r="H127" i="7"/>
  <c r="G127" i="7"/>
  <c r="F127" i="7"/>
  <c r="D127" i="7"/>
  <c r="C127" i="7"/>
  <c r="O127" i="7" s="1"/>
  <c r="Q126" i="7"/>
  <c r="O126" i="7"/>
  <c r="J126" i="7"/>
  <c r="I126" i="7"/>
  <c r="H126" i="7"/>
  <c r="G126" i="7"/>
  <c r="F126" i="7"/>
  <c r="D126" i="7"/>
  <c r="C126" i="7"/>
  <c r="P126" i="7" s="1"/>
  <c r="Q125" i="7"/>
  <c r="P125" i="7"/>
  <c r="J125" i="7"/>
  <c r="I125" i="7"/>
  <c r="H125" i="7"/>
  <c r="G125" i="7"/>
  <c r="F125" i="7"/>
  <c r="D125" i="7"/>
  <c r="C125" i="7"/>
  <c r="O125" i="7" s="1"/>
  <c r="Q124" i="7"/>
  <c r="O124" i="7"/>
  <c r="J124" i="7"/>
  <c r="I124" i="7"/>
  <c r="H124" i="7"/>
  <c r="G124" i="7"/>
  <c r="F124" i="7"/>
  <c r="D124" i="7"/>
  <c r="C124" i="7"/>
  <c r="P124" i="7" s="1"/>
  <c r="Q123" i="7"/>
  <c r="P123" i="7"/>
  <c r="J123" i="7"/>
  <c r="I123" i="7"/>
  <c r="H123" i="7"/>
  <c r="G123" i="7"/>
  <c r="F123" i="7"/>
  <c r="D123" i="7"/>
  <c r="C123" i="7"/>
  <c r="O123" i="7" s="1"/>
  <c r="Q122" i="7"/>
  <c r="J122" i="7"/>
  <c r="I122" i="7"/>
  <c r="H122" i="7"/>
  <c r="G122" i="7"/>
  <c r="F122" i="7"/>
  <c r="D122" i="7"/>
  <c r="C122" i="7"/>
  <c r="P122" i="7" s="1"/>
  <c r="Q121" i="7"/>
  <c r="P121" i="7"/>
  <c r="J121" i="7"/>
  <c r="I121" i="7"/>
  <c r="H121" i="7"/>
  <c r="G121" i="7"/>
  <c r="F121" i="7"/>
  <c r="D121" i="7"/>
  <c r="C121" i="7"/>
  <c r="O121" i="7" s="1"/>
  <c r="Q120" i="7"/>
  <c r="O120" i="7"/>
  <c r="J120" i="7"/>
  <c r="I120" i="7"/>
  <c r="H120" i="7"/>
  <c r="G120" i="7"/>
  <c r="F120" i="7"/>
  <c r="D120" i="7"/>
  <c r="C120" i="7"/>
  <c r="P120" i="7" s="1"/>
  <c r="Q119" i="7"/>
  <c r="J119" i="7"/>
  <c r="I119" i="7"/>
  <c r="H119" i="7"/>
  <c r="G119" i="7"/>
  <c r="F119" i="7"/>
  <c r="D119" i="7"/>
  <c r="C119" i="7"/>
  <c r="P119" i="7" s="1"/>
  <c r="Q118" i="7"/>
  <c r="P118" i="7"/>
  <c r="J118" i="7"/>
  <c r="I118" i="7"/>
  <c r="H118" i="7"/>
  <c r="G118" i="7"/>
  <c r="F118" i="7"/>
  <c r="D118" i="7"/>
  <c r="C118" i="7"/>
  <c r="O118" i="7" s="1"/>
  <c r="Q117" i="7"/>
  <c r="J117" i="7"/>
  <c r="I117" i="7"/>
  <c r="H117" i="7"/>
  <c r="G117" i="7"/>
  <c r="F117" i="7"/>
  <c r="D117" i="7"/>
  <c r="C117" i="7"/>
  <c r="P117" i="7" s="1"/>
  <c r="Q116" i="7"/>
  <c r="P116" i="7"/>
  <c r="J116" i="7"/>
  <c r="I116" i="7"/>
  <c r="H116" i="7"/>
  <c r="G116" i="7"/>
  <c r="F116" i="7"/>
  <c r="D116" i="7"/>
  <c r="C116" i="7"/>
  <c r="O116" i="7" s="1"/>
  <c r="Q115" i="7"/>
  <c r="J115" i="7"/>
  <c r="I115" i="7"/>
  <c r="H115" i="7"/>
  <c r="G115" i="7"/>
  <c r="F115" i="7"/>
  <c r="D115" i="7"/>
  <c r="C115" i="7"/>
  <c r="P115" i="7" s="1"/>
  <c r="Q114" i="7"/>
  <c r="P114" i="7"/>
  <c r="J114" i="7"/>
  <c r="I114" i="7"/>
  <c r="H114" i="7"/>
  <c r="G114" i="7"/>
  <c r="F114" i="7"/>
  <c r="D114" i="7"/>
  <c r="C114" i="7"/>
  <c r="O114" i="7" s="1"/>
  <c r="Q113" i="7"/>
  <c r="O113" i="7"/>
  <c r="J113" i="7"/>
  <c r="I113" i="7"/>
  <c r="H113" i="7"/>
  <c r="G113" i="7"/>
  <c r="F113" i="7"/>
  <c r="D113" i="7"/>
  <c r="C113" i="7"/>
  <c r="P113" i="7" s="1"/>
  <c r="Q112" i="7"/>
  <c r="P112" i="7"/>
  <c r="J112" i="7"/>
  <c r="I112" i="7"/>
  <c r="H112" i="7"/>
  <c r="G112" i="7"/>
  <c r="F112" i="7"/>
  <c r="D112" i="7"/>
  <c r="C112" i="7"/>
  <c r="O112" i="7" s="1"/>
  <c r="Q111" i="7"/>
  <c r="J111" i="7"/>
  <c r="I111" i="7"/>
  <c r="H111" i="7"/>
  <c r="G111" i="7"/>
  <c r="F111" i="7"/>
  <c r="D111" i="7"/>
  <c r="C111" i="7"/>
  <c r="P111" i="7" s="1"/>
  <c r="Q110" i="7"/>
  <c r="J110" i="7"/>
  <c r="I110" i="7"/>
  <c r="H110" i="7"/>
  <c r="G110" i="7"/>
  <c r="F110" i="7"/>
  <c r="D110" i="7"/>
  <c r="C110" i="7"/>
  <c r="P110" i="7" s="1"/>
  <c r="Q109" i="7"/>
  <c r="J109" i="7"/>
  <c r="I109" i="7"/>
  <c r="H109" i="7"/>
  <c r="G109" i="7"/>
  <c r="F109" i="7"/>
  <c r="D109" i="7"/>
  <c r="C109" i="7"/>
  <c r="P109" i="7" s="1"/>
  <c r="Q108" i="7"/>
  <c r="J108" i="7"/>
  <c r="I108" i="7"/>
  <c r="H108" i="7"/>
  <c r="G108" i="7"/>
  <c r="F108" i="7"/>
  <c r="D108" i="7"/>
  <c r="C108" i="7"/>
  <c r="P108" i="7" s="1"/>
  <c r="Q107" i="7"/>
  <c r="J107" i="7"/>
  <c r="I107" i="7"/>
  <c r="H107" i="7"/>
  <c r="G107" i="7"/>
  <c r="F107" i="7"/>
  <c r="D107" i="7"/>
  <c r="C107" i="7"/>
  <c r="P107" i="7" s="1"/>
  <c r="Q106" i="7"/>
  <c r="J106" i="7"/>
  <c r="I106" i="7"/>
  <c r="H106" i="7"/>
  <c r="G106" i="7"/>
  <c r="F106" i="7"/>
  <c r="D106" i="7"/>
  <c r="C106" i="7"/>
  <c r="P106" i="7" s="1"/>
  <c r="Q105" i="7"/>
  <c r="J105" i="7"/>
  <c r="I105" i="7"/>
  <c r="H105" i="7"/>
  <c r="G105" i="7"/>
  <c r="F105" i="7"/>
  <c r="D105" i="7"/>
  <c r="C105" i="7"/>
  <c r="P105" i="7" s="1"/>
  <c r="Q104" i="7"/>
  <c r="J104" i="7"/>
  <c r="I104" i="7"/>
  <c r="H104" i="7"/>
  <c r="G104" i="7"/>
  <c r="F104" i="7"/>
  <c r="D104" i="7"/>
  <c r="C104" i="7"/>
  <c r="P104" i="7" s="1"/>
  <c r="Q103" i="7"/>
  <c r="P103" i="7"/>
  <c r="J103" i="7"/>
  <c r="I103" i="7"/>
  <c r="H103" i="7"/>
  <c r="G103" i="7"/>
  <c r="F103" i="7"/>
  <c r="D103" i="7"/>
  <c r="C103" i="7"/>
  <c r="O103" i="7" s="1"/>
  <c r="Q102" i="7"/>
  <c r="J102" i="7"/>
  <c r="I102" i="7"/>
  <c r="H102" i="7"/>
  <c r="G102" i="7"/>
  <c r="F102" i="7"/>
  <c r="D102" i="7"/>
  <c r="C102" i="7"/>
  <c r="P102" i="7" s="1"/>
  <c r="Q101" i="7"/>
  <c r="J101" i="7"/>
  <c r="I101" i="7"/>
  <c r="H101" i="7"/>
  <c r="G101" i="7"/>
  <c r="F101" i="7"/>
  <c r="D101" i="7"/>
  <c r="C101" i="7"/>
  <c r="P101" i="7" s="1"/>
  <c r="Q100" i="7"/>
  <c r="J100" i="7"/>
  <c r="I100" i="7"/>
  <c r="H100" i="7"/>
  <c r="G100" i="7"/>
  <c r="F100" i="7"/>
  <c r="D100" i="7"/>
  <c r="C100" i="7"/>
  <c r="P100" i="7" s="1"/>
  <c r="Q99" i="7"/>
  <c r="P99" i="7"/>
  <c r="J99" i="7"/>
  <c r="I99" i="7"/>
  <c r="H99" i="7"/>
  <c r="G99" i="7"/>
  <c r="F99" i="7"/>
  <c r="D99" i="7"/>
  <c r="C99" i="7"/>
  <c r="O99" i="7" s="1"/>
  <c r="Q98" i="7"/>
  <c r="J98" i="7"/>
  <c r="I98" i="7"/>
  <c r="H98" i="7"/>
  <c r="G98" i="7"/>
  <c r="F98" i="7"/>
  <c r="D98" i="7"/>
  <c r="C98" i="7"/>
  <c r="P98" i="7" s="1"/>
  <c r="Q97" i="7"/>
  <c r="J97" i="7"/>
  <c r="I97" i="7"/>
  <c r="H97" i="7"/>
  <c r="G97" i="7"/>
  <c r="F97" i="7"/>
  <c r="D97" i="7"/>
  <c r="C97" i="7"/>
  <c r="P97" i="7" s="1"/>
  <c r="Q96" i="7"/>
  <c r="J96" i="7"/>
  <c r="I96" i="7"/>
  <c r="H96" i="7"/>
  <c r="G96" i="7"/>
  <c r="F96" i="7"/>
  <c r="D96" i="7"/>
  <c r="C96" i="7"/>
  <c r="P96" i="7" s="1"/>
  <c r="Q95" i="7"/>
  <c r="J95" i="7"/>
  <c r="I95" i="7"/>
  <c r="H95" i="7"/>
  <c r="G95" i="7"/>
  <c r="F95" i="7"/>
  <c r="D95" i="7"/>
  <c r="C95" i="7"/>
  <c r="O95" i="7" s="1"/>
  <c r="Q94" i="7"/>
  <c r="P94" i="7"/>
  <c r="J94" i="7"/>
  <c r="I94" i="7"/>
  <c r="H94" i="7"/>
  <c r="G94" i="7"/>
  <c r="F94" i="7"/>
  <c r="D94" i="7"/>
  <c r="C94" i="7"/>
  <c r="O94" i="7" s="1"/>
  <c r="Q93" i="7"/>
  <c r="J93" i="7"/>
  <c r="I93" i="7"/>
  <c r="H93" i="7"/>
  <c r="G93" i="7"/>
  <c r="F93" i="7"/>
  <c r="D93" i="7"/>
  <c r="C93" i="7"/>
  <c r="P93" i="7" s="1"/>
  <c r="Q92" i="7"/>
  <c r="P92" i="7"/>
  <c r="J92" i="7"/>
  <c r="I92" i="7"/>
  <c r="H92" i="7"/>
  <c r="G92" i="7"/>
  <c r="F92" i="7"/>
  <c r="D92" i="7"/>
  <c r="C92" i="7"/>
  <c r="O92" i="7" s="1"/>
  <c r="Q91" i="7"/>
  <c r="O91" i="7"/>
  <c r="J91" i="7"/>
  <c r="I91" i="7"/>
  <c r="H91" i="7"/>
  <c r="G91" i="7"/>
  <c r="F91" i="7"/>
  <c r="D91" i="7"/>
  <c r="C91" i="7"/>
  <c r="P91" i="7" s="1"/>
  <c r="Q90" i="7"/>
  <c r="P90" i="7"/>
  <c r="J90" i="7"/>
  <c r="I90" i="7"/>
  <c r="H90" i="7"/>
  <c r="G90" i="7"/>
  <c r="F90" i="7"/>
  <c r="D90" i="7"/>
  <c r="C90" i="7"/>
  <c r="O90" i="7" s="1"/>
  <c r="Q89" i="7"/>
  <c r="O89" i="7"/>
  <c r="J89" i="7"/>
  <c r="I89" i="7"/>
  <c r="H89" i="7"/>
  <c r="G89" i="7"/>
  <c r="F89" i="7"/>
  <c r="D89" i="7"/>
  <c r="C89" i="7"/>
  <c r="P89" i="7" s="1"/>
  <c r="Q88" i="7"/>
  <c r="P88" i="7"/>
  <c r="J88" i="7"/>
  <c r="I88" i="7"/>
  <c r="H88" i="7"/>
  <c r="G88" i="7"/>
  <c r="F88" i="7"/>
  <c r="D88" i="7"/>
  <c r="C88" i="7"/>
  <c r="O88" i="7" s="1"/>
  <c r="Q87" i="7"/>
  <c r="P87" i="7"/>
  <c r="J87" i="7"/>
  <c r="I87" i="7"/>
  <c r="H87" i="7"/>
  <c r="G87" i="7"/>
  <c r="F87" i="7"/>
  <c r="D87" i="7"/>
  <c r="C87" i="7"/>
  <c r="O87" i="7" s="1"/>
  <c r="Q86" i="7"/>
  <c r="J86" i="7"/>
  <c r="I86" i="7"/>
  <c r="H86" i="7"/>
  <c r="G86" i="7"/>
  <c r="F86" i="7"/>
  <c r="D86" i="7"/>
  <c r="C86" i="7"/>
  <c r="P86" i="7" s="1"/>
  <c r="Q85" i="7"/>
  <c r="P85" i="7"/>
  <c r="J85" i="7"/>
  <c r="I85" i="7"/>
  <c r="H85" i="7"/>
  <c r="G85" i="7"/>
  <c r="F85" i="7"/>
  <c r="D85" i="7"/>
  <c r="C85" i="7"/>
  <c r="O85" i="7" s="1"/>
  <c r="Q84" i="7"/>
  <c r="J84" i="7"/>
  <c r="I84" i="7"/>
  <c r="H84" i="7"/>
  <c r="G84" i="7"/>
  <c r="F84" i="7"/>
  <c r="D84" i="7"/>
  <c r="C84" i="7"/>
  <c r="P84" i="7" s="1"/>
  <c r="Q83" i="7"/>
  <c r="P83" i="7"/>
  <c r="J83" i="7"/>
  <c r="I83" i="7"/>
  <c r="H83" i="7"/>
  <c r="G83" i="7"/>
  <c r="F83" i="7"/>
  <c r="D83" i="7"/>
  <c r="C83" i="7"/>
  <c r="O83" i="7" s="1"/>
  <c r="Q82" i="7"/>
  <c r="J82" i="7"/>
  <c r="I82" i="7"/>
  <c r="H82" i="7"/>
  <c r="G82" i="7"/>
  <c r="F82" i="7"/>
  <c r="D82" i="7"/>
  <c r="C82" i="7"/>
  <c r="P82" i="7" s="1"/>
  <c r="Q81" i="7"/>
  <c r="P81" i="7"/>
  <c r="J81" i="7"/>
  <c r="I81" i="7"/>
  <c r="H81" i="7"/>
  <c r="G81" i="7"/>
  <c r="F81" i="7"/>
  <c r="D81" i="7"/>
  <c r="C81" i="7"/>
  <c r="O81" i="7" s="1"/>
  <c r="Q80" i="7"/>
  <c r="J80" i="7"/>
  <c r="I80" i="7"/>
  <c r="H80" i="7"/>
  <c r="G80" i="7"/>
  <c r="F80" i="7"/>
  <c r="D80" i="7"/>
  <c r="C80" i="7"/>
  <c r="P80" i="7" s="1"/>
  <c r="Q79" i="7"/>
  <c r="H79" i="7"/>
  <c r="F79" i="7"/>
  <c r="D79" i="7"/>
  <c r="C79" i="7"/>
  <c r="P79" i="7" s="1"/>
  <c r="Q78" i="7"/>
  <c r="H78" i="7"/>
  <c r="F78" i="7"/>
  <c r="D78" i="7"/>
  <c r="C78" i="7"/>
  <c r="P78" i="7" s="1"/>
  <c r="Q77" i="7"/>
  <c r="H77" i="7"/>
  <c r="F77" i="7"/>
  <c r="D77" i="7"/>
  <c r="C77" i="7"/>
  <c r="P77" i="7" s="1"/>
  <c r="Q76" i="7"/>
  <c r="H76" i="7"/>
  <c r="F76" i="7"/>
  <c r="D76" i="7"/>
  <c r="C76" i="7"/>
  <c r="P76" i="7" s="1"/>
  <c r="Q75" i="7"/>
  <c r="H75" i="7"/>
  <c r="F75" i="7"/>
  <c r="D75" i="7"/>
  <c r="C75" i="7"/>
  <c r="P75" i="7" s="1"/>
  <c r="Q74" i="7"/>
  <c r="H74" i="7"/>
  <c r="F74" i="7"/>
  <c r="D74" i="7"/>
  <c r="C74" i="7"/>
  <c r="P74" i="7" s="1"/>
  <c r="Q73" i="7"/>
  <c r="H73" i="7"/>
  <c r="F73" i="7"/>
  <c r="D73" i="7"/>
  <c r="C73" i="7"/>
  <c r="P73" i="7" s="1"/>
  <c r="Q72" i="7"/>
  <c r="H72" i="7"/>
  <c r="F72" i="7"/>
  <c r="D72" i="7"/>
  <c r="C72" i="7"/>
  <c r="P72" i="7" s="1"/>
  <c r="Q71" i="7"/>
  <c r="F71" i="7"/>
  <c r="D71" i="7"/>
  <c r="C71" i="7"/>
  <c r="P71" i="7" s="1"/>
  <c r="Q70" i="7"/>
  <c r="F70" i="7"/>
  <c r="D70" i="7"/>
  <c r="C70" i="7"/>
  <c r="O70" i="7" s="1"/>
  <c r="Q69" i="7"/>
  <c r="H69" i="7"/>
  <c r="F69" i="7"/>
  <c r="D69" i="7"/>
  <c r="C69" i="7"/>
  <c r="P69" i="7" s="1"/>
  <c r="Q68" i="7"/>
  <c r="H68" i="7"/>
  <c r="F68" i="7"/>
  <c r="D68" i="7"/>
  <c r="C68" i="7"/>
  <c r="O68" i="7" s="1"/>
  <c r="Q67" i="7"/>
  <c r="H67" i="7"/>
  <c r="F67" i="7"/>
  <c r="D67" i="7"/>
  <c r="C67" i="7"/>
  <c r="P67" i="7" s="1"/>
  <c r="Q66" i="7"/>
  <c r="H66" i="7"/>
  <c r="F66" i="7"/>
  <c r="D66" i="7"/>
  <c r="C66" i="7"/>
  <c r="O66" i="7" s="1"/>
  <c r="Q65" i="7"/>
  <c r="P65" i="7"/>
  <c r="H65" i="7"/>
  <c r="F65" i="7"/>
  <c r="D65" i="7"/>
  <c r="C65" i="7"/>
  <c r="O65" i="7" s="1"/>
  <c r="Q64" i="7"/>
  <c r="H64" i="7"/>
  <c r="F64" i="7"/>
  <c r="D64" i="7"/>
  <c r="C64" i="7"/>
  <c r="P64" i="7" s="1"/>
  <c r="Q63" i="7"/>
  <c r="P63" i="7"/>
  <c r="H63" i="7"/>
  <c r="D63" i="7"/>
  <c r="F63" i="7" s="1"/>
  <c r="C63" i="7"/>
  <c r="O63" i="7" s="1"/>
  <c r="Q62" i="7"/>
  <c r="O62" i="7"/>
  <c r="H62" i="7"/>
  <c r="F62" i="7"/>
  <c r="D62" i="7"/>
  <c r="C62" i="7"/>
  <c r="P62" i="7" s="1"/>
  <c r="Q61" i="7"/>
  <c r="P61" i="7"/>
  <c r="H61" i="7"/>
  <c r="F61" i="7"/>
  <c r="D61" i="7"/>
  <c r="C61" i="7"/>
  <c r="O61" i="7" s="1"/>
  <c r="Q60" i="7"/>
  <c r="H60" i="7"/>
  <c r="F60" i="7"/>
  <c r="D60" i="7"/>
  <c r="C60" i="7"/>
  <c r="P60" i="7" s="1"/>
  <c r="Q59" i="7"/>
  <c r="P59" i="7"/>
  <c r="H59" i="7"/>
  <c r="D59" i="7"/>
  <c r="F59" i="7" s="1"/>
  <c r="C59" i="7"/>
  <c r="O59" i="7" s="1"/>
  <c r="Q58" i="7"/>
  <c r="H58" i="7"/>
  <c r="D58" i="7"/>
  <c r="F58" i="7" s="1"/>
  <c r="C58" i="7"/>
  <c r="O58" i="7" s="1"/>
  <c r="Q57" i="7"/>
  <c r="H57" i="7"/>
  <c r="D57" i="7"/>
  <c r="F57" i="7" s="1"/>
  <c r="C57" i="7"/>
  <c r="O57" i="7" s="1"/>
  <c r="Q56" i="7"/>
  <c r="H56" i="7"/>
  <c r="D56" i="7"/>
  <c r="F56" i="7" s="1"/>
  <c r="C56" i="7"/>
  <c r="P56" i="7" s="1"/>
  <c r="A56" i="7"/>
  <c r="A64" i="7" s="1"/>
  <c r="A72" i="7" s="1"/>
  <c r="A80" i="7" s="1"/>
  <c r="A88" i="7" s="1"/>
  <c r="A96" i="7" s="1"/>
  <c r="A104" i="7" s="1"/>
  <c r="A112" i="7" s="1"/>
  <c r="A120" i="7" s="1"/>
  <c r="A128" i="7" s="1"/>
  <c r="Q55" i="7"/>
  <c r="O55" i="7"/>
  <c r="H55" i="7"/>
  <c r="D55" i="7"/>
  <c r="F55" i="7" s="1"/>
  <c r="C55" i="7"/>
  <c r="P55" i="7" s="1"/>
  <c r="Q54" i="7"/>
  <c r="P54" i="7"/>
  <c r="H54" i="7"/>
  <c r="F54" i="7"/>
  <c r="D54" i="7"/>
  <c r="C54" i="7"/>
  <c r="O54" i="7" s="1"/>
  <c r="Q53" i="7"/>
  <c r="H53" i="7"/>
  <c r="F53" i="7"/>
  <c r="D53" i="7"/>
  <c r="C53" i="7"/>
  <c r="P53" i="7" s="1"/>
  <c r="Q52" i="7"/>
  <c r="P52" i="7"/>
  <c r="H52" i="7"/>
  <c r="F52" i="7"/>
  <c r="D52" i="7"/>
  <c r="C52" i="7"/>
  <c r="O52" i="7" s="1"/>
  <c r="Q51" i="7"/>
  <c r="H51" i="7"/>
  <c r="F51" i="7"/>
  <c r="D51" i="7"/>
  <c r="C51" i="7"/>
  <c r="P51" i="7" s="1"/>
  <c r="Q50" i="7"/>
  <c r="H50" i="7"/>
  <c r="F50" i="7"/>
  <c r="D50" i="7"/>
  <c r="C50" i="7"/>
  <c r="O50" i="7" s="1"/>
  <c r="Q49" i="7"/>
  <c r="H49" i="7"/>
  <c r="F49" i="7"/>
  <c r="D49" i="7"/>
  <c r="C49" i="7"/>
  <c r="P49" i="7" s="1"/>
  <c r="Q48" i="7"/>
  <c r="P48" i="7"/>
  <c r="H48" i="7"/>
  <c r="D48" i="7"/>
  <c r="F48" i="7" s="1"/>
  <c r="C48" i="7"/>
  <c r="O48" i="7" s="1"/>
  <c r="Q47" i="7"/>
  <c r="P47" i="7"/>
  <c r="H47" i="7"/>
  <c r="F47" i="7"/>
  <c r="D47" i="7"/>
  <c r="C47" i="7"/>
  <c r="O47" i="7" s="1"/>
  <c r="B47" i="7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Q46" i="7"/>
  <c r="P46" i="7"/>
  <c r="H46" i="7"/>
  <c r="D46" i="7"/>
  <c r="F46" i="7" s="1"/>
  <c r="C46" i="7"/>
  <c r="O46" i="7" s="1"/>
  <c r="Q45" i="7"/>
  <c r="P45" i="7"/>
  <c r="E45" i="7"/>
  <c r="D45" i="7"/>
  <c r="F45" i="7" s="1"/>
  <c r="C45" i="7"/>
  <c r="O45" i="7" s="1"/>
  <c r="Q44" i="7"/>
  <c r="P44" i="7"/>
  <c r="L44" i="7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L111" i="7" s="1"/>
  <c r="L112" i="7" s="1"/>
  <c r="L113" i="7" s="1"/>
  <c r="L114" i="7" s="1"/>
  <c r="L115" i="7" s="1"/>
  <c r="L116" i="7" s="1"/>
  <c r="L117" i="7" s="1"/>
  <c r="L118" i="7" s="1"/>
  <c r="L119" i="7" s="1"/>
  <c r="L120" i="7" s="1"/>
  <c r="L121" i="7" s="1"/>
  <c r="L122" i="7" s="1"/>
  <c r="L123" i="7" s="1"/>
  <c r="L124" i="7" s="1"/>
  <c r="L125" i="7" s="1"/>
  <c r="L126" i="7" s="1"/>
  <c r="L127" i="7" s="1"/>
  <c r="L128" i="7" s="1"/>
  <c r="L129" i="7" s="1"/>
  <c r="L130" i="7" s="1"/>
  <c r="L131" i="7" s="1"/>
  <c r="L132" i="7" s="1"/>
  <c r="L133" i="7" s="1"/>
  <c r="L134" i="7" s="1"/>
  <c r="L135" i="7" s="1"/>
  <c r="E44" i="7"/>
  <c r="D44" i="7"/>
  <c r="F44" i="7" s="1"/>
  <c r="C44" i="7"/>
  <c r="O44" i="7" s="1"/>
  <c r="Q43" i="7"/>
  <c r="P43" i="7"/>
  <c r="E43" i="7"/>
  <c r="D43" i="7"/>
  <c r="C43" i="7"/>
  <c r="O43" i="7" s="1"/>
  <c r="Q42" i="7"/>
  <c r="P42" i="7"/>
  <c r="L42" i="7"/>
  <c r="L43" i="7" s="1"/>
  <c r="E42" i="7"/>
  <c r="D42" i="7"/>
  <c r="F42" i="7" s="1"/>
  <c r="C42" i="7"/>
  <c r="O42" i="7" s="1"/>
  <c r="Q41" i="7"/>
  <c r="P41" i="7"/>
  <c r="L41" i="7"/>
  <c r="E41" i="7"/>
  <c r="F41" i="7" s="1"/>
  <c r="D41" i="7"/>
  <c r="C41" i="7"/>
  <c r="O41" i="7" s="1"/>
  <c r="Q40" i="7"/>
  <c r="P40" i="7"/>
  <c r="E40" i="7"/>
  <c r="D40" i="7"/>
  <c r="C40" i="7"/>
  <c r="O40" i="7" s="1"/>
  <c r="J31" i="7"/>
  <c r="D31" i="7"/>
  <c r="C31" i="7"/>
  <c r="E31" i="7" s="1"/>
  <c r="J30" i="7"/>
  <c r="D30" i="7"/>
  <c r="C30" i="7"/>
  <c r="J29" i="7"/>
  <c r="D29" i="7"/>
  <c r="C29" i="7"/>
  <c r="E29" i="7" s="1"/>
  <c r="J28" i="7"/>
  <c r="D28" i="7"/>
  <c r="E28" i="7" s="1"/>
  <c r="C28" i="7"/>
  <c r="J27" i="7"/>
  <c r="D27" i="7"/>
  <c r="C27" i="7"/>
  <c r="E27" i="7" s="1"/>
  <c r="D26" i="7"/>
  <c r="C26" i="7"/>
  <c r="E26" i="7" s="1"/>
  <c r="Q135" i="6"/>
  <c r="P135" i="6"/>
  <c r="O135" i="6"/>
  <c r="Q134" i="6"/>
  <c r="P134" i="6"/>
  <c r="O134" i="6"/>
  <c r="Q133" i="6"/>
  <c r="P133" i="6"/>
  <c r="O133" i="6"/>
  <c r="Q132" i="6"/>
  <c r="P132" i="6"/>
  <c r="O132" i="6"/>
  <c r="Q131" i="6"/>
  <c r="P131" i="6"/>
  <c r="O131" i="6"/>
  <c r="Q130" i="6"/>
  <c r="P130" i="6"/>
  <c r="O130" i="6"/>
  <c r="Q129" i="6"/>
  <c r="P129" i="6"/>
  <c r="J129" i="6"/>
  <c r="I129" i="6"/>
  <c r="H129" i="6"/>
  <c r="G129" i="6"/>
  <c r="F129" i="6"/>
  <c r="D129" i="6"/>
  <c r="C129" i="6"/>
  <c r="O129" i="6" s="1"/>
  <c r="Q128" i="6"/>
  <c r="P128" i="6"/>
  <c r="J128" i="6"/>
  <c r="I128" i="6"/>
  <c r="H128" i="6"/>
  <c r="G128" i="6"/>
  <c r="F128" i="6"/>
  <c r="D128" i="6"/>
  <c r="C128" i="6"/>
  <c r="O128" i="6" s="1"/>
  <c r="Q127" i="6"/>
  <c r="J127" i="6"/>
  <c r="I127" i="6"/>
  <c r="H127" i="6"/>
  <c r="G127" i="6"/>
  <c r="F127" i="6"/>
  <c r="D127" i="6"/>
  <c r="C127" i="6"/>
  <c r="P127" i="6" s="1"/>
  <c r="Q126" i="6"/>
  <c r="O126" i="6"/>
  <c r="J126" i="6"/>
  <c r="I126" i="6"/>
  <c r="H126" i="6"/>
  <c r="G126" i="6"/>
  <c r="F126" i="6"/>
  <c r="D126" i="6"/>
  <c r="C126" i="6"/>
  <c r="P126" i="6" s="1"/>
  <c r="Q125" i="6"/>
  <c r="J125" i="6"/>
  <c r="I125" i="6"/>
  <c r="H125" i="6"/>
  <c r="G125" i="6"/>
  <c r="F125" i="6"/>
  <c r="D125" i="6"/>
  <c r="C125" i="6"/>
  <c r="P125" i="6" s="1"/>
  <c r="Q124" i="6"/>
  <c r="O124" i="6"/>
  <c r="J124" i="6"/>
  <c r="I124" i="6"/>
  <c r="H124" i="6"/>
  <c r="G124" i="6"/>
  <c r="F124" i="6"/>
  <c r="D124" i="6"/>
  <c r="C124" i="6"/>
  <c r="P124" i="6" s="1"/>
  <c r="Q123" i="6"/>
  <c r="J123" i="6"/>
  <c r="I123" i="6"/>
  <c r="H123" i="6"/>
  <c r="G123" i="6"/>
  <c r="F123" i="6"/>
  <c r="D123" i="6"/>
  <c r="C123" i="6"/>
  <c r="P123" i="6" s="1"/>
  <c r="Q122" i="6"/>
  <c r="O122" i="6"/>
  <c r="J122" i="6"/>
  <c r="I122" i="6"/>
  <c r="H122" i="6"/>
  <c r="G122" i="6"/>
  <c r="F122" i="6"/>
  <c r="D122" i="6"/>
  <c r="C122" i="6"/>
  <c r="P122" i="6" s="1"/>
  <c r="Q121" i="6"/>
  <c r="J121" i="6"/>
  <c r="I121" i="6"/>
  <c r="H121" i="6"/>
  <c r="G121" i="6"/>
  <c r="F121" i="6"/>
  <c r="D121" i="6"/>
  <c r="C121" i="6"/>
  <c r="P121" i="6" s="1"/>
  <c r="Q120" i="6"/>
  <c r="O120" i="6"/>
  <c r="J120" i="6"/>
  <c r="I120" i="6"/>
  <c r="H120" i="6"/>
  <c r="G120" i="6"/>
  <c r="F120" i="6"/>
  <c r="D120" i="6"/>
  <c r="C120" i="6"/>
  <c r="P120" i="6" s="1"/>
  <c r="Q119" i="6"/>
  <c r="J119" i="6"/>
  <c r="I119" i="6"/>
  <c r="H119" i="6"/>
  <c r="G119" i="6"/>
  <c r="F119" i="6"/>
  <c r="D119" i="6"/>
  <c r="C119" i="6"/>
  <c r="P119" i="6" s="1"/>
  <c r="Q118" i="6"/>
  <c r="P118" i="6"/>
  <c r="J118" i="6"/>
  <c r="I118" i="6"/>
  <c r="H118" i="6"/>
  <c r="G118" i="6"/>
  <c r="F118" i="6"/>
  <c r="D118" i="6"/>
  <c r="C118" i="6"/>
  <c r="O118" i="6" s="1"/>
  <c r="Q117" i="6"/>
  <c r="J117" i="6"/>
  <c r="I117" i="6"/>
  <c r="H117" i="6"/>
  <c r="G117" i="6"/>
  <c r="F117" i="6"/>
  <c r="D117" i="6"/>
  <c r="C117" i="6"/>
  <c r="P117" i="6" s="1"/>
  <c r="Q116" i="6"/>
  <c r="P116" i="6"/>
  <c r="J116" i="6"/>
  <c r="I116" i="6"/>
  <c r="H116" i="6"/>
  <c r="G116" i="6"/>
  <c r="F116" i="6"/>
  <c r="D116" i="6"/>
  <c r="C116" i="6"/>
  <c r="O116" i="6" s="1"/>
  <c r="Q115" i="6"/>
  <c r="J115" i="6"/>
  <c r="I115" i="6"/>
  <c r="H115" i="6"/>
  <c r="G115" i="6"/>
  <c r="F115" i="6"/>
  <c r="D115" i="6"/>
  <c r="C115" i="6"/>
  <c r="P115" i="6" s="1"/>
  <c r="Q114" i="6"/>
  <c r="P114" i="6"/>
  <c r="J114" i="6"/>
  <c r="I114" i="6"/>
  <c r="H114" i="6"/>
  <c r="G114" i="6"/>
  <c r="F114" i="6"/>
  <c r="D114" i="6"/>
  <c r="C114" i="6"/>
  <c r="O114" i="6" s="1"/>
  <c r="Q113" i="6"/>
  <c r="J113" i="6"/>
  <c r="I113" i="6"/>
  <c r="H113" i="6"/>
  <c r="G113" i="6"/>
  <c r="F113" i="6"/>
  <c r="D113" i="6"/>
  <c r="C113" i="6"/>
  <c r="P113" i="6" s="1"/>
  <c r="Q112" i="6"/>
  <c r="P112" i="6"/>
  <c r="J112" i="6"/>
  <c r="I112" i="6"/>
  <c r="H112" i="6"/>
  <c r="G112" i="6"/>
  <c r="F112" i="6"/>
  <c r="D112" i="6"/>
  <c r="C112" i="6"/>
  <c r="O112" i="6" s="1"/>
  <c r="Q111" i="6"/>
  <c r="J111" i="6"/>
  <c r="I111" i="6"/>
  <c r="H111" i="6"/>
  <c r="G111" i="6"/>
  <c r="F111" i="6"/>
  <c r="D111" i="6"/>
  <c r="C111" i="6"/>
  <c r="O111" i="6" s="1"/>
  <c r="Q110" i="6"/>
  <c r="J110" i="6"/>
  <c r="I110" i="6"/>
  <c r="H110" i="6"/>
  <c r="G110" i="6"/>
  <c r="F110" i="6"/>
  <c r="D110" i="6"/>
  <c r="C110" i="6"/>
  <c r="P110" i="6" s="1"/>
  <c r="Q109" i="6"/>
  <c r="J109" i="6"/>
  <c r="I109" i="6"/>
  <c r="H109" i="6"/>
  <c r="G109" i="6"/>
  <c r="F109" i="6"/>
  <c r="D109" i="6"/>
  <c r="C109" i="6"/>
  <c r="O109" i="6" s="1"/>
  <c r="Q108" i="6"/>
  <c r="O108" i="6"/>
  <c r="J108" i="6"/>
  <c r="I108" i="6"/>
  <c r="H108" i="6"/>
  <c r="G108" i="6"/>
  <c r="F108" i="6"/>
  <c r="D108" i="6"/>
  <c r="C108" i="6"/>
  <c r="P108" i="6" s="1"/>
  <c r="Q107" i="6"/>
  <c r="J107" i="6"/>
  <c r="I107" i="6"/>
  <c r="H107" i="6"/>
  <c r="G107" i="6"/>
  <c r="F107" i="6"/>
  <c r="D107" i="6"/>
  <c r="C107" i="6"/>
  <c r="O107" i="6" s="1"/>
  <c r="Q106" i="6"/>
  <c r="O106" i="6"/>
  <c r="J106" i="6"/>
  <c r="I106" i="6"/>
  <c r="H106" i="6"/>
  <c r="G106" i="6"/>
  <c r="F106" i="6"/>
  <c r="D106" i="6"/>
  <c r="C106" i="6"/>
  <c r="P106" i="6" s="1"/>
  <c r="Q105" i="6"/>
  <c r="J105" i="6"/>
  <c r="I105" i="6"/>
  <c r="H105" i="6"/>
  <c r="G105" i="6"/>
  <c r="F105" i="6"/>
  <c r="D105" i="6"/>
  <c r="C105" i="6"/>
  <c r="P105" i="6" s="1"/>
  <c r="Q104" i="6"/>
  <c r="O104" i="6"/>
  <c r="J104" i="6"/>
  <c r="I104" i="6"/>
  <c r="H104" i="6"/>
  <c r="G104" i="6"/>
  <c r="F104" i="6"/>
  <c r="D104" i="6"/>
  <c r="C104" i="6"/>
  <c r="P104" i="6" s="1"/>
  <c r="Q103" i="6"/>
  <c r="J103" i="6"/>
  <c r="I103" i="6"/>
  <c r="H103" i="6"/>
  <c r="G103" i="6"/>
  <c r="F103" i="6"/>
  <c r="D103" i="6"/>
  <c r="C103" i="6"/>
  <c r="P103" i="6" s="1"/>
  <c r="Q102" i="6"/>
  <c r="P102" i="6"/>
  <c r="J102" i="6"/>
  <c r="I102" i="6"/>
  <c r="H102" i="6"/>
  <c r="G102" i="6"/>
  <c r="F102" i="6"/>
  <c r="D102" i="6"/>
  <c r="C102" i="6"/>
  <c r="O102" i="6" s="1"/>
  <c r="Q101" i="6"/>
  <c r="J101" i="6"/>
  <c r="I101" i="6"/>
  <c r="H101" i="6"/>
  <c r="G101" i="6"/>
  <c r="F101" i="6"/>
  <c r="D101" i="6"/>
  <c r="C101" i="6"/>
  <c r="O101" i="6" s="1"/>
  <c r="Q100" i="6"/>
  <c r="P100" i="6"/>
  <c r="J100" i="6"/>
  <c r="I100" i="6"/>
  <c r="H100" i="6"/>
  <c r="G100" i="6"/>
  <c r="F100" i="6"/>
  <c r="D100" i="6"/>
  <c r="C100" i="6"/>
  <c r="O100" i="6" s="1"/>
  <c r="Q99" i="6"/>
  <c r="P99" i="6"/>
  <c r="J99" i="6"/>
  <c r="I99" i="6"/>
  <c r="H99" i="6"/>
  <c r="G99" i="6"/>
  <c r="F99" i="6"/>
  <c r="D99" i="6"/>
  <c r="C99" i="6"/>
  <c r="O99" i="6" s="1"/>
  <c r="Q98" i="6"/>
  <c r="P98" i="6"/>
  <c r="J98" i="6"/>
  <c r="I98" i="6"/>
  <c r="H98" i="6"/>
  <c r="G98" i="6"/>
  <c r="F98" i="6"/>
  <c r="D98" i="6"/>
  <c r="C98" i="6"/>
  <c r="O98" i="6" s="1"/>
  <c r="Q97" i="6"/>
  <c r="P97" i="6"/>
  <c r="J97" i="6"/>
  <c r="I97" i="6"/>
  <c r="H97" i="6"/>
  <c r="G97" i="6"/>
  <c r="F97" i="6"/>
  <c r="D97" i="6"/>
  <c r="C97" i="6"/>
  <c r="O97" i="6" s="1"/>
  <c r="Q96" i="6"/>
  <c r="P96" i="6"/>
  <c r="J96" i="6"/>
  <c r="I96" i="6"/>
  <c r="H96" i="6"/>
  <c r="G96" i="6"/>
  <c r="F96" i="6"/>
  <c r="D96" i="6"/>
  <c r="C96" i="6"/>
  <c r="O96" i="6" s="1"/>
  <c r="Q95" i="6"/>
  <c r="O95" i="6"/>
  <c r="J95" i="6"/>
  <c r="I95" i="6"/>
  <c r="H95" i="6"/>
  <c r="G95" i="6"/>
  <c r="F95" i="6"/>
  <c r="D95" i="6"/>
  <c r="C95" i="6"/>
  <c r="P95" i="6" s="1"/>
  <c r="Q94" i="6"/>
  <c r="J94" i="6"/>
  <c r="I94" i="6"/>
  <c r="H94" i="6"/>
  <c r="G94" i="6"/>
  <c r="F94" i="6"/>
  <c r="D94" i="6"/>
  <c r="C94" i="6"/>
  <c r="P94" i="6" s="1"/>
  <c r="Q93" i="6"/>
  <c r="O93" i="6"/>
  <c r="J93" i="6"/>
  <c r="I93" i="6"/>
  <c r="H93" i="6"/>
  <c r="G93" i="6"/>
  <c r="F93" i="6"/>
  <c r="D93" i="6"/>
  <c r="C93" i="6"/>
  <c r="P93" i="6" s="1"/>
  <c r="Q92" i="6"/>
  <c r="J92" i="6"/>
  <c r="I92" i="6"/>
  <c r="H92" i="6"/>
  <c r="G92" i="6"/>
  <c r="F92" i="6"/>
  <c r="D92" i="6"/>
  <c r="C92" i="6"/>
  <c r="P92" i="6" s="1"/>
  <c r="Q91" i="6"/>
  <c r="O91" i="6"/>
  <c r="J91" i="6"/>
  <c r="I91" i="6"/>
  <c r="H91" i="6"/>
  <c r="G91" i="6"/>
  <c r="F91" i="6"/>
  <c r="D91" i="6"/>
  <c r="C91" i="6"/>
  <c r="P91" i="6" s="1"/>
  <c r="Q90" i="6"/>
  <c r="J90" i="6"/>
  <c r="I90" i="6"/>
  <c r="H90" i="6"/>
  <c r="G90" i="6"/>
  <c r="F90" i="6"/>
  <c r="D90" i="6"/>
  <c r="C90" i="6"/>
  <c r="P90" i="6" s="1"/>
  <c r="Q89" i="6"/>
  <c r="O89" i="6"/>
  <c r="J89" i="6"/>
  <c r="I89" i="6"/>
  <c r="H89" i="6"/>
  <c r="G89" i="6"/>
  <c r="F89" i="6"/>
  <c r="D89" i="6"/>
  <c r="C89" i="6"/>
  <c r="P89" i="6" s="1"/>
  <c r="Q88" i="6"/>
  <c r="J88" i="6"/>
  <c r="I88" i="6"/>
  <c r="H88" i="6"/>
  <c r="G88" i="6"/>
  <c r="F88" i="6"/>
  <c r="D88" i="6"/>
  <c r="C88" i="6"/>
  <c r="P88" i="6" s="1"/>
  <c r="Q87" i="6"/>
  <c r="P87" i="6"/>
  <c r="H87" i="6"/>
  <c r="F87" i="6"/>
  <c r="D87" i="6"/>
  <c r="C87" i="6"/>
  <c r="O87" i="6" s="1"/>
  <c r="Q86" i="6"/>
  <c r="H86" i="6"/>
  <c r="F86" i="6"/>
  <c r="D86" i="6"/>
  <c r="C86" i="6"/>
  <c r="P86" i="6" s="1"/>
  <c r="Q85" i="6"/>
  <c r="P85" i="6"/>
  <c r="H85" i="6"/>
  <c r="D85" i="6"/>
  <c r="F85" i="6" s="1"/>
  <c r="C85" i="6"/>
  <c r="O85" i="6" s="1"/>
  <c r="Q84" i="6"/>
  <c r="H84" i="6"/>
  <c r="D84" i="6"/>
  <c r="F84" i="6" s="1"/>
  <c r="C84" i="6"/>
  <c r="P84" i="6" s="1"/>
  <c r="Q83" i="6"/>
  <c r="P83" i="6"/>
  <c r="H83" i="6"/>
  <c r="D83" i="6"/>
  <c r="F83" i="6" s="1"/>
  <c r="C83" i="6"/>
  <c r="O83" i="6" s="1"/>
  <c r="Q82" i="6"/>
  <c r="H82" i="6"/>
  <c r="D82" i="6"/>
  <c r="F82" i="6" s="1"/>
  <c r="C82" i="6"/>
  <c r="P82" i="6" s="1"/>
  <c r="Q81" i="6"/>
  <c r="P81" i="6"/>
  <c r="H81" i="6"/>
  <c r="D81" i="6"/>
  <c r="F81" i="6" s="1"/>
  <c r="C81" i="6"/>
  <c r="O81" i="6" s="1"/>
  <c r="Q80" i="6"/>
  <c r="H80" i="6"/>
  <c r="D80" i="6"/>
  <c r="F80" i="6" s="1"/>
  <c r="C80" i="6"/>
  <c r="P80" i="6" s="1"/>
  <c r="Q79" i="6"/>
  <c r="O79" i="6"/>
  <c r="D79" i="6"/>
  <c r="F79" i="6" s="1"/>
  <c r="C79" i="6"/>
  <c r="P79" i="6" s="1"/>
  <c r="Q78" i="6"/>
  <c r="D78" i="6"/>
  <c r="F78" i="6" s="1"/>
  <c r="C78" i="6"/>
  <c r="P78" i="6" s="1"/>
  <c r="Q77" i="6"/>
  <c r="D77" i="6"/>
  <c r="F77" i="6" s="1"/>
  <c r="C77" i="6"/>
  <c r="P77" i="6" s="1"/>
  <c r="Q76" i="6"/>
  <c r="D76" i="6"/>
  <c r="F76" i="6" s="1"/>
  <c r="C76" i="6"/>
  <c r="P76" i="6" s="1"/>
  <c r="Q75" i="6"/>
  <c r="D75" i="6"/>
  <c r="F75" i="6" s="1"/>
  <c r="C75" i="6"/>
  <c r="P75" i="6" s="1"/>
  <c r="Q74" i="6"/>
  <c r="P74" i="6"/>
  <c r="H74" i="6"/>
  <c r="D74" i="6"/>
  <c r="F74" i="6" s="1"/>
  <c r="C74" i="6"/>
  <c r="O74" i="6" s="1"/>
  <c r="Q73" i="6"/>
  <c r="O73" i="6"/>
  <c r="H73" i="6"/>
  <c r="D73" i="6"/>
  <c r="F73" i="6" s="1"/>
  <c r="C73" i="6"/>
  <c r="P73" i="6" s="1"/>
  <c r="Q72" i="6"/>
  <c r="P72" i="6"/>
  <c r="H72" i="6"/>
  <c r="F72" i="6"/>
  <c r="D72" i="6"/>
  <c r="C72" i="6"/>
  <c r="O72" i="6" s="1"/>
  <c r="Q71" i="6"/>
  <c r="P71" i="6"/>
  <c r="H71" i="6"/>
  <c r="F71" i="6"/>
  <c r="D71" i="6"/>
  <c r="C71" i="6"/>
  <c r="O71" i="6" s="1"/>
  <c r="Q70" i="6"/>
  <c r="H70" i="6"/>
  <c r="F70" i="6"/>
  <c r="D70" i="6"/>
  <c r="C70" i="6"/>
  <c r="P70" i="6" s="1"/>
  <c r="Q69" i="6"/>
  <c r="P69" i="6"/>
  <c r="H69" i="6"/>
  <c r="D69" i="6"/>
  <c r="F69" i="6" s="1"/>
  <c r="C69" i="6"/>
  <c r="O69" i="6" s="1"/>
  <c r="Q68" i="6"/>
  <c r="P68" i="6"/>
  <c r="H68" i="6"/>
  <c r="D68" i="6"/>
  <c r="F68" i="6" s="1"/>
  <c r="C68" i="6"/>
  <c r="O68" i="6" s="1"/>
  <c r="Q67" i="6"/>
  <c r="H67" i="6"/>
  <c r="D67" i="6"/>
  <c r="F67" i="6" s="1"/>
  <c r="C67" i="6"/>
  <c r="O67" i="6" s="1"/>
  <c r="Q66" i="6"/>
  <c r="P66" i="6"/>
  <c r="H66" i="6"/>
  <c r="D66" i="6"/>
  <c r="F66" i="6" s="1"/>
  <c r="C66" i="6"/>
  <c r="O66" i="6" s="1"/>
  <c r="Q65" i="6"/>
  <c r="P65" i="6"/>
  <c r="H65" i="6"/>
  <c r="D65" i="6"/>
  <c r="F65" i="6" s="1"/>
  <c r="C65" i="6"/>
  <c r="O65" i="6" s="1"/>
  <c r="Q64" i="6"/>
  <c r="H64" i="6"/>
  <c r="D64" i="6"/>
  <c r="F64" i="6" s="1"/>
  <c r="C64" i="6"/>
  <c r="O64" i="6" s="1"/>
  <c r="Q63" i="6"/>
  <c r="H63" i="6"/>
  <c r="D63" i="6"/>
  <c r="F63" i="6" s="1"/>
  <c r="C63" i="6"/>
  <c r="Q62" i="6"/>
  <c r="H62" i="6"/>
  <c r="D62" i="6"/>
  <c r="F62" i="6" s="1"/>
  <c r="C62" i="6"/>
  <c r="P62" i="6" s="1"/>
  <c r="Q61" i="6"/>
  <c r="H61" i="6"/>
  <c r="D61" i="6"/>
  <c r="F61" i="6" s="1"/>
  <c r="C61" i="6"/>
  <c r="P61" i="6" s="1"/>
  <c r="Q60" i="6"/>
  <c r="P60" i="6"/>
  <c r="H60" i="6"/>
  <c r="D60" i="6"/>
  <c r="F60" i="6" s="1"/>
  <c r="C60" i="6"/>
  <c r="O60" i="6" s="1"/>
  <c r="Q59" i="6"/>
  <c r="H59" i="6"/>
  <c r="D59" i="6"/>
  <c r="F59" i="6" s="1"/>
  <c r="C59" i="6"/>
  <c r="P59" i="6" s="1"/>
  <c r="Q58" i="6"/>
  <c r="O58" i="6"/>
  <c r="H58" i="6"/>
  <c r="D58" i="6"/>
  <c r="F58" i="6" s="1"/>
  <c r="C58" i="6"/>
  <c r="P58" i="6" s="1"/>
  <c r="Q57" i="6"/>
  <c r="H57" i="6"/>
  <c r="D57" i="6"/>
  <c r="F57" i="6" s="1"/>
  <c r="C57" i="6"/>
  <c r="P57" i="6" s="1"/>
  <c r="Q56" i="6"/>
  <c r="O56" i="6"/>
  <c r="H56" i="6"/>
  <c r="F56" i="6"/>
  <c r="D56" i="6"/>
  <c r="C56" i="6"/>
  <c r="P56" i="6" s="1"/>
  <c r="A56" i="6"/>
  <c r="A64" i="6" s="1"/>
  <c r="A72" i="6" s="1"/>
  <c r="A80" i="6" s="1"/>
  <c r="A88" i="6" s="1"/>
  <c r="A96" i="6" s="1"/>
  <c r="A104" i="6" s="1"/>
  <c r="A112" i="6" s="1"/>
  <c r="A120" i="6" s="1"/>
  <c r="A128" i="6" s="1"/>
  <c r="Q55" i="6"/>
  <c r="H55" i="6"/>
  <c r="F55" i="6"/>
  <c r="D55" i="6"/>
  <c r="C55" i="6"/>
  <c r="O55" i="6" s="1"/>
  <c r="Q54" i="6"/>
  <c r="P54" i="6"/>
  <c r="H54" i="6"/>
  <c r="D54" i="6"/>
  <c r="F54" i="6" s="1"/>
  <c r="C54" i="6"/>
  <c r="O54" i="6" s="1"/>
  <c r="Q53" i="6"/>
  <c r="H53" i="6"/>
  <c r="D53" i="6"/>
  <c r="F53" i="6" s="1"/>
  <c r="C53" i="6"/>
  <c r="P53" i="6" s="1"/>
  <c r="Q52" i="6"/>
  <c r="H52" i="6"/>
  <c r="D52" i="6"/>
  <c r="F52" i="6" s="1"/>
  <c r="C52" i="6"/>
  <c r="O52" i="6" s="1"/>
  <c r="Q51" i="6"/>
  <c r="P51" i="6"/>
  <c r="H51" i="6"/>
  <c r="D51" i="6"/>
  <c r="F51" i="6" s="1"/>
  <c r="C51" i="6"/>
  <c r="O51" i="6" s="1"/>
  <c r="Q50" i="6"/>
  <c r="P50" i="6"/>
  <c r="H50" i="6"/>
  <c r="D50" i="6"/>
  <c r="F50" i="6" s="1"/>
  <c r="C50" i="6"/>
  <c r="O50" i="6" s="1"/>
  <c r="Q49" i="6"/>
  <c r="H49" i="6"/>
  <c r="D49" i="6"/>
  <c r="F49" i="6" s="1"/>
  <c r="C49" i="6"/>
  <c r="O49" i="6" s="1"/>
  <c r="Q48" i="6"/>
  <c r="P48" i="6"/>
  <c r="H48" i="6"/>
  <c r="D48" i="6"/>
  <c r="F48" i="6" s="1"/>
  <c r="C48" i="6"/>
  <c r="O48" i="6" s="1"/>
  <c r="B48" i="6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Q47" i="6"/>
  <c r="P47" i="6"/>
  <c r="H47" i="6"/>
  <c r="D47" i="6"/>
  <c r="F47" i="6" s="1"/>
  <c r="C47" i="6"/>
  <c r="O47" i="6" s="1"/>
  <c r="B47" i="6"/>
  <c r="Q46" i="6"/>
  <c r="P46" i="6"/>
  <c r="H46" i="6"/>
  <c r="F46" i="6"/>
  <c r="D46" i="6"/>
  <c r="C46" i="6"/>
  <c r="O46" i="6" s="1"/>
  <c r="Q45" i="6"/>
  <c r="P45" i="6"/>
  <c r="E45" i="6"/>
  <c r="D45" i="6"/>
  <c r="C45" i="6"/>
  <c r="O45" i="6" s="1"/>
  <c r="Q44" i="6"/>
  <c r="P44" i="6"/>
  <c r="E44" i="6"/>
  <c r="D44" i="6"/>
  <c r="C44" i="6"/>
  <c r="O44" i="6" s="1"/>
  <c r="Q43" i="6"/>
  <c r="P43" i="6"/>
  <c r="E43" i="6"/>
  <c r="F43" i="6" s="1"/>
  <c r="D43" i="6"/>
  <c r="C43" i="6"/>
  <c r="O43" i="6" s="1"/>
  <c r="Q42" i="6"/>
  <c r="P42" i="6"/>
  <c r="L42" i="6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  <c r="L113" i="6" s="1"/>
  <c r="L114" i="6" s="1"/>
  <c r="L115" i="6" s="1"/>
  <c r="L116" i="6" s="1"/>
  <c r="L117" i="6" s="1"/>
  <c r="L118" i="6" s="1"/>
  <c r="L119" i="6" s="1"/>
  <c r="L120" i="6" s="1"/>
  <c r="L121" i="6" s="1"/>
  <c r="L122" i="6" s="1"/>
  <c r="L123" i="6" s="1"/>
  <c r="L124" i="6" s="1"/>
  <c r="L125" i="6" s="1"/>
  <c r="L126" i="6" s="1"/>
  <c r="L127" i="6" s="1"/>
  <c r="L128" i="6" s="1"/>
  <c r="L129" i="6" s="1"/>
  <c r="L130" i="6" s="1"/>
  <c r="L131" i="6" s="1"/>
  <c r="L132" i="6" s="1"/>
  <c r="L133" i="6" s="1"/>
  <c r="L134" i="6" s="1"/>
  <c r="L135" i="6" s="1"/>
  <c r="E42" i="6"/>
  <c r="D42" i="6"/>
  <c r="F42" i="6" s="1"/>
  <c r="C42" i="6"/>
  <c r="O42" i="6" s="1"/>
  <c r="Q41" i="6"/>
  <c r="P41" i="6"/>
  <c r="L41" i="6"/>
  <c r="E41" i="6"/>
  <c r="D41" i="6"/>
  <c r="F41" i="6" s="1"/>
  <c r="C41" i="6"/>
  <c r="O41" i="6" s="1"/>
  <c r="Q40" i="6"/>
  <c r="P40" i="6"/>
  <c r="E40" i="6"/>
  <c r="D40" i="6"/>
  <c r="F40" i="6" s="1"/>
  <c r="C40" i="6"/>
  <c r="O40" i="6" s="1"/>
  <c r="J31" i="6"/>
  <c r="D31" i="6"/>
  <c r="C31" i="6"/>
  <c r="J30" i="6"/>
  <c r="D30" i="6"/>
  <c r="C30" i="6"/>
  <c r="J29" i="6"/>
  <c r="D29" i="6"/>
  <c r="C29" i="6"/>
  <c r="J28" i="6"/>
  <c r="D28" i="6"/>
  <c r="E28" i="6" s="1"/>
  <c r="C28" i="6"/>
  <c r="J27" i="6"/>
  <c r="D27" i="6"/>
  <c r="C27" i="6"/>
  <c r="D26" i="6"/>
  <c r="C26" i="6"/>
  <c r="Q135" i="5"/>
  <c r="P135" i="5"/>
  <c r="O135" i="5"/>
  <c r="Q134" i="5"/>
  <c r="P134" i="5"/>
  <c r="O134" i="5"/>
  <c r="Q133" i="5"/>
  <c r="P133" i="5"/>
  <c r="O133" i="5"/>
  <c r="Q132" i="5"/>
  <c r="P132" i="5"/>
  <c r="O132" i="5"/>
  <c r="Q131" i="5"/>
  <c r="P131" i="5"/>
  <c r="O131" i="5"/>
  <c r="Q130" i="5"/>
  <c r="P130" i="5"/>
  <c r="O130" i="5"/>
  <c r="Q129" i="5"/>
  <c r="J129" i="5"/>
  <c r="I129" i="5"/>
  <c r="H129" i="5"/>
  <c r="G129" i="5"/>
  <c r="F129" i="5"/>
  <c r="D129" i="5"/>
  <c r="C129" i="5"/>
  <c r="P129" i="5" s="1"/>
  <c r="Q128" i="5"/>
  <c r="J128" i="5"/>
  <c r="I128" i="5"/>
  <c r="H128" i="5"/>
  <c r="G128" i="5"/>
  <c r="F128" i="5"/>
  <c r="D128" i="5"/>
  <c r="C128" i="5"/>
  <c r="P128" i="5" s="1"/>
  <c r="Q127" i="5"/>
  <c r="P127" i="5"/>
  <c r="J127" i="5"/>
  <c r="I127" i="5"/>
  <c r="H127" i="5"/>
  <c r="G127" i="5"/>
  <c r="F127" i="5"/>
  <c r="D127" i="5"/>
  <c r="C127" i="5"/>
  <c r="O127" i="5" s="1"/>
  <c r="Q126" i="5"/>
  <c r="O126" i="5"/>
  <c r="J126" i="5"/>
  <c r="I126" i="5"/>
  <c r="H126" i="5"/>
  <c r="G126" i="5"/>
  <c r="F126" i="5"/>
  <c r="D126" i="5"/>
  <c r="C126" i="5"/>
  <c r="P126" i="5" s="1"/>
  <c r="Q125" i="5"/>
  <c r="J125" i="5"/>
  <c r="I125" i="5"/>
  <c r="H125" i="5"/>
  <c r="G125" i="5"/>
  <c r="F125" i="5"/>
  <c r="D125" i="5"/>
  <c r="C125" i="5"/>
  <c r="P125" i="5" s="1"/>
  <c r="Q124" i="5"/>
  <c r="O124" i="5"/>
  <c r="J124" i="5"/>
  <c r="I124" i="5"/>
  <c r="H124" i="5"/>
  <c r="G124" i="5"/>
  <c r="F124" i="5"/>
  <c r="D124" i="5"/>
  <c r="C124" i="5"/>
  <c r="P124" i="5" s="1"/>
  <c r="Q123" i="5"/>
  <c r="J123" i="5"/>
  <c r="I123" i="5"/>
  <c r="H123" i="5"/>
  <c r="G123" i="5"/>
  <c r="F123" i="5"/>
  <c r="D123" i="5"/>
  <c r="C123" i="5"/>
  <c r="O123" i="5" s="1"/>
  <c r="Q122" i="5"/>
  <c r="P122" i="5"/>
  <c r="J122" i="5"/>
  <c r="I122" i="5"/>
  <c r="H122" i="5"/>
  <c r="G122" i="5"/>
  <c r="F122" i="5"/>
  <c r="D122" i="5"/>
  <c r="C122" i="5"/>
  <c r="O122" i="5" s="1"/>
  <c r="Q121" i="5"/>
  <c r="J121" i="5"/>
  <c r="I121" i="5"/>
  <c r="H121" i="5"/>
  <c r="G121" i="5"/>
  <c r="F121" i="5"/>
  <c r="D121" i="5"/>
  <c r="C121" i="5"/>
  <c r="P121" i="5" s="1"/>
  <c r="Q120" i="5"/>
  <c r="J120" i="5"/>
  <c r="I120" i="5"/>
  <c r="H120" i="5"/>
  <c r="G120" i="5"/>
  <c r="F120" i="5"/>
  <c r="D120" i="5"/>
  <c r="C120" i="5"/>
  <c r="O120" i="5" s="1"/>
  <c r="Q119" i="5"/>
  <c r="J119" i="5"/>
  <c r="I119" i="5"/>
  <c r="H119" i="5"/>
  <c r="G119" i="5"/>
  <c r="F119" i="5"/>
  <c r="D119" i="5"/>
  <c r="C119" i="5"/>
  <c r="O119" i="5" s="1"/>
  <c r="Q118" i="5"/>
  <c r="P118" i="5"/>
  <c r="J118" i="5"/>
  <c r="I118" i="5"/>
  <c r="H118" i="5"/>
  <c r="G118" i="5"/>
  <c r="F118" i="5"/>
  <c r="D118" i="5"/>
  <c r="C118" i="5"/>
  <c r="O118" i="5" s="1"/>
  <c r="Q117" i="5"/>
  <c r="J117" i="5"/>
  <c r="I117" i="5"/>
  <c r="H117" i="5"/>
  <c r="G117" i="5"/>
  <c r="F117" i="5"/>
  <c r="D117" i="5"/>
  <c r="C117" i="5"/>
  <c r="P117" i="5" s="1"/>
  <c r="Q116" i="5"/>
  <c r="P116" i="5"/>
  <c r="J116" i="5"/>
  <c r="I116" i="5"/>
  <c r="H116" i="5"/>
  <c r="G116" i="5"/>
  <c r="F116" i="5"/>
  <c r="D116" i="5"/>
  <c r="C116" i="5"/>
  <c r="O116" i="5" s="1"/>
  <c r="Q115" i="5"/>
  <c r="O115" i="5"/>
  <c r="J115" i="5"/>
  <c r="I115" i="5"/>
  <c r="H115" i="5"/>
  <c r="G115" i="5"/>
  <c r="F115" i="5"/>
  <c r="D115" i="5"/>
  <c r="C115" i="5"/>
  <c r="P115" i="5" s="1"/>
  <c r="Q114" i="5"/>
  <c r="P114" i="5"/>
  <c r="J114" i="5"/>
  <c r="I114" i="5"/>
  <c r="H114" i="5"/>
  <c r="G114" i="5"/>
  <c r="F114" i="5"/>
  <c r="D114" i="5"/>
  <c r="C114" i="5"/>
  <c r="O114" i="5" s="1"/>
  <c r="Q113" i="5"/>
  <c r="O113" i="5"/>
  <c r="J113" i="5"/>
  <c r="I113" i="5"/>
  <c r="H113" i="5"/>
  <c r="G113" i="5"/>
  <c r="F113" i="5"/>
  <c r="D113" i="5"/>
  <c r="C113" i="5"/>
  <c r="P113" i="5" s="1"/>
  <c r="Q112" i="5"/>
  <c r="P112" i="5"/>
  <c r="J112" i="5"/>
  <c r="I112" i="5"/>
  <c r="H112" i="5"/>
  <c r="G112" i="5"/>
  <c r="F112" i="5"/>
  <c r="D112" i="5"/>
  <c r="C112" i="5"/>
  <c r="O112" i="5" s="1"/>
  <c r="Q111" i="5"/>
  <c r="P111" i="5"/>
  <c r="J111" i="5"/>
  <c r="I111" i="5"/>
  <c r="H111" i="5"/>
  <c r="G111" i="5"/>
  <c r="F111" i="5"/>
  <c r="D111" i="5"/>
  <c r="C111" i="5"/>
  <c r="O111" i="5" s="1"/>
  <c r="Q110" i="5"/>
  <c r="J110" i="5"/>
  <c r="I110" i="5"/>
  <c r="H110" i="5"/>
  <c r="G110" i="5"/>
  <c r="F110" i="5"/>
  <c r="D110" i="5"/>
  <c r="C110" i="5"/>
  <c r="P110" i="5" s="1"/>
  <c r="Q109" i="5"/>
  <c r="P109" i="5"/>
  <c r="J109" i="5"/>
  <c r="I109" i="5"/>
  <c r="H109" i="5"/>
  <c r="G109" i="5"/>
  <c r="F109" i="5"/>
  <c r="D109" i="5"/>
  <c r="C109" i="5"/>
  <c r="O109" i="5" s="1"/>
  <c r="Q108" i="5"/>
  <c r="J108" i="5"/>
  <c r="I108" i="5"/>
  <c r="H108" i="5"/>
  <c r="G108" i="5"/>
  <c r="F108" i="5"/>
  <c r="D108" i="5"/>
  <c r="C108" i="5"/>
  <c r="P108" i="5" s="1"/>
  <c r="Q107" i="5"/>
  <c r="P107" i="5"/>
  <c r="J107" i="5"/>
  <c r="I107" i="5"/>
  <c r="H107" i="5"/>
  <c r="G107" i="5"/>
  <c r="F107" i="5"/>
  <c r="D107" i="5"/>
  <c r="C107" i="5"/>
  <c r="O107" i="5" s="1"/>
  <c r="Q106" i="5"/>
  <c r="J106" i="5"/>
  <c r="I106" i="5"/>
  <c r="H106" i="5"/>
  <c r="G106" i="5"/>
  <c r="F106" i="5"/>
  <c r="D106" i="5"/>
  <c r="C106" i="5"/>
  <c r="P106" i="5" s="1"/>
  <c r="Q105" i="5"/>
  <c r="P105" i="5"/>
  <c r="J105" i="5"/>
  <c r="I105" i="5"/>
  <c r="H105" i="5"/>
  <c r="G105" i="5"/>
  <c r="F105" i="5"/>
  <c r="D105" i="5"/>
  <c r="C105" i="5"/>
  <c r="O105" i="5" s="1"/>
  <c r="Q104" i="5"/>
  <c r="J104" i="5"/>
  <c r="I104" i="5"/>
  <c r="H104" i="5"/>
  <c r="G104" i="5"/>
  <c r="F104" i="5"/>
  <c r="D104" i="5"/>
  <c r="C104" i="5"/>
  <c r="P104" i="5" s="1"/>
  <c r="Q103" i="5"/>
  <c r="J103" i="5"/>
  <c r="I103" i="5"/>
  <c r="H103" i="5"/>
  <c r="G103" i="5"/>
  <c r="F103" i="5"/>
  <c r="D103" i="5"/>
  <c r="C103" i="5"/>
  <c r="P103" i="5" s="1"/>
  <c r="Q102" i="5"/>
  <c r="J102" i="5"/>
  <c r="I102" i="5"/>
  <c r="H102" i="5"/>
  <c r="G102" i="5"/>
  <c r="F102" i="5"/>
  <c r="D102" i="5"/>
  <c r="C102" i="5"/>
  <c r="P102" i="5" s="1"/>
  <c r="Q101" i="5"/>
  <c r="J101" i="5"/>
  <c r="I101" i="5"/>
  <c r="H101" i="5"/>
  <c r="G101" i="5"/>
  <c r="F101" i="5"/>
  <c r="D101" i="5"/>
  <c r="C101" i="5"/>
  <c r="P101" i="5" s="1"/>
  <c r="Q100" i="5"/>
  <c r="J100" i="5"/>
  <c r="I100" i="5"/>
  <c r="H100" i="5"/>
  <c r="G100" i="5"/>
  <c r="F100" i="5"/>
  <c r="D100" i="5"/>
  <c r="C100" i="5"/>
  <c r="P100" i="5" s="1"/>
  <c r="Q99" i="5"/>
  <c r="J99" i="5"/>
  <c r="I99" i="5"/>
  <c r="H99" i="5"/>
  <c r="G99" i="5"/>
  <c r="F99" i="5"/>
  <c r="D99" i="5"/>
  <c r="C99" i="5"/>
  <c r="P99" i="5" s="1"/>
  <c r="Q98" i="5"/>
  <c r="J98" i="5"/>
  <c r="I98" i="5"/>
  <c r="H98" i="5"/>
  <c r="G98" i="5"/>
  <c r="F98" i="5"/>
  <c r="D98" i="5"/>
  <c r="C98" i="5"/>
  <c r="P98" i="5" s="1"/>
  <c r="Q97" i="5"/>
  <c r="J97" i="5"/>
  <c r="I97" i="5"/>
  <c r="H97" i="5"/>
  <c r="G97" i="5"/>
  <c r="F97" i="5"/>
  <c r="D97" i="5"/>
  <c r="C97" i="5"/>
  <c r="P97" i="5" s="1"/>
  <c r="Q96" i="5"/>
  <c r="J96" i="5"/>
  <c r="I96" i="5"/>
  <c r="H96" i="5"/>
  <c r="G96" i="5"/>
  <c r="F96" i="5"/>
  <c r="D96" i="5"/>
  <c r="C96" i="5"/>
  <c r="P96" i="5" s="1"/>
  <c r="Q95" i="5"/>
  <c r="J95" i="5"/>
  <c r="I95" i="5"/>
  <c r="H95" i="5"/>
  <c r="G95" i="5"/>
  <c r="F95" i="5"/>
  <c r="D95" i="5"/>
  <c r="C95" i="5"/>
  <c r="P95" i="5" s="1"/>
  <c r="Q94" i="5"/>
  <c r="J94" i="5"/>
  <c r="I94" i="5"/>
  <c r="H94" i="5"/>
  <c r="G94" i="5"/>
  <c r="F94" i="5"/>
  <c r="D94" i="5"/>
  <c r="C94" i="5"/>
  <c r="P94" i="5" s="1"/>
  <c r="Q93" i="5"/>
  <c r="J93" i="5"/>
  <c r="I93" i="5"/>
  <c r="H93" i="5"/>
  <c r="G93" i="5"/>
  <c r="F93" i="5"/>
  <c r="D93" i="5"/>
  <c r="C93" i="5"/>
  <c r="P93" i="5" s="1"/>
  <c r="Q92" i="5"/>
  <c r="P92" i="5"/>
  <c r="J92" i="5"/>
  <c r="I92" i="5"/>
  <c r="H92" i="5"/>
  <c r="G92" i="5"/>
  <c r="F92" i="5"/>
  <c r="D92" i="5"/>
  <c r="C92" i="5"/>
  <c r="O92" i="5" s="1"/>
  <c r="Q91" i="5"/>
  <c r="O91" i="5"/>
  <c r="J91" i="5"/>
  <c r="I91" i="5"/>
  <c r="H91" i="5"/>
  <c r="G91" i="5"/>
  <c r="F91" i="5"/>
  <c r="D91" i="5"/>
  <c r="C91" i="5"/>
  <c r="P91" i="5" s="1"/>
  <c r="Q90" i="5"/>
  <c r="P90" i="5"/>
  <c r="J90" i="5"/>
  <c r="I90" i="5"/>
  <c r="H90" i="5"/>
  <c r="G90" i="5"/>
  <c r="F90" i="5"/>
  <c r="D90" i="5"/>
  <c r="C90" i="5"/>
  <c r="O90" i="5" s="1"/>
  <c r="Q89" i="5"/>
  <c r="O89" i="5"/>
  <c r="J89" i="5"/>
  <c r="I89" i="5"/>
  <c r="H89" i="5"/>
  <c r="G89" i="5"/>
  <c r="F89" i="5"/>
  <c r="D89" i="5"/>
  <c r="C89" i="5"/>
  <c r="P89" i="5" s="1"/>
  <c r="Q88" i="5"/>
  <c r="J88" i="5"/>
  <c r="I88" i="5"/>
  <c r="H88" i="5"/>
  <c r="G88" i="5"/>
  <c r="F88" i="5"/>
  <c r="D88" i="5"/>
  <c r="C88" i="5"/>
  <c r="O88" i="5" s="1"/>
  <c r="Q87" i="5"/>
  <c r="F87" i="5"/>
  <c r="D87" i="5"/>
  <c r="C87" i="5"/>
  <c r="O87" i="5" s="1"/>
  <c r="Q86" i="5"/>
  <c r="O86" i="5"/>
  <c r="F86" i="5"/>
  <c r="D86" i="5"/>
  <c r="C86" i="5"/>
  <c r="P86" i="5" s="1"/>
  <c r="Q85" i="5"/>
  <c r="P85" i="5"/>
  <c r="F85" i="5"/>
  <c r="D85" i="5"/>
  <c r="C85" i="5"/>
  <c r="O85" i="5" s="1"/>
  <c r="Q84" i="5"/>
  <c r="O84" i="5"/>
  <c r="D84" i="5"/>
  <c r="F84" i="5" s="1"/>
  <c r="C84" i="5"/>
  <c r="P84" i="5" s="1"/>
  <c r="Q83" i="5"/>
  <c r="D83" i="5"/>
  <c r="F83" i="5" s="1"/>
  <c r="C83" i="5"/>
  <c r="O83" i="5" s="1"/>
  <c r="Q82" i="5"/>
  <c r="D82" i="5"/>
  <c r="F82" i="5" s="1"/>
  <c r="C82" i="5"/>
  <c r="P82" i="5" s="1"/>
  <c r="Q81" i="5"/>
  <c r="P81" i="5"/>
  <c r="F81" i="5"/>
  <c r="D81" i="5"/>
  <c r="C81" i="5"/>
  <c r="O81" i="5" s="1"/>
  <c r="Q80" i="5"/>
  <c r="F80" i="5"/>
  <c r="D80" i="5"/>
  <c r="C80" i="5"/>
  <c r="P80" i="5" s="1"/>
  <c r="Q79" i="5"/>
  <c r="F79" i="5"/>
  <c r="D79" i="5"/>
  <c r="C79" i="5"/>
  <c r="P79" i="5" s="1"/>
  <c r="Q78" i="5"/>
  <c r="F78" i="5"/>
  <c r="D78" i="5"/>
  <c r="C78" i="5"/>
  <c r="O78" i="5" s="1"/>
  <c r="Q77" i="5"/>
  <c r="H77" i="5"/>
  <c r="F77" i="5"/>
  <c r="D77" i="5"/>
  <c r="C77" i="5"/>
  <c r="P77" i="5" s="1"/>
  <c r="Q76" i="5"/>
  <c r="P76" i="5"/>
  <c r="H76" i="5"/>
  <c r="D76" i="5"/>
  <c r="F76" i="5" s="1"/>
  <c r="C76" i="5"/>
  <c r="O76" i="5" s="1"/>
  <c r="Q75" i="5"/>
  <c r="H75" i="5"/>
  <c r="D75" i="5"/>
  <c r="F75" i="5" s="1"/>
  <c r="C75" i="5"/>
  <c r="P75" i="5" s="1"/>
  <c r="Q74" i="5"/>
  <c r="P74" i="5"/>
  <c r="H74" i="5"/>
  <c r="D74" i="5"/>
  <c r="F74" i="5" s="1"/>
  <c r="C74" i="5"/>
  <c r="O74" i="5" s="1"/>
  <c r="Q73" i="5"/>
  <c r="H73" i="5"/>
  <c r="D73" i="5"/>
  <c r="F73" i="5" s="1"/>
  <c r="C73" i="5"/>
  <c r="Q72" i="5"/>
  <c r="P72" i="5"/>
  <c r="H72" i="5"/>
  <c r="F72" i="5"/>
  <c r="D72" i="5"/>
  <c r="C72" i="5"/>
  <c r="O72" i="5" s="1"/>
  <c r="Q71" i="5"/>
  <c r="F71" i="5"/>
  <c r="D71" i="5"/>
  <c r="C71" i="5"/>
  <c r="P71" i="5" s="1"/>
  <c r="Q70" i="5"/>
  <c r="F70" i="5"/>
  <c r="D70" i="5"/>
  <c r="C70" i="5"/>
  <c r="P70" i="5" s="1"/>
  <c r="Q69" i="5"/>
  <c r="H69" i="5"/>
  <c r="F69" i="5"/>
  <c r="D69" i="5"/>
  <c r="C69" i="5"/>
  <c r="P69" i="5" s="1"/>
  <c r="Q68" i="5"/>
  <c r="H68" i="5"/>
  <c r="F68" i="5"/>
  <c r="D68" i="5"/>
  <c r="C68" i="5"/>
  <c r="P68" i="5" s="1"/>
  <c r="Q67" i="5"/>
  <c r="H67" i="5"/>
  <c r="F67" i="5"/>
  <c r="D67" i="5"/>
  <c r="C67" i="5"/>
  <c r="O67" i="5" s="1"/>
  <c r="Q66" i="5"/>
  <c r="H66" i="5"/>
  <c r="F66" i="5"/>
  <c r="D66" i="5"/>
  <c r="C66" i="5"/>
  <c r="P66" i="5" s="1"/>
  <c r="Q65" i="5"/>
  <c r="H65" i="5"/>
  <c r="F65" i="5"/>
  <c r="D65" i="5"/>
  <c r="C65" i="5"/>
  <c r="P65" i="5" s="1"/>
  <c r="Q64" i="5"/>
  <c r="H64" i="5"/>
  <c r="F64" i="5"/>
  <c r="D64" i="5"/>
  <c r="C64" i="5"/>
  <c r="P64" i="5" s="1"/>
  <c r="Q63" i="5"/>
  <c r="P63" i="5"/>
  <c r="H63" i="5"/>
  <c r="F63" i="5"/>
  <c r="D63" i="5"/>
  <c r="C63" i="5"/>
  <c r="O63" i="5" s="1"/>
  <c r="Q62" i="5"/>
  <c r="H62" i="5"/>
  <c r="F62" i="5"/>
  <c r="D62" i="5"/>
  <c r="C62" i="5"/>
  <c r="P62" i="5" s="1"/>
  <c r="Q61" i="5"/>
  <c r="O61" i="5"/>
  <c r="H61" i="5"/>
  <c r="D61" i="5"/>
  <c r="F61" i="5" s="1"/>
  <c r="C61" i="5"/>
  <c r="P61" i="5" s="1"/>
  <c r="Q60" i="5"/>
  <c r="H60" i="5"/>
  <c r="D60" i="5"/>
  <c r="F60" i="5" s="1"/>
  <c r="C60" i="5"/>
  <c r="P60" i="5" s="1"/>
  <c r="Q59" i="5"/>
  <c r="H59" i="5"/>
  <c r="D59" i="5"/>
  <c r="F59" i="5" s="1"/>
  <c r="C59" i="5"/>
  <c r="P59" i="5" s="1"/>
  <c r="B59" i="5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Q58" i="5"/>
  <c r="H58" i="5"/>
  <c r="F58" i="5"/>
  <c r="D58" i="5"/>
  <c r="C58" i="5"/>
  <c r="P58" i="5" s="1"/>
  <c r="Q57" i="5"/>
  <c r="P57" i="5"/>
  <c r="H57" i="5"/>
  <c r="D57" i="5"/>
  <c r="F57" i="5" s="1"/>
  <c r="C57" i="5"/>
  <c r="O57" i="5" s="1"/>
  <c r="Q56" i="5"/>
  <c r="H56" i="5"/>
  <c r="D56" i="5"/>
  <c r="F56" i="5" s="1"/>
  <c r="C56" i="5"/>
  <c r="P56" i="5" s="1"/>
  <c r="A56" i="5"/>
  <c r="A64" i="5" s="1"/>
  <c r="A72" i="5" s="1"/>
  <c r="A80" i="5" s="1"/>
  <c r="A88" i="5" s="1"/>
  <c r="A96" i="5" s="1"/>
  <c r="A104" i="5" s="1"/>
  <c r="A112" i="5" s="1"/>
  <c r="A120" i="5" s="1"/>
  <c r="A128" i="5" s="1"/>
  <c r="Q55" i="5"/>
  <c r="H55" i="5"/>
  <c r="F55" i="5"/>
  <c r="D55" i="5"/>
  <c r="C55" i="5"/>
  <c r="P55" i="5" s="1"/>
  <c r="Q54" i="5"/>
  <c r="H54" i="5"/>
  <c r="F54" i="5"/>
  <c r="D54" i="5"/>
  <c r="C54" i="5"/>
  <c r="O54" i="5" s="1"/>
  <c r="B54" i="5"/>
  <c r="B55" i="5" s="1"/>
  <c r="B56" i="5" s="1"/>
  <c r="B57" i="5" s="1"/>
  <c r="B58" i="5" s="1"/>
  <c r="Q53" i="5"/>
  <c r="P53" i="5"/>
  <c r="H53" i="5"/>
  <c r="D53" i="5"/>
  <c r="F53" i="5" s="1"/>
  <c r="C53" i="5"/>
  <c r="O53" i="5" s="1"/>
  <c r="Q52" i="5"/>
  <c r="H52" i="5"/>
  <c r="D52" i="5"/>
  <c r="F52" i="5" s="1"/>
  <c r="C52" i="5"/>
  <c r="O52" i="5" s="1"/>
  <c r="B52" i="5"/>
  <c r="B53" i="5" s="1"/>
  <c r="Q51" i="5"/>
  <c r="P51" i="5"/>
  <c r="H51" i="5"/>
  <c r="F51" i="5"/>
  <c r="D51" i="5"/>
  <c r="C51" i="5"/>
  <c r="O51" i="5" s="1"/>
  <c r="Q50" i="5"/>
  <c r="P50" i="5"/>
  <c r="H50" i="5"/>
  <c r="D50" i="5"/>
  <c r="F50" i="5" s="1"/>
  <c r="C50" i="5"/>
  <c r="O50" i="5" s="1"/>
  <c r="Q49" i="5"/>
  <c r="O49" i="5"/>
  <c r="H49" i="5"/>
  <c r="F49" i="5"/>
  <c r="D49" i="5"/>
  <c r="C49" i="5"/>
  <c r="P49" i="5" s="1"/>
  <c r="Q48" i="5"/>
  <c r="H48" i="5"/>
  <c r="F48" i="5"/>
  <c r="D48" i="5"/>
  <c r="C48" i="5"/>
  <c r="O48" i="5" s="1"/>
  <c r="Q47" i="5"/>
  <c r="P47" i="5"/>
  <c r="H47" i="5"/>
  <c r="D47" i="5"/>
  <c r="F47" i="5" s="1"/>
  <c r="C47" i="5"/>
  <c r="O47" i="5" s="1"/>
  <c r="B47" i="5"/>
  <c r="B48" i="5" s="1"/>
  <c r="B49" i="5" s="1"/>
  <c r="B50" i="5" s="1"/>
  <c r="B51" i="5" s="1"/>
  <c r="Q46" i="5"/>
  <c r="P46" i="5"/>
  <c r="H46" i="5"/>
  <c r="D46" i="5"/>
  <c r="F46" i="5" s="1"/>
  <c r="C46" i="5"/>
  <c r="O46" i="5" s="1"/>
  <c r="Q45" i="5"/>
  <c r="P45" i="5"/>
  <c r="O45" i="5"/>
  <c r="E45" i="5"/>
  <c r="D45" i="5"/>
  <c r="F45" i="5" s="1"/>
  <c r="C45" i="5"/>
  <c r="Q44" i="5"/>
  <c r="P44" i="5"/>
  <c r="E44" i="5"/>
  <c r="D44" i="5"/>
  <c r="F44" i="5" s="1"/>
  <c r="C44" i="5"/>
  <c r="O44" i="5" s="1"/>
  <c r="Q43" i="5"/>
  <c r="P43" i="5"/>
  <c r="E43" i="5"/>
  <c r="D43" i="5"/>
  <c r="F43" i="5" s="1"/>
  <c r="C43" i="5"/>
  <c r="O43" i="5" s="1"/>
  <c r="Q42" i="5"/>
  <c r="P42" i="5"/>
  <c r="L42" i="5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L84" i="5" s="1"/>
  <c r="L85" i="5" s="1"/>
  <c r="L86" i="5" s="1"/>
  <c r="L87" i="5" s="1"/>
  <c r="L88" i="5" s="1"/>
  <c r="L89" i="5" s="1"/>
  <c r="L90" i="5" s="1"/>
  <c r="L91" i="5" s="1"/>
  <c r="L92" i="5" s="1"/>
  <c r="L93" i="5" s="1"/>
  <c r="L94" i="5" s="1"/>
  <c r="L95" i="5" s="1"/>
  <c r="L96" i="5" s="1"/>
  <c r="L97" i="5" s="1"/>
  <c r="L98" i="5" s="1"/>
  <c r="L99" i="5" s="1"/>
  <c r="L100" i="5" s="1"/>
  <c r="L101" i="5" s="1"/>
  <c r="L102" i="5" s="1"/>
  <c r="L103" i="5" s="1"/>
  <c r="L104" i="5" s="1"/>
  <c r="L105" i="5" s="1"/>
  <c r="L106" i="5" s="1"/>
  <c r="L107" i="5" s="1"/>
  <c r="L108" i="5" s="1"/>
  <c r="L109" i="5" s="1"/>
  <c r="L110" i="5" s="1"/>
  <c r="L111" i="5" s="1"/>
  <c r="L112" i="5" s="1"/>
  <c r="L113" i="5" s="1"/>
  <c r="L114" i="5" s="1"/>
  <c r="L115" i="5" s="1"/>
  <c r="L116" i="5" s="1"/>
  <c r="L117" i="5" s="1"/>
  <c r="L118" i="5" s="1"/>
  <c r="L119" i="5" s="1"/>
  <c r="L120" i="5" s="1"/>
  <c r="L121" i="5" s="1"/>
  <c r="L122" i="5" s="1"/>
  <c r="L123" i="5" s="1"/>
  <c r="L124" i="5" s="1"/>
  <c r="L125" i="5" s="1"/>
  <c r="L126" i="5" s="1"/>
  <c r="L127" i="5" s="1"/>
  <c r="L128" i="5" s="1"/>
  <c r="L129" i="5" s="1"/>
  <c r="L130" i="5" s="1"/>
  <c r="L131" i="5" s="1"/>
  <c r="L132" i="5" s="1"/>
  <c r="L133" i="5" s="1"/>
  <c r="L134" i="5" s="1"/>
  <c r="L135" i="5" s="1"/>
  <c r="E42" i="5"/>
  <c r="D42" i="5"/>
  <c r="F42" i="5" s="1"/>
  <c r="C42" i="5"/>
  <c r="O42" i="5" s="1"/>
  <c r="Q41" i="5"/>
  <c r="P41" i="5"/>
  <c r="O41" i="5"/>
  <c r="L41" i="5"/>
  <c r="E41" i="5"/>
  <c r="D41" i="5"/>
  <c r="F41" i="5" s="1"/>
  <c r="C41" i="5"/>
  <c r="Q40" i="5"/>
  <c r="P40" i="5"/>
  <c r="E40" i="5"/>
  <c r="D40" i="5"/>
  <c r="F40" i="5" s="1"/>
  <c r="C40" i="5"/>
  <c r="O40" i="5" s="1"/>
  <c r="J31" i="5"/>
  <c r="D31" i="5"/>
  <c r="E31" i="5" s="1"/>
  <c r="C31" i="5"/>
  <c r="J30" i="5"/>
  <c r="D30" i="5"/>
  <c r="C30" i="5"/>
  <c r="E30" i="5" s="1"/>
  <c r="J29" i="5"/>
  <c r="D29" i="5"/>
  <c r="C29" i="5"/>
  <c r="E29" i="5" s="1"/>
  <c r="J28" i="5"/>
  <c r="D28" i="5"/>
  <c r="C28" i="5"/>
  <c r="E28" i="5" s="1"/>
  <c r="J27" i="5"/>
  <c r="D27" i="5"/>
  <c r="C27" i="5"/>
  <c r="D26" i="5"/>
  <c r="C26" i="5"/>
  <c r="C129" i="3"/>
  <c r="P129" i="3" s="1"/>
  <c r="C128" i="3"/>
  <c r="O128" i="3" s="1"/>
  <c r="C127" i="3"/>
  <c r="P127" i="3" s="1"/>
  <c r="C126" i="3"/>
  <c r="P126" i="3" s="1"/>
  <c r="C125" i="3"/>
  <c r="P125" i="3" s="1"/>
  <c r="C124" i="3"/>
  <c r="P124" i="3" s="1"/>
  <c r="C123" i="3"/>
  <c r="P123" i="3" s="1"/>
  <c r="C122" i="3"/>
  <c r="P122" i="3" s="1"/>
  <c r="C121" i="3"/>
  <c r="P121" i="3" s="1"/>
  <c r="C120" i="3"/>
  <c r="P120" i="3" s="1"/>
  <c r="C119" i="3"/>
  <c r="P119" i="3" s="1"/>
  <c r="C118" i="3"/>
  <c r="P118" i="3" s="1"/>
  <c r="C117" i="3"/>
  <c r="P117" i="3" s="1"/>
  <c r="C116" i="3"/>
  <c r="P116" i="3" s="1"/>
  <c r="C115" i="3"/>
  <c r="P115" i="3" s="1"/>
  <c r="C114" i="3"/>
  <c r="P114" i="3" s="1"/>
  <c r="C113" i="3"/>
  <c r="P113" i="3" s="1"/>
  <c r="C112" i="3"/>
  <c r="P112" i="3" s="1"/>
  <c r="C111" i="3"/>
  <c r="P111" i="3" s="1"/>
  <c r="C110" i="3"/>
  <c r="P110" i="3" s="1"/>
  <c r="C109" i="3"/>
  <c r="P109" i="3" s="1"/>
  <c r="C108" i="3"/>
  <c r="P108" i="3" s="1"/>
  <c r="C107" i="3"/>
  <c r="P107" i="3" s="1"/>
  <c r="C106" i="3"/>
  <c r="P106" i="3" s="1"/>
  <c r="C105" i="3"/>
  <c r="P105" i="3" s="1"/>
  <c r="C104" i="3"/>
  <c r="P104" i="3" s="1"/>
  <c r="C103" i="3"/>
  <c r="P103" i="3" s="1"/>
  <c r="C102" i="3"/>
  <c r="P102" i="3" s="1"/>
  <c r="C101" i="3"/>
  <c r="P101" i="3" s="1"/>
  <c r="C100" i="3"/>
  <c r="P100" i="3" s="1"/>
  <c r="C99" i="3"/>
  <c r="P99" i="3" s="1"/>
  <c r="C98" i="3"/>
  <c r="P98" i="3" s="1"/>
  <c r="C97" i="3"/>
  <c r="P97" i="3" s="1"/>
  <c r="C96" i="3"/>
  <c r="P96" i="3" s="1"/>
  <c r="C95" i="3"/>
  <c r="P95" i="3" s="1"/>
  <c r="C94" i="3"/>
  <c r="P94" i="3" s="1"/>
  <c r="C93" i="3"/>
  <c r="P93" i="3" s="1"/>
  <c r="C92" i="3"/>
  <c r="P92" i="3" s="1"/>
  <c r="C91" i="3"/>
  <c r="P91" i="3" s="1"/>
  <c r="C90" i="3"/>
  <c r="P90" i="3" s="1"/>
  <c r="C89" i="3"/>
  <c r="P89" i="3" s="1"/>
  <c r="C88" i="3"/>
  <c r="P88" i="3" s="1"/>
  <c r="C87" i="3"/>
  <c r="P87" i="3" s="1"/>
  <c r="C86" i="3"/>
  <c r="P86" i="3" s="1"/>
  <c r="C85" i="3"/>
  <c r="P85" i="3" s="1"/>
  <c r="C84" i="3"/>
  <c r="P84" i="3" s="1"/>
  <c r="C83" i="3"/>
  <c r="P83" i="3" s="1"/>
  <c r="C82" i="3"/>
  <c r="P82" i="3" s="1"/>
  <c r="C81" i="3"/>
  <c r="P81" i="3" s="1"/>
  <c r="C80" i="3"/>
  <c r="P80" i="3" s="1"/>
  <c r="C79" i="3"/>
  <c r="P79" i="3" s="1"/>
  <c r="C78" i="3"/>
  <c r="P78" i="3" s="1"/>
  <c r="C77" i="3"/>
  <c r="P77" i="3" s="1"/>
  <c r="C76" i="3"/>
  <c r="P76" i="3" s="1"/>
  <c r="C75" i="3"/>
  <c r="P75" i="3" s="1"/>
  <c r="C74" i="3"/>
  <c r="P74" i="3" s="1"/>
  <c r="C73" i="3"/>
  <c r="P73" i="3" s="1"/>
  <c r="C72" i="3"/>
  <c r="P72" i="3" s="1"/>
  <c r="C71" i="3"/>
  <c r="P71" i="3" s="1"/>
  <c r="C70" i="3"/>
  <c r="P70" i="3" s="1"/>
  <c r="C69" i="3"/>
  <c r="P69" i="3" s="1"/>
  <c r="C68" i="3"/>
  <c r="P68" i="3" s="1"/>
  <c r="C67" i="3"/>
  <c r="P67" i="3" s="1"/>
  <c r="C66" i="3"/>
  <c r="P66" i="3" s="1"/>
  <c r="C65" i="3"/>
  <c r="P65" i="3" s="1"/>
  <c r="C64" i="3"/>
  <c r="P64" i="3" s="1"/>
  <c r="C63" i="3"/>
  <c r="P63" i="3" s="1"/>
  <c r="C62" i="3"/>
  <c r="P62" i="3" s="1"/>
  <c r="C61" i="3"/>
  <c r="P61" i="3" s="1"/>
  <c r="C60" i="3"/>
  <c r="P60" i="3" s="1"/>
  <c r="C59" i="3"/>
  <c r="P59" i="3" s="1"/>
  <c r="C58" i="3"/>
  <c r="P58" i="3" s="1"/>
  <c r="C57" i="3"/>
  <c r="P57" i="3" s="1"/>
  <c r="C56" i="3"/>
  <c r="P56" i="3" s="1"/>
  <c r="C55" i="3"/>
  <c r="P55" i="3" s="1"/>
  <c r="C54" i="3"/>
  <c r="P54" i="3" s="1"/>
  <c r="C53" i="3"/>
  <c r="P53" i="3" s="1"/>
  <c r="C52" i="3"/>
  <c r="P52" i="3" s="1"/>
  <c r="C51" i="3"/>
  <c r="P51" i="3" s="1"/>
  <c r="C50" i="3"/>
  <c r="P50" i="3" s="1"/>
  <c r="C49" i="3"/>
  <c r="P49" i="3" s="1"/>
  <c r="C48" i="3"/>
  <c r="P48" i="3" s="1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G129" i="3"/>
  <c r="F129" i="3"/>
  <c r="G128" i="3"/>
  <c r="F128" i="3"/>
  <c r="G127" i="3"/>
  <c r="F127" i="3"/>
  <c r="G126" i="3"/>
  <c r="F126" i="3"/>
  <c r="G125" i="3"/>
  <c r="F125" i="3"/>
  <c r="G124" i="3"/>
  <c r="F124" i="3"/>
  <c r="G123" i="3"/>
  <c r="F123" i="3"/>
  <c r="G122" i="3"/>
  <c r="F122" i="3"/>
  <c r="G121" i="3"/>
  <c r="F121" i="3"/>
  <c r="G120" i="3"/>
  <c r="F120" i="3"/>
  <c r="G119" i="3"/>
  <c r="F119" i="3"/>
  <c r="G118" i="3"/>
  <c r="F118" i="3"/>
  <c r="G117" i="3"/>
  <c r="F117" i="3"/>
  <c r="G116" i="3"/>
  <c r="F116" i="3"/>
  <c r="G115" i="3"/>
  <c r="F115" i="3"/>
  <c r="G114" i="3"/>
  <c r="F114" i="3"/>
  <c r="G113" i="3"/>
  <c r="F113" i="3"/>
  <c r="G112" i="3"/>
  <c r="F112" i="3"/>
  <c r="G111" i="3"/>
  <c r="F111" i="3"/>
  <c r="G110" i="3"/>
  <c r="F110" i="3"/>
  <c r="G109" i="3"/>
  <c r="F109" i="3"/>
  <c r="G108" i="3"/>
  <c r="F108" i="3"/>
  <c r="G107" i="3"/>
  <c r="F107" i="3"/>
  <c r="G106" i="3"/>
  <c r="F106" i="3"/>
  <c r="G105" i="3"/>
  <c r="F105" i="3"/>
  <c r="G104" i="3"/>
  <c r="F104" i="3"/>
  <c r="G103" i="3"/>
  <c r="F103" i="3"/>
  <c r="G102" i="3"/>
  <c r="F102" i="3"/>
  <c r="G101" i="3"/>
  <c r="F101" i="3"/>
  <c r="G100" i="3"/>
  <c r="F100" i="3"/>
  <c r="G99" i="3"/>
  <c r="F99" i="3"/>
  <c r="G98" i="3"/>
  <c r="F98" i="3"/>
  <c r="G97" i="3"/>
  <c r="F97" i="3"/>
  <c r="G96" i="3"/>
  <c r="F96" i="3"/>
  <c r="G95" i="3"/>
  <c r="F95" i="3"/>
  <c r="G94" i="3"/>
  <c r="F94" i="3"/>
  <c r="G93" i="3"/>
  <c r="F93" i="3"/>
  <c r="G92" i="3"/>
  <c r="F92" i="3"/>
  <c r="G91" i="3"/>
  <c r="F91" i="3"/>
  <c r="G90" i="3"/>
  <c r="F90" i="3"/>
  <c r="G89" i="3"/>
  <c r="F89" i="3"/>
  <c r="G88" i="3"/>
  <c r="F88" i="3"/>
  <c r="G87" i="3"/>
  <c r="F87" i="3"/>
  <c r="G86" i="3"/>
  <c r="F86" i="3"/>
  <c r="G85" i="3"/>
  <c r="F85" i="3"/>
  <c r="G84" i="3"/>
  <c r="F84" i="3"/>
  <c r="G83" i="3"/>
  <c r="F83" i="3"/>
  <c r="G82" i="3"/>
  <c r="F82" i="3"/>
  <c r="G81" i="3"/>
  <c r="F81" i="3"/>
  <c r="G80" i="3"/>
  <c r="F80" i="3"/>
  <c r="G79" i="3"/>
  <c r="F79" i="3"/>
  <c r="G78" i="3"/>
  <c r="F78" i="3"/>
  <c r="G77" i="3"/>
  <c r="F77" i="3"/>
  <c r="G76" i="3"/>
  <c r="F76" i="3"/>
  <c r="G75" i="3"/>
  <c r="F75" i="3"/>
  <c r="G74" i="3"/>
  <c r="F74" i="3"/>
  <c r="G73" i="3"/>
  <c r="F73" i="3"/>
  <c r="G72" i="3"/>
  <c r="F72" i="3"/>
  <c r="G71" i="3"/>
  <c r="F71" i="3"/>
  <c r="G70" i="3"/>
  <c r="F70" i="3"/>
  <c r="G69" i="3"/>
  <c r="F69" i="3"/>
  <c r="G68" i="3"/>
  <c r="F68" i="3"/>
  <c r="G67" i="3"/>
  <c r="F67" i="3"/>
  <c r="G66" i="3"/>
  <c r="F66" i="3"/>
  <c r="G65" i="3"/>
  <c r="F65" i="3"/>
  <c r="G64" i="3"/>
  <c r="F64" i="3"/>
  <c r="G63" i="3"/>
  <c r="F63" i="3"/>
  <c r="G62" i="3"/>
  <c r="F62" i="3"/>
  <c r="G61" i="3"/>
  <c r="F61" i="3"/>
  <c r="G60" i="3"/>
  <c r="F60" i="3"/>
  <c r="G59" i="3"/>
  <c r="F59" i="3"/>
  <c r="G58" i="3"/>
  <c r="F58" i="3"/>
  <c r="G57" i="3"/>
  <c r="F57" i="3"/>
  <c r="G56" i="3"/>
  <c r="F56" i="3"/>
  <c r="G55" i="3"/>
  <c r="F55" i="3"/>
  <c r="G54" i="3"/>
  <c r="F54" i="3"/>
  <c r="G53" i="3"/>
  <c r="F53" i="3"/>
  <c r="G52" i="3"/>
  <c r="F52" i="3"/>
  <c r="G51" i="3"/>
  <c r="F51" i="3"/>
  <c r="G50" i="3"/>
  <c r="F50" i="3"/>
  <c r="G49" i="3"/>
  <c r="F49" i="3"/>
  <c r="G48" i="3"/>
  <c r="F48" i="3"/>
  <c r="G47" i="3"/>
  <c r="F47" i="3"/>
  <c r="G46" i="3"/>
  <c r="F46" i="3"/>
  <c r="J129" i="3"/>
  <c r="I129" i="3"/>
  <c r="J128" i="3"/>
  <c r="I128" i="3"/>
  <c r="J127" i="3"/>
  <c r="I127" i="3"/>
  <c r="J126" i="3"/>
  <c r="I126" i="3"/>
  <c r="J125" i="3"/>
  <c r="I125" i="3"/>
  <c r="J124" i="3"/>
  <c r="I124" i="3"/>
  <c r="J123" i="3"/>
  <c r="I123" i="3"/>
  <c r="J122" i="3"/>
  <c r="I122" i="3"/>
  <c r="J121" i="3"/>
  <c r="I121" i="3"/>
  <c r="J120" i="3"/>
  <c r="I120" i="3"/>
  <c r="J119" i="3"/>
  <c r="I119" i="3"/>
  <c r="J118" i="3"/>
  <c r="I118" i="3"/>
  <c r="J117" i="3"/>
  <c r="I117" i="3"/>
  <c r="J116" i="3"/>
  <c r="I116" i="3"/>
  <c r="J115" i="3"/>
  <c r="I115" i="3"/>
  <c r="J114" i="3"/>
  <c r="I114" i="3"/>
  <c r="J113" i="3"/>
  <c r="I113" i="3"/>
  <c r="J112" i="3"/>
  <c r="I112" i="3"/>
  <c r="J111" i="3"/>
  <c r="I111" i="3"/>
  <c r="J110" i="3"/>
  <c r="I110" i="3"/>
  <c r="J109" i="3"/>
  <c r="I109" i="3"/>
  <c r="J108" i="3"/>
  <c r="I108" i="3"/>
  <c r="J107" i="3"/>
  <c r="I107" i="3"/>
  <c r="J106" i="3"/>
  <c r="I106" i="3"/>
  <c r="J105" i="3"/>
  <c r="I105" i="3"/>
  <c r="J104" i="3"/>
  <c r="I104" i="3"/>
  <c r="J103" i="3"/>
  <c r="I103" i="3"/>
  <c r="J102" i="3"/>
  <c r="I102" i="3"/>
  <c r="J101" i="3"/>
  <c r="I101" i="3"/>
  <c r="J100" i="3"/>
  <c r="I100" i="3"/>
  <c r="J99" i="3"/>
  <c r="I99" i="3"/>
  <c r="J98" i="3"/>
  <c r="I98" i="3"/>
  <c r="J97" i="3"/>
  <c r="I97" i="3"/>
  <c r="J96" i="3"/>
  <c r="I96" i="3"/>
  <c r="J95" i="3"/>
  <c r="I95" i="3"/>
  <c r="J94" i="3"/>
  <c r="I94" i="3"/>
  <c r="J93" i="3"/>
  <c r="I93" i="3"/>
  <c r="J92" i="3"/>
  <c r="I92" i="3"/>
  <c r="J91" i="3"/>
  <c r="I91" i="3"/>
  <c r="J90" i="3"/>
  <c r="I90" i="3"/>
  <c r="J89" i="3"/>
  <c r="I89" i="3"/>
  <c r="J88" i="3"/>
  <c r="I88" i="3"/>
  <c r="J87" i="3"/>
  <c r="I87" i="3"/>
  <c r="J86" i="3"/>
  <c r="I86" i="3"/>
  <c r="J85" i="3"/>
  <c r="I85" i="3"/>
  <c r="J84" i="3"/>
  <c r="I84" i="3"/>
  <c r="J83" i="3"/>
  <c r="I83" i="3"/>
  <c r="J82" i="3"/>
  <c r="I82" i="3"/>
  <c r="J81" i="3"/>
  <c r="I81" i="3"/>
  <c r="J80" i="3"/>
  <c r="I80" i="3"/>
  <c r="J79" i="3"/>
  <c r="I79" i="3"/>
  <c r="J78" i="3"/>
  <c r="I78" i="3"/>
  <c r="J77" i="3"/>
  <c r="I77" i="3"/>
  <c r="J76" i="3"/>
  <c r="I76" i="3"/>
  <c r="J75" i="3"/>
  <c r="I75" i="3"/>
  <c r="J74" i="3"/>
  <c r="I74" i="3"/>
  <c r="J73" i="3"/>
  <c r="I73" i="3"/>
  <c r="J72" i="3"/>
  <c r="I72" i="3"/>
  <c r="J71" i="3"/>
  <c r="I71" i="3"/>
  <c r="J70" i="3"/>
  <c r="I70" i="3"/>
  <c r="J69" i="3"/>
  <c r="I69" i="3"/>
  <c r="J68" i="3"/>
  <c r="I68" i="3"/>
  <c r="J67" i="3"/>
  <c r="I67" i="3"/>
  <c r="J66" i="3"/>
  <c r="I66" i="3"/>
  <c r="J65" i="3"/>
  <c r="I65" i="3"/>
  <c r="J64" i="3"/>
  <c r="I64" i="3"/>
  <c r="J63" i="3"/>
  <c r="I63" i="3"/>
  <c r="J62" i="3"/>
  <c r="I62" i="3"/>
  <c r="J61" i="3"/>
  <c r="I61" i="3"/>
  <c r="J60" i="3"/>
  <c r="I60" i="3"/>
  <c r="J59" i="3"/>
  <c r="I59" i="3"/>
  <c r="J58" i="3"/>
  <c r="I58" i="3"/>
  <c r="J57" i="3"/>
  <c r="I57" i="3"/>
  <c r="J56" i="3"/>
  <c r="I56" i="3"/>
  <c r="J55" i="3"/>
  <c r="I55" i="3"/>
  <c r="J54" i="3"/>
  <c r="I54" i="3"/>
  <c r="J53" i="3"/>
  <c r="I53" i="3"/>
  <c r="J52" i="3"/>
  <c r="I52" i="3"/>
  <c r="J51" i="3"/>
  <c r="I51" i="3"/>
  <c r="J50" i="3"/>
  <c r="I50" i="3"/>
  <c r="J49" i="3"/>
  <c r="I49" i="3"/>
  <c r="J48" i="3"/>
  <c r="I48" i="3"/>
  <c r="J47" i="3"/>
  <c r="I47" i="3"/>
  <c r="J46" i="3"/>
  <c r="I46" i="3"/>
  <c r="O131" i="3"/>
  <c r="O132" i="3"/>
  <c r="O133" i="3"/>
  <c r="O134" i="3"/>
  <c r="O135" i="3"/>
  <c r="O130" i="3"/>
  <c r="P130" i="3"/>
  <c r="P131" i="3"/>
  <c r="P132" i="3"/>
  <c r="P133" i="3"/>
  <c r="P134" i="3"/>
  <c r="P135" i="3"/>
  <c r="P46" i="3"/>
  <c r="P47" i="3"/>
  <c r="P41" i="3"/>
  <c r="P42" i="3"/>
  <c r="P43" i="3"/>
  <c r="P44" i="3"/>
  <c r="P45" i="3"/>
  <c r="P40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E27" i="5" l="1"/>
  <c r="J72" i="5"/>
  <c r="J46" i="5"/>
  <c r="J47" i="5"/>
  <c r="J53" i="5"/>
  <c r="E26" i="5"/>
  <c r="F27" i="5" s="1"/>
  <c r="P78" i="5"/>
  <c r="P87" i="5"/>
  <c r="P52" i="5"/>
  <c r="O62" i="5"/>
  <c r="O80" i="5"/>
  <c r="P67" i="5"/>
  <c r="O82" i="5"/>
  <c r="P48" i="5"/>
  <c r="P54" i="5"/>
  <c r="O68" i="5"/>
  <c r="P83" i="5"/>
  <c r="F44" i="6"/>
  <c r="E30" i="6"/>
  <c r="J46" i="6"/>
  <c r="J70" i="6"/>
  <c r="J80" i="6"/>
  <c r="E31" i="6"/>
  <c r="H31" i="6" s="1"/>
  <c r="F45" i="6"/>
  <c r="E29" i="6"/>
  <c r="H29" i="6" s="1"/>
  <c r="E26" i="6"/>
  <c r="I30" i="6" s="1"/>
  <c r="O75" i="6"/>
  <c r="P52" i="6"/>
  <c r="P67" i="6"/>
  <c r="O77" i="6"/>
  <c r="E30" i="7"/>
  <c r="F43" i="7"/>
  <c r="J50" i="7"/>
  <c r="I30" i="7"/>
  <c r="J46" i="7"/>
  <c r="J55" i="7"/>
  <c r="O56" i="7"/>
  <c r="P68" i="7"/>
  <c r="P57" i="7"/>
  <c r="P50" i="7"/>
  <c r="O60" i="7"/>
  <c r="E28" i="8"/>
  <c r="F45" i="8"/>
  <c r="F41" i="8"/>
  <c r="J47" i="8" s="1"/>
  <c r="E26" i="8"/>
  <c r="H27" i="8" s="1"/>
  <c r="E29" i="8"/>
  <c r="H29" i="8" s="1"/>
  <c r="F44" i="8"/>
  <c r="E31" i="8"/>
  <c r="P48" i="8"/>
  <c r="O58" i="8"/>
  <c r="P50" i="8"/>
  <c r="P59" i="8"/>
  <c r="O76" i="8"/>
  <c r="P89" i="8"/>
  <c r="O60" i="8"/>
  <c r="O124" i="8"/>
  <c r="O128" i="8"/>
  <c r="O72" i="8"/>
  <c r="O97" i="8"/>
  <c r="O66" i="8"/>
  <c r="O70" i="8"/>
  <c r="O74" i="8"/>
  <c r="O93" i="8"/>
  <c r="O103" i="8"/>
  <c r="O101" i="8"/>
  <c r="O78" i="8"/>
  <c r="O99" i="8"/>
  <c r="O111" i="8"/>
  <c r="O55" i="8"/>
  <c r="O86" i="8"/>
  <c r="P107" i="8"/>
  <c r="O117" i="8"/>
  <c r="O119" i="8"/>
  <c r="P49" i="8"/>
  <c r="P51" i="8"/>
  <c r="P80" i="8"/>
  <c r="P82" i="8"/>
  <c r="P84" i="8"/>
  <c r="P113" i="8"/>
  <c r="P115" i="8"/>
  <c r="O65" i="8"/>
  <c r="O67" i="8"/>
  <c r="O69" i="8"/>
  <c r="O71" i="8"/>
  <c r="O96" i="8"/>
  <c r="O98" i="8"/>
  <c r="O100" i="8"/>
  <c r="O102" i="8"/>
  <c r="O129" i="8"/>
  <c r="O105" i="8"/>
  <c r="O73" i="8"/>
  <c r="O75" i="8"/>
  <c r="O77" i="8"/>
  <c r="O79" i="8"/>
  <c r="O104" i="8"/>
  <c r="O106" i="8"/>
  <c r="O108" i="8"/>
  <c r="O110" i="8"/>
  <c r="P95" i="7"/>
  <c r="H27" i="7"/>
  <c r="F27" i="7"/>
  <c r="P66" i="7"/>
  <c r="P70" i="7"/>
  <c r="P128" i="7"/>
  <c r="H28" i="7"/>
  <c r="I29" i="7"/>
  <c r="O64" i="7"/>
  <c r="O76" i="7"/>
  <c r="O97" i="7"/>
  <c r="O101" i="7"/>
  <c r="O105" i="7"/>
  <c r="F29" i="7"/>
  <c r="H30" i="7"/>
  <c r="O51" i="7"/>
  <c r="P58" i="7"/>
  <c r="O74" i="7"/>
  <c r="H29" i="7"/>
  <c r="O109" i="7"/>
  <c r="I27" i="7"/>
  <c r="I28" i="7"/>
  <c r="O49" i="7"/>
  <c r="O53" i="7"/>
  <c r="O93" i="7"/>
  <c r="O111" i="7"/>
  <c r="O72" i="7"/>
  <c r="O122" i="7"/>
  <c r="O78" i="7"/>
  <c r="O107" i="7"/>
  <c r="F28" i="7"/>
  <c r="I31" i="7"/>
  <c r="F31" i="7"/>
  <c r="F30" i="7"/>
  <c r="H31" i="7"/>
  <c r="F40" i="7"/>
  <c r="O80" i="7"/>
  <c r="O82" i="7"/>
  <c r="O84" i="7"/>
  <c r="O86" i="7"/>
  <c r="O115" i="7"/>
  <c r="O117" i="7"/>
  <c r="O119" i="7"/>
  <c r="O67" i="7"/>
  <c r="O69" i="7"/>
  <c r="O71" i="7"/>
  <c r="O96" i="7"/>
  <c r="O98" i="7"/>
  <c r="O100" i="7"/>
  <c r="O102" i="7"/>
  <c r="O129" i="7"/>
  <c r="O73" i="7"/>
  <c r="O75" i="7"/>
  <c r="O77" i="7"/>
  <c r="O79" i="7"/>
  <c r="O104" i="7"/>
  <c r="O106" i="7"/>
  <c r="O108" i="7"/>
  <c r="O110" i="7"/>
  <c r="P63" i="6"/>
  <c r="O63" i="6"/>
  <c r="H30" i="6"/>
  <c r="O70" i="6"/>
  <c r="O113" i="6"/>
  <c r="P101" i="6"/>
  <c r="O53" i="6"/>
  <c r="P55" i="6"/>
  <c r="O61" i="6"/>
  <c r="P64" i="6"/>
  <c r="O105" i="6"/>
  <c r="P111" i="6"/>
  <c r="O119" i="6"/>
  <c r="O62" i="6"/>
  <c r="O80" i="6"/>
  <c r="P107" i="6"/>
  <c r="P49" i="6"/>
  <c r="O59" i="6"/>
  <c r="O78" i="6"/>
  <c r="O86" i="6"/>
  <c r="O103" i="6"/>
  <c r="P109" i="6"/>
  <c r="O84" i="6"/>
  <c r="O57" i="6"/>
  <c r="O76" i="6"/>
  <c r="O82" i="6"/>
  <c r="O117" i="6"/>
  <c r="E27" i="6"/>
  <c r="O110" i="6"/>
  <c r="O115" i="6"/>
  <c r="O88" i="6"/>
  <c r="O90" i="6"/>
  <c r="O92" i="6"/>
  <c r="O94" i="6"/>
  <c r="O121" i="6"/>
  <c r="O123" i="6"/>
  <c r="O125" i="6"/>
  <c r="O127" i="6"/>
  <c r="I31" i="5"/>
  <c r="P88" i="5"/>
  <c r="O94" i="5"/>
  <c r="O71" i="5"/>
  <c r="O66" i="5"/>
  <c r="O96" i="5"/>
  <c r="O64" i="5"/>
  <c r="P120" i="5"/>
  <c r="O59" i="5"/>
  <c r="F29" i="5"/>
  <c r="O56" i="5"/>
  <c r="P73" i="5"/>
  <c r="O73" i="5"/>
  <c r="O99" i="5"/>
  <c r="P119" i="5"/>
  <c r="H28" i="5"/>
  <c r="O101" i="5"/>
  <c r="O125" i="5"/>
  <c r="O69" i="5"/>
  <c r="O128" i="5"/>
  <c r="O60" i="5"/>
  <c r="O95" i="5"/>
  <c r="O97" i="5"/>
  <c r="O117" i="5"/>
  <c r="P123" i="5"/>
  <c r="O102" i="5"/>
  <c r="O55" i="5"/>
  <c r="O65" i="5"/>
  <c r="O100" i="5"/>
  <c r="O121" i="5"/>
  <c r="O58" i="5"/>
  <c r="O93" i="5"/>
  <c r="O103" i="5"/>
  <c r="O129" i="5"/>
  <c r="O70" i="5"/>
  <c r="O98" i="5"/>
  <c r="O75" i="5"/>
  <c r="O77" i="5"/>
  <c r="O79" i="5"/>
  <c r="O104" i="5"/>
  <c r="O106" i="5"/>
  <c r="O108" i="5"/>
  <c r="O110" i="5"/>
  <c r="P128" i="3"/>
  <c r="O129" i="3"/>
  <c r="F28" i="5" l="1"/>
  <c r="F31" i="5"/>
  <c r="H29" i="5"/>
  <c r="H30" i="5"/>
  <c r="H31" i="5"/>
  <c r="H27" i="5"/>
  <c r="I30" i="5"/>
  <c r="I28" i="5"/>
  <c r="C36" i="5" s="1"/>
  <c r="I29" i="5"/>
  <c r="I27" i="5"/>
  <c r="F30" i="5"/>
  <c r="J68" i="6"/>
  <c r="I29" i="6"/>
  <c r="F28" i="6"/>
  <c r="F31" i="6"/>
  <c r="I28" i="6"/>
  <c r="I31" i="6"/>
  <c r="F30" i="6"/>
  <c r="H28" i="6"/>
  <c r="F29" i="6"/>
  <c r="H28" i="8"/>
  <c r="I30" i="8"/>
  <c r="H30" i="8"/>
  <c r="I29" i="8"/>
  <c r="I28" i="8"/>
  <c r="F31" i="8"/>
  <c r="I27" i="8"/>
  <c r="C34" i="8" s="1"/>
  <c r="J46" i="8"/>
  <c r="F28" i="8"/>
  <c r="F29" i="8"/>
  <c r="F27" i="8"/>
  <c r="J72" i="8"/>
  <c r="F30" i="8"/>
  <c r="H31" i="8"/>
  <c r="I31" i="8"/>
  <c r="C36" i="8" s="1"/>
  <c r="C33" i="8"/>
  <c r="C36" i="7"/>
  <c r="C34" i="7"/>
  <c r="C33" i="7"/>
  <c r="H27" i="6"/>
  <c r="F27" i="6"/>
  <c r="I27" i="6"/>
  <c r="Q135" i="3"/>
  <c r="Q134" i="3"/>
  <c r="Q133" i="3"/>
  <c r="Q132" i="3"/>
  <c r="Q131" i="3"/>
  <c r="Q130" i="3"/>
  <c r="Q129" i="3"/>
  <c r="Q128" i="3"/>
  <c r="Q127" i="3"/>
  <c r="O127" i="3"/>
  <c r="Q126" i="3"/>
  <c r="O126" i="3"/>
  <c r="Q125" i="3"/>
  <c r="O125" i="3"/>
  <c r="Q124" i="3"/>
  <c r="O124" i="3"/>
  <c r="Q123" i="3"/>
  <c r="O123" i="3"/>
  <c r="Q122" i="3"/>
  <c r="O122" i="3"/>
  <c r="Q121" i="3"/>
  <c r="O121" i="3"/>
  <c r="Q120" i="3"/>
  <c r="O120" i="3"/>
  <c r="Q119" i="3"/>
  <c r="O119" i="3"/>
  <c r="Q118" i="3"/>
  <c r="O118" i="3"/>
  <c r="Q117" i="3"/>
  <c r="O117" i="3"/>
  <c r="Q116" i="3"/>
  <c r="O116" i="3"/>
  <c r="Q115" i="3"/>
  <c r="O115" i="3"/>
  <c r="Q114" i="3"/>
  <c r="O114" i="3"/>
  <c r="Q113" i="3"/>
  <c r="O113" i="3"/>
  <c r="Q112" i="3"/>
  <c r="O112" i="3"/>
  <c r="Q111" i="3"/>
  <c r="O111" i="3"/>
  <c r="Q110" i="3"/>
  <c r="O110" i="3"/>
  <c r="Q109" i="3"/>
  <c r="O109" i="3"/>
  <c r="Q108" i="3"/>
  <c r="O108" i="3"/>
  <c r="Q107" i="3"/>
  <c r="O107" i="3"/>
  <c r="Q106" i="3"/>
  <c r="O106" i="3"/>
  <c r="Q105" i="3"/>
  <c r="O105" i="3"/>
  <c r="Q104" i="3"/>
  <c r="O104" i="3"/>
  <c r="Q103" i="3"/>
  <c r="O103" i="3"/>
  <c r="Q102" i="3"/>
  <c r="O102" i="3"/>
  <c r="Q101" i="3"/>
  <c r="O101" i="3"/>
  <c r="Q100" i="3"/>
  <c r="O100" i="3"/>
  <c r="Q99" i="3"/>
  <c r="O99" i="3"/>
  <c r="Q98" i="3"/>
  <c r="O98" i="3"/>
  <c r="Q97" i="3"/>
  <c r="O97" i="3"/>
  <c r="Q96" i="3"/>
  <c r="O96" i="3"/>
  <c r="Q95" i="3"/>
  <c r="O95" i="3"/>
  <c r="Q94" i="3"/>
  <c r="O94" i="3"/>
  <c r="Q93" i="3"/>
  <c r="O93" i="3"/>
  <c r="Q92" i="3"/>
  <c r="O92" i="3"/>
  <c r="Q91" i="3"/>
  <c r="O91" i="3"/>
  <c r="Q90" i="3"/>
  <c r="O90" i="3"/>
  <c r="Q89" i="3"/>
  <c r="O89" i="3"/>
  <c r="Q88" i="3"/>
  <c r="O88" i="3"/>
  <c r="Q87" i="3"/>
  <c r="O87" i="3"/>
  <c r="Q86" i="3"/>
  <c r="O86" i="3"/>
  <c r="Q85" i="3"/>
  <c r="O85" i="3"/>
  <c r="Q84" i="3"/>
  <c r="O84" i="3"/>
  <c r="Q83" i="3"/>
  <c r="O83" i="3"/>
  <c r="Q82" i="3"/>
  <c r="O82" i="3"/>
  <c r="Q81" i="3"/>
  <c r="O81" i="3"/>
  <c r="Q80" i="3"/>
  <c r="O80" i="3"/>
  <c r="Q79" i="3"/>
  <c r="O79" i="3"/>
  <c r="Q78" i="3"/>
  <c r="O78" i="3"/>
  <c r="Q77" i="3"/>
  <c r="O77" i="3"/>
  <c r="Q76" i="3"/>
  <c r="O76" i="3"/>
  <c r="Q75" i="3"/>
  <c r="O75" i="3"/>
  <c r="Q74" i="3"/>
  <c r="O74" i="3"/>
  <c r="Q73" i="3"/>
  <c r="O73" i="3"/>
  <c r="Q72" i="3"/>
  <c r="O72" i="3"/>
  <c r="Q71" i="3"/>
  <c r="O71" i="3"/>
  <c r="Q70" i="3"/>
  <c r="O70" i="3"/>
  <c r="Q69" i="3"/>
  <c r="O69" i="3"/>
  <c r="Q68" i="3"/>
  <c r="O68" i="3"/>
  <c r="Q67" i="3"/>
  <c r="O67" i="3"/>
  <c r="Q66" i="3"/>
  <c r="O66" i="3"/>
  <c r="Q65" i="3"/>
  <c r="O65" i="3"/>
  <c r="Q64" i="3"/>
  <c r="H64" i="3"/>
  <c r="O64" i="3"/>
  <c r="Q63" i="3"/>
  <c r="H63" i="3"/>
  <c r="O63" i="3"/>
  <c r="Q62" i="3"/>
  <c r="H62" i="3"/>
  <c r="O62" i="3"/>
  <c r="Q61" i="3"/>
  <c r="H61" i="3"/>
  <c r="O61" i="3"/>
  <c r="Q60" i="3"/>
  <c r="H60" i="3"/>
  <c r="O60" i="3"/>
  <c r="Q59" i="3"/>
  <c r="H59" i="3"/>
  <c r="O59" i="3"/>
  <c r="Q58" i="3"/>
  <c r="H58" i="3"/>
  <c r="O58" i="3"/>
  <c r="Q57" i="3"/>
  <c r="H57" i="3"/>
  <c r="O57" i="3"/>
  <c r="Q56" i="3"/>
  <c r="H56" i="3"/>
  <c r="O56" i="3"/>
  <c r="A56" i="3"/>
  <c r="A64" i="3" s="1"/>
  <c r="A72" i="3" s="1"/>
  <c r="A80" i="3" s="1"/>
  <c r="A88" i="3" s="1"/>
  <c r="A96" i="3" s="1"/>
  <c r="A104" i="3" s="1"/>
  <c r="A112" i="3" s="1"/>
  <c r="A120" i="3" s="1"/>
  <c r="A128" i="3" s="1"/>
  <c r="Q55" i="3"/>
  <c r="H55" i="3"/>
  <c r="O55" i="3"/>
  <c r="Q54" i="3"/>
  <c r="H54" i="3"/>
  <c r="O54" i="3"/>
  <c r="Q53" i="3"/>
  <c r="H53" i="3"/>
  <c r="O53" i="3"/>
  <c r="Q52" i="3"/>
  <c r="H52" i="3"/>
  <c r="O52" i="3"/>
  <c r="Q51" i="3"/>
  <c r="H51" i="3"/>
  <c r="O51" i="3"/>
  <c r="Q50" i="3"/>
  <c r="H50" i="3"/>
  <c r="O50" i="3"/>
  <c r="Q49" i="3"/>
  <c r="H49" i="3"/>
  <c r="O49" i="3"/>
  <c r="Q48" i="3"/>
  <c r="H48" i="3"/>
  <c r="O48" i="3"/>
  <c r="Q47" i="3"/>
  <c r="H47" i="3"/>
  <c r="C47" i="3"/>
  <c r="O47" i="3" s="1"/>
  <c r="B47" i="3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Q46" i="3"/>
  <c r="H46" i="3"/>
  <c r="C46" i="3"/>
  <c r="O46" i="3" s="1"/>
  <c r="Q45" i="3"/>
  <c r="E45" i="3"/>
  <c r="D45" i="3"/>
  <c r="F45" i="3" s="1"/>
  <c r="C45" i="3"/>
  <c r="O45" i="3" s="1"/>
  <c r="Q44" i="3"/>
  <c r="E44" i="3"/>
  <c r="D44" i="3"/>
  <c r="C44" i="3"/>
  <c r="O44" i="3" s="1"/>
  <c r="Q43" i="3"/>
  <c r="E43" i="3"/>
  <c r="D43" i="3"/>
  <c r="F43" i="3" s="1"/>
  <c r="C43" i="3"/>
  <c r="O43" i="3" s="1"/>
  <c r="Q42" i="3"/>
  <c r="E42" i="3"/>
  <c r="F42" i="3" s="1"/>
  <c r="D42" i="3"/>
  <c r="C42" i="3"/>
  <c r="O42" i="3" s="1"/>
  <c r="Q41" i="3"/>
  <c r="L41" i="3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L104" i="3" s="1"/>
  <c r="L105" i="3" s="1"/>
  <c r="L106" i="3" s="1"/>
  <c r="L107" i="3" s="1"/>
  <c r="L108" i="3" s="1"/>
  <c r="L109" i="3" s="1"/>
  <c r="L110" i="3" s="1"/>
  <c r="L111" i="3" s="1"/>
  <c r="L112" i="3" s="1"/>
  <c r="L113" i="3" s="1"/>
  <c r="L114" i="3" s="1"/>
  <c r="L115" i="3" s="1"/>
  <c r="L116" i="3" s="1"/>
  <c r="L117" i="3" s="1"/>
  <c r="L118" i="3" s="1"/>
  <c r="L119" i="3" s="1"/>
  <c r="L120" i="3" s="1"/>
  <c r="L121" i="3" s="1"/>
  <c r="L122" i="3" s="1"/>
  <c r="L123" i="3" s="1"/>
  <c r="L124" i="3" s="1"/>
  <c r="L125" i="3" s="1"/>
  <c r="L126" i="3" s="1"/>
  <c r="L127" i="3" s="1"/>
  <c r="L128" i="3" s="1"/>
  <c r="L129" i="3" s="1"/>
  <c r="L130" i="3" s="1"/>
  <c r="L131" i="3" s="1"/>
  <c r="L132" i="3" s="1"/>
  <c r="L133" i="3" s="1"/>
  <c r="L134" i="3" s="1"/>
  <c r="L135" i="3" s="1"/>
  <c r="E41" i="3"/>
  <c r="D41" i="3"/>
  <c r="C41" i="3"/>
  <c r="O41" i="3" s="1"/>
  <c r="Q40" i="3"/>
  <c r="E40" i="3"/>
  <c r="D40" i="3"/>
  <c r="C40" i="3"/>
  <c r="O40" i="3" s="1"/>
  <c r="J31" i="3"/>
  <c r="D31" i="3"/>
  <c r="C31" i="3"/>
  <c r="J30" i="3"/>
  <c r="D30" i="3"/>
  <c r="E30" i="3" s="1"/>
  <c r="C30" i="3"/>
  <c r="J29" i="3"/>
  <c r="D29" i="3"/>
  <c r="C29" i="3"/>
  <c r="E29" i="3" s="1"/>
  <c r="J28" i="3"/>
  <c r="D28" i="3"/>
  <c r="C28" i="3"/>
  <c r="J27" i="3"/>
  <c r="D27" i="3"/>
  <c r="C27" i="3"/>
  <c r="D26" i="3"/>
  <c r="C26" i="3"/>
  <c r="E26" i="3" s="1"/>
  <c r="C34" i="5" l="1"/>
  <c r="C33" i="5"/>
  <c r="G52" i="5" s="1"/>
  <c r="I52" i="5" s="1"/>
  <c r="J52" i="5" s="1"/>
  <c r="G76" i="5"/>
  <c r="I76" i="5" s="1"/>
  <c r="J76" i="5" s="1"/>
  <c r="G69" i="5"/>
  <c r="I69" i="5" s="1"/>
  <c r="J69" i="5" s="1"/>
  <c r="G87" i="5"/>
  <c r="I87" i="5" s="1"/>
  <c r="J87" i="5" s="1"/>
  <c r="G68" i="5"/>
  <c r="I68" i="5" s="1"/>
  <c r="J68" i="5" s="1"/>
  <c r="G56" i="5"/>
  <c r="I56" i="5" s="1"/>
  <c r="J56" i="5" s="1"/>
  <c r="G81" i="5"/>
  <c r="I81" i="5" s="1"/>
  <c r="J81" i="5" s="1"/>
  <c r="G47" i="5"/>
  <c r="I47" i="5" s="1"/>
  <c r="G77" i="5"/>
  <c r="I77" i="5" s="1"/>
  <c r="J77" i="5" s="1"/>
  <c r="G70" i="5"/>
  <c r="I70" i="5" s="1"/>
  <c r="J70" i="5" s="1"/>
  <c r="G61" i="5"/>
  <c r="I61" i="5" s="1"/>
  <c r="J61" i="5" s="1"/>
  <c r="G53" i="5"/>
  <c r="I53" i="5" s="1"/>
  <c r="G84" i="5"/>
  <c r="I84" i="5" s="1"/>
  <c r="J84" i="5" s="1"/>
  <c r="G48" i="5"/>
  <c r="I48" i="5" s="1"/>
  <c r="J48" i="5" s="1"/>
  <c r="G74" i="5"/>
  <c r="I74" i="5" s="1"/>
  <c r="J74" i="5" s="1"/>
  <c r="G49" i="5"/>
  <c r="I49" i="5" s="1"/>
  <c r="J49" i="5" s="1"/>
  <c r="G54" i="5"/>
  <c r="I54" i="5" s="1"/>
  <c r="J54" i="5" s="1"/>
  <c r="G59" i="5"/>
  <c r="I59" i="5" s="1"/>
  <c r="J59" i="5" s="1"/>
  <c r="G64" i="5"/>
  <c r="I64" i="5" s="1"/>
  <c r="J64" i="5" s="1"/>
  <c r="G51" i="5"/>
  <c r="I51" i="5" s="1"/>
  <c r="J51" i="5" s="1"/>
  <c r="G62" i="5"/>
  <c r="I62" i="5" s="1"/>
  <c r="J62" i="5" s="1"/>
  <c r="G58" i="5"/>
  <c r="I58" i="5" s="1"/>
  <c r="J58" i="5" s="1"/>
  <c r="G55" i="5"/>
  <c r="I55" i="5" s="1"/>
  <c r="J55" i="5" s="1"/>
  <c r="G50" i="5"/>
  <c r="I50" i="5" s="1"/>
  <c r="J50" i="5" s="1"/>
  <c r="G85" i="5"/>
  <c r="I85" i="5" s="1"/>
  <c r="J85" i="5" s="1"/>
  <c r="G78" i="5"/>
  <c r="I78" i="5" s="1"/>
  <c r="J78" i="5" s="1"/>
  <c r="G65" i="5"/>
  <c r="I65" i="5" s="1"/>
  <c r="J65" i="5" s="1"/>
  <c r="G86" i="5"/>
  <c r="I86" i="5" s="1"/>
  <c r="J86" i="5" s="1"/>
  <c r="G75" i="5"/>
  <c r="I75" i="5" s="1"/>
  <c r="J75" i="5" s="1"/>
  <c r="G60" i="5"/>
  <c r="I60" i="5" s="1"/>
  <c r="J60" i="5" s="1"/>
  <c r="G46" i="5"/>
  <c r="I46" i="5" s="1"/>
  <c r="G79" i="5"/>
  <c r="I79" i="5" s="1"/>
  <c r="J79" i="5" s="1"/>
  <c r="G66" i="5"/>
  <c r="I66" i="5" s="1"/>
  <c r="J66" i="5" s="1"/>
  <c r="G80" i="5"/>
  <c r="I80" i="5" s="1"/>
  <c r="J80" i="5" s="1"/>
  <c r="G57" i="5"/>
  <c r="I57" i="5" s="1"/>
  <c r="J57" i="5" s="1"/>
  <c r="G82" i="5"/>
  <c r="I82" i="5" s="1"/>
  <c r="J82" i="5" s="1"/>
  <c r="G72" i="7"/>
  <c r="I72" i="7" s="1"/>
  <c r="J72" i="7" s="1"/>
  <c r="G59" i="7"/>
  <c r="I59" i="7" s="1"/>
  <c r="J59" i="7" s="1"/>
  <c r="G66" i="7"/>
  <c r="I66" i="7" s="1"/>
  <c r="J66" i="7" s="1"/>
  <c r="G60" i="7"/>
  <c r="I60" i="7" s="1"/>
  <c r="J60" i="7" s="1"/>
  <c r="G70" i="7"/>
  <c r="I70" i="7" s="1"/>
  <c r="J70" i="7" s="1"/>
  <c r="G46" i="7"/>
  <c r="I46" i="7" s="1"/>
  <c r="G55" i="7"/>
  <c r="I55" i="7" s="1"/>
  <c r="G54" i="7"/>
  <c r="I54" i="7" s="1"/>
  <c r="J54" i="7" s="1"/>
  <c r="G65" i="7"/>
  <c r="I65" i="7" s="1"/>
  <c r="J65" i="7" s="1"/>
  <c r="G71" i="7"/>
  <c r="I71" i="7" s="1"/>
  <c r="J71" i="7" s="1"/>
  <c r="G62" i="7"/>
  <c r="I62" i="7" s="1"/>
  <c r="J62" i="7" s="1"/>
  <c r="G78" i="7"/>
  <c r="I78" i="7" s="1"/>
  <c r="J78" i="7" s="1"/>
  <c r="G75" i="7"/>
  <c r="I75" i="7" s="1"/>
  <c r="J75" i="7" s="1"/>
  <c r="G69" i="7"/>
  <c r="I69" i="7" s="1"/>
  <c r="J69" i="7" s="1"/>
  <c r="G49" i="7"/>
  <c r="I49" i="7" s="1"/>
  <c r="J49" i="7" s="1"/>
  <c r="G67" i="7"/>
  <c r="I67" i="7" s="1"/>
  <c r="J67" i="7" s="1"/>
  <c r="G77" i="7"/>
  <c r="I77" i="7" s="1"/>
  <c r="J77" i="7" s="1"/>
  <c r="G63" i="7"/>
  <c r="I63" i="7" s="1"/>
  <c r="J63" i="7" s="1"/>
  <c r="G47" i="7"/>
  <c r="I47" i="7" s="1"/>
  <c r="J47" i="7" s="1"/>
  <c r="G53" i="7"/>
  <c r="I53" i="7" s="1"/>
  <c r="J53" i="7" s="1"/>
  <c r="G64" i="7"/>
  <c r="I64" i="7" s="1"/>
  <c r="J64" i="7" s="1"/>
  <c r="G73" i="7"/>
  <c r="I73" i="7" s="1"/>
  <c r="J73" i="7" s="1"/>
  <c r="G52" i="7"/>
  <c r="I52" i="7" s="1"/>
  <c r="J52" i="7" s="1"/>
  <c r="G76" i="7"/>
  <c r="I76" i="7" s="1"/>
  <c r="J76" i="7" s="1"/>
  <c r="G48" i="7"/>
  <c r="I48" i="7" s="1"/>
  <c r="J48" i="7" s="1"/>
  <c r="G56" i="7"/>
  <c r="I56" i="7" s="1"/>
  <c r="J56" i="7" s="1"/>
  <c r="G50" i="7"/>
  <c r="I50" i="7" s="1"/>
  <c r="G79" i="7"/>
  <c r="I79" i="7" s="1"/>
  <c r="J79" i="7" s="1"/>
  <c r="G61" i="7"/>
  <c r="I61" i="7" s="1"/>
  <c r="J61" i="7" s="1"/>
  <c r="G68" i="7"/>
  <c r="I68" i="7" s="1"/>
  <c r="J68" i="7" s="1"/>
  <c r="G58" i="7"/>
  <c r="I58" i="7" s="1"/>
  <c r="J58" i="7" s="1"/>
  <c r="G57" i="7"/>
  <c r="I57" i="7" s="1"/>
  <c r="J57" i="7" s="1"/>
  <c r="G51" i="7"/>
  <c r="I51" i="7" s="1"/>
  <c r="J51" i="7" s="1"/>
  <c r="G74" i="7"/>
  <c r="I74" i="7" s="1"/>
  <c r="J74" i="7" s="1"/>
  <c r="G67" i="8"/>
  <c r="I67" i="8" s="1"/>
  <c r="J67" i="8" s="1"/>
  <c r="G54" i="8"/>
  <c r="I54" i="8" s="1"/>
  <c r="J54" i="8" s="1"/>
  <c r="G68" i="8"/>
  <c r="I68" i="8" s="1"/>
  <c r="J68" i="8" s="1"/>
  <c r="G65" i="8"/>
  <c r="I65" i="8" s="1"/>
  <c r="J65" i="8" s="1"/>
  <c r="G66" i="8"/>
  <c r="I66" i="8" s="1"/>
  <c r="J66" i="8" s="1"/>
  <c r="G63" i="8"/>
  <c r="I63" i="8" s="1"/>
  <c r="J63" i="8" s="1"/>
  <c r="G50" i="8"/>
  <c r="I50" i="8" s="1"/>
  <c r="J50" i="8" s="1"/>
  <c r="G62" i="8"/>
  <c r="I62" i="8" s="1"/>
  <c r="J62" i="8" s="1"/>
  <c r="G52" i="8"/>
  <c r="I52" i="8" s="1"/>
  <c r="J52" i="8" s="1"/>
  <c r="G72" i="8"/>
  <c r="I72" i="8" s="1"/>
  <c r="G55" i="8"/>
  <c r="I55" i="8" s="1"/>
  <c r="J55" i="8" s="1"/>
  <c r="G71" i="8"/>
  <c r="I71" i="8" s="1"/>
  <c r="J71" i="8" s="1"/>
  <c r="G47" i="8"/>
  <c r="I47" i="8" s="1"/>
  <c r="G78" i="8"/>
  <c r="I78" i="8" s="1"/>
  <c r="J78" i="8" s="1"/>
  <c r="G61" i="8"/>
  <c r="I61" i="8" s="1"/>
  <c r="J61" i="8" s="1"/>
  <c r="G77" i="8"/>
  <c r="I77" i="8" s="1"/>
  <c r="J77" i="8" s="1"/>
  <c r="G64" i="8"/>
  <c r="I64" i="8" s="1"/>
  <c r="J64" i="8" s="1"/>
  <c r="G79" i="8"/>
  <c r="I79" i="8" s="1"/>
  <c r="J79" i="8" s="1"/>
  <c r="G49" i="8"/>
  <c r="I49" i="8" s="1"/>
  <c r="J49" i="8" s="1"/>
  <c r="G56" i="8"/>
  <c r="I56" i="8" s="1"/>
  <c r="J56" i="8" s="1"/>
  <c r="G70" i="8"/>
  <c r="I70" i="8" s="1"/>
  <c r="J70" i="8" s="1"/>
  <c r="G48" i="8"/>
  <c r="I48" i="8" s="1"/>
  <c r="J48" i="8" s="1"/>
  <c r="G73" i="8"/>
  <c r="I73" i="8" s="1"/>
  <c r="J73" i="8" s="1"/>
  <c r="G57" i="8"/>
  <c r="I57" i="8" s="1"/>
  <c r="J57" i="8" s="1"/>
  <c r="G58" i="8"/>
  <c r="I58" i="8" s="1"/>
  <c r="J58" i="8" s="1"/>
  <c r="G75" i="8"/>
  <c r="I75" i="8" s="1"/>
  <c r="J75" i="8" s="1"/>
  <c r="G76" i="8"/>
  <c r="I76" i="8" s="1"/>
  <c r="J76" i="8" s="1"/>
  <c r="G53" i="8"/>
  <c r="I53" i="8" s="1"/>
  <c r="J53" i="8" s="1"/>
  <c r="G51" i="8"/>
  <c r="I51" i="8" s="1"/>
  <c r="J51" i="8" s="1"/>
  <c r="G69" i="8"/>
  <c r="I69" i="8" s="1"/>
  <c r="J69" i="8" s="1"/>
  <c r="G59" i="8"/>
  <c r="I59" i="8" s="1"/>
  <c r="J59" i="8" s="1"/>
  <c r="G60" i="8"/>
  <c r="I60" i="8" s="1"/>
  <c r="J60" i="8" s="1"/>
  <c r="G74" i="8"/>
  <c r="I74" i="8" s="1"/>
  <c r="J74" i="8" s="1"/>
  <c r="G46" i="8"/>
  <c r="I46" i="8" s="1"/>
  <c r="C35" i="8"/>
  <c r="L28" i="8"/>
  <c r="K28" i="8" s="1"/>
  <c r="G43" i="8"/>
  <c r="I43" i="8" s="1"/>
  <c r="J43" i="8" s="1"/>
  <c r="L30" i="8"/>
  <c r="K30" i="8" s="1"/>
  <c r="L31" i="8"/>
  <c r="K31" i="8" s="1"/>
  <c r="G44" i="8"/>
  <c r="I44" i="8" s="1"/>
  <c r="J44" i="8" s="1"/>
  <c r="L27" i="8"/>
  <c r="K27" i="8" s="1"/>
  <c r="G42" i="8"/>
  <c r="I42" i="8" s="1"/>
  <c r="J42" i="8" s="1"/>
  <c r="L29" i="8"/>
  <c r="K29" i="8" s="1"/>
  <c r="G45" i="8"/>
  <c r="I45" i="8" s="1"/>
  <c r="J45" i="8" s="1"/>
  <c r="D36" i="8" s="1"/>
  <c r="G41" i="8"/>
  <c r="I41" i="8" s="1"/>
  <c r="J41" i="8" s="1"/>
  <c r="D35" i="8" s="1"/>
  <c r="C35" i="7"/>
  <c r="G45" i="7"/>
  <c r="I45" i="7" s="1"/>
  <c r="J45" i="7" s="1"/>
  <c r="D36" i="7" s="1"/>
  <c r="G44" i="7"/>
  <c r="I44" i="7" s="1"/>
  <c r="J44" i="7" s="1"/>
  <c r="L27" i="7"/>
  <c r="K27" i="7" s="1"/>
  <c r="L28" i="7"/>
  <c r="K28" i="7" s="1"/>
  <c r="L29" i="7"/>
  <c r="K29" i="7" s="1"/>
  <c r="G42" i="7"/>
  <c r="I42" i="7" s="1"/>
  <c r="J42" i="7" s="1"/>
  <c r="L30" i="7"/>
  <c r="K30" i="7" s="1"/>
  <c r="G43" i="7"/>
  <c r="I43" i="7" s="1"/>
  <c r="J43" i="7" s="1"/>
  <c r="G41" i="7"/>
  <c r="I41" i="7" s="1"/>
  <c r="J41" i="7" s="1"/>
  <c r="D35" i="7" s="1"/>
  <c r="L31" i="7"/>
  <c r="K31" i="7" s="1"/>
  <c r="C34" i="6"/>
  <c r="C33" i="6"/>
  <c r="C36" i="6"/>
  <c r="C35" i="5"/>
  <c r="G41" i="5"/>
  <c r="I41" i="5" s="1"/>
  <c r="J41" i="5" s="1"/>
  <c r="D35" i="5" s="1"/>
  <c r="L27" i="5"/>
  <c r="K27" i="5" s="1"/>
  <c r="G43" i="5"/>
  <c r="I43" i="5" s="1"/>
  <c r="J43" i="5" s="1"/>
  <c r="L28" i="5"/>
  <c r="K28" i="5" s="1"/>
  <c r="G44" i="5"/>
  <c r="I44" i="5" s="1"/>
  <c r="J44" i="5" s="1"/>
  <c r="L31" i="5"/>
  <c r="K31" i="5" s="1"/>
  <c r="L29" i="5"/>
  <c r="K29" i="5" s="1"/>
  <c r="G42" i="5"/>
  <c r="I42" i="5" s="1"/>
  <c r="J42" i="5" s="1"/>
  <c r="F44" i="3"/>
  <c r="E28" i="3"/>
  <c r="F28" i="3" s="1"/>
  <c r="E27" i="3"/>
  <c r="I27" i="3" s="1"/>
  <c r="E31" i="3"/>
  <c r="F41" i="3"/>
  <c r="F40" i="3"/>
  <c r="F27" i="3"/>
  <c r="I31" i="3"/>
  <c r="H31" i="3"/>
  <c r="F31" i="3"/>
  <c r="I29" i="3"/>
  <c r="H29" i="3"/>
  <c r="F29" i="3"/>
  <c r="H28" i="3"/>
  <c r="I30" i="3"/>
  <c r="H30" i="3"/>
  <c r="F30" i="3"/>
  <c r="I28" i="3"/>
  <c r="G45" i="5" l="1"/>
  <c r="I45" i="5" s="1"/>
  <c r="J45" i="5" s="1"/>
  <c r="D36" i="5" s="1"/>
  <c r="L30" i="5"/>
  <c r="K30" i="5" s="1"/>
  <c r="G73" i="5"/>
  <c r="I73" i="5" s="1"/>
  <c r="J73" i="5" s="1"/>
  <c r="G72" i="5"/>
  <c r="I72" i="5" s="1"/>
  <c r="G67" i="5"/>
  <c r="I67" i="5" s="1"/>
  <c r="J67" i="5" s="1"/>
  <c r="G83" i="5"/>
  <c r="I83" i="5" s="1"/>
  <c r="J83" i="5" s="1"/>
  <c r="G71" i="5"/>
  <c r="I71" i="5" s="1"/>
  <c r="J71" i="5" s="1"/>
  <c r="G63" i="5"/>
  <c r="I63" i="5" s="1"/>
  <c r="J63" i="5" s="1"/>
  <c r="G73" i="6"/>
  <c r="I73" i="6" s="1"/>
  <c r="J73" i="6" s="1"/>
  <c r="G48" i="6"/>
  <c r="I48" i="6" s="1"/>
  <c r="J48" i="6" s="1"/>
  <c r="G72" i="6"/>
  <c r="I72" i="6" s="1"/>
  <c r="J72" i="6" s="1"/>
  <c r="G60" i="6"/>
  <c r="I60" i="6" s="1"/>
  <c r="J60" i="6" s="1"/>
  <c r="G62" i="6"/>
  <c r="I62" i="6" s="1"/>
  <c r="J62" i="6" s="1"/>
  <c r="G52" i="6"/>
  <c r="I52" i="6" s="1"/>
  <c r="J52" i="6" s="1"/>
  <c r="G57" i="6"/>
  <c r="I57" i="6" s="1"/>
  <c r="J57" i="6" s="1"/>
  <c r="G67" i="6"/>
  <c r="I67" i="6" s="1"/>
  <c r="J67" i="6" s="1"/>
  <c r="G68" i="6"/>
  <c r="I68" i="6" s="1"/>
  <c r="G63" i="6"/>
  <c r="I63" i="6" s="1"/>
  <c r="J63" i="6" s="1"/>
  <c r="G75" i="6"/>
  <c r="I75" i="6" s="1"/>
  <c r="J75" i="6" s="1"/>
  <c r="G64" i="6"/>
  <c r="I64" i="6" s="1"/>
  <c r="J64" i="6" s="1"/>
  <c r="G83" i="6"/>
  <c r="I83" i="6" s="1"/>
  <c r="J83" i="6" s="1"/>
  <c r="G51" i="6"/>
  <c r="I51" i="6" s="1"/>
  <c r="J51" i="6" s="1"/>
  <c r="G76" i="6"/>
  <c r="I76" i="6" s="1"/>
  <c r="J76" i="6" s="1"/>
  <c r="G77" i="6"/>
  <c r="I77" i="6" s="1"/>
  <c r="J77" i="6" s="1"/>
  <c r="G61" i="6"/>
  <c r="I61" i="6" s="1"/>
  <c r="J61" i="6" s="1"/>
  <c r="G78" i="6"/>
  <c r="I78" i="6" s="1"/>
  <c r="J78" i="6" s="1"/>
  <c r="G54" i="6"/>
  <c r="I54" i="6" s="1"/>
  <c r="J54" i="6" s="1"/>
  <c r="G58" i="6"/>
  <c r="I58" i="6" s="1"/>
  <c r="J58" i="6" s="1"/>
  <c r="G84" i="6"/>
  <c r="I84" i="6" s="1"/>
  <c r="J84" i="6" s="1"/>
  <c r="G66" i="6"/>
  <c r="I66" i="6" s="1"/>
  <c r="J66" i="6" s="1"/>
  <c r="G71" i="6"/>
  <c r="I71" i="6" s="1"/>
  <c r="J71" i="6" s="1"/>
  <c r="G80" i="6"/>
  <c r="I80" i="6" s="1"/>
  <c r="G69" i="6"/>
  <c r="I69" i="6" s="1"/>
  <c r="J69" i="6" s="1"/>
  <c r="G46" i="6"/>
  <c r="I46" i="6" s="1"/>
  <c r="G59" i="6"/>
  <c r="I59" i="6" s="1"/>
  <c r="J59" i="6" s="1"/>
  <c r="G49" i="6"/>
  <c r="I49" i="6" s="1"/>
  <c r="J49" i="6" s="1"/>
  <c r="G85" i="6"/>
  <c r="I85" i="6" s="1"/>
  <c r="J85" i="6" s="1"/>
  <c r="G79" i="6"/>
  <c r="I79" i="6" s="1"/>
  <c r="J79" i="6" s="1"/>
  <c r="G87" i="6"/>
  <c r="I87" i="6" s="1"/>
  <c r="J87" i="6" s="1"/>
  <c r="G65" i="6"/>
  <c r="I65" i="6" s="1"/>
  <c r="J65" i="6" s="1"/>
  <c r="G70" i="6"/>
  <c r="I70" i="6" s="1"/>
  <c r="G82" i="6"/>
  <c r="I82" i="6" s="1"/>
  <c r="J82" i="6" s="1"/>
  <c r="G74" i="6"/>
  <c r="I74" i="6" s="1"/>
  <c r="J74" i="6" s="1"/>
  <c r="G55" i="6"/>
  <c r="I55" i="6" s="1"/>
  <c r="J55" i="6" s="1"/>
  <c r="G81" i="6"/>
  <c r="I81" i="6" s="1"/>
  <c r="J81" i="6" s="1"/>
  <c r="G86" i="6"/>
  <c r="I86" i="6" s="1"/>
  <c r="J86" i="6" s="1"/>
  <c r="G56" i="6"/>
  <c r="I56" i="6" s="1"/>
  <c r="J56" i="6" s="1"/>
  <c r="G53" i="6"/>
  <c r="I53" i="6" s="1"/>
  <c r="J53" i="6" s="1"/>
  <c r="G47" i="6"/>
  <c r="I47" i="6" s="1"/>
  <c r="J47" i="6" s="1"/>
  <c r="G50" i="6"/>
  <c r="I50" i="6" s="1"/>
  <c r="J50" i="6" s="1"/>
  <c r="J36" i="7"/>
  <c r="J37" i="7"/>
  <c r="J38" i="7"/>
  <c r="J36" i="8"/>
  <c r="J38" i="8"/>
  <c r="J37" i="8"/>
  <c r="C35" i="6"/>
  <c r="L31" i="6"/>
  <c r="K31" i="6" s="1"/>
  <c r="L30" i="6"/>
  <c r="K30" i="6" s="1"/>
  <c r="G43" i="6"/>
  <c r="I43" i="6" s="1"/>
  <c r="J43" i="6" s="1"/>
  <c r="G45" i="6"/>
  <c r="I45" i="6" s="1"/>
  <c r="J45" i="6" s="1"/>
  <c r="D36" i="6" s="1"/>
  <c r="G41" i="6"/>
  <c r="I41" i="6" s="1"/>
  <c r="J41" i="6" s="1"/>
  <c r="D35" i="6" s="1"/>
  <c r="G42" i="6"/>
  <c r="I42" i="6" s="1"/>
  <c r="J42" i="6" s="1"/>
  <c r="L28" i="6"/>
  <c r="K28" i="6" s="1"/>
  <c r="L29" i="6"/>
  <c r="K29" i="6" s="1"/>
  <c r="G44" i="6"/>
  <c r="I44" i="6" s="1"/>
  <c r="J44" i="6" s="1"/>
  <c r="L27" i="6"/>
  <c r="K27" i="6" s="1"/>
  <c r="H27" i="3"/>
  <c r="C36" i="3"/>
  <c r="C34" i="3"/>
  <c r="C33" i="3"/>
  <c r="J37" i="5" l="1"/>
  <c r="J36" i="5"/>
  <c r="J38" i="5"/>
  <c r="J36" i="6"/>
  <c r="J37" i="6"/>
  <c r="J38" i="6"/>
  <c r="C35" i="3"/>
  <c r="G42" i="3"/>
  <c r="I42" i="3" s="1"/>
  <c r="J42" i="3" s="1"/>
  <c r="L27" i="3"/>
  <c r="K27" i="3" s="1"/>
  <c r="G41" i="3"/>
  <c r="I41" i="3" s="1"/>
  <c r="J41" i="3" s="1"/>
  <c r="D35" i="3" s="1"/>
  <c r="L28" i="3"/>
  <c r="K28" i="3" s="1"/>
  <c r="G44" i="3"/>
  <c r="I44" i="3" s="1"/>
  <c r="J44" i="3" s="1"/>
  <c r="L31" i="3"/>
  <c r="K31" i="3" s="1"/>
  <c r="L30" i="3"/>
  <c r="K30" i="3" s="1"/>
  <c r="G45" i="3"/>
  <c r="I45" i="3" s="1"/>
  <c r="J45" i="3" s="1"/>
  <c r="D36" i="3" s="1"/>
  <c r="L29" i="3"/>
  <c r="K29" i="3" s="1"/>
  <c r="G43" i="3"/>
  <c r="I43" i="3" s="1"/>
  <c r="J43" i="3" s="1"/>
  <c r="J38" i="3" l="1"/>
  <c r="J36" i="3"/>
  <c r="J37" i="3"/>
</calcChain>
</file>

<file path=xl/comments1.xml><?xml version="1.0" encoding="utf-8"?>
<comments xmlns="http://schemas.openxmlformats.org/spreadsheetml/2006/main">
  <authors>
    <author>作者</author>
    <author>L</author>
  </authors>
  <commentList>
    <comment ref="G26" authorId="0" shapeId="0">
      <text>
        <r>
          <rPr>
            <sz val="9"/>
            <rFont val="宋体"/>
            <charset val="134"/>
          </rPr>
          <t xml:space="preserve">
Input your Standard Concentration here</t>
        </r>
      </text>
    </comment>
    <comment ref="G27" authorId="0" shapeId="0">
      <text>
        <r>
          <rPr>
            <sz val="9"/>
            <rFont val="宋体"/>
            <charset val="134"/>
          </rPr>
          <t>:
Input your Standard Concentration here</t>
        </r>
      </text>
    </comment>
    <comment ref="G33" authorId="1" shapeId="0">
      <text>
        <r>
          <rPr>
            <sz val="9"/>
            <rFont val="宋体"/>
            <charset val="134"/>
          </rPr>
          <t>L:Input the Sample Dilution Factor</t>
        </r>
      </text>
    </comment>
  </commentList>
</comments>
</file>

<file path=xl/comments2.xml><?xml version="1.0" encoding="utf-8"?>
<comments xmlns="http://schemas.openxmlformats.org/spreadsheetml/2006/main">
  <authors>
    <author>作者</author>
    <author>L</author>
  </authors>
  <commentList>
    <comment ref="G26" authorId="0" shapeId="0">
      <text>
        <r>
          <rPr>
            <sz val="9"/>
            <rFont val="宋体"/>
            <charset val="134"/>
          </rPr>
          <t xml:space="preserve">
Input your Standard Concentration here</t>
        </r>
      </text>
    </comment>
    <comment ref="G27" authorId="0" shapeId="0">
      <text>
        <r>
          <rPr>
            <sz val="9"/>
            <rFont val="宋体"/>
            <charset val="134"/>
          </rPr>
          <t>:
Input your Standard Concentration here</t>
        </r>
      </text>
    </comment>
    <comment ref="G33" authorId="1" shapeId="0">
      <text>
        <r>
          <rPr>
            <sz val="9"/>
            <rFont val="宋体"/>
            <charset val="134"/>
          </rPr>
          <t>L:Input the Sample Dilution Factor</t>
        </r>
      </text>
    </comment>
  </commentList>
</comments>
</file>

<file path=xl/comments3.xml><?xml version="1.0" encoding="utf-8"?>
<comments xmlns="http://schemas.openxmlformats.org/spreadsheetml/2006/main">
  <authors>
    <author>作者</author>
    <author>L</author>
  </authors>
  <commentList>
    <comment ref="G26" authorId="0" shapeId="0">
      <text>
        <r>
          <rPr>
            <sz val="9"/>
            <rFont val="宋体"/>
            <charset val="134"/>
          </rPr>
          <t xml:space="preserve">
Input your Standard Concentration here</t>
        </r>
      </text>
    </comment>
    <comment ref="G27" authorId="0" shapeId="0">
      <text>
        <r>
          <rPr>
            <sz val="9"/>
            <rFont val="宋体"/>
            <charset val="134"/>
          </rPr>
          <t>:
Input your Standard Concentration here</t>
        </r>
      </text>
    </comment>
    <comment ref="G33" authorId="1" shapeId="0">
      <text>
        <r>
          <rPr>
            <sz val="9"/>
            <rFont val="宋体"/>
            <charset val="134"/>
          </rPr>
          <t>L:Input the Sample Dilution Factor</t>
        </r>
      </text>
    </comment>
  </commentList>
</comments>
</file>

<file path=xl/comments4.xml><?xml version="1.0" encoding="utf-8"?>
<comments xmlns="http://schemas.openxmlformats.org/spreadsheetml/2006/main">
  <authors>
    <author>作者</author>
    <author>L</author>
  </authors>
  <commentList>
    <comment ref="G26" authorId="0" shapeId="0">
      <text>
        <r>
          <rPr>
            <sz val="9"/>
            <rFont val="宋体"/>
            <charset val="134"/>
          </rPr>
          <t xml:space="preserve">
Input your Standard Concentration here</t>
        </r>
      </text>
    </comment>
    <comment ref="G27" authorId="0" shapeId="0">
      <text>
        <r>
          <rPr>
            <sz val="9"/>
            <rFont val="宋体"/>
            <charset val="134"/>
          </rPr>
          <t>:
Input your Standard Concentration here</t>
        </r>
      </text>
    </comment>
    <comment ref="G33" authorId="1" shapeId="0">
      <text>
        <r>
          <rPr>
            <sz val="9"/>
            <rFont val="宋体"/>
            <charset val="134"/>
          </rPr>
          <t>L:Input the Sample Dilution Factor</t>
        </r>
      </text>
    </comment>
  </commentList>
</comments>
</file>

<file path=xl/comments5.xml><?xml version="1.0" encoding="utf-8"?>
<comments xmlns="http://schemas.openxmlformats.org/spreadsheetml/2006/main">
  <authors>
    <author>作者</author>
    <author>L</author>
  </authors>
  <commentList>
    <comment ref="G26" authorId="0" shapeId="0">
      <text>
        <r>
          <rPr>
            <sz val="9"/>
            <rFont val="宋体"/>
            <charset val="134"/>
          </rPr>
          <t xml:space="preserve">
Input your Standard Concentration here</t>
        </r>
      </text>
    </comment>
    <comment ref="G27" authorId="0" shapeId="0">
      <text>
        <r>
          <rPr>
            <sz val="9"/>
            <rFont val="宋体"/>
            <charset val="134"/>
          </rPr>
          <t>:
Input your Standard Concentration here</t>
        </r>
      </text>
    </comment>
    <comment ref="G33" authorId="1" shapeId="0">
      <text>
        <r>
          <rPr>
            <sz val="9"/>
            <rFont val="宋体"/>
            <charset val="134"/>
          </rPr>
          <t>L:Input the Sample Dilution Factor</t>
        </r>
      </text>
    </comment>
  </commentList>
</comments>
</file>

<file path=xl/comments6.xml><?xml version="1.0" encoding="utf-8"?>
<comments xmlns="http://schemas.openxmlformats.org/spreadsheetml/2006/main">
  <authors>
    <author>作者</author>
    <author>L</author>
  </authors>
  <commentList>
    <comment ref="G26" authorId="0" shapeId="0">
      <text>
        <r>
          <rPr>
            <sz val="9"/>
            <rFont val="宋体"/>
            <charset val="134"/>
          </rPr>
          <t xml:space="preserve">
Input your Standard Concentration here</t>
        </r>
      </text>
    </comment>
    <comment ref="G27" authorId="0" shapeId="0">
      <text>
        <r>
          <rPr>
            <sz val="9"/>
            <rFont val="宋体"/>
            <charset val="134"/>
          </rPr>
          <t>:
Input your Standard Concentration here</t>
        </r>
      </text>
    </comment>
    <comment ref="G33" authorId="1" shapeId="0">
      <text>
        <r>
          <rPr>
            <sz val="9"/>
            <rFont val="宋体"/>
            <charset val="134"/>
          </rPr>
          <t>L:Input the Sample Dilution Factor</t>
        </r>
      </text>
    </comment>
  </commentList>
</comments>
</file>

<file path=xl/sharedStrings.xml><?xml version="1.0" encoding="utf-8"?>
<sst xmlns="http://schemas.openxmlformats.org/spreadsheetml/2006/main" count="1441" uniqueCount="238">
  <si>
    <t>ELISA plate setup and record when all samples are tested with a single technical replicate</t>
  </si>
  <si>
    <t>Plate ID</t>
  </si>
  <si>
    <t>Date</t>
  </si>
  <si>
    <t>A</t>
  </si>
  <si>
    <t>B</t>
  </si>
  <si>
    <t>C</t>
  </si>
  <si>
    <t>D</t>
  </si>
  <si>
    <t>E</t>
  </si>
  <si>
    <t>F</t>
  </si>
  <si>
    <t>G</t>
  </si>
  <si>
    <t>H</t>
  </si>
  <si>
    <t>Paste in the measured OD values below</t>
  </si>
  <si>
    <t>paste the standard values here for partial plate</t>
  </si>
  <si>
    <t>Std-0.0_2</t>
  </si>
  <si>
    <t>Std-0.2_2</t>
  </si>
  <si>
    <t>Std-0.5_2</t>
  </si>
  <si>
    <t>Std-1.0_2</t>
  </si>
  <si>
    <t>Std-2.0_2</t>
  </si>
  <si>
    <t>Std-4.0_2</t>
  </si>
  <si>
    <t>titles</t>
  </si>
  <si>
    <t>Standard  Curve</t>
  </si>
  <si>
    <t>Logit Y =LN(ODstd/(OD0-ODstd))</t>
  </si>
  <si>
    <t>No</t>
  </si>
  <si>
    <t>OD1</t>
    <phoneticPr fontId="0" type="noConversion"/>
  </si>
  <si>
    <t>OD2</t>
  </si>
  <si>
    <t>Mean OD</t>
  </si>
  <si>
    <t>100% OD</t>
  </si>
  <si>
    <t>Inhibition</t>
  </si>
  <si>
    <t>logit Y</t>
  </si>
  <si>
    <t>log X</t>
  </si>
  <si>
    <t>C.V.</t>
  </si>
  <si>
    <t>Result Calculated</t>
  </si>
  <si>
    <t>STD0</t>
  </si>
  <si>
    <t>-</t>
  </si>
  <si>
    <t>STD1</t>
  </si>
  <si>
    <t>STD2</t>
  </si>
  <si>
    <t>STD3</t>
  </si>
  <si>
    <t>STD4</t>
  </si>
  <si>
    <t>STD5</t>
  </si>
  <si>
    <t>Slope</t>
  </si>
  <si>
    <t>Intercept</t>
  </si>
  <si>
    <t>Sample Dilution</t>
  </si>
  <si>
    <t>IC50</t>
  </si>
  <si>
    <t>LOD</t>
  </si>
  <si>
    <t>redilute all &gt;max</t>
  </si>
  <si>
    <t>R square</t>
  </si>
  <si>
    <t>Max ppb</t>
  </si>
  <si>
    <t>&gt;max</t>
  </si>
  <si>
    <t>OK</t>
  </si>
  <si>
    <t>Paste Sample IDs below</t>
  </si>
  <si>
    <t>&lt;LOD</t>
  </si>
  <si>
    <t>Well</t>
  </si>
  <si>
    <t>Samples</t>
  </si>
  <si>
    <t>ID</t>
  </si>
  <si>
    <t>OD1</t>
  </si>
  <si>
    <t>Plate Result [ppb]</t>
  </si>
  <si>
    <t>Test Result [ppb]</t>
  </si>
  <si>
    <t>Category</t>
  </si>
  <si>
    <t>Row</t>
  </si>
  <si>
    <t>Col</t>
  </si>
  <si>
    <t>Sample</t>
  </si>
  <si>
    <t>OD</t>
  </si>
  <si>
    <t>S1</t>
  </si>
  <si>
    <t>S2</t>
  </si>
  <si>
    <t>S3</t>
  </si>
  <si>
    <t>S4</t>
  </si>
  <si>
    <t>S5</t>
  </si>
  <si>
    <t>S6</t>
  </si>
  <si>
    <t>TYPE IN</t>
  </si>
  <si>
    <t>Concentration [ng/ml]</t>
  </si>
  <si>
    <t>Standard Dilution Factor</t>
  </si>
  <si>
    <t>Sample 83</t>
  </si>
  <si>
    <t>Sample 84</t>
  </si>
  <si>
    <t>Std-1_1</t>
  </si>
  <si>
    <t>Std-2_1</t>
  </si>
  <si>
    <t>Std-3_1</t>
  </si>
  <si>
    <t>Std-1_2</t>
  </si>
  <si>
    <t>Std-4_1</t>
  </si>
  <si>
    <t>Std-2_2</t>
  </si>
  <si>
    <t>Std-5_1</t>
  </si>
  <si>
    <t>Std-3_2</t>
  </si>
  <si>
    <t>Std-6_1</t>
  </si>
  <si>
    <t>Std-4_2</t>
  </si>
  <si>
    <t>Std-5_2</t>
  </si>
  <si>
    <t>Std-6_2</t>
  </si>
  <si>
    <t>Data table to make import easier</t>
  </si>
  <si>
    <t>AF ref</t>
  </si>
  <si>
    <t>Log(AF ppb)</t>
  </si>
  <si>
    <t>IM120g</t>
  </si>
  <si>
    <t>IM184g</t>
  </si>
  <si>
    <t>IM266g</t>
  </si>
  <si>
    <t>IM123g</t>
  </si>
  <si>
    <t>IM202g</t>
  </si>
  <si>
    <t>IM273g</t>
  </si>
  <si>
    <t>IM145g</t>
  </si>
  <si>
    <t>IM233g</t>
  </si>
  <si>
    <t>IM292g</t>
  </si>
  <si>
    <t>IM162g</t>
  </si>
  <si>
    <t>IM242g</t>
  </si>
  <si>
    <t>IM299g</t>
  </si>
  <si>
    <t>IM166g</t>
  </si>
  <si>
    <t>IM251g</t>
  </si>
  <si>
    <t>IM305g</t>
  </si>
  <si>
    <t>IM168g</t>
  </si>
  <si>
    <t>IM252g</t>
  </si>
  <si>
    <t>IM328g</t>
  </si>
  <si>
    <t>IM105g</t>
  </si>
  <si>
    <t>IM171g</t>
  </si>
  <si>
    <t>IM253g</t>
  </si>
  <si>
    <t>ms122 acc *8</t>
  </si>
  <si>
    <t>Ref 1*8</t>
  </si>
  <si>
    <t>IM119g</t>
  </si>
  <si>
    <t>IM180g</t>
  </si>
  <si>
    <t>IM255g</t>
  </si>
  <si>
    <t>ms122 rej*8</t>
  </si>
  <si>
    <t>Ref 2*8</t>
  </si>
  <si>
    <t>Controls</t>
  </si>
  <si>
    <t>8.13.2021</t>
  </si>
  <si>
    <t>IM120c</t>
  </si>
  <si>
    <t>IM184c</t>
  </si>
  <si>
    <t>IM266c</t>
  </si>
  <si>
    <t>IM123c</t>
  </si>
  <si>
    <t>IM202c</t>
  </si>
  <si>
    <t>IM273c</t>
  </si>
  <si>
    <t>IM145c</t>
  </si>
  <si>
    <t>IM233c</t>
  </si>
  <si>
    <t>IM292c</t>
  </si>
  <si>
    <t>IM162c</t>
  </si>
  <si>
    <t>IM242c</t>
  </si>
  <si>
    <t>IM299c</t>
  </si>
  <si>
    <t>IM166c</t>
  </si>
  <si>
    <t>IM251c</t>
  </si>
  <si>
    <t>IM305c</t>
  </si>
  <si>
    <t>IM168c</t>
  </si>
  <si>
    <t>IM252c</t>
  </si>
  <si>
    <t>IM328c</t>
  </si>
  <si>
    <t>IM105c</t>
  </si>
  <si>
    <t>IM171c</t>
  </si>
  <si>
    <t>IM253c</t>
  </si>
  <si>
    <t>im266g*50</t>
  </si>
  <si>
    <t>IM119c</t>
  </si>
  <si>
    <t>IM180c</t>
  </si>
  <si>
    <t>IM255c</t>
  </si>
  <si>
    <t>im166g*50</t>
  </si>
  <si>
    <t>E-beam 20kGy</t>
  </si>
  <si>
    <t>Control</t>
  </si>
  <si>
    <t>e20</t>
  </si>
  <si>
    <t>IM120a</t>
  </si>
  <si>
    <t>IM184a</t>
  </si>
  <si>
    <t>IM266a</t>
  </si>
  <si>
    <t>IM202GR2</t>
  </si>
  <si>
    <t>IM123a</t>
  </si>
  <si>
    <t>IM202a</t>
  </si>
  <si>
    <t>IM273a</t>
  </si>
  <si>
    <t>IM242GR2</t>
  </si>
  <si>
    <t>IM145a</t>
  </si>
  <si>
    <t>IM233a</t>
  </si>
  <si>
    <t>IM292a</t>
  </si>
  <si>
    <t>IM255GR2</t>
  </si>
  <si>
    <t>IM162a</t>
  </si>
  <si>
    <t>IM242a</t>
  </si>
  <si>
    <t>IM299a</t>
  </si>
  <si>
    <t>IM180GR*80</t>
  </si>
  <si>
    <t>IM166a</t>
  </si>
  <si>
    <t>IM251a</t>
  </si>
  <si>
    <t>IM305a</t>
  </si>
  <si>
    <t>IM180GR2*80</t>
  </si>
  <si>
    <t>IM168a</t>
  </si>
  <si>
    <t>IM252a</t>
  </si>
  <si>
    <t>IM328a</t>
  </si>
  <si>
    <t>IM180CR*80</t>
  </si>
  <si>
    <t>IM105a</t>
  </si>
  <si>
    <t>IM171a</t>
  </si>
  <si>
    <t>IM253a</t>
  </si>
  <si>
    <t>IM119GR2</t>
  </si>
  <si>
    <t>IM251CR*40</t>
  </si>
  <si>
    <t>IM251GR*40</t>
  </si>
  <si>
    <t>IM119a</t>
  </si>
  <si>
    <t>IM180a</t>
  </si>
  <si>
    <t>IM255a</t>
  </si>
  <si>
    <t>IM120GR2</t>
  </si>
  <si>
    <t>REF</t>
  </si>
  <si>
    <t>IM251GR</t>
  </si>
  <si>
    <t>E-beam5</t>
  </si>
  <si>
    <t>8.14.2021</t>
  </si>
  <si>
    <t>e5</t>
  </si>
  <si>
    <t>e10</t>
  </si>
  <si>
    <t>IM120b</t>
  </si>
  <si>
    <t>IM184b</t>
  </si>
  <si>
    <t>IM266b</t>
  </si>
  <si>
    <t>im180cr*160</t>
  </si>
  <si>
    <t>IM123b</t>
  </si>
  <si>
    <t>IM202b</t>
  </si>
  <si>
    <t>IM273b</t>
  </si>
  <si>
    <t>ms 122 rej *80</t>
  </si>
  <si>
    <t>IM145b</t>
  </si>
  <si>
    <t>IM233b</t>
  </si>
  <si>
    <t>IM292b</t>
  </si>
  <si>
    <t>IM168b*20</t>
  </si>
  <si>
    <t>IM162b</t>
  </si>
  <si>
    <t>IM242b</t>
  </si>
  <si>
    <t>IM299b</t>
  </si>
  <si>
    <t>im 251b*20</t>
  </si>
  <si>
    <t>IM166b</t>
  </si>
  <si>
    <t>IM251b</t>
  </si>
  <si>
    <t>IM305b</t>
  </si>
  <si>
    <t>im255b*20</t>
  </si>
  <si>
    <t>IM168b</t>
  </si>
  <si>
    <t>IM252b</t>
  </si>
  <si>
    <t>IM328b</t>
  </si>
  <si>
    <t>im266b*20</t>
  </si>
  <si>
    <t>IM105b</t>
  </si>
  <si>
    <t>IM171b</t>
  </si>
  <si>
    <t>IM253b</t>
  </si>
  <si>
    <t>im305a*50</t>
  </si>
  <si>
    <t>IM255a*50</t>
  </si>
  <si>
    <t>im305a*100</t>
  </si>
  <si>
    <t>IM119b</t>
  </si>
  <si>
    <t>IM180b</t>
  </si>
  <si>
    <t>IM255b</t>
  </si>
  <si>
    <t>IM273a *50</t>
  </si>
  <si>
    <t>IM180a*80</t>
  </si>
  <si>
    <t>ref</t>
  </si>
  <si>
    <t>Log control</t>
  </si>
  <si>
    <t>Log 20</t>
  </si>
  <si>
    <t>Log5</t>
  </si>
  <si>
    <t>Log10</t>
  </si>
  <si>
    <t>LogC-20</t>
  </si>
  <si>
    <t>LogC-5</t>
  </si>
  <si>
    <t>lOGC-10</t>
  </si>
  <si>
    <t>IM105GR</t>
  </si>
  <si>
    <t>IM119GR</t>
  </si>
  <si>
    <t>IM120GR</t>
  </si>
  <si>
    <t>IM202GR</t>
  </si>
  <si>
    <t>IM242GR</t>
  </si>
  <si>
    <t>IM252 GR</t>
  </si>
  <si>
    <t>IM255GR</t>
  </si>
  <si>
    <t>IM180cR*40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</si>
</sst>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_);[Red]\(0\)"/>
    <numFmt numFmtId="165" formatCode="0.0000_ "/>
    <numFmt numFmtId="166" formatCode="0.000_ "/>
    <numFmt numFmtId="167" formatCode="0.0%"/>
    <numFmt numFmtId="168" formatCode="0.00_ "/>
    <numFmt numFmtId="169" formatCode="0.000"/>
    <numFmt numFmtId="170" formatCode="0.0"/>
    <numFmt numFmtId="171" formatCode="0.0_);[Red]\(0.0\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2"/>
      <name val="宋体"/>
      <charset val="134"/>
    </font>
    <font>
      <b/>
      <sz val="9"/>
      <name val="Arial"/>
      <family val="2"/>
    </font>
    <font>
      <b/>
      <sz val="9"/>
      <color indexed="10"/>
      <name val="Arial"/>
      <family val="2"/>
    </font>
    <font>
      <sz val="9"/>
      <name val="Arial"/>
      <family val="2"/>
    </font>
    <font>
      <i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name val="宋体"/>
      <charset val="134"/>
    </font>
    <font>
      <b/>
      <sz val="10"/>
      <color rgb="FF000000"/>
      <name val="Arial"/>
      <family val="2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14" fillId="8" borderId="13" applyNumberFormat="0" applyAlignment="0" applyProtection="0"/>
  </cellStyleXfs>
  <cellXfs count="90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quotePrefix="1"/>
    <xf numFmtId="0" fontId="0" fillId="2" borderId="1" xfId="0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center" vertical="center" wrapText="1"/>
    </xf>
    <xf numFmtId="0" fontId="7" fillId="3" borderId="2" xfId="2" applyFont="1" applyFill="1" applyBorder="1" applyAlignment="1">
      <alignment horizontal="center" vertical="center"/>
    </xf>
    <xf numFmtId="0" fontId="8" fillId="3" borderId="3" xfId="2" applyFont="1" applyFill="1" applyBorder="1" applyAlignment="1">
      <alignment horizontal="center" vertical="center"/>
    </xf>
    <xf numFmtId="0" fontId="7" fillId="3" borderId="3" xfId="2" applyFont="1" applyFill="1" applyBorder="1" applyAlignment="1">
      <alignment horizontal="center" vertical="center"/>
    </xf>
    <xf numFmtId="164" fontId="8" fillId="3" borderId="3" xfId="2" applyNumberFormat="1" applyFont="1" applyFill="1" applyBorder="1" applyAlignment="1">
      <alignment horizontal="center" vertical="center"/>
    </xf>
    <xf numFmtId="165" fontId="7" fillId="3" borderId="3" xfId="2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7" fillId="3" borderId="4" xfId="2" applyFont="1" applyFill="1" applyBorder="1" applyAlignment="1">
      <alignment horizontal="center" vertical="center"/>
    </xf>
    <xf numFmtId="166" fontId="9" fillId="0" borderId="5" xfId="2" applyNumberFormat="1" applyFont="1" applyBorder="1" applyAlignment="1">
      <alignment horizontal="center" vertical="center"/>
    </xf>
    <xf numFmtId="10" fontId="9" fillId="3" borderId="5" xfId="1" applyNumberFormat="1" applyFont="1" applyFill="1" applyBorder="1" applyAlignment="1">
      <alignment horizontal="center" vertical="center"/>
    </xf>
    <xf numFmtId="165" fontId="9" fillId="3" borderId="5" xfId="2" applyNumberFormat="1" applyFont="1" applyFill="1" applyBorder="1" applyAlignment="1">
      <alignment horizontal="center" vertical="center"/>
    </xf>
    <xf numFmtId="0" fontId="9" fillId="3" borderId="5" xfId="2" quotePrefix="1" applyFont="1" applyFill="1" applyBorder="1" applyAlignment="1">
      <alignment horizontal="center" vertical="center"/>
    </xf>
    <xf numFmtId="165" fontId="9" fillId="3" borderId="5" xfId="2" quotePrefix="1" applyNumberFormat="1" applyFont="1" applyFill="1" applyBorder="1" applyAlignment="1">
      <alignment horizontal="center" vertical="center"/>
    </xf>
    <xf numFmtId="0" fontId="9" fillId="3" borderId="5" xfId="2" applyFont="1" applyFill="1" applyBorder="1" applyAlignment="1">
      <alignment horizontal="left" vertical="center"/>
    </xf>
    <xf numFmtId="0" fontId="9" fillId="3" borderId="6" xfId="2" applyFont="1" applyFill="1" applyBorder="1" applyAlignment="1">
      <alignment vertical="center"/>
    </xf>
    <xf numFmtId="0" fontId="9" fillId="3" borderId="5" xfId="2" applyFont="1" applyFill="1" applyBorder="1" applyAlignment="1">
      <alignment vertical="center"/>
    </xf>
    <xf numFmtId="167" fontId="9" fillId="3" borderId="5" xfId="1" applyNumberFormat="1" applyFont="1" applyFill="1" applyBorder="1" applyAlignment="1">
      <alignment horizontal="center" vertical="center"/>
    </xf>
    <xf numFmtId="168" fontId="9" fillId="3" borderId="6" xfId="2" applyNumberFormat="1" applyFont="1" applyFill="1" applyBorder="1" applyAlignment="1">
      <alignment horizontal="center" vertical="center"/>
    </xf>
    <xf numFmtId="166" fontId="9" fillId="0" borderId="7" xfId="2" applyNumberFormat="1" applyFont="1" applyBorder="1" applyAlignment="1">
      <alignment horizontal="center" vertical="center"/>
    </xf>
    <xf numFmtId="10" fontId="9" fillId="3" borderId="7" xfId="1" applyNumberFormat="1" applyFont="1" applyFill="1" applyBorder="1" applyAlignment="1">
      <alignment horizontal="center" vertical="center"/>
    </xf>
    <xf numFmtId="165" fontId="9" fillId="3" borderId="7" xfId="2" applyNumberFormat="1" applyFont="1" applyFill="1" applyBorder="1" applyAlignment="1">
      <alignment horizontal="center" vertical="center"/>
    </xf>
    <xf numFmtId="0" fontId="9" fillId="3" borderId="7" xfId="2" applyFont="1" applyFill="1" applyBorder="1" applyAlignment="1">
      <alignment vertical="center"/>
    </xf>
    <xf numFmtId="167" fontId="9" fillId="3" borderId="7" xfId="1" applyNumberFormat="1" applyFont="1" applyFill="1" applyBorder="1" applyAlignment="1">
      <alignment horizontal="center" vertical="center"/>
    </xf>
    <xf numFmtId="0" fontId="7" fillId="3" borderId="2" xfId="2" applyFont="1" applyFill="1" applyBorder="1" applyAlignment="1">
      <alignment horizontal="left" vertical="center"/>
    </xf>
    <xf numFmtId="166" fontId="9" fillId="0" borderId="8" xfId="2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9" fillId="4" borderId="5" xfId="2" applyFont="1" applyFill="1" applyBorder="1" applyAlignment="1">
      <alignment horizontal="center" vertical="center"/>
    </xf>
    <xf numFmtId="166" fontId="7" fillId="3" borderId="4" xfId="2" applyNumberFormat="1" applyFont="1" applyFill="1" applyBorder="1" applyAlignment="1">
      <alignment horizontal="left" vertical="center"/>
    </xf>
    <xf numFmtId="166" fontId="9" fillId="0" borderId="6" xfId="2" applyNumberFormat="1" applyFont="1" applyBorder="1" applyAlignment="1">
      <alignment horizontal="center" vertical="center"/>
    </xf>
    <xf numFmtId="2" fontId="0" fillId="0" borderId="0" xfId="0" applyNumberFormat="1"/>
    <xf numFmtId="0" fontId="10" fillId="0" borderId="0" xfId="0" applyFont="1"/>
    <xf numFmtId="0" fontId="9" fillId="0" borderId="0" xfId="2" applyFont="1" applyAlignment="1">
      <alignment vertical="center"/>
    </xf>
    <xf numFmtId="0" fontId="3" fillId="5" borderId="0" xfId="0" applyFont="1" applyFill="1" applyAlignment="1">
      <alignment horizontal="left" vertical="center"/>
    </xf>
    <xf numFmtId="0" fontId="11" fillId="6" borderId="2" xfId="0" applyFont="1" applyFill="1" applyBorder="1" applyAlignment="1">
      <alignment horizontal="right" vertical="center" wrapText="1"/>
    </xf>
    <xf numFmtId="0" fontId="0" fillId="6" borderId="3" xfId="0" applyFill="1" applyBorder="1" applyAlignment="1">
      <alignment horizontal="left" wrapText="1"/>
    </xf>
    <xf numFmtId="0" fontId="0" fillId="6" borderId="3" xfId="0" applyFill="1" applyBorder="1" applyAlignment="1">
      <alignment wrapText="1"/>
    </xf>
    <xf numFmtId="0" fontId="0" fillId="6" borderId="8" xfId="0" applyFill="1" applyBorder="1" applyAlignment="1">
      <alignment wrapText="1"/>
    </xf>
    <xf numFmtId="0" fontId="0" fillId="7" borderId="9" xfId="0" applyFill="1" applyBorder="1" applyAlignment="1">
      <alignment wrapText="1"/>
    </xf>
    <xf numFmtId="0" fontId="0" fillId="0" borderId="5" xfId="0" applyBorder="1" applyAlignment="1">
      <alignment wrapText="1"/>
    </xf>
    <xf numFmtId="0" fontId="2" fillId="0" borderId="4" xfId="0" applyFont="1" applyBorder="1" applyAlignment="1">
      <alignment horizontal="right"/>
    </xf>
    <xf numFmtId="169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170" fontId="0" fillId="0" borderId="0" xfId="0" applyNumberFormat="1" applyAlignment="1">
      <alignment wrapText="1"/>
    </xf>
    <xf numFmtId="0" fontId="0" fillId="0" borderId="4" xfId="0" applyBorder="1" applyAlignment="1">
      <alignment horizontal="right"/>
    </xf>
    <xf numFmtId="170" fontId="0" fillId="0" borderId="0" xfId="0" applyNumberFormat="1"/>
    <xf numFmtId="20" fontId="0" fillId="0" borderId="0" xfId="0" applyNumberFormat="1"/>
    <xf numFmtId="0" fontId="0" fillId="0" borderId="11" xfId="0" applyBorder="1" applyAlignment="1">
      <alignment horizontal="right"/>
    </xf>
    <xf numFmtId="169" fontId="0" fillId="0" borderId="12" xfId="0" applyNumberFormat="1" applyBorder="1"/>
    <xf numFmtId="169" fontId="0" fillId="0" borderId="0" xfId="0" applyNumberFormat="1"/>
    <xf numFmtId="0" fontId="8" fillId="3" borderId="5" xfId="2" applyFont="1" applyFill="1" applyBorder="1" applyAlignment="1">
      <alignment horizontal="right" vertical="center"/>
    </xf>
    <xf numFmtId="0" fontId="0" fillId="0" borderId="5" xfId="0" applyFont="1" applyBorder="1" applyAlignment="1">
      <alignment horizontal="left"/>
    </xf>
    <xf numFmtId="0" fontId="13" fillId="0" borderId="1" xfId="0" applyFont="1" applyBorder="1" applyAlignment="1">
      <alignment horizontal="center" vertical="center" wrapText="1"/>
    </xf>
    <xf numFmtId="1" fontId="0" fillId="0" borderId="5" xfId="0" applyNumberFormat="1" applyBorder="1"/>
    <xf numFmtId="1" fontId="0" fillId="0" borderId="6" xfId="0" applyNumberFormat="1" applyBorder="1"/>
    <xf numFmtId="1" fontId="0" fillId="0" borderId="10" xfId="0" applyNumberFormat="1" applyBorder="1"/>
    <xf numFmtId="171" fontId="9" fillId="4" borderId="5" xfId="2" applyNumberFormat="1" applyFont="1" applyFill="1" applyBorder="1" applyAlignment="1">
      <alignment horizontal="center" vertical="center"/>
    </xf>
    <xf numFmtId="0" fontId="14" fillId="8" borderId="13" xfId="3"/>
    <xf numFmtId="0" fontId="15" fillId="9" borderId="4" xfId="0" applyFont="1" applyFill="1" applyBorder="1" applyAlignment="1">
      <alignment horizontal="right"/>
    </xf>
    <xf numFmtId="0" fontId="15" fillId="9" borderId="5" xfId="0" applyFont="1" applyFill="1" applyBorder="1" applyAlignment="1">
      <alignment horizontal="left"/>
    </xf>
    <xf numFmtId="169" fontId="15" fillId="9" borderId="5" xfId="0" applyNumberFormat="1" applyFont="1" applyFill="1" applyBorder="1"/>
    <xf numFmtId="1" fontId="15" fillId="9" borderId="5" xfId="0" applyNumberFormat="1" applyFont="1" applyFill="1" applyBorder="1"/>
    <xf numFmtId="0" fontId="15" fillId="9" borderId="5" xfId="0" applyFont="1" applyFill="1" applyBorder="1"/>
    <xf numFmtId="1" fontId="15" fillId="9" borderId="6" xfId="0" applyNumberFormat="1" applyFont="1" applyFill="1" applyBorder="1"/>
    <xf numFmtId="1" fontId="15" fillId="9" borderId="10" xfId="0" applyNumberFormat="1" applyFont="1" applyFill="1" applyBorder="1"/>
    <xf numFmtId="0" fontId="2" fillId="9" borderId="4" xfId="0" applyFont="1" applyFill="1" applyBorder="1" applyAlignment="1">
      <alignment horizontal="right"/>
    </xf>
    <xf numFmtId="0" fontId="0" fillId="9" borderId="5" xfId="0" applyFont="1" applyFill="1" applyBorder="1" applyAlignment="1">
      <alignment horizontal="left"/>
    </xf>
    <xf numFmtId="169" fontId="0" fillId="9" borderId="5" xfId="0" applyNumberFormat="1" applyFill="1" applyBorder="1"/>
    <xf numFmtId="1" fontId="0" fillId="9" borderId="5" xfId="0" applyNumberFormat="1" applyFill="1" applyBorder="1"/>
    <xf numFmtId="0" fontId="0" fillId="9" borderId="5" xfId="0" applyFill="1" applyBorder="1"/>
    <xf numFmtId="1" fontId="0" fillId="9" borderId="6" xfId="0" applyNumberFormat="1" applyFill="1" applyBorder="1"/>
    <xf numFmtId="1" fontId="0" fillId="9" borderId="10" xfId="0" applyNumberFormat="1" applyFill="1" applyBorder="1"/>
    <xf numFmtId="0" fontId="0" fillId="9" borderId="4" xfId="0" applyFill="1" applyBorder="1" applyAlignment="1">
      <alignment horizontal="right"/>
    </xf>
    <xf numFmtId="0" fontId="0" fillId="9" borderId="0" xfId="0" applyFill="1"/>
    <xf numFmtId="0" fontId="0" fillId="10" borderId="0" xfId="0" applyFill="1"/>
    <xf numFmtId="0" fontId="0" fillId="5" borderId="0" xfId="0" applyFill="1"/>
    <xf numFmtId="0" fontId="0" fillId="5" borderId="5" xfId="0" applyFill="1" applyBorder="1"/>
    <xf numFmtId="0" fontId="0" fillId="5" borderId="14" xfId="0" applyFill="1" applyBorder="1"/>
    <xf numFmtId="0" fontId="0" fillId="0" borderId="14" xfId="0" applyBorder="1"/>
    <xf numFmtId="0" fontId="0" fillId="5" borderId="15" xfId="0" applyFill="1" applyBorder="1"/>
  </cellXfs>
  <cellStyles count="4">
    <cellStyle name="Input" xfId="3" builtinId="20"/>
    <cellStyle name="Normal" xfId="0" builtinId="0"/>
    <cellStyle name="Percent" xfId="1" builtinId="5"/>
    <cellStyle name="常规_LogitLog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'AF template (2)'!$B$24</c:f>
          <c:strCache>
            <c:ptCount val="1"/>
            <c:pt idx="0">
              <c:v>Standard  Curve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0.18856146578799951"/>
          <c:y val="0.17165536599591719"/>
          <c:w val="0.77162584892715746"/>
          <c:h val="0.638290682414698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'AF template (2)'!$J$25:$J$26</c:f>
              <c:strCache>
                <c:ptCount val="2"/>
                <c:pt idx="0">
                  <c:v>log X</c:v>
                </c:pt>
                <c:pt idx="1">
                  <c:v>-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0.10661787652718721"/>
                  <c:y val="-0.3283941888076802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'AF template (2)'!$I$27:$I$31</c:f>
              <c:numCache>
                <c:formatCode>General</c:formatCode>
                <c:ptCount val="5"/>
                <c:pt idx="0">
                  <c:v>1.2656663733312754</c:v>
                </c:pt>
                <c:pt idx="1">
                  <c:v>0.10676797542570614</c:v>
                </c:pt>
                <c:pt idx="2">
                  <c:v>-0.68458792716427563</c:v>
                </c:pt>
                <c:pt idx="3">
                  <c:v>-1.5325626585028631</c:v>
                </c:pt>
                <c:pt idx="4">
                  <c:v>-2.2568305177639365</c:v>
                </c:pt>
              </c:numCache>
            </c:numRef>
          </c:xVal>
          <c:yVal>
            <c:numRef>
              <c:f>'AF template (2)'!$J$27:$J$31</c:f>
              <c:numCache>
                <c:formatCode>0.0000_ </c:formatCode>
                <c:ptCount val="5"/>
                <c:pt idx="0">
                  <c:v>-0.69897000433601875</c:v>
                </c:pt>
                <c:pt idx="1">
                  <c:v>-0.3010299956639812</c:v>
                </c:pt>
                <c:pt idx="2">
                  <c:v>0</c:v>
                </c:pt>
                <c:pt idx="3">
                  <c:v>0.3010299956639812</c:v>
                </c:pt>
                <c:pt idx="4">
                  <c:v>0.6020599913279624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D7-4FD1-88DC-6793219F2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1877968"/>
        <c:axId val="-1431855664"/>
      </c:scatterChart>
      <c:valAx>
        <c:axId val="-1431877968"/>
        <c:scaling>
          <c:orientation val="minMax"/>
        </c:scaling>
        <c:delete val="0"/>
        <c:axPos val="b"/>
        <c:title>
          <c:tx>
            <c:strRef>
              <c:f>'AF template (2)'!$J$24</c:f>
              <c:strCache>
                <c:ptCount val="1"/>
                <c:pt idx="0">
                  <c:v>Log(AF ppb)</c:v>
                </c:pt>
              </c:strCache>
            </c:strRef>
          </c:tx>
          <c:overlay val="0"/>
          <c:txPr>
            <a:bodyPr/>
            <a:lstStyle/>
            <a:p>
              <a:pPr>
                <a:defRPr sz="1200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1431855664"/>
        <c:crossesAt val="-1"/>
        <c:crossBetween val="midCat"/>
      </c:valAx>
      <c:valAx>
        <c:axId val="-1431855664"/>
        <c:scaling>
          <c:orientation val="minMax"/>
        </c:scaling>
        <c:delete val="0"/>
        <c:axPos val="l"/>
        <c:title>
          <c:tx>
            <c:strRef>
              <c:f>'AF template (2)'!$I$24</c:f>
              <c:strCache>
                <c:ptCount val="1"/>
                <c:pt idx="0">
                  <c:v>Logit Y =LN(ODstd/(OD0-ODstd))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200"/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1431877968"/>
        <c:crossesAt val="-3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'E-beam controls'!$B$24</c:f>
          <c:strCache>
            <c:ptCount val="1"/>
            <c:pt idx="0">
              <c:v>Standard  Curve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0.18856146578799951"/>
          <c:y val="0.17165536599591719"/>
          <c:w val="0.77162584892715746"/>
          <c:h val="0.638290682414698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'E-beam controls'!$J$25:$J$26</c:f>
              <c:strCache>
                <c:ptCount val="2"/>
                <c:pt idx="0">
                  <c:v>log X</c:v>
                </c:pt>
                <c:pt idx="1">
                  <c:v>-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0.10661787652718721"/>
                  <c:y val="-0.3283941888076802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'E-beam controls'!$I$27:$I$31</c:f>
              <c:numCache>
                <c:formatCode>General</c:formatCode>
                <c:ptCount val="5"/>
                <c:pt idx="0">
                  <c:v>1.2904846441116955</c:v>
                </c:pt>
                <c:pt idx="1">
                  <c:v>0.20353954988879996</c:v>
                </c:pt>
                <c:pt idx="2">
                  <c:v>-0.60946815988346081</c:v>
                </c:pt>
                <c:pt idx="3">
                  <c:v>-1.4855925821021712</c:v>
                </c:pt>
                <c:pt idx="4">
                  <c:v>-2.1815467646169897</c:v>
                </c:pt>
              </c:numCache>
            </c:numRef>
          </c:xVal>
          <c:yVal>
            <c:numRef>
              <c:f>'E-beam controls'!$J$27:$J$31</c:f>
              <c:numCache>
                <c:formatCode>0.0000_ </c:formatCode>
                <c:ptCount val="5"/>
                <c:pt idx="0">
                  <c:v>-0.69897000433601875</c:v>
                </c:pt>
                <c:pt idx="1">
                  <c:v>-0.3010299956639812</c:v>
                </c:pt>
                <c:pt idx="2">
                  <c:v>0</c:v>
                </c:pt>
                <c:pt idx="3">
                  <c:v>0.3010299956639812</c:v>
                </c:pt>
                <c:pt idx="4">
                  <c:v>0.6020599913279624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A0-498C-A6B8-92536746F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1877968"/>
        <c:axId val="-1431855664"/>
      </c:scatterChart>
      <c:valAx>
        <c:axId val="-1431877968"/>
        <c:scaling>
          <c:orientation val="minMax"/>
        </c:scaling>
        <c:delete val="0"/>
        <c:axPos val="b"/>
        <c:title>
          <c:tx>
            <c:strRef>
              <c:f>'E-beam controls'!$J$24</c:f>
              <c:strCache>
                <c:ptCount val="1"/>
                <c:pt idx="0">
                  <c:v>Log(AF ppb)</c:v>
                </c:pt>
              </c:strCache>
            </c:strRef>
          </c:tx>
          <c:overlay val="0"/>
          <c:txPr>
            <a:bodyPr/>
            <a:lstStyle/>
            <a:p>
              <a:pPr>
                <a:defRPr sz="1200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1431855664"/>
        <c:crossesAt val="-1"/>
        <c:crossBetween val="midCat"/>
      </c:valAx>
      <c:valAx>
        <c:axId val="-1431855664"/>
        <c:scaling>
          <c:orientation val="minMax"/>
        </c:scaling>
        <c:delete val="0"/>
        <c:axPos val="l"/>
        <c:title>
          <c:tx>
            <c:strRef>
              <c:f>'E-beam controls'!$I$24</c:f>
              <c:strCache>
                <c:ptCount val="1"/>
                <c:pt idx="0">
                  <c:v>Logit Y =LN(ODstd/(OD0-ODstd))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200"/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1431877968"/>
        <c:crossesAt val="-3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'E-beam 20'!$B$24</c:f>
          <c:strCache>
            <c:ptCount val="1"/>
            <c:pt idx="0">
              <c:v>Standard  Curve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0.18856146578799951"/>
          <c:y val="0.17165536599591719"/>
          <c:w val="0.77162584892715746"/>
          <c:h val="0.638290682414698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'E-beam 20'!$J$25:$J$26</c:f>
              <c:strCache>
                <c:ptCount val="2"/>
                <c:pt idx="0">
                  <c:v>log X</c:v>
                </c:pt>
                <c:pt idx="1">
                  <c:v>-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0.10661787652718721"/>
                  <c:y val="-0.3283941888076802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'E-beam 20'!$I$27:$I$31</c:f>
              <c:numCache>
                <c:formatCode>General</c:formatCode>
                <c:ptCount val="5"/>
                <c:pt idx="0">
                  <c:v>2.0694034345773504</c:v>
                </c:pt>
                <c:pt idx="1">
                  <c:v>0.61951650690582805</c:v>
                </c:pt>
                <c:pt idx="2">
                  <c:v>-0.37007315776164401</c:v>
                </c:pt>
                <c:pt idx="3">
                  <c:v>-1.3440770366239987</c:v>
                </c:pt>
                <c:pt idx="4">
                  <c:v>-2.0721333483731113</c:v>
                </c:pt>
              </c:numCache>
            </c:numRef>
          </c:xVal>
          <c:yVal>
            <c:numRef>
              <c:f>'E-beam 20'!$J$27:$J$31</c:f>
              <c:numCache>
                <c:formatCode>0.0000_ </c:formatCode>
                <c:ptCount val="5"/>
                <c:pt idx="0">
                  <c:v>-0.69897000433601875</c:v>
                </c:pt>
                <c:pt idx="1">
                  <c:v>-0.3010299956639812</c:v>
                </c:pt>
                <c:pt idx="2">
                  <c:v>0</c:v>
                </c:pt>
                <c:pt idx="3">
                  <c:v>0.3010299956639812</c:v>
                </c:pt>
                <c:pt idx="4">
                  <c:v>0.6020599913279624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59-4D37-978C-0E0CD85F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1877968"/>
        <c:axId val="-1431855664"/>
      </c:scatterChart>
      <c:valAx>
        <c:axId val="-1431877968"/>
        <c:scaling>
          <c:orientation val="minMax"/>
        </c:scaling>
        <c:delete val="0"/>
        <c:axPos val="b"/>
        <c:title>
          <c:tx>
            <c:strRef>
              <c:f>'E-beam 20'!$J$24</c:f>
              <c:strCache>
                <c:ptCount val="1"/>
                <c:pt idx="0">
                  <c:v>Log(AF ppb)</c:v>
                </c:pt>
              </c:strCache>
            </c:strRef>
          </c:tx>
          <c:overlay val="0"/>
          <c:txPr>
            <a:bodyPr/>
            <a:lstStyle/>
            <a:p>
              <a:pPr>
                <a:defRPr sz="1200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1431855664"/>
        <c:crossesAt val="-1"/>
        <c:crossBetween val="midCat"/>
      </c:valAx>
      <c:valAx>
        <c:axId val="-1431855664"/>
        <c:scaling>
          <c:orientation val="minMax"/>
        </c:scaling>
        <c:delete val="0"/>
        <c:axPos val="l"/>
        <c:title>
          <c:tx>
            <c:strRef>
              <c:f>'E-beam 20'!$I$24</c:f>
              <c:strCache>
                <c:ptCount val="1"/>
                <c:pt idx="0">
                  <c:v>Logit Y =LN(ODstd/(OD0-ODstd))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200"/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1431877968"/>
        <c:crossesAt val="-3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'E-beam 5'!$B$24</c:f>
          <c:strCache>
            <c:ptCount val="1"/>
            <c:pt idx="0">
              <c:v>Standard  Curve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0.18856146578799951"/>
          <c:y val="0.17165536599591719"/>
          <c:w val="0.77162584892715746"/>
          <c:h val="0.638290682414698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'E-beam 5'!$J$25:$J$26</c:f>
              <c:strCache>
                <c:ptCount val="2"/>
                <c:pt idx="0">
                  <c:v>log X</c:v>
                </c:pt>
                <c:pt idx="1">
                  <c:v>-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0.10661787652718721"/>
                  <c:y val="-0.3283941888076802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'E-beam 5'!$I$27:$I$31</c:f>
              <c:numCache>
                <c:formatCode>General</c:formatCode>
                <c:ptCount val="5"/>
                <c:pt idx="0">
                  <c:v>1.4524078474886952</c:v>
                </c:pt>
                <c:pt idx="1">
                  <c:v>0.51630022499575068</c:v>
                </c:pt>
                <c:pt idx="2">
                  <c:v>-0.48914815471267548</c:v>
                </c:pt>
                <c:pt idx="3">
                  <c:v>-1.3956775750557004</c:v>
                </c:pt>
                <c:pt idx="4">
                  <c:v>-2.0900899354368709</c:v>
                </c:pt>
              </c:numCache>
            </c:numRef>
          </c:xVal>
          <c:yVal>
            <c:numRef>
              <c:f>'E-beam 5'!$J$27:$J$31</c:f>
              <c:numCache>
                <c:formatCode>0.0000_ </c:formatCode>
                <c:ptCount val="5"/>
                <c:pt idx="0">
                  <c:v>-0.69897000433601875</c:v>
                </c:pt>
                <c:pt idx="1">
                  <c:v>-0.3010299956639812</c:v>
                </c:pt>
                <c:pt idx="2">
                  <c:v>0</c:v>
                </c:pt>
                <c:pt idx="3">
                  <c:v>0.3010299956639812</c:v>
                </c:pt>
                <c:pt idx="4">
                  <c:v>0.6020599913279624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A8-4FF5-8CCA-7F8F864DE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1877968"/>
        <c:axId val="-1431855664"/>
      </c:scatterChart>
      <c:valAx>
        <c:axId val="-1431877968"/>
        <c:scaling>
          <c:orientation val="minMax"/>
        </c:scaling>
        <c:delete val="0"/>
        <c:axPos val="b"/>
        <c:title>
          <c:tx>
            <c:strRef>
              <c:f>'E-beam 5'!$J$24</c:f>
              <c:strCache>
                <c:ptCount val="1"/>
                <c:pt idx="0">
                  <c:v>Log(AF ppb)</c:v>
                </c:pt>
              </c:strCache>
            </c:strRef>
          </c:tx>
          <c:overlay val="0"/>
          <c:txPr>
            <a:bodyPr/>
            <a:lstStyle/>
            <a:p>
              <a:pPr>
                <a:defRPr sz="1200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1431855664"/>
        <c:crossesAt val="-1"/>
        <c:crossBetween val="midCat"/>
      </c:valAx>
      <c:valAx>
        <c:axId val="-1431855664"/>
        <c:scaling>
          <c:orientation val="minMax"/>
        </c:scaling>
        <c:delete val="0"/>
        <c:axPos val="l"/>
        <c:title>
          <c:tx>
            <c:strRef>
              <c:f>'E-beam 5'!$I$24</c:f>
              <c:strCache>
                <c:ptCount val="1"/>
                <c:pt idx="0">
                  <c:v>Logit Y =LN(ODstd/(OD0-ODstd))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200"/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1431877968"/>
        <c:crossesAt val="-3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'E-beam 10'!$B$24</c:f>
          <c:strCache>
            <c:ptCount val="1"/>
            <c:pt idx="0">
              <c:v>Standard  Curve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0.18856146578799951"/>
          <c:y val="0.17165536599591719"/>
          <c:w val="0.77162584892715746"/>
          <c:h val="0.638290682414698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'E-beam 10'!$J$25:$J$26</c:f>
              <c:strCache>
                <c:ptCount val="2"/>
                <c:pt idx="0">
                  <c:v>log X</c:v>
                </c:pt>
                <c:pt idx="1">
                  <c:v>-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0.10661787652718721"/>
                  <c:y val="-0.3283941888076802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'E-beam 10'!$I$27:$I$31</c:f>
              <c:numCache>
                <c:formatCode>General</c:formatCode>
                <c:ptCount val="5"/>
                <c:pt idx="0">
                  <c:v>0.90175943258561797</c:v>
                </c:pt>
                <c:pt idx="1">
                  <c:v>0.38814184025577714</c:v>
                </c:pt>
                <c:pt idx="2">
                  <c:v>-0.69598809156154917</c:v>
                </c:pt>
                <c:pt idx="3">
                  <c:v>-1.3747982875699711</c:v>
                </c:pt>
                <c:pt idx="4">
                  <c:v>-2.2335048967024278</c:v>
                </c:pt>
              </c:numCache>
            </c:numRef>
          </c:xVal>
          <c:yVal>
            <c:numRef>
              <c:f>'E-beam 10'!$J$27:$J$31</c:f>
              <c:numCache>
                <c:formatCode>0.0000_ </c:formatCode>
                <c:ptCount val="5"/>
                <c:pt idx="0">
                  <c:v>-0.69897000433601875</c:v>
                </c:pt>
                <c:pt idx="1">
                  <c:v>-0.3010299956639812</c:v>
                </c:pt>
                <c:pt idx="2">
                  <c:v>0</c:v>
                </c:pt>
                <c:pt idx="3">
                  <c:v>0.3010299956639812</c:v>
                </c:pt>
                <c:pt idx="4">
                  <c:v>0.6020599913279624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6F-45DF-A8FA-81275F06C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1877968"/>
        <c:axId val="-1431855664"/>
      </c:scatterChart>
      <c:valAx>
        <c:axId val="-1431877968"/>
        <c:scaling>
          <c:orientation val="minMax"/>
        </c:scaling>
        <c:delete val="0"/>
        <c:axPos val="b"/>
        <c:title>
          <c:tx>
            <c:strRef>
              <c:f>'E-beam 10'!$J$24</c:f>
              <c:strCache>
                <c:ptCount val="1"/>
                <c:pt idx="0">
                  <c:v>Log(AF ppb)</c:v>
                </c:pt>
              </c:strCache>
            </c:strRef>
          </c:tx>
          <c:overlay val="0"/>
          <c:txPr>
            <a:bodyPr/>
            <a:lstStyle/>
            <a:p>
              <a:pPr>
                <a:defRPr sz="1200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1431855664"/>
        <c:crossesAt val="-1"/>
        <c:crossBetween val="midCat"/>
      </c:valAx>
      <c:valAx>
        <c:axId val="-1431855664"/>
        <c:scaling>
          <c:orientation val="minMax"/>
        </c:scaling>
        <c:delete val="0"/>
        <c:axPos val="l"/>
        <c:title>
          <c:tx>
            <c:strRef>
              <c:f>'E-beam 10'!$I$24</c:f>
              <c:strCache>
                <c:ptCount val="1"/>
                <c:pt idx="0">
                  <c:v>Logit Y =LN(ODstd/(OD0-ODstd))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200"/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1431877968"/>
        <c:crossesAt val="-3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'AF template'!$B$24</c:f>
          <c:strCache>
            <c:ptCount val="1"/>
            <c:pt idx="0">
              <c:v>Standard  Curve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0.18856146578799951"/>
          <c:y val="0.17165536599591719"/>
          <c:w val="0.77162584892715746"/>
          <c:h val="0.638290682414698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'AF template'!$J$25:$J$26</c:f>
              <c:strCache>
                <c:ptCount val="2"/>
                <c:pt idx="0">
                  <c:v>log X</c:v>
                </c:pt>
                <c:pt idx="1">
                  <c:v>-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0.10661787652718721"/>
                  <c:y val="-0.3283941888076802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'AF template'!$I$27:$I$31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'AF template'!$J$27:$J$31</c:f>
              <c:numCache>
                <c:formatCode>0.0000_ </c:formatCode>
                <c:ptCount val="5"/>
                <c:pt idx="0">
                  <c:v>-0.69897000433601875</c:v>
                </c:pt>
                <c:pt idx="1">
                  <c:v>-0.3010299956639812</c:v>
                </c:pt>
                <c:pt idx="2">
                  <c:v>0</c:v>
                </c:pt>
                <c:pt idx="3">
                  <c:v>0.3010299956639812</c:v>
                </c:pt>
                <c:pt idx="4">
                  <c:v>0.6020599913279624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D9-4673-BC72-999CCA4A7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1877968"/>
        <c:axId val="-1431855664"/>
      </c:scatterChart>
      <c:valAx>
        <c:axId val="-1431877968"/>
        <c:scaling>
          <c:orientation val="minMax"/>
        </c:scaling>
        <c:delete val="0"/>
        <c:axPos val="b"/>
        <c:title>
          <c:tx>
            <c:strRef>
              <c:f>'AF template'!$J$24</c:f>
              <c:strCache>
                <c:ptCount val="1"/>
                <c:pt idx="0">
                  <c:v>Log(AF ppb)</c:v>
                </c:pt>
              </c:strCache>
            </c:strRef>
          </c:tx>
          <c:overlay val="0"/>
          <c:txPr>
            <a:bodyPr/>
            <a:lstStyle/>
            <a:p>
              <a:pPr>
                <a:defRPr sz="1200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1431855664"/>
        <c:crossesAt val="-1"/>
        <c:crossBetween val="midCat"/>
      </c:valAx>
      <c:valAx>
        <c:axId val="-1431855664"/>
        <c:scaling>
          <c:orientation val="minMax"/>
        </c:scaling>
        <c:delete val="0"/>
        <c:axPos val="l"/>
        <c:title>
          <c:tx>
            <c:strRef>
              <c:f>'AF template'!$I$24</c:f>
              <c:strCache>
                <c:ptCount val="1"/>
                <c:pt idx="0">
                  <c:v>Logit Y =LN(ODstd/(OD0-ODstd))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200"/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1431877968"/>
        <c:crossesAt val="-3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22</xdr:row>
      <xdr:rowOff>123825</xdr:rowOff>
    </xdr:from>
    <xdr:to>
      <xdr:col>17</xdr:col>
      <xdr:colOff>457200</xdr:colOff>
      <xdr:row>36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43452F-1D12-499D-9E4B-8CB20BA00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22</xdr:row>
      <xdr:rowOff>123825</xdr:rowOff>
    </xdr:from>
    <xdr:to>
      <xdr:col>17</xdr:col>
      <xdr:colOff>457200</xdr:colOff>
      <xdr:row>36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873F1B-745D-4363-9B56-B09C54DC1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22</xdr:row>
      <xdr:rowOff>123825</xdr:rowOff>
    </xdr:from>
    <xdr:to>
      <xdr:col>17</xdr:col>
      <xdr:colOff>457200</xdr:colOff>
      <xdr:row>36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F0EC35-437E-47C0-B13D-C1A9B1B5B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22</xdr:row>
      <xdr:rowOff>123825</xdr:rowOff>
    </xdr:from>
    <xdr:to>
      <xdr:col>17</xdr:col>
      <xdr:colOff>457200</xdr:colOff>
      <xdr:row>36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C93915-D801-4660-BC32-17DEADDC6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22</xdr:row>
      <xdr:rowOff>123825</xdr:rowOff>
    </xdr:from>
    <xdr:to>
      <xdr:col>17</xdr:col>
      <xdr:colOff>457200</xdr:colOff>
      <xdr:row>36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43AC50-B9AA-4483-B7B8-9C4A217B3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22</xdr:row>
      <xdr:rowOff>123825</xdr:rowOff>
    </xdr:from>
    <xdr:to>
      <xdr:col>17</xdr:col>
      <xdr:colOff>457200</xdr:colOff>
      <xdr:row>36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5"/>
  <sheetViews>
    <sheetView topLeftCell="A37" zoomScale="85" zoomScaleNormal="85" workbookViewId="0">
      <selection activeCell="H58" sqref="H58"/>
    </sheetView>
  </sheetViews>
  <sheetFormatPr defaultRowHeight="14.4"/>
  <cols>
    <col min="3" max="3" width="11" customWidth="1"/>
    <col min="4" max="4" width="13.21875" customWidth="1"/>
    <col min="5" max="5" width="12.44140625" customWidth="1"/>
    <col min="6" max="8" width="9.5546875" customWidth="1"/>
    <col min="9" max="9" width="10.21875" customWidth="1"/>
    <col min="10" max="10" width="9.77734375" customWidth="1"/>
    <col min="11" max="11" width="10" customWidth="1"/>
    <col min="12" max="12" width="9.77734375" customWidth="1"/>
    <col min="15" max="15" width="13.21875" customWidth="1"/>
    <col min="16" max="16" width="13.44140625" customWidth="1"/>
    <col min="19" max="19" width="7" customWidth="1"/>
  </cols>
  <sheetData>
    <row r="1" spans="2:17">
      <c r="B1" s="1" t="s">
        <v>0</v>
      </c>
      <c r="I1" s="2"/>
      <c r="J1" s="2"/>
      <c r="K1" s="2"/>
      <c r="L1" s="2"/>
    </row>
    <row r="2" spans="2:17">
      <c r="B2" t="s">
        <v>1</v>
      </c>
      <c r="C2" s="67" t="s">
        <v>68</v>
      </c>
      <c r="F2" t="s">
        <v>2</v>
      </c>
      <c r="G2" s="67" t="s">
        <v>68</v>
      </c>
      <c r="I2" s="2"/>
      <c r="J2" s="2"/>
      <c r="K2" s="2"/>
      <c r="L2" s="2"/>
    </row>
    <row r="3" spans="2:17" s="6" customFormat="1">
      <c r="B3" s="4"/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  <c r="L3" s="5">
        <v>10</v>
      </c>
      <c r="M3" s="5">
        <v>11</v>
      </c>
      <c r="N3" s="5">
        <v>12</v>
      </c>
      <c r="Q3"/>
    </row>
    <row r="4" spans="2:17" s="6" customFormat="1">
      <c r="B4" s="5" t="s">
        <v>3</v>
      </c>
      <c r="C4" s="7" t="s">
        <v>62</v>
      </c>
      <c r="D4" s="7" t="s">
        <v>230</v>
      </c>
      <c r="E4" s="7"/>
      <c r="F4" s="7"/>
      <c r="G4" s="7" t="s">
        <v>62</v>
      </c>
      <c r="H4" s="7"/>
      <c r="I4" s="7"/>
      <c r="J4" s="7"/>
      <c r="K4" s="7"/>
      <c r="L4" s="7"/>
      <c r="M4" s="7"/>
      <c r="N4" s="7" t="s">
        <v>71</v>
      </c>
      <c r="Q4"/>
    </row>
    <row r="5" spans="2:17" s="6" customFormat="1">
      <c r="B5" s="5" t="s">
        <v>4</v>
      </c>
      <c r="C5" s="7" t="s">
        <v>63</v>
      </c>
      <c r="D5" s="7" t="s">
        <v>231</v>
      </c>
      <c r="E5" s="7"/>
      <c r="F5" s="7"/>
      <c r="G5" s="7" t="s">
        <v>63</v>
      </c>
      <c r="H5" s="7"/>
      <c r="I5" s="7"/>
      <c r="J5" s="7"/>
      <c r="K5" s="7"/>
      <c r="L5" s="7"/>
      <c r="M5" s="7"/>
      <c r="N5" s="7" t="s">
        <v>72</v>
      </c>
      <c r="Q5"/>
    </row>
    <row r="6" spans="2:17" s="6" customFormat="1">
      <c r="B6" s="5" t="s">
        <v>5</v>
      </c>
      <c r="C6" s="7" t="s">
        <v>64</v>
      </c>
      <c r="D6" s="7" t="s">
        <v>232</v>
      </c>
      <c r="E6" s="7"/>
      <c r="F6" s="7"/>
      <c r="G6" s="7" t="s">
        <v>64</v>
      </c>
      <c r="H6" s="7"/>
      <c r="I6" s="7"/>
      <c r="J6" s="7"/>
      <c r="K6" s="7"/>
      <c r="L6" s="7"/>
      <c r="M6" s="7"/>
      <c r="N6" s="7" t="s">
        <v>76</v>
      </c>
      <c r="Q6"/>
    </row>
    <row r="7" spans="2:17" s="6" customFormat="1">
      <c r="B7" s="5" t="s">
        <v>6</v>
      </c>
      <c r="C7" s="7" t="s">
        <v>65</v>
      </c>
      <c r="D7" s="7" t="s">
        <v>233</v>
      </c>
      <c r="E7" s="7"/>
      <c r="F7" s="7"/>
      <c r="G7" s="7" t="s">
        <v>65</v>
      </c>
      <c r="H7" s="7"/>
      <c r="I7" s="7"/>
      <c r="J7" s="7"/>
      <c r="K7" s="7"/>
      <c r="L7" s="7"/>
      <c r="M7" s="7"/>
      <c r="N7" s="7" t="s">
        <v>78</v>
      </c>
      <c r="Q7"/>
    </row>
    <row r="8" spans="2:17" s="6" customFormat="1">
      <c r="B8" s="5" t="s">
        <v>7</v>
      </c>
      <c r="C8" s="7" t="s">
        <v>66</v>
      </c>
      <c r="D8" s="7" t="s">
        <v>234</v>
      </c>
      <c r="E8" s="7"/>
      <c r="F8" s="7"/>
      <c r="G8" s="7" t="s">
        <v>66</v>
      </c>
      <c r="H8" s="7"/>
      <c r="I8" s="7"/>
      <c r="J8" s="7"/>
      <c r="K8" s="7"/>
      <c r="L8" s="7"/>
      <c r="M8" s="7"/>
      <c r="N8" s="7" t="s">
        <v>80</v>
      </c>
      <c r="Q8"/>
    </row>
    <row r="9" spans="2:17" s="6" customFormat="1">
      <c r="B9" s="5" t="s">
        <v>8</v>
      </c>
      <c r="C9" s="7" t="s">
        <v>67</v>
      </c>
      <c r="D9" s="7" t="s">
        <v>235</v>
      </c>
      <c r="E9" s="7"/>
      <c r="F9" s="7"/>
      <c r="G9" s="7" t="s">
        <v>67</v>
      </c>
      <c r="H9" s="7"/>
      <c r="I9" s="7"/>
      <c r="J9" s="7"/>
      <c r="K9" s="7"/>
      <c r="L9" s="7"/>
      <c r="M9" s="7"/>
      <c r="N9" s="7" t="s">
        <v>82</v>
      </c>
      <c r="Q9"/>
    </row>
    <row r="10" spans="2:17" s="6" customFormat="1">
      <c r="B10" s="5" t="s">
        <v>9</v>
      </c>
      <c r="C10" s="7" t="s">
        <v>136</v>
      </c>
      <c r="D10" s="7" t="s">
        <v>236</v>
      </c>
      <c r="E10" s="7"/>
      <c r="F10" s="7"/>
      <c r="G10" s="7"/>
      <c r="H10" s="7"/>
      <c r="I10" s="7"/>
      <c r="J10" s="7"/>
      <c r="K10" s="7"/>
      <c r="L10" s="7"/>
      <c r="M10" s="7"/>
      <c r="N10" s="7" t="s">
        <v>83</v>
      </c>
      <c r="Q10"/>
    </row>
    <row r="11" spans="2:17" s="6" customFormat="1">
      <c r="B11" s="5" t="s">
        <v>10</v>
      </c>
      <c r="C11" s="7" t="s">
        <v>140</v>
      </c>
      <c r="D11" s="7" t="s">
        <v>237</v>
      </c>
      <c r="E11" s="7"/>
      <c r="F11" s="7"/>
      <c r="G11" s="7"/>
      <c r="H11" s="7"/>
      <c r="I11" s="7"/>
      <c r="J11" s="7"/>
      <c r="K11" s="7"/>
      <c r="L11" s="7"/>
      <c r="M11" s="7"/>
      <c r="N11" s="7" t="s">
        <v>84</v>
      </c>
    </row>
    <row r="13" spans="2:17">
      <c r="B13" s="1" t="s">
        <v>11</v>
      </c>
    </row>
    <row r="14" spans="2:17">
      <c r="B14" s="8"/>
      <c r="C14" s="5">
        <v>1</v>
      </c>
      <c r="D14" s="5">
        <v>2</v>
      </c>
      <c r="E14" s="5">
        <v>3</v>
      </c>
      <c r="F14" s="5">
        <v>4</v>
      </c>
      <c r="G14" s="5">
        <v>5</v>
      </c>
      <c r="H14" s="5">
        <v>6</v>
      </c>
      <c r="I14" s="5">
        <v>7</v>
      </c>
      <c r="J14" s="5">
        <v>8</v>
      </c>
      <c r="K14" s="5">
        <v>9</v>
      </c>
      <c r="L14" s="5">
        <v>10</v>
      </c>
      <c r="M14" s="5">
        <v>11</v>
      </c>
      <c r="N14" s="5">
        <v>12</v>
      </c>
    </row>
    <row r="15" spans="2:17">
      <c r="B15" s="5" t="s">
        <v>3</v>
      </c>
      <c r="C15" s="9">
        <v>2.1</v>
      </c>
      <c r="D15" s="9">
        <v>1.7470000000000001</v>
      </c>
      <c r="E15" s="9"/>
      <c r="F15" s="9"/>
      <c r="G15" s="9">
        <v>1.8440000000000001</v>
      </c>
      <c r="H15" s="9"/>
      <c r="I15" s="9"/>
      <c r="J15" s="9"/>
      <c r="K15" s="9"/>
      <c r="L15" s="9"/>
      <c r="M15" s="9"/>
      <c r="N15" s="9"/>
    </row>
    <row r="16" spans="2:17">
      <c r="B16" s="5" t="s">
        <v>4</v>
      </c>
      <c r="C16" s="9">
        <v>1.6379999999999999</v>
      </c>
      <c r="D16" s="9">
        <v>1.5069999999999999</v>
      </c>
      <c r="E16" s="9"/>
      <c r="F16" s="9"/>
      <c r="G16" s="9">
        <v>1.4550000000000001</v>
      </c>
      <c r="H16" s="9"/>
      <c r="I16" s="9"/>
      <c r="J16" s="9"/>
      <c r="K16" s="9"/>
      <c r="L16" s="9"/>
      <c r="M16" s="9"/>
      <c r="N16" s="9"/>
      <c r="O16" s="1" t="s">
        <v>12</v>
      </c>
    </row>
    <row r="17" spans="1:15">
      <c r="B17" s="5" t="s">
        <v>5</v>
      </c>
      <c r="C17" s="9">
        <v>1.1060000000000001</v>
      </c>
      <c r="D17" s="9">
        <v>1.0229999999999999</v>
      </c>
      <c r="E17" s="9"/>
      <c r="F17" s="9"/>
      <c r="G17" s="9">
        <v>1.0660000000000001</v>
      </c>
      <c r="H17" s="9"/>
      <c r="I17" s="9"/>
      <c r="J17" s="9"/>
      <c r="K17" s="9"/>
      <c r="L17" s="9"/>
      <c r="M17" s="9"/>
      <c r="N17" s="62"/>
      <c r="O17" t="s">
        <v>13</v>
      </c>
    </row>
    <row r="18" spans="1:15">
      <c r="B18" s="5" t="s">
        <v>6</v>
      </c>
      <c r="C18" s="9">
        <v>0.70399999999999996</v>
      </c>
      <c r="D18" s="9">
        <v>0.995</v>
      </c>
      <c r="E18" s="9"/>
      <c r="F18" s="9"/>
      <c r="G18" s="9">
        <v>0.68500000000000005</v>
      </c>
      <c r="H18" s="9"/>
      <c r="I18" s="9"/>
      <c r="J18" s="9"/>
      <c r="K18" s="9"/>
      <c r="L18" s="9"/>
      <c r="M18" s="9"/>
      <c r="N18" s="62"/>
      <c r="O18" t="s">
        <v>14</v>
      </c>
    </row>
    <row r="19" spans="1:15">
      <c r="B19" s="5" t="s">
        <v>7</v>
      </c>
      <c r="C19" s="9">
        <v>0.373</v>
      </c>
      <c r="D19" s="9">
        <v>1.1299999999999999</v>
      </c>
      <c r="E19" s="9"/>
      <c r="F19" s="9"/>
      <c r="G19" s="9">
        <v>0.35499999999999998</v>
      </c>
      <c r="H19" s="9"/>
      <c r="I19" s="9"/>
      <c r="J19" s="9"/>
      <c r="K19" s="9"/>
      <c r="L19" s="9"/>
      <c r="M19" s="9"/>
      <c r="N19" s="62"/>
      <c r="O19" t="s">
        <v>15</v>
      </c>
    </row>
    <row r="20" spans="1:15">
      <c r="B20" s="5" t="s">
        <v>8</v>
      </c>
      <c r="C20" s="9">
        <v>0.19900000000000001</v>
      </c>
      <c r="D20" s="9">
        <v>0.78500000000000003</v>
      </c>
      <c r="E20" s="9"/>
      <c r="F20" s="9"/>
      <c r="G20" s="9">
        <v>0.20100000000000001</v>
      </c>
      <c r="H20" s="9"/>
      <c r="I20" s="9"/>
      <c r="J20" s="9"/>
      <c r="K20" s="9"/>
      <c r="L20" s="9"/>
      <c r="M20" s="9"/>
      <c r="N20" s="62"/>
      <c r="O20" t="s">
        <v>16</v>
      </c>
    </row>
    <row r="21" spans="1:15">
      <c r="B21" s="5" t="s">
        <v>9</v>
      </c>
      <c r="C21" s="9"/>
      <c r="D21" s="9">
        <v>0.39200000000000002</v>
      </c>
      <c r="E21" s="9"/>
      <c r="F21" s="9"/>
      <c r="G21" s="9"/>
      <c r="H21" s="9"/>
      <c r="I21" s="9"/>
      <c r="J21" s="9"/>
      <c r="K21" s="9"/>
      <c r="L21" s="9"/>
      <c r="M21" s="9"/>
      <c r="N21" s="62"/>
      <c r="O21" t="s">
        <v>17</v>
      </c>
    </row>
    <row r="22" spans="1:15">
      <c r="B22" s="5" t="s">
        <v>10</v>
      </c>
      <c r="C22" s="9"/>
      <c r="D22" s="9">
        <v>0.107</v>
      </c>
      <c r="E22" s="9"/>
      <c r="F22" s="9"/>
      <c r="G22" s="9"/>
      <c r="H22" s="9"/>
      <c r="I22" s="9"/>
      <c r="J22" s="9"/>
      <c r="K22" s="9"/>
      <c r="L22" s="9"/>
      <c r="M22" s="9"/>
      <c r="N22" s="62"/>
      <c r="O22" t="s">
        <v>18</v>
      </c>
    </row>
    <row r="24" spans="1:15" ht="15" thickBot="1">
      <c r="A24" t="s">
        <v>19</v>
      </c>
      <c r="B24" s="1" t="s">
        <v>20</v>
      </c>
      <c r="I24" t="s">
        <v>21</v>
      </c>
      <c r="J24" t="s">
        <v>87</v>
      </c>
    </row>
    <row r="25" spans="1:15">
      <c r="B25" s="10" t="s">
        <v>22</v>
      </c>
      <c r="C25" s="11" t="s">
        <v>23</v>
      </c>
      <c r="D25" s="11" t="s">
        <v>24</v>
      </c>
      <c r="E25" s="12" t="s">
        <v>25</v>
      </c>
      <c r="F25" s="12" t="s">
        <v>26</v>
      </c>
      <c r="G25" s="13" t="s">
        <v>69</v>
      </c>
      <c r="H25" s="14" t="s">
        <v>27</v>
      </c>
      <c r="I25" s="12" t="s">
        <v>28</v>
      </c>
      <c r="J25" s="14" t="s">
        <v>29</v>
      </c>
      <c r="K25" s="12" t="s">
        <v>30</v>
      </c>
      <c r="L25" s="12" t="s">
        <v>31</v>
      </c>
      <c r="O25" s="15"/>
    </row>
    <row r="26" spans="1:15">
      <c r="B26" s="16" t="s">
        <v>32</v>
      </c>
      <c r="C26" s="9">
        <f t="shared" ref="C26:C31" si="0">C15</f>
        <v>2.1</v>
      </c>
      <c r="D26" s="9">
        <f t="shared" ref="D26:D31" si="1">N17</f>
        <v>0</v>
      </c>
      <c r="E26" s="17">
        <f t="shared" ref="E26:E31" si="2">AVERAGE(C26:D26)</f>
        <v>1.05</v>
      </c>
      <c r="F26" s="18">
        <v>1</v>
      </c>
      <c r="G26" s="66">
        <v>0</v>
      </c>
      <c r="H26" s="19"/>
      <c r="I26" s="20" t="s">
        <v>33</v>
      </c>
      <c r="J26" s="21" t="s">
        <v>33</v>
      </c>
      <c r="K26" s="22"/>
      <c r="L26" s="23"/>
      <c r="O26" s="15"/>
    </row>
    <row r="27" spans="1:15">
      <c r="B27" s="16" t="s">
        <v>34</v>
      </c>
      <c r="C27" s="9">
        <f t="shared" si="0"/>
        <v>1.6379999999999999</v>
      </c>
      <c r="D27" s="9">
        <f t="shared" si="1"/>
        <v>0</v>
      </c>
      <c r="E27" s="17">
        <f t="shared" si="2"/>
        <v>0.81899999999999995</v>
      </c>
      <c r="F27" s="18">
        <f>E27/E26</f>
        <v>0.77999999999999992</v>
      </c>
      <c r="G27" s="66">
        <v>0.2</v>
      </c>
      <c r="H27" s="19">
        <f>E27/E26</f>
        <v>0.77999999999999992</v>
      </c>
      <c r="I27" s="24">
        <f>LN(E27/(E26-E27))</f>
        <v>1.2656663733312754</v>
      </c>
      <c r="J27" s="19">
        <f>LOG(G27)</f>
        <v>-0.69897000433601875</v>
      </c>
      <c r="K27" s="25">
        <f>(G27-L27)/G27</f>
        <v>3.4369837587133606E-2</v>
      </c>
      <c r="L27" s="26">
        <f>(10^(((LN(E27/(E$26-E27)))-$C$34)/$C$33))</f>
        <v>0.19312603248257329</v>
      </c>
    </row>
    <row r="28" spans="1:15">
      <c r="B28" s="16" t="s">
        <v>35</v>
      </c>
      <c r="C28" s="9">
        <f t="shared" si="0"/>
        <v>1.1060000000000001</v>
      </c>
      <c r="D28" s="9">
        <f t="shared" si="1"/>
        <v>0</v>
      </c>
      <c r="E28" s="17">
        <f t="shared" si="2"/>
        <v>0.55300000000000005</v>
      </c>
      <c r="F28" s="18">
        <f>E28/E26</f>
        <v>0.52666666666666673</v>
      </c>
      <c r="G28" s="66">
        <v>0.5</v>
      </c>
      <c r="H28" s="19">
        <f>E28/E26</f>
        <v>0.52666666666666673</v>
      </c>
      <c r="I28" s="24">
        <f>LN(E28/(E26-E28))</f>
        <v>0.10676797542570614</v>
      </c>
      <c r="J28" s="19">
        <f>LOG(G28)</f>
        <v>-0.3010299956639812</v>
      </c>
      <c r="K28" s="25">
        <f>(G28-L28)/G28</f>
        <v>-3.2283490138491189E-2</v>
      </c>
      <c r="L28" s="26">
        <f>(10^(((LN(E28/(E$26-E28)))-$C$34)/$C$33))</f>
        <v>0.51614174506924559</v>
      </c>
    </row>
    <row r="29" spans="1:15">
      <c r="B29" s="16" t="s">
        <v>36</v>
      </c>
      <c r="C29" s="9">
        <f t="shared" si="0"/>
        <v>0.70399999999999996</v>
      </c>
      <c r="D29" s="9">
        <f t="shared" si="1"/>
        <v>0</v>
      </c>
      <c r="E29" s="17">
        <f t="shared" si="2"/>
        <v>0.35199999999999998</v>
      </c>
      <c r="F29" s="18">
        <f>E29/E26</f>
        <v>0.33523809523809522</v>
      </c>
      <c r="G29" s="66">
        <v>1</v>
      </c>
      <c r="H29" s="19">
        <f>E29/E26</f>
        <v>0.33523809523809522</v>
      </c>
      <c r="I29" s="24">
        <f>LN(E29/(E26-E29))</f>
        <v>-0.68458792716427563</v>
      </c>
      <c r="J29" s="19">
        <f>LOG(G29)</f>
        <v>0</v>
      </c>
      <c r="K29" s="25">
        <f>(G29-L29)/G29</f>
        <v>-9.9448759324471947E-3</v>
      </c>
      <c r="L29" s="26">
        <f>(10^(((LN(E29/(E$26-E29)))-$C$34)/$C$33))</f>
        <v>1.0099448759324472</v>
      </c>
    </row>
    <row r="30" spans="1:15">
      <c r="B30" s="16" t="s">
        <v>37</v>
      </c>
      <c r="C30" s="9">
        <f t="shared" si="0"/>
        <v>0.373</v>
      </c>
      <c r="D30" s="9">
        <f t="shared" si="1"/>
        <v>0</v>
      </c>
      <c r="E30" s="17">
        <f t="shared" si="2"/>
        <v>0.1865</v>
      </c>
      <c r="F30" s="18">
        <f>E30/E26</f>
        <v>0.17761904761904762</v>
      </c>
      <c r="G30" s="66">
        <v>2</v>
      </c>
      <c r="H30" s="19">
        <f>E30/E26</f>
        <v>0.17761904761904762</v>
      </c>
      <c r="I30" s="24">
        <f>LN(E30/(E26-E30))</f>
        <v>-1.5325626585028631</v>
      </c>
      <c r="J30" s="19">
        <f>LOG(G30)</f>
        <v>0.3010299956639812</v>
      </c>
      <c r="K30" s="25">
        <f>(G30-L30)/G30</f>
        <v>-3.6702740328929728E-2</v>
      </c>
      <c r="L30" s="26">
        <f>(10^(((LN(E30/(E$26-E30)))-$C$34)/$C$33))</f>
        <v>2.0734054806578595</v>
      </c>
      <c r="O30" s="15"/>
    </row>
    <row r="31" spans="1:15">
      <c r="B31" s="16" t="s">
        <v>38</v>
      </c>
      <c r="C31" s="9">
        <f t="shared" si="0"/>
        <v>0.19900000000000001</v>
      </c>
      <c r="D31" s="9">
        <f t="shared" si="1"/>
        <v>0</v>
      </c>
      <c r="E31" s="27">
        <f t="shared" si="2"/>
        <v>9.9500000000000005E-2</v>
      </c>
      <c r="F31" s="28">
        <f>E31/E26</f>
        <v>9.4761904761904769E-2</v>
      </c>
      <c r="G31" s="66">
        <v>4</v>
      </c>
      <c r="H31" s="29">
        <f>E31/E26</f>
        <v>9.4761904761904769E-2</v>
      </c>
      <c r="I31" s="30">
        <f>LN(E31/(E26-E31))</f>
        <v>-2.2568305177639365</v>
      </c>
      <c r="J31" s="29">
        <f>LOG(G31)</f>
        <v>0.6020599913279624</v>
      </c>
      <c r="K31" s="31">
        <f>(G31-L31)/G31</f>
        <v>4.1839465115989238E-2</v>
      </c>
      <c r="L31" s="26">
        <f>(10^(((LN(E31/(E$26-E31)))-$C$34)/$C$33))</f>
        <v>3.832642139536043</v>
      </c>
      <c r="O31" s="15"/>
    </row>
    <row r="32" spans="1:15" ht="15" thickBot="1">
      <c r="O32" s="15"/>
    </row>
    <row r="33" spans="1:26">
      <c r="B33" s="32" t="s">
        <v>39</v>
      </c>
      <c r="C33" s="33">
        <f>SLOPE(I27:I31,J27:J31)</f>
        <v>-2.7145044220952621</v>
      </c>
      <c r="D33" s="34"/>
      <c r="F33" s="60" t="s">
        <v>70</v>
      </c>
      <c r="G33" s="35">
        <v>1</v>
      </c>
      <c r="O33" s="15"/>
    </row>
    <row r="34" spans="1:26">
      <c r="B34" s="36" t="s">
        <v>40</v>
      </c>
      <c r="C34" s="37">
        <f>INTERCEPT(I27:I31,J27:J31)</f>
        <v>-0.67292188270595443</v>
      </c>
      <c r="D34" s="1">
        <v>5</v>
      </c>
      <c r="E34" s="1" t="s">
        <v>41</v>
      </c>
      <c r="O34" s="15"/>
    </row>
    <row r="35" spans="1:26">
      <c r="B35" s="36" t="s">
        <v>42</v>
      </c>
      <c r="C35" s="37">
        <f>10^(ABS(C34/C33))</f>
        <v>1.7696957729586427</v>
      </c>
      <c r="D35" s="38">
        <f>J41*D34</f>
        <v>0.96563016241286648</v>
      </c>
      <c r="E35" t="s">
        <v>43</v>
      </c>
      <c r="I35" t="s">
        <v>44</v>
      </c>
      <c r="O35" s="15"/>
      <c r="S35" s="39"/>
    </row>
    <row r="36" spans="1:26">
      <c r="B36" s="36" t="s">
        <v>45</v>
      </c>
      <c r="C36" s="37">
        <f>RSQ(I27:I31,J27:J31)</f>
        <v>0.99900217021534554</v>
      </c>
      <c r="D36" s="38">
        <f>J45*D34</f>
        <v>19.163210697680213</v>
      </c>
      <c r="E36" t="s">
        <v>46</v>
      </c>
      <c r="I36" t="s">
        <v>47</v>
      </c>
      <c r="J36">
        <f>COUNTIF($J$46:$J$129,"=&gt;max")</f>
        <v>0</v>
      </c>
      <c r="O36" s="15"/>
    </row>
    <row r="37" spans="1:26">
      <c r="B37" s="40"/>
      <c r="C37" s="40"/>
      <c r="I37" t="s">
        <v>48</v>
      </c>
      <c r="J37">
        <f>COUNT(J46:J129)</f>
        <v>6</v>
      </c>
      <c r="O37" s="15"/>
    </row>
    <row r="38" spans="1:26" ht="15" thickBot="1">
      <c r="B38" s="41" t="s">
        <v>49</v>
      </c>
      <c r="I38" t="s">
        <v>50</v>
      </c>
      <c r="J38">
        <f>COUNTIF($J$46:$J$129,"=&lt;LOD")</f>
        <v>8</v>
      </c>
      <c r="L38" s="1" t="s">
        <v>85</v>
      </c>
    </row>
    <row r="39" spans="1:26" s="6" customFormat="1" ht="43.2">
      <c r="A39" s="6" t="s">
        <v>51</v>
      </c>
      <c r="B39" s="42" t="s">
        <v>52</v>
      </c>
      <c r="C39" s="43" t="s">
        <v>53</v>
      </c>
      <c r="D39" s="44" t="s">
        <v>54</v>
      </c>
      <c r="E39" s="44" t="s">
        <v>24</v>
      </c>
      <c r="F39" s="44" t="s">
        <v>25</v>
      </c>
      <c r="G39" s="44" t="s">
        <v>55</v>
      </c>
      <c r="H39" s="44" t="s">
        <v>41</v>
      </c>
      <c r="I39" s="45" t="s">
        <v>56</v>
      </c>
      <c r="J39" s="46" t="s">
        <v>57</v>
      </c>
      <c r="L39" s="47" t="s">
        <v>51</v>
      </c>
      <c r="M39" s="47" t="s">
        <v>58</v>
      </c>
      <c r="N39" s="47" t="s">
        <v>59</v>
      </c>
      <c r="O39" s="47" t="s">
        <v>53</v>
      </c>
      <c r="P39" s="47" t="s">
        <v>60</v>
      </c>
      <c r="Q39" s="47" t="s">
        <v>61</v>
      </c>
      <c r="S39"/>
      <c r="T39"/>
      <c r="U39"/>
      <c r="V39"/>
      <c r="W39"/>
      <c r="X39"/>
      <c r="Y39"/>
      <c r="Z39"/>
    </row>
    <row r="40" spans="1:26">
      <c r="A40">
        <v>1</v>
      </c>
      <c r="B40" s="48" t="s">
        <v>62</v>
      </c>
      <c r="C40" s="61" t="str">
        <f>C4</f>
        <v>S1</v>
      </c>
      <c r="D40" s="49">
        <f>C15</f>
        <v>2.1</v>
      </c>
      <c r="E40" s="49">
        <f>N17</f>
        <v>0</v>
      </c>
      <c r="F40" s="49">
        <f t="shared" ref="F40:F45" si="3">AVERAGE(D40:E40)</f>
        <v>1.05</v>
      </c>
      <c r="G40" s="50"/>
      <c r="H40" s="50"/>
      <c r="I40" s="51"/>
      <c r="J40" s="52"/>
      <c r="L40" s="50">
        <v>1</v>
      </c>
      <c r="M40" s="50" t="s">
        <v>3</v>
      </c>
      <c r="N40" s="50">
        <v>1</v>
      </c>
      <c r="O40" s="50" t="str">
        <f>+C40</f>
        <v>S1</v>
      </c>
      <c r="P40" s="50" t="str">
        <f>+C4</f>
        <v>S1</v>
      </c>
      <c r="Q40" s="50">
        <f t="shared" ref="Q40:Q47" si="4">C15</f>
        <v>2.1</v>
      </c>
      <c r="S40" s="53"/>
      <c r="T40" s="53"/>
      <c r="U40" s="6"/>
      <c r="V40" s="6"/>
      <c r="W40" s="6"/>
      <c r="X40" s="6"/>
      <c r="Y40" s="6"/>
      <c r="Z40" s="6"/>
    </row>
    <row r="41" spans="1:26">
      <c r="B41" s="54" t="s">
        <v>63</v>
      </c>
      <c r="C41" s="61" t="str">
        <f t="shared" ref="C41:C47" si="5">C5</f>
        <v>S2</v>
      </c>
      <c r="D41" s="49">
        <f t="shared" ref="D41:D45" si="6">C16</f>
        <v>1.6379999999999999</v>
      </c>
      <c r="E41" s="49">
        <f t="shared" ref="E41:E45" si="7">N18</f>
        <v>0</v>
      </c>
      <c r="F41" s="49">
        <f t="shared" si="3"/>
        <v>0.81899999999999995</v>
      </c>
      <c r="G41" s="63">
        <f t="shared" ref="G41:G45" si="8">(10^(((LN(F41/($E$26-F41)))-$C$34)/$C$33))*$G$33</f>
        <v>0.19312603248257329</v>
      </c>
      <c r="H41" s="50">
        <v>1</v>
      </c>
      <c r="I41" s="64">
        <f t="shared" ref="I41:I45" si="9">G41*H41</f>
        <v>0.19312603248257329</v>
      </c>
      <c r="J41" s="65">
        <f t="shared" ref="J41:J45" si="10">IF(F41&gt;$F$41,"&lt;LOD",IF(F41&lt;$F$45,"&gt;max",I41))</f>
        <v>0.19312603248257329</v>
      </c>
      <c r="L41" s="50">
        <f t="shared" ref="L41:L104" si="11">L40+1</f>
        <v>2</v>
      </c>
      <c r="M41" s="50" t="s">
        <v>4</v>
      </c>
      <c r="N41" s="50">
        <v>1</v>
      </c>
      <c r="O41" s="50" t="str">
        <f t="shared" ref="O41:O47" si="12">+C41</f>
        <v>S2</v>
      </c>
      <c r="P41" s="50" t="str">
        <f t="shared" ref="P41:P47" si="13">+C5</f>
        <v>S2</v>
      </c>
      <c r="Q41" s="50">
        <f t="shared" si="4"/>
        <v>1.6379999999999999</v>
      </c>
      <c r="S41" s="55"/>
      <c r="T41" s="55"/>
    </row>
    <row r="42" spans="1:26">
      <c r="B42" s="54" t="s">
        <v>64</v>
      </c>
      <c r="C42" s="61" t="str">
        <f t="shared" si="5"/>
        <v>S3</v>
      </c>
      <c r="D42" s="49">
        <f t="shared" si="6"/>
        <v>1.1060000000000001</v>
      </c>
      <c r="E42" s="49">
        <f t="shared" si="7"/>
        <v>0</v>
      </c>
      <c r="F42" s="49">
        <f t="shared" si="3"/>
        <v>0.55300000000000005</v>
      </c>
      <c r="G42" s="63">
        <f t="shared" si="8"/>
        <v>0.51614174506924559</v>
      </c>
      <c r="H42" s="50">
        <v>1</v>
      </c>
      <c r="I42" s="64">
        <f t="shared" si="9"/>
        <v>0.51614174506924559</v>
      </c>
      <c r="J42" s="65">
        <f t="shared" si="10"/>
        <v>0.51614174506924559</v>
      </c>
      <c r="L42" s="50">
        <f t="shared" si="11"/>
        <v>3</v>
      </c>
      <c r="M42" s="50" t="s">
        <v>5</v>
      </c>
      <c r="N42" s="50">
        <v>1</v>
      </c>
      <c r="O42" s="50" t="str">
        <f t="shared" si="12"/>
        <v>S3</v>
      </c>
      <c r="P42" s="50" t="str">
        <f t="shared" si="13"/>
        <v>S3</v>
      </c>
      <c r="Q42" s="50">
        <f t="shared" si="4"/>
        <v>1.1060000000000001</v>
      </c>
      <c r="S42" s="2"/>
      <c r="T42" s="2"/>
      <c r="U42" s="2"/>
      <c r="V42" s="2"/>
    </row>
    <row r="43" spans="1:26">
      <c r="B43" s="54" t="s">
        <v>65</v>
      </c>
      <c r="C43" s="61" t="str">
        <f t="shared" si="5"/>
        <v>S4</v>
      </c>
      <c r="D43" s="49">
        <f t="shared" si="6"/>
        <v>0.70399999999999996</v>
      </c>
      <c r="E43" s="49">
        <f t="shared" si="7"/>
        <v>0</v>
      </c>
      <c r="F43" s="49">
        <f t="shared" si="3"/>
        <v>0.35199999999999998</v>
      </c>
      <c r="G43" s="63">
        <f t="shared" si="8"/>
        <v>1.0099448759324472</v>
      </c>
      <c r="H43" s="50">
        <v>1</v>
      </c>
      <c r="I43" s="64">
        <f t="shared" si="9"/>
        <v>1.0099448759324472</v>
      </c>
      <c r="J43" s="65">
        <f t="shared" si="10"/>
        <v>1.0099448759324472</v>
      </c>
      <c r="L43" s="50">
        <f t="shared" si="11"/>
        <v>4</v>
      </c>
      <c r="M43" s="50" t="s">
        <v>6</v>
      </c>
      <c r="N43" s="50">
        <v>1</v>
      </c>
      <c r="O43" s="50" t="str">
        <f t="shared" si="12"/>
        <v>S4</v>
      </c>
      <c r="P43" s="50" t="str">
        <f t="shared" si="13"/>
        <v>S4</v>
      </c>
      <c r="Q43" s="50">
        <f t="shared" si="4"/>
        <v>0.70399999999999996</v>
      </c>
    </row>
    <row r="44" spans="1:26">
      <c r="B44" s="54" t="s">
        <v>66</v>
      </c>
      <c r="C44" s="61" t="str">
        <f t="shared" si="5"/>
        <v>S5</v>
      </c>
      <c r="D44" s="49">
        <f t="shared" si="6"/>
        <v>0.373</v>
      </c>
      <c r="E44" s="49">
        <f t="shared" si="7"/>
        <v>0</v>
      </c>
      <c r="F44" s="49">
        <f t="shared" si="3"/>
        <v>0.1865</v>
      </c>
      <c r="G44" s="63">
        <f t="shared" si="8"/>
        <v>2.0734054806578595</v>
      </c>
      <c r="H44" s="50">
        <v>1</v>
      </c>
      <c r="I44" s="64">
        <f t="shared" si="9"/>
        <v>2.0734054806578595</v>
      </c>
      <c r="J44" s="65">
        <f t="shared" si="10"/>
        <v>2.0734054806578595</v>
      </c>
      <c r="L44" s="50">
        <f t="shared" si="11"/>
        <v>5</v>
      </c>
      <c r="M44" s="50" t="s">
        <v>7</v>
      </c>
      <c r="N44" s="50">
        <v>1</v>
      </c>
      <c r="O44" s="50" t="str">
        <f t="shared" si="12"/>
        <v>S5</v>
      </c>
      <c r="P44" s="50" t="str">
        <f t="shared" si="13"/>
        <v>S5</v>
      </c>
      <c r="Q44" s="50">
        <f t="shared" si="4"/>
        <v>0.373</v>
      </c>
    </row>
    <row r="45" spans="1:26">
      <c r="B45" s="54" t="s">
        <v>67</v>
      </c>
      <c r="C45" s="61" t="str">
        <f t="shared" si="5"/>
        <v>S6</v>
      </c>
      <c r="D45" s="49">
        <f t="shared" si="6"/>
        <v>0.19900000000000001</v>
      </c>
      <c r="E45" s="49">
        <f t="shared" si="7"/>
        <v>0</v>
      </c>
      <c r="F45" s="49">
        <f t="shared" si="3"/>
        <v>9.9500000000000005E-2</v>
      </c>
      <c r="G45" s="63">
        <f t="shared" si="8"/>
        <v>3.832642139536043</v>
      </c>
      <c r="H45" s="50">
        <v>1</v>
      </c>
      <c r="I45" s="64">
        <f t="shared" si="9"/>
        <v>3.832642139536043</v>
      </c>
      <c r="J45" s="65">
        <f t="shared" si="10"/>
        <v>3.832642139536043</v>
      </c>
      <c r="L45" s="50">
        <f t="shared" si="11"/>
        <v>6</v>
      </c>
      <c r="M45" s="50" t="s">
        <v>8</v>
      </c>
      <c r="N45" s="50">
        <v>1</v>
      </c>
      <c r="O45" s="50" t="str">
        <f t="shared" si="12"/>
        <v>S6</v>
      </c>
      <c r="P45" s="50" t="str">
        <f t="shared" si="13"/>
        <v>S6</v>
      </c>
      <c r="Q45" s="50">
        <f t="shared" si="4"/>
        <v>0.19900000000000001</v>
      </c>
    </row>
    <row r="46" spans="1:26">
      <c r="B46" s="54">
        <v>1</v>
      </c>
      <c r="C46" s="61" t="str">
        <f t="shared" si="5"/>
        <v>IM105c</v>
      </c>
      <c r="D46" s="49" t="str">
        <f>IF(ISBLANK(C21),"",C21)</f>
        <v/>
      </c>
      <c r="E46" s="49"/>
      <c r="F46" s="49" t="str">
        <f>IF(ISBLANK(C21),"", AVERAGE(D46:E46))</f>
        <v/>
      </c>
      <c r="G46" s="63" t="str">
        <f>IF(ISBLANK(C21),"",(10^(((LN(F46/($E$26-F46)))-$C$34)/$C$33))*$G$33)</f>
        <v/>
      </c>
      <c r="H46" s="50">
        <f>$D$34</f>
        <v>5</v>
      </c>
      <c r="I46" s="64" t="str">
        <f>IF(ISBLANK(C21),"",G46*H46)</f>
        <v/>
      </c>
      <c r="J46" s="65" t="str">
        <f>IF(ISBLANK(C21),"",IF(F46&gt;$F$41,"&lt;LOD",IF(F46&lt;$F$45,"&gt;max",I46)))</f>
        <v/>
      </c>
      <c r="L46" s="50">
        <f t="shared" si="11"/>
        <v>7</v>
      </c>
      <c r="M46" s="50" t="s">
        <v>9</v>
      </c>
      <c r="N46" s="50">
        <v>1</v>
      </c>
      <c r="O46" s="50" t="str">
        <f t="shared" si="12"/>
        <v>IM105c</v>
      </c>
      <c r="P46" s="50" t="str">
        <f t="shared" si="13"/>
        <v>IM105c</v>
      </c>
      <c r="Q46" s="50">
        <f t="shared" si="4"/>
        <v>0</v>
      </c>
    </row>
    <row r="47" spans="1:26">
      <c r="B47" s="54">
        <f t="shared" ref="B47:B110" si="14">B46+1</f>
        <v>2</v>
      </c>
      <c r="C47" s="61" t="str">
        <f t="shared" si="5"/>
        <v>IM119c</v>
      </c>
      <c r="D47" s="49" t="str">
        <f>IF(ISBLANK(C22),"",C22)</f>
        <v/>
      </c>
      <c r="E47" s="49"/>
      <c r="F47" s="49" t="str">
        <f>IF(ISBLANK(C22),"", AVERAGE(D47:E47))</f>
        <v/>
      </c>
      <c r="G47" s="63" t="str">
        <f>IF(ISBLANK(C22),"",(10^(((LN(F47/($E$26-F47)))-$C$34)/$C$33))*$G$33)</f>
        <v/>
      </c>
      <c r="H47" s="50">
        <f t="shared" ref="H47:H110" si="15">$D$34</f>
        <v>5</v>
      </c>
      <c r="I47" s="64" t="str">
        <f>IF(ISBLANK(C22),"",G47*H47)</f>
        <v/>
      </c>
      <c r="J47" s="65" t="str">
        <f>IF(ISBLANK(C22),"",IF(F47&gt;$F$41,"&lt;LOD",IF(F47&lt;$F$45,"&gt;max",I47)))</f>
        <v/>
      </c>
      <c r="L47" s="50">
        <f t="shared" si="11"/>
        <v>8</v>
      </c>
      <c r="M47" s="50" t="s">
        <v>10</v>
      </c>
      <c r="N47" s="50">
        <v>1</v>
      </c>
      <c r="O47" s="50" t="str">
        <f t="shared" si="12"/>
        <v>IM119c</v>
      </c>
      <c r="P47" s="50" t="str">
        <f t="shared" si="13"/>
        <v>IM119c</v>
      </c>
      <c r="Q47" s="50">
        <f t="shared" si="4"/>
        <v>0</v>
      </c>
    </row>
    <row r="48" spans="1:26">
      <c r="A48">
        <v>17</v>
      </c>
      <c r="B48" s="48">
        <f t="shared" si="14"/>
        <v>3</v>
      </c>
      <c r="C48" s="61" t="str">
        <f>IF(ISBLANK(D4),"",D4)</f>
        <v>IM105GR</v>
      </c>
      <c r="D48" s="49">
        <f>IF(ISBLANK(D15),"",D15)</f>
        <v>1.7470000000000001</v>
      </c>
      <c r="E48" s="49"/>
      <c r="F48" s="49">
        <f>IF(ISBLANK(D15),"", AVERAGE(D48:E48))</f>
        <v>1.7470000000000001</v>
      </c>
      <c r="G48" s="63" t="e">
        <f>IF(ISBLANK(D15),"",(10^(((LN(F48/($E$26-F48)))-$C$34)/$C$33))*$G$33)</f>
        <v>#NUM!</v>
      </c>
      <c r="H48" s="50">
        <f t="shared" si="15"/>
        <v>5</v>
      </c>
      <c r="I48" s="64" t="e">
        <f>IF(ISBLANK(D15),"",G48*H48)</f>
        <v>#NUM!</v>
      </c>
      <c r="J48" s="65" t="str">
        <f>IF(ISBLANK(D15),"",IF(F48&gt;$F$41,"&lt;LOD",IF(F48&lt;$F$45,"&gt;max",I48)))</f>
        <v>&lt;LOD</v>
      </c>
      <c r="L48" s="50">
        <f t="shared" si="11"/>
        <v>9</v>
      </c>
      <c r="M48" s="50" t="s">
        <v>3</v>
      </c>
      <c r="N48" s="50">
        <v>2</v>
      </c>
      <c r="O48" s="50" t="str">
        <f>+C48</f>
        <v>IM105GR</v>
      </c>
      <c r="P48" s="50" t="str">
        <f>+C48</f>
        <v>IM105GR</v>
      </c>
      <c r="Q48" s="50">
        <f t="shared" ref="Q48:Q55" si="16">D15</f>
        <v>1.7470000000000001</v>
      </c>
    </row>
    <row r="49" spans="1:17">
      <c r="B49" s="54">
        <f t="shared" si="14"/>
        <v>4</v>
      </c>
      <c r="C49" s="61" t="str">
        <f t="shared" ref="C49:C55" si="17">IF(ISBLANK(D5),"",D5)</f>
        <v>IM119GR</v>
      </c>
      <c r="D49" s="49">
        <f t="shared" ref="D49:D55" si="18">IF(ISBLANK(D16),"",D16)</f>
        <v>1.5069999999999999</v>
      </c>
      <c r="E49" s="49"/>
      <c r="F49" s="49">
        <f t="shared" ref="F49:F55" si="19">IF(ISBLANK(D16),"", AVERAGE(D49:E49))</f>
        <v>1.5069999999999999</v>
      </c>
      <c r="G49" s="63" t="e">
        <f t="shared" ref="G49:G55" si="20">IF(ISBLANK(D16),"",(10^(((LN(F49/($E$26-F49)))-$C$34)/$C$33))*$G$33)</f>
        <v>#NUM!</v>
      </c>
      <c r="H49" s="50">
        <f t="shared" si="15"/>
        <v>5</v>
      </c>
      <c r="I49" s="64" t="e">
        <f t="shared" ref="I49:I55" si="21">IF(ISBLANK(D16),"",G49*H49)</f>
        <v>#NUM!</v>
      </c>
      <c r="J49" s="65" t="str">
        <f t="shared" ref="J49:J55" si="22">IF(ISBLANK(D16),"",IF(F49&gt;$F$41,"&lt;LOD",IF(F49&lt;$F$45,"&gt;max",I49)))</f>
        <v>&lt;LOD</v>
      </c>
      <c r="L49" s="50">
        <f t="shared" si="11"/>
        <v>10</v>
      </c>
      <c r="M49" s="50" t="s">
        <v>4</v>
      </c>
      <c r="N49" s="50">
        <v>2</v>
      </c>
      <c r="O49" s="50" t="str">
        <f t="shared" ref="O49:O112" si="23">+C49</f>
        <v>IM119GR</v>
      </c>
      <c r="P49" s="50" t="str">
        <f t="shared" ref="P49:P112" si="24">+C49</f>
        <v>IM119GR</v>
      </c>
      <c r="Q49" s="50">
        <f t="shared" si="16"/>
        <v>1.5069999999999999</v>
      </c>
    </row>
    <row r="50" spans="1:17">
      <c r="B50" s="54">
        <f t="shared" si="14"/>
        <v>5</v>
      </c>
      <c r="C50" s="61" t="str">
        <f t="shared" si="17"/>
        <v>IM120GR</v>
      </c>
      <c r="D50" s="49">
        <f t="shared" si="18"/>
        <v>1.0229999999999999</v>
      </c>
      <c r="E50" s="49"/>
      <c r="F50" s="49">
        <f t="shared" si="19"/>
        <v>1.0229999999999999</v>
      </c>
      <c r="G50" s="63">
        <f t="shared" si="20"/>
        <v>2.588956700939285E-2</v>
      </c>
      <c r="H50" s="50">
        <f t="shared" si="15"/>
        <v>5</v>
      </c>
      <c r="I50" s="64">
        <f t="shared" si="21"/>
        <v>0.12944783504696425</v>
      </c>
      <c r="J50" s="65" t="str">
        <f t="shared" si="22"/>
        <v>&lt;LOD</v>
      </c>
      <c r="L50" s="50">
        <f t="shared" si="11"/>
        <v>11</v>
      </c>
      <c r="M50" s="50" t="s">
        <v>5</v>
      </c>
      <c r="N50" s="50">
        <v>2</v>
      </c>
      <c r="O50" s="50" t="str">
        <f t="shared" si="23"/>
        <v>IM120GR</v>
      </c>
      <c r="P50" s="50" t="str">
        <f t="shared" si="24"/>
        <v>IM120GR</v>
      </c>
      <c r="Q50" s="50">
        <f t="shared" si="16"/>
        <v>1.0229999999999999</v>
      </c>
    </row>
    <row r="51" spans="1:17">
      <c r="B51" s="54">
        <f t="shared" si="14"/>
        <v>6</v>
      </c>
      <c r="C51" s="61" t="str">
        <f t="shared" si="17"/>
        <v>IM202GR</v>
      </c>
      <c r="D51" s="49">
        <f t="shared" si="18"/>
        <v>0.995</v>
      </c>
      <c r="E51" s="49"/>
      <c r="F51" s="49">
        <f t="shared" si="19"/>
        <v>0.995</v>
      </c>
      <c r="G51" s="63">
        <f t="shared" si="20"/>
        <v>4.8468267712169756E-2</v>
      </c>
      <c r="H51" s="50">
        <f t="shared" si="15"/>
        <v>5</v>
      </c>
      <c r="I51" s="64">
        <f t="shared" si="21"/>
        <v>0.24234133856084877</v>
      </c>
      <c r="J51" s="65" t="str">
        <f t="shared" si="22"/>
        <v>&lt;LOD</v>
      </c>
      <c r="L51" s="50">
        <f t="shared" si="11"/>
        <v>12</v>
      </c>
      <c r="M51" s="50" t="s">
        <v>6</v>
      </c>
      <c r="N51" s="50">
        <v>2</v>
      </c>
      <c r="O51" s="50" t="str">
        <f t="shared" si="23"/>
        <v>IM202GR</v>
      </c>
      <c r="P51" s="50" t="str">
        <f t="shared" si="24"/>
        <v>IM202GR</v>
      </c>
      <c r="Q51" s="50">
        <f t="shared" si="16"/>
        <v>0.995</v>
      </c>
    </row>
    <row r="52" spans="1:17">
      <c r="B52" s="54">
        <f t="shared" si="14"/>
        <v>7</v>
      </c>
      <c r="C52" s="61" t="str">
        <f t="shared" si="17"/>
        <v>IM242GR</v>
      </c>
      <c r="D52" s="49">
        <f t="shared" si="18"/>
        <v>1.1299999999999999</v>
      </c>
      <c r="E52" s="49"/>
      <c r="F52" s="49">
        <f t="shared" si="19"/>
        <v>1.1299999999999999</v>
      </c>
      <c r="G52" s="63" t="e">
        <f t="shared" si="20"/>
        <v>#NUM!</v>
      </c>
      <c r="H52" s="50">
        <f t="shared" si="15"/>
        <v>5</v>
      </c>
      <c r="I52" s="64" t="e">
        <f t="shared" si="21"/>
        <v>#NUM!</v>
      </c>
      <c r="J52" s="65" t="str">
        <f t="shared" si="22"/>
        <v>&lt;LOD</v>
      </c>
      <c r="L52" s="50">
        <f t="shared" si="11"/>
        <v>13</v>
      </c>
      <c r="M52" s="50" t="s">
        <v>7</v>
      </c>
      <c r="N52" s="50">
        <v>2</v>
      </c>
      <c r="O52" s="50" t="str">
        <f t="shared" si="23"/>
        <v>IM242GR</v>
      </c>
      <c r="P52" s="50" t="str">
        <f t="shared" si="24"/>
        <v>IM242GR</v>
      </c>
      <c r="Q52" s="50">
        <f t="shared" si="16"/>
        <v>1.1299999999999999</v>
      </c>
    </row>
    <row r="53" spans="1:17">
      <c r="A53" s="56"/>
      <c r="B53" s="54">
        <f t="shared" si="14"/>
        <v>8</v>
      </c>
      <c r="C53" s="61" t="str">
        <f t="shared" si="17"/>
        <v>IM252 GR</v>
      </c>
      <c r="D53" s="49">
        <f t="shared" si="18"/>
        <v>0.78500000000000003</v>
      </c>
      <c r="E53" s="49"/>
      <c r="F53" s="49">
        <f t="shared" si="19"/>
        <v>0.78500000000000003</v>
      </c>
      <c r="G53" s="63">
        <f t="shared" si="20"/>
        <v>0.22492894469667302</v>
      </c>
      <c r="H53" s="50">
        <f t="shared" si="15"/>
        <v>5</v>
      </c>
      <c r="I53" s="64">
        <f t="shared" si="21"/>
        <v>1.1246447234833652</v>
      </c>
      <c r="J53" s="65">
        <f t="shared" si="22"/>
        <v>1.1246447234833652</v>
      </c>
      <c r="L53" s="50">
        <f t="shared" si="11"/>
        <v>14</v>
      </c>
      <c r="M53" s="50" t="s">
        <v>8</v>
      </c>
      <c r="N53" s="50">
        <v>2</v>
      </c>
      <c r="O53" s="50" t="str">
        <f t="shared" si="23"/>
        <v>IM252 GR</v>
      </c>
      <c r="P53" s="50" t="str">
        <f t="shared" si="24"/>
        <v>IM252 GR</v>
      </c>
      <c r="Q53" s="50">
        <f t="shared" si="16"/>
        <v>0.78500000000000003</v>
      </c>
    </row>
    <row r="54" spans="1:17">
      <c r="B54" s="54">
        <f t="shared" si="14"/>
        <v>9</v>
      </c>
      <c r="C54" s="61" t="str">
        <f t="shared" si="17"/>
        <v>IM255GR</v>
      </c>
      <c r="D54" s="49">
        <f t="shared" si="18"/>
        <v>0.39200000000000002</v>
      </c>
      <c r="E54" s="49"/>
      <c r="F54" s="49">
        <f t="shared" si="19"/>
        <v>0.39200000000000002</v>
      </c>
      <c r="G54" s="63">
        <f t="shared" si="20"/>
        <v>0.87681334472362893</v>
      </c>
      <c r="H54" s="50">
        <f t="shared" si="15"/>
        <v>5</v>
      </c>
      <c r="I54" s="64">
        <f t="shared" si="21"/>
        <v>4.3840667236181448</v>
      </c>
      <c r="J54" s="65">
        <f t="shared" si="22"/>
        <v>4.3840667236181448</v>
      </c>
      <c r="L54" s="50">
        <f t="shared" si="11"/>
        <v>15</v>
      </c>
      <c r="M54" s="50" t="s">
        <v>9</v>
      </c>
      <c r="N54" s="50">
        <v>2</v>
      </c>
      <c r="O54" s="50" t="str">
        <f t="shared" si="23"/>
        <v>IM255GR</v>
      </c>
      <c r="P54" s="50" t="str">
        <f t="shared" si="24"/>
        <v>IM255GR</v>
      </c>
      <c r="Q54" s="50">
        <f t="shared" si="16"/>
        <v>0.39200000000000002</v>
      </c>
    </row>
    <row r="55" spans="1:17">
      <c r="B55" s="54">
        <f t="shared" si="14"/>
        <v>10</v>
      </c>
      <c r="C55" s="61" t="str">
        <f t="shared" si="17"/>
        <v>IM180cR*40</v>
      </c>
      <c r="D55" s="49">
        <f t="shared" si="18"/>
        <v>0.107</v>
      </c>
      <c r="E55" s="49"/>
      <c r="F55" s="49">
        <f t="shared" si="19"/>
        <v>0.107</v>
      </c>
      <c r="G55" s="63">
        <f t="shared" si="20"/>
        <v>3.5793855382146482</v>
      </c>
      <c r="H55" s="50">
        <v>40</v>
      </c>
      <c r="I55" s="64">
        <f t="shared" si="21"/>
        <v>143.17542152858593</v>
      </c>
      <c r="J55" s="65">
        <f t="shared" si="22"/>
        <v>143.17542152858593</v>
      </c>
      <c r="L55" s="50">
        <f t="shared" si="11"/>
        <v>16</v>
      </c>
      <c r="M55" s="50" t="s">
        <v>10</v>
      </c>
      <c r="N55" s="50">
        <v>2</v>
      </c>
      <c r="O55" s="50" t="str">
        <f t="shared" si="23"/>
        <v>IM180cR*40</v>
      </c>
      <c r="P55" s="50" t="str">
        <f t="shared" si="24"/>
        <v>IM180cR*40</v>
      </c>
      <c r="Q55" s="50">
        <f t="shared" si="16"/>
        <v>0.107</v>
      </c>
    </row>
    <row r="56" spans="1:17">
      <c r="A56">
        <f>A48+($A$48-$A$40)</f>
        <v>33</v>
      </c>
      <c r="B56" s="48">
        <f t="shared" si="14"/>
        <v>11</v>
      </c>
      <c r="C56" s="61" t="str">
        <f>IF(ISBLANK(E4),"",E4)</f>
        <v/>
      </c>
      <c r="D56" s="49" t="str">
        <f>IF(ISBLANK(E15),"",E15)</f>
        <v/>
      </c>
      <c r="E56" s="49"/>
      <c r="F56" s="49" t="str">
        <f>IF(ISBLANK(E15),"", AVERAGE(D56:E56))</f>
        <v/>
      </c>
      <c r="G56" s="63" t="str">
        <f>IF(ISBLANK(E15),"",(10^(((LN(F56/($E$26-F56)))-$C$34)/$C$33))*$G$33)</f>
        <v/>
      </c>
      <c r="H56" s="50">
        <f t="shared" si="15"/>
        <v>5</v>
      </c>
      <c r="I56" s="64" t="str">
        <f>IF(ISBLANK(E15),"",G56*H56)</f>
        <v/>
      </c>
      <c r="J56" s="65" t="str">
        <f>IF(ISBLANK(E15),"",IF(F56&gt;$F$41,"&lt;LOD",IF(F56&lt;$F$45,"&gt;max",I56)))</f>
        <v/>
      </c>
      <c r="L56" s="50">
        <f t="shared" si="11"/>
        <v>17</v>
      </c>
      <c r="M56" s="50" t="s">
        <v>3</v>
      </c>
      <c r="N56" s="50">
        <v>3</v>
      </c>
      <c r="O56" s="50" t="str">
        <f t="shared" si="23"/>
        <v/>
      </c>
      <c r="P56" s="50" t="str">
        <f t="shared" si="24"/>
        <v/>
      </c>
      <c r="Q56" s="50">
        <f t="shared" ref="Q56:Q63" si="25">E15</f>
        <v>0</v>
      </c>
    </row>
    <row r="57" spans="1:17">
      <c r="A57" s="3"/>
      <c r="B57" s="54">
        <f t="shared" si="14"/>
        <v>12</v>
      </c>
      <c r="C57" s="61" t="str">
        <f t="shared" ref="C57:C63" si="26">IF(ISBLANK(E5),"",E5)</f>
        <v/>
      </c>
      <c r="D57" s="49" t="str">
        <f t="shared" ref="D57:D63" si="27">IF(ISBLANK(E16),"",E16)</f>
        <v/>
      </c>
      <c r="E57" s="49"/>
      <c r="F57" s="49" t="str">
        <f t="shared" ref="F57:F63" si="28">IF(ISBLANK(E16),"", AVERAGE(D57:E57))</f>
        <v/>
      </c>
      <c r="G57" s="63" t="str">
        <f t="shared" ref="G57:G63" si="29">IF(ISBLANK(E16),"",(10^(((LN(F57/($E$26-F57)))-$C$34)/$C$33))*$G$33)</f>
        <v/>
      </c>
      <c r="H57" s="50">
        <f t="shared" si="15"/>
        <v>5</v>
      </c>
      <c r="I57" s="64" t="str">
        <f t="shared" ref="I57:I63" si="30">IF(ISBLANK(E16),"",G57*H57)</f>
        <v/>
      </c>
      <c r="J57" s="65" t="str">
        <f t="shared" ref="J57:J63" si="31">IF(ISBLANK(E16),"",IF(F57&gt;$F$41,"&lt;LOD",IF(F57&lt;$F$45,"&gt;max",I57)))</f>
        <v/>
      </c>
      <c r="L57" s="50">
        <f t="shared" si="11"/>
        <v>18</v>
      </c>
      <c r="M57" s="50" t="s">
        <v>4</v>
      </c>
      <c r="N57" s="50">
        <v>3</v>
      </c>
      <c r="O57" s="50" t="str">
        <f t="shared" si="23"/>
        <v/>
      </c>
      <c r="P57" s="50" t="str">
        <f t="shared" si="24"/>
        <v/>
      </c>
      <c r="Q57" s="50">
        <f t="shared" si="25"/>
        <v>0</v>
      </c>
    </row>
    <row r="58" spans="1:17">
      <c r="A58" s="3"/>
      <c r="B58" s="54">
        <f t="shared" si="14"/>
        <v>13</v>
      </c>
      <c r="C58" s="61" t="str">
        <f t="shared" si="26"/>
        <v/>
      </c>
      <c r="D58" s="49" t="str">
        <f t="shared" si="27"/>
        <v/>
      </c>
      <c r="E58" s="49"/>
      <c r="F58" s="49" t="str">
        <f t="shared" si="28"/>
        <v/>
      </c>
      <c r="G58" s="63" t="str">
        <f t="shared" si="29"/>
        <v/>
      </c>
      <c r="H58" s="50">
        <f t="shared" si="15"/>
        <v>5</v>
      </c>
      <c r="I58" s="64" t="str">
        <f t="shared" si="30"/>
        <v/>
      </c>
      <c r="J58" s="65" t="str">
        <f t="shared" si="31"/>
        <v/>
      </c>
      <c r="L58" s="50">
        <f t="shared" si="11"/>
        <v>19</v>
      </c>
      <c r="M58" s="50" t="s">
        <v>5</v>
      </c>
      <c r="N58" s="50">
        <v>3</v>
      </c>
      <c r="O58" s="50" t="str">
        <f t="shared" si="23"/>
        <v/>
      </c>
      <c r="P58" s="50" t="str">
        <f t="shared" si="24"/>
        <v/>
      </c>
      <c r="Q58" s="50">
        <f t="shared" si="25"/>
        <v>0</v>
      </c>
    </row>
    <row r="59" spans="1:17">
      <c r="B59" s="54">
        <f t="shared" si="14"/>
        <v>14</v>
      </c>
      <c r="C59" s="61" t="str">
        <f t="shared" si="26"/>
        <v/>
      </c>
      <c r="D59" s="49" t="str">
        <f t="shared" si="27"/>
        <v/>
      </c>
      <c r="E59" s="49"/>
      <c r="F59" s="49" t="str">
        <f t="shared" si="28"/>
        <v/>
      </c>
      <c r="G59" s="63" t="str">
        <f t="shared" si="29"/>
        <v/>
      </c>
      <c r="H59" s="50">
        <f t="shared" si="15"/>
        <v>5</v>
      </c>
      <c r="I59" s="64" t="str">
        <f t="shared" si="30"/>
        <v/>
      </c>
      <c r="J59" s="65" t="str">
        <f t="shared" si="31"/>
        <v/>
      </c>
      <c r="L59" s="50">
        <f t="shared" si="11"/>
        <v>20</v>
      </c>
      <c r="M59" s="50" t="s">
        <v>6</v>
      </c>
      <c r="N59" s="50">
        <v>3</v>
      </c>
      <c r="O59" s="50" t="str">
        <f t="shared" si="23"/>
        <v/>
      </c>
      <c r="P59" s="50" t="str">
        <f t="shared" si="24"/>
        <v/>
      </c>
      <c r="Q59" s="50">
        <f t="shared" si="25"/>
        <v>0</v>
      </c>
    </row>
    <row r="60" spans="1:17">
      <c r="B60" s="54">
        <f t="shared" si="14"/>
        <v>15</v>
      </c>
      <c r="C60" s="61" t="str">
        <f t="shared" si="26"/>
        <v/>
      </c>
      <c r="D60" s="49" t="str">
        <f t="shared" si="27"/>
        <v/>
      </c>
      <c r="E60" s="49"/>
      <c r="F60" s="49" t="str">
        <f t="shared" si="28"/>
        <v/>
      </c>
      <c r="G60" s="63" t="str">
        <f t="shared" si="29"/>
        <v/>
      </c>
      <c r="H60" s="50">
        <f t="shared" si="15"/>
        <v>5</v>
      </c>
      <c r="I60" s="64" t="str">
        <f t="shared" si="30"/>
        <v/>
      </c>
      <c r="J60" s="65" t="str">
        <f t="shared" si="31"/>
        <v/>
      </c>
      <c r="L60" s="50">
        <f t="shared" si="11"/>
        <v>21</v>
      </c>
      <c r="M60" s="50" t="s">
        <v>7</v>
      </c>
      <c r="N60" s="50">
        <v>3</v>
      </c>
      <c r="O60" s="50" t="str">
        <f t="shared" si="23"/>
        <v/>
      </c>
      <c r="P60" s="50" t="str">
        <f t="shared" si="24"/>
        <v/>
      </c>
      <c r="Q60" s="50">
        <f t="shared" si="25"/>
        <v>0</v>
      </c>
    </row>
    <row r="61" spans="1:17">
      <c r="B61" s="54">
        <f t="shared" si="14"/>
        <v>16</v>
      </c>
      <c r="C61" s="61" t="str">
        <f t="shared" si="26"/>
        <v/>
      </c>
      <c r="D61" s="49" t="str">
        <f t="shared" si="27"/>
        <v/>
      </c>
      <c r="E61" s="49"/>
      <c r="F61" s="49" t="str">
        <f t="shared" si="28"/>
        <v/>
      </c>
      <c r="G61" s="63" t="str">
        <f t="shared" si="29"/>
        <v/>
      </c>
      <c r="H61" s="50">
        <f t="shared" si="15"/>
        <v>5</v>
      </c>
      <c r="I61" s="64" t="str">
        <f t="shared" si="30"/>
        <v/>
      </c>
      <c r="J61" s="65" t="str">
        <f t="shared" si="31"/>
        <v/>
      </c>
      <c r="L61" s="50">
        <f t="shared" si="11"/>
        <v>22</v>
      </c>
      <c r="M61" s="50" t="s">
        <v>8</v>
      </c>
      <c r="N61" s="50">
        <v>3</v>
      </c>
      <c r="O61" s="50" t="str">
        <f t="shared" si="23"/>
        <v/>
      </c>
      <c r="P61" s="50" t="str">
        <f t="shared" si="24"/>
        <v/>
      </c>
      <c r="Q61" s="50">
        <f t="shared" si="25"/>
        <v>0</v>
      </c>
    </row>
    <row r="62" spans="1:17">
      <c r="B62" s="54">
        <f t="shared" si="14"/>
        <v>17</v>
      </c>
      <c r="C62" s="61" t="str">
        <f t="shared" si="26"/>
        <v/>
      </c>
      <c r="D62" s="49" t="str">
        <f t="shared" si="27"/>
        <v/>
      </c>
      <c r="E62" s="49"/>
      <c r="F62" s="49" t="str">
        <f t="shared" si="28"/>
        <v/>
      </c>
      <c r="G62" s="63" t="str">
        <f t="shared" si="29"/>
        <v/>
      </c>
      <c r="H62" s="50">
        <f t="shared" si="15"/>
        <v>5</v>
      </c>
      <c r="I62" s="64" t="str">
        <f t="shared" si="30"/>
        <v/>
      </c>
      <c r="J62" s="65" t="str">
        <f t="shared" si="31"/>
        <v/>
      </c>
      <c r="L62" s="50">
        <f t="shared" si="11"/>
        <v>23</v>
      </c>
      <c r="M62" s="50" t="s">
        <v>9</v>
      </c>
      <c r="N62" s="50">
        <v>3</v>
      </c>
      <c r="O62" s="50" t="str">
        <f t="shared" si="23"/>
        <v/>
      </c>
      <c r="P62" s="50" t="str">
        <f t="shared" si="24"/>
        <v/>
      </c>
      <c r="Q62" s="50">
        <f t="shared" si="25"/>
        <v>0</v>
      </c>
    </row>
    <row r="63" spans="1:17">
      <c r="B63" s="54">
        <f t="shared" si="14"/>
        <v>18</v>
      </c>
      <c r="C63" s="61" t="str">
        <f t="shared" si="26"/>
        <v/>
      </c>
      <c r="D63" s="49" t="str">
        <f t="shared" si="27"/>
        <v/>
      </c>
      <c r="E63" s="49"/>
      <c r="F63" s="49" t="str">
        <f t="shared" si="28"/>
        <v/>
      </c>
      <c r="G63" s="63" t="str">
        <f t="shared" si="29"/>
        <v/>
      </c>
      <c r="H63" s="50">
        <f t="shared" si="15"/>
        <v>5</v>
      </c>
      <c r="I63" s="64" t="str">
        <f t="shared" si="30"/>
        <v/>
      </c>
      <c r="J63" s="65" t="str">
        <f t="shared" si="31"/>
        <v/>
      </c>
      <c r="L63" s="50">
        <f t="shared" si="11"/>
        <v>24</v>
      </c>
      <c r="M63" s="50" t="s">
        <v>10</v>
      </c>
      <c r="N63" s="50">
        <v>3</v>
      </c>
      <c r="O63" s="50" t="str">
        <f t="shared" si="23"/>
        <v/>
      </c>
      <c r="P63" s="50" t="str">
        <f t="shared" si="24"/>
        <v/>
      </c>
      <c r="Q63" s="50">
        <f t="shared" si="25"/>
        <v>0</v>
      </c>
    </row>
    <row r="64" spans="1:17">
      <c r="A64">
        <f>A56+($A$48-$A$40)</f>
        <v>49</v>
      </c>
      <c r="B64" s="48">
        <f t="shared" si="14"/>
        <v>19</v>
      </c>
      <c r="C64" s="61" t="str">
        <f>IF(ISBLANK(F4),"",F4)</f>
        <v/>
      </c>
      <c r="D64" s="49" t="str">
        <f>IF(ISBLANK(F15),"",F15)</f>
        <v/>
      </c>
      <c r="E64" s="49"/>
      <c r="F64" s="49" t="str">
        <f>IF(ISBLANK(E15),"", AVERAGE(D64:E64))</f>
        <v/>
      </c>
      <c r="G64" s="63" t="str">
        <f>IF(ISBLANK(E15),"",(10^(((LN(F64/($E$26-F64)))-$C$34)/$C$33))*$G$33)</f>
        <v/>
      </c>
      <c r="H64" s="50">
        <f t="shared" si="15"/>
        <v>5</v>
      </c>
      <c r="I64" s="64" t="str">
        <f>IF(ISBLANK(F15),"",G64*H64)</f>
        <v/>
      </c>
      <c r="J64" s="65" t="str">
        <f>IF(ISBLANK(F15),"",IF(F64&gt;$F$41,"&lt;LOD",IF(F64&lt;$F$45,"&gt;max",I64)))</f>
        <v/>
      </c>
      <c r="L64" s="50">
        <f t="shared" si="11"/>
        <v>25</v>
      </c>
      <c r="M64" s="50" t="s">
        <v>3</v>
      </c>
      <c r="N64" s="50">
        <v>4</v>
      </c>
      <c r="O64" s="50" t="str">
        <f t="shared" si="23"/>
        <v/>
      </c>
      <c r="P64" s="50" t="str">
        <f t="shared" si="24"/>
        <v/>
      </c>
      <c r="Q64" s="50">
        <f t="shared" ref="Q64:Q71" si="32">F15</f>
        <v>0</v>
      </c>
    </row>
    <row r="65" spans="1:17">
      <c r="B65" s="54">
        <f t="shared" si="14"/>
        <v>20</v>
      </c>
      <c r="C65" s="61" t="str">
        <f t="shared" ref="C65:C71" si="33">IF(ISBLANK(F5),"",F5)</f>
        <v/>
      </c>
      <c r="D65" s="49" t="str">
        <f t="shared" ref="D65:D71" si="34">IF(ISBLANK(F16),"",F16)</f>
        <v/>
      </c>
      <c r="E65" s="49"/>
      <c r="F65" s="49" t="str">
        <f t="shared" ref="F65:F71" si="35">IF(ISBLANK(E16),"", AVERAGE(D65:E65))</f>
        <v/>
      </c>
      <c r="G65" s="63" t="str">
        <f t="shared" ref="G65:G71" si="36">IF(ISBLANK(E16),"",(10^(((LN(F65/($E$26-F65)))-$C$34)/$C$33))*$G$33)</f>
        <v/>
      </c>
      <c r="H65" s="50">
        <f t="shared" si="15"/>
        <v>5</v>
      </c>
      <c r="I65" s="64" t="str">
        <f t="shared" ref="I65:I71" si="37">IF(ISBLANK(F16),"",G65*H65)</f>
        <v/>
      </c>
      <c r="J65" s="65" t="str">
        <f t="shared" ref="J65:J71" si="38">IF(ISBLANK(F16),"",IF(F65&gt;$F$41,"&lt;LOD",IF(F65&lt;$F$45,"&gt;max",I65)))</f>
        <v/>
      </c>
      <c r="L65" s="50">
        <f t="shared" si="11"/>
        <v>26</v>
      </c>
      <c r="M65" s="50" t="s">
        <v>4</v>
      </c>
      <c r="N65" s="50">
        <v>4</v>
      </c>
      <c r="O65" s="50" t="str">
        <f t="shared" si="23"/>
        <v/>
      </c>
      <c r="P65" s="50" t="str">
        <f t="shared" si="24"/>
        <v/>
      </c>
      <c r="Q65" s="50">
        <f t="shared" si="32"/>
        <v>0</v>
      </c>
    </row>
    <row r="66" spans="1:17">
      <c r="B66" s="54">
        <f t="shared" si="14"/>
        <v>21</v>
      </c>
      <c r="C66" s="61" t="str">
        <f t="shared" si="33"/>
        <v/>
      </c>
      <c r="D66" s="49" t="str">
        <f t="shared" si="34"/>
        <v/>
      </c>
      <c r="E66" s="49"/>
      <c r="F66" s="49" t="str">
        <f t="shared" si="35"/>
        <v/>
      </c>
      <c r="G66" s="63" t="str">
        <f t="shared" si="36"/>
        <v/>
      </c>
      <c r="H66" s="50">
        <f t="shared" si="15"/>
        <v>5</v>
      </c>
      <c r="I66" s="64" t="str">
        <f t="shared" si="37"/>
        <v/>
      </c>
      <c r="J66" s="65" t="str">
        <f t="shared" si="38"/>
        <v/>
      </c>
      <c r="L66" s="50">
        <f t="shared" si="11"/>
        <v>27</v>
      </c>
      <c r="M66" s="50" t="s">
        <v>5</v>
      </c>
      <c r="N66" s="50">
        <v>4</v>
      </c>
      <c r="O66" s="50" t="str">
        <f t="shared" si="23"/>
        <v/>
      </c>
      <c r="P66" s="50" t="str">
        <f t="shared" si="24"/>
        <v/>
      </c>
      <c r="Q66" s="50">
        <f t="shared" si="32"/>
        <v>0</v>
      </c>
    </row>
    <row r="67" spans="1:17">
      <c r="B67" s="54">
        <f t="shared" si="14"/>
        <v>22</v>
      </c>
      <c r="C67" s="61" t="str">
        <f t="shared" si="33"/>
        <v/>
      </c>
      <c r="D67" s="49" t="str">
        <f t="shared" si="34"/>
        <v/>
      </c>
      <c r="E67" s="49"/>
      <c r="F67" s="49" t="str">
        <f t="shared" si="35"/>
        <v/>
      </c>
      <c r="G67" s="63" t="str">
        <f t="shared" si="36"/>
        <v/>
      </c>
      <c r="H67" s="50">
        <f t="shared" si="15"/>
        <v>5</v>
      </c>
      <c r="I67" s="64" t="str">
        <f t="shared" si="37"/>
        <v/>
      </c>
      <c r="J67" s="65" t="str">
        <f t="shared" si="38"/>
        <v/>
      </c>
      <c r="L67" s="50">
        <f t="shared" si="11"/>
        <v>28</v>
      </c>
      <c r="M67" s="50" t="s">
        <v>6</v>
      </c>
      <c r="N67" s="50">
        <v>4</v>
      </c>
      <c r="O67" s="50" t="str">
        <f t="shared" si="23"/>
        <v/>
      </c>
      <c r="P67" s="50" t="str">
        <f t="shared" si="24"/>
        <v/>
      </c>
      <c r="Q67" s="50">
        <f t="shared" si="32"/>
        <v>0</v>
      </c>
    </row>
    <row r="68" spans="1:17">
      <c r="B68" s="54">
        <f t="shared" si="14"/>
        <v>23</v>
      </c>
      <c r="C68" s="61" t="str">
        <f t="shared" si="33"/>
        <v/>
      </c>
      <c r="D68" s="49" t="str">
        <f t="shared" si="34"/>
        <v/>
      </c>
      <c r="E68" s="49"/>
      <c r="F68" s="49" t="str">
        <f t="shared" si="35"/>
        <v/>
      </c>
      <c r="G68" s="63" t="str">
        <f t="shared" si="36"/>
        <v/>
      </c>
      <c r="H68" s="50">
        <f t="shared" si="15"/>
        <v>5</v>
      </c>
      <c r="I68" s="64" t="str">
        <f t="shared" si="37"/>
        <v/>
      </c>
      <c r="J68" s="65" t="str">
        <f t="shared" si="38"/>
        <v/>
      </c>
      <c r="L68" s="50">
        <f t="shared" si="11"/>
        <v>29</v>
      </c>
      <c r="M68" s="50" t="s">
        <v>7</v>
      </c>
      <c r="N68" s="50">
        <v>4</v>
      </c>
      <c r="O68" s="50" t="str">
        <f t="shared" si="23"/>
        <v/>
      </c>
      <c r="P68" s="50" t="str">
        <f t="shared" si="24"/>
        <v/>
      </c>
      <c r="Q68" s="50">
        <f t="shared" si="32"/>
        <v>0</v>
      </c>
    </row>
    <row r="69" spans="1:17">
      <c r="B69" s="54">
        <f t="shared" si="14"/>
        <v>24</v>
      </c>
      <c r="C69" s="61" t="str">
        <f t="shared" si="33"/>
        <v/>
      </c>
      <c r="D69" s="49" t="str">
        <f t="shared" si="34"/>
        <v/>
      </c>
      <c r="E69" s="49"/>
      <c r="F69" s="49" t="str">
        <f t="shared" si="35"/>
        <v/>
      </c>
      <c r="G69" s="63" t="str">
        <f t="shared" si="36"/>
        <v/>
      </c>
      <c r="H69" s="50">
        <f t="shared" si="15"/>
        <v>5</v>
      </c>
      <c r="I69" s="64" t="str">
        <f t="shared" si="37"/>
        <v/>
      </c>
      <c r="J69" s="65" t="str">
        <f t="shared" si="38"/>
        <v/>
      </c>
      <c r="L69" s="50">
        <f t="shared" si="11"/>
        <v>30</v>
      </c>
      <c r="M69" s="50" t="s">
        <v>8</v>
      </c>
      <c r="N69" s="50">
        <v>4</v>
      </c>
      <c r="O69" s="50" t="str">
        <f t="shared" si="23"/>
        <v/>
      </c>
      <c r="P69" s="50" t="str">
        <f t="shared" si="24"/>
        <v/>
      </c>
      <c r="Q69" s="50">
        <f t="shared" si="32"/>
        <v>0</v>
      </c>
    </row>
    <row r="70" spans="1:17">
      <c r="B70" s="54">
        <f t="shared" si="14"/>
        <v>25</v>
      </c>
      <c r="C70" s="61" t="str">
        <f t="shared" si="33"/>
        <v/>
      </c>
      <c r="D70" s="49" t="str">
        <f t="shared" si="34"/>
        <v/>
      </c>
      <c r="E70" s="49"/>
      <c r="F70" s="49" t="str">
        <f t="shared" si="35"/>
        <v/>
      </c>
      <c r="G70" s="63" t="str">
        <f t="shared" si="36"/>
        <v/>
      </c>
      <c r="H70" s="50">
        <f t="shared" si="15"/>
        <v>5</v>
      </c>
      <c r="I70" s="64" t="str">
        <f t="shared" si="37"/>
        <v/>
      </c>
      <c r="J70" s="65" t="str">
        <f t="shared" si="38"/>
        <v/>
      </c>
      <c r="L70" s="50">
        <f t="shared" si="11"/>
        <v>31</v>
      </c>
      <c r="M70" s="50" t="s">
        <v>9</v>
      </c>
      <c r="N70" s="50">
        <v>4</v>
      </c>
      <c r="O70" s="50" t="str">
        <f t="shared" si="23"/>
        <v/>
      </c>
      <c r="P70" s="50" t="str">
        <f t="shared" si="24"/>
        <v/>
      </c>
      <c r="Q70" s="50">
        <f t="shared" si="32"/>
        <v>0</v>
      </c>
    </row>
    <row r="71" spans="1:17">
      <c r="B71" s="54">
        <f t="shared" si="14"/>
        <v>26</v>
      </c>
      <c r="C71" s="61" t="str">
        <f t="shared" si="33"/>
        <v/>
      </c>
      <c r="D71" s="49" t="str">
        <f t="shared" si="34"/>
        <v/>
      </c>
      <c r="E71" s="49"/>
      <c r="F71" s="49" t="str">
        <f t="shared" si="35"/>
        <v/>
      </c>
      <c r="G71" s="63" t="str">
        <f t="shared" si="36"/>
        <v/>
      </c>
      <c r="H71" s="50">
        <f t="shared" si="15"/>
        <v>5</v>
      </c>
      <c r="I71" s="64" t="str">
        <f t="shared" si="37"/>
        <v/>
      </c>
      <c r="J71" s="65" t="str">
        <f t="shared" si="38"/>
        <v/>
      </c>
      <c r="L71" s="50">
        <f t="shared" si="11"/>
        <v>32</v>
      </c>
      <c r="M71" s="50" t="s">
        <v>10</v>
      </c>
      <c r="N71" s="50">
        <v>4</v>
      </c>
      <c r="O71" s="50" t="str">
        <f t="shared" si="23"/>
        <v/>
      </c>
      <c r="P71" s="50" t="str">
        <f t="shared" si="24"/>
        <v/>
      </c>
      <c r="Q71" s="50">
        <f t="shared" si="32"/>
        <v>0</v>
      </c>
    </row>
    <row r="72" spans="1:17">
      <c r="A72">
        <f>A64+($A$48-$A$40)</f>
        <v>65</v>
      </c>
      <c r="B72" s="48">
        <f t="shared" si="14"/>
        <v>27</v>
      </c>
      <c r="C72" s="61" t="str">
        <f>IF(ISBLANK(G4),"",G4)</f>
        <v>S1</v>
      </c>
      <c r="D72" s="49">
        <f>IF(ISBLANK(G15),"",G15)</f>
        <v>1.8440000000000001</v>
      </c>
      <c r="E72" s="49"/>
      <c r="F72" s="49">
        <f>IF(ISBLANK(G15),"", AVERAGE(D72:E72))</f>
        <v>1.8440000000000001</v>
      </c>
      <c r="G72" s="63" t="e">
        <f>IF(ISBLANK(G15),"",(10^(((LN(F72/($E$26-F72)))-$C$34)/$C$33))*$G$33)</f>
        <v>#NUM!</v>
      </c>
      <c r="H72" s="50">
        <f t="shared" si="15"/>
        <v>5</v>
      </c>
      <c r="I72" s="64" t="e">
        <f>IF(ISBLANK(G15),"",G72*H72)</f>
        <v>#NUM!</v>
      </c>
      <c r="J72" s="65" t="str">
        <f>IF(ISBLANK(G15),"",IF(F72&gt;$F$41,"&lt;LOD",IF(F72&lt;$F$45,"&gt;max",I72)))</f>
        <v>&lt;LOD</v>
      </c>
      <c r="L72" s="50">
        <f t="shared" si="11"/>
        <v>33</v>
      </c>
      <c r="M72" s="50" t="s">
        <v>3</v>
      </c>
      <c r="N72" s="50">
        <v>5</v>
      </c>
      <c r="O72" s="50" t="str">
        <f t="shared" si="23"/>
        <v>S1</v>
      </c>
      <c r="P72" s="50" t="str">
        <f t="shared" si="24"/>
        <v>S1</v>
      </c>
      <c r="Q72" s="50">
        <f t="shared" ref="Q72:Q79" si="39">G15</f>
        <v>1.8440000000000001</v>
      </c>
    </row>
    <row r="73" spans="1:17">
      <c r="B73" s="54">
        <f t="shared" si="14"/>
        <v>28</v>
      </c>
      <c r="C73" s="61" t="str">
        <f t="shared" ref="C73:C79" si="40">IF(ISBLANK(G5),"",G5)</f>
        <v>S2</v>
      </c>
      <c r="D73" s="49">
        <f t="shared" ref="D73:D79" si="41">IF(ISBLANK(G16),"",G16)</f>
        <v>1.4550000000000001</v>
      </c>
      <c r="E73" s="49"/>
      <c r="F73" s="49">
        <f t="shared" ref="F73:F79" si="42">IF(ISBLANK(G16),"", AVERAGE(D73:E73))</f>
        <v>1.4550000000000001</v>
      </c>
      <c r="G73" s="63" t="e">
        <f t="shared" ref="G73:G79" si="43">IF(ISBLANK(G16),"",(10^(((LN(F73/($E$26-F73)))-$C$34)/$C$33))*$G$33)</f>
        <v>#NUM!</v>
      </c>
      <c r="H73" s="50">
        <f t="shared" si="15"/>
        <v>5</v>
      </c>
      <c r="I73" s="64" t="e">
        <f t="shared" ref="I73:I79" si="44">IF(ISBLANK(G16),"",G73*H73)</f>
        <v>#NUM!</v>
      </c>
      <c r="J73" s="65" t="str">
        <f t="shared" ref="J73:J79" si="45">IF(ISBLANK(G16),"",IF(F73&gt;$F$41,"&lt;LOD",IF(F73&lt;$F$45,"&gt;max",I73)))</f>
        <v>&lt;LOD</v>
      </c>
      <c r="L73" s="50">
        <f t="shared" si="11"/>
        <v>34</v>
      </c>
      <c r="M73" s="50" t="s">
        <v>4</v>
      </c>
      <c r="N73" s="50">
        <v>5</v>
      </c>
      <c r="O73" s="50" t="str">
        <f t="shared" si="23"/>
        <v>S2</v>
      </c>
      <c r="P73" s="50" t="str">
        <f t="shared" si="24"/>
        <v>S2</v>
      </c>
      <c r="Q73" s="50">
        <f t="shared" si="39"/>
        <v>1.4550000000000001</v>
      </c>
    </row>
    <row r="74" spans="1:17">
      <c r="B74" s="54">
        <f t="shared" si="14"/>
        <v>29</v>
      </c>
      <c r="C74" s="61" t="str">
        <f t="shared" si="40"/>
        <v>S3</v>
      </c>
      <c r="D74" s="49">
        <f t="shared" si="41"/>
        <v>1.0660000000000001</v>
      </c>
      <c r="E74" s="49"/>
      <c r="F74" s="49">
        <f t="shared" si="42"/>
        <v>1.0660000000000001</v>
      </c>
      <c r="G74" s="63" t="e">
        <f t="shared" si="43"/>
        <v>#NUM!</v>
      </c>
      <c r="H74" s="50">
        <f t="shared" si="15"/>
        <v>5</v>
      </c>
      <c r="I74" s="64" t="e">
        <f t="shared" si="44"/>
        <v>#NUM!</v>
      </c>
      <c r="J74" s="65" t="str">
        <f t="shared" si="45"/>
        <v>&lt;LOD</v>
      </c>
      <c r="L74" s="50">
        <f t="shared" si="11"/>
        <v>35</v>
      </c>
      <c r="M74" s="50" t="s">
        <v>5</v>
      </c>
      <c r="N74" s="50">
        <v>5</v>
      </c>
      <c r="O74" s="50" t="str">
        <f t="shared" si="23"/>
        <v>S3</v>
      </c>
      <c r="P74" s="50" t="str">
        <f t="shared" si="24"/>
        <v>S3</v>
      </c>
      <c r="Q74" s="50">
        <f t="shared" si="39"/>
        <v>1.0660000000000001</v>
      </c>
    </row>
    <row r="75" spans="1:17">
      <c r="B75" s="54">
        <f t="shared" si="14"/>
        <v>30</v>
      </c>
      <c r="C75" s="61" t="str">
        <f t="shared" si="40"/>
        <v>S4</v>
      </c>
      <c r="D75" s="49">
        <f t="shared" si="41"/>
        <v>0.68500000000000005</v>
      </c>
      <c r="E75" s="49"/>
      <c r="F75" s="49">
        <f t="shared" si="42"/>
        <v>0.68500000000000005</v>
      </c>
      <c r="G75" s="63">
        <f t="shared" si="43"/>
        <v>0.33127686296112019</v>
      </c>
      <c r="H75" s="50">
        <f t="shared" si="15"/>
        <v>5</v>
      </c>
      <c r="I75" s="64">
        <f t="shared" si="44"/>
        <v>1.656384314805601</v>
      </c>
      <c r="J75" s="65">
        <f t="shared" si="45"/>
        <v>1.656384314805601</v>
      </c>
      <c r="L75" s="50">
        <f t="shared" si="11"/>
        <v>36</v>
      </c>
      <c r="M75" s="50" t="s">
        <v>6</v>
      </c>
      <c r="N75" s="50">
        <v>5</v>
      </c>
      <c r="O75" s="50" t="str">
        <f t="shared" si="23"/>
        <v>S4</v>
      </c>
      <c r="P75" s="50" t="str">
        <f t="shared" si="24"/>
        <v>S4</v>
      </c>
      <c r="Q75" s="50">
        <f t="shared" si="39"/>
        <v>0.68500000000000005</v>
      </c>
    </row>
    <row r="76" spans="1:17">
      <c r="B76" s="54">
        <f t="shared" si="14"/>
        <v>31</v>
      </c>
      <c r="C76" s="61" t="str">
        <f t="shared" si="40"/>
        <v>S5</v>
      </c>
      <c r="D76" s="49">
        <f t="shared" si="41"/>
        <v>0.35499999999999998</v>
      </c>
      <c r="E76" s="49"/>
      <c r="F76" s="49">
        <f t="shared" si="42"/>
        <v>0.35499999999999998</v>
      </c>
      <c r="G76" s="63">
        <f t="shared" si="43"/>
        <v>0.99904377575577563</v>
      </c>
      <c r="H76" s="50">
        <f t="shared" si="15"/>
        <v>5</v>
      </c>
      <c r="I76" s="64">
        <f t="shared" si="44"/>
        <v>4.9952188787788785</v>
      </c>
      <c r="J76" s="65">
        <f t="shared" si="45"/>
        <v>4.9952188787788785</v>
      </c>
      <c r="L76" s="50">
        <f t="shared" si="11"/>
        <v>37</v>
      </c>
      <c r="M76" s="50" t="s">
        <v>7</v>
      </c>
      <c r="N76" s="50">
        <v>5</v>
      </c>
      <c r="O76" s="50" t="str">
        <f t="shared" si="23"/>
        <v>S5</v>
      </c>
      <c r="P76" s="50" t="str">
        <f t="shared" si="24"/>
        <v>S5</v>
      </c>
      <c r="Q76" s="50">
        <f t="shared" si="39"/>
        <v>0.35499999999999998</v>
      </c>
    </row>
    <row r="77" spans="1:17">
      <c r="B77" s="54">
        <f t="shared" si="14"/>
        <v>32</v>
      </c>
      <c r="C77" s="61" t="str">
        <f t="shared" si="40"/>
        <v>S6</v>
      </c>
      <c r="D77" s="49">
        <f t="shared" si="41"/>
        <v>0.20100000000000001</v>
      </c>
      <c r="E77" s="49"/>
      <c r="F77" s="49">
        <f t="shared" si="42"/>
        <v>0.20100000000000001</v>
      </c>
      <c r="G77" s="63">
        <f t="shared" si="43"/>
        <v>1.9180628213535194</v>
      </c>
      <c r="H77" s="50">
        <f t="shared" si="15"/>
        <v>5</v>
      </c>
      <c r="I77" s="64">
        <f t="shared" si="44"/>
        <v>9.5903141067675968</v>
      </c>
      <c r="J77" s="65">
        <f t="shared" si="45"/>
        <v>9.5903141067675968</v>
      </c>
      <c r="L77" s="50">
        <f t="shared" si="11"/>
        <v>38</v>
      </c>
      <c r="M77" s="50" t="s">
        <v>8</v>
      </c>
      <c r="N77" s="50">
        <v>5</v>
      </c>
      <c r="O77" s="50" t="str">
        <f t="shared" si="23"/>
        <v>S6</v>
      </c>
      <c r="P77" s="50" t="str">
        <f t="shared" si="24"/>
        <v>S6</v>
      </c>
      <c r="Q77" s="50">
        <f t="shared" si="39"/>
        <v>0.20100000000000001</v>
      </c>
    </row>
    <row r="78" spans="1:17">
      <c r="B78" s="54">
        <f t="shared" si="14"/>
        <v>33</v>
      </c>
      <c r="C78" s="61" t="str">
        <f t="shared" si="40"/>
        <v/>
      </c>
      <c r="D78" s="49" t="str">
        <f t="shared" si="41"/>
        <v/>
      </c>
      <c r="E78" s="49"/>
      <c r="F78" s="49" t="str">
        <f t="shared" si="42"/>
        <v/>
      </c>
      <c r="G78" s="63" t="str">
        <f t="shared" si="43"/>
        <v/>
      </c>
      <c r="H78" s="50">
        <f t="shared" si="15"/>
        <v>5</v>
      </c>
      <c r="I78" s="64" t="str">
        <f t="shared" si="44"/>
        <v/>
      </c>
      <c r="J78" s="65" t="str">
        <f t="shared" si="45"/>
        <v/>
      </c>
      <c r="L78" s="50">
        <f t="shared" si="11"/>
        <v>39</v>
      </c>
      <c r="M78" s="50" t="s">
        <v>9</v>
      </c>
      <c r="N78" s="50">
        <v>5</v>
      </c>
      <c r="O78" s="50" t="str">
        <f t="shared" si="23"/>
        <v/>
      </c>
      <c r="P78" s="50" t="str">
        <f t="shared" si="24"/>
        <v/>
      </c>
      <c r="Q78" s="50">
        <f t="shared" si="39"/>
        <v>0</v>
      </c>
    </row>
    <row r="79" spans="1:17">
      <c r="B79" s="54">
        <f t="shared" si="14"/>
        <v>34</v>
      </c>
      <c r="C79" s="61" t="str">
        <f t="shared" si="40"/>
        <v/>
      </c>
      <c r="D79" s="49" t="str">
        <f t="shared" si="41"/>
        <v/>
      </c>
      <c r="E79" s="49"/>
      <c r="F79" s="49" t="str">
        <f t="shared" si="42"/>
        <v/>
      </c>
      <c r="G79" s="63" t="str">
        <f t="shared" si="43"/>
        <v/>
      </c>
      <c r="H79" s="50">
        <f t="shared" si="15"/>
        <v>5</v>
      </c>
      <c r="I79" s="64" t="str">
        <f t="shared" si="44"/>
        <v/>
      </c>
      <c r="J79" s="65" t="str">
        <f t="shared" si="45"/>
        <v/>
      </c>
      <c r="L79" s="50">
        <f t="shared" si="11"/>
        <v>40</v>
      </c>
      <c r="M79" s="50" t="s">
        <v>10</v>
      </c>
      <c r="N79" s="50">
        <v>5</v>
      </c>
      <c r="O79" s="50" t="str">
        <f t="shared" si="23"/>
        <v/>
      </c>
      <c r="P79" s="50" t="str">
        <f t="shared" si="24"/>
        <v/>
      </c>
      <c r="Q79" s="50">
        <f t="shared" si="39"/>
        <v>0</v>
      </c>
    </row>
    <row r="80" spans="1:17">
      <c r="A80">
        <f>A72+($A$48-$A$40)</f>
        <v>81</v>
      </c>
      <c r="B80" s="48">
        <f t="shared" si="14"/>
        <v>35</v>
      </c>
      <c r="C80" s="61" t="str">
        <f>IF(ISBLANK(H4),"",H4)</f>
        <v/>
      </c>
      <c r="D80" s="49" t="str">
        <f>IF(ISBLANK(H15),"",H15)</f>
        <v/>
      </c>
      <c r="E80" s="49"/>
      <c r="F80" s="49" t="str">
        <f>IF(ISBLANK(H15),"", AVERAGE(D80:E80))</f>
        <v/>
      </c>
      <c r="G80" s="63" t="str">
        <f>IF(ISBLANK(H15),"",(10^(((LN(F80/($E$26-F80)))-$C$34)/$C$33))*$G$33)</f>
        <v/>
      </c>
      <c r="H80" s="50">
        <f t="shared" si="15"/>
        <v>5</v>
      </c>
      <c r="I80" s="64" t="str">
        <f>IF(ISBLANK(H15),"",G80*H80)</f>
        <v/>
      </c>
      <c r="J80" s="65" t="str">
        <f>IF(ISBLANK(H15),"",IF(F80&gt;$F$41,"&lt;LOD",IF(F80&lt;$F$45,"&gt;max",I80)))</f>
        <v/>
      </c>
      <c r="L80" s="50">
        <f t="shared" si="11"/>
        <v>41</v>
      </c>
      <c r="M80" s="50" t="s">
        <v>3</v>
      </c>
      <c r="N80" s="50">
        <v>6</v>
      </c>
      <c r="O80" s="50" t="str">
        <f t="shared" si="23"/>
        <v/>
      </c>
      <c r="P80" s="50" t="str">
        <f t="shared" si="24"/>
        <v/>
      </c>
      <c r="Q80" s="50">
        <f t="shared" ref="Q80:Q87" si="46">H15</f>
        <v>0</v>
      </c>
    </row>
    <row r="81" spans="1:17">
      <c r="B81" s="54">
        <f t="shared" si="14"/>
        <v>36</v>
      </c>
      <c r="C81" s="61" t="str">
        <f t="shared" ref="C81:C87" si="47">IF(ISBLANK(H5),"",H5)</f>
        <v/>
      </c>
      <c r="D81" s="49" t="str">
        <f t="shared" ref="D81:D87" si="48">IF(ISBLANK(H16),"",H16)</f>
        <v/>
      </c>
      <c r="E81" s="49"/>
      <c r="F81" s="49" t="str">
        <f t="shared" ref="F81:F87" si="49">IF(ISBLANK(H16),"", AVERAGE(D81:E81))</f>
        <v/>
      </c>
      <c r="G81" s="63" t="str">
        <f t="shared" ref="G81:G87" si="50">IF(ISBLANK(H16),"",(10^(((LN(F81/($E$26-F81)))-$C$34)/$C$33))*$G$33)</f>
        <v/>
      </c>
      <c r="H81" s="50">
        <f t="shared" si="15"/>
        <v>5</v>
      </c>
      <c r="I81" s="64" t="str">
        <f t="shared" ref="I81:I87" si="51">IF(ISBLANK(H16),"",G81*H81)</f>
        <v/>
      </c>
      <c r="J81" s="65" t="str">
        <f t="shared" ref="J81:J87" si="52">IF(ISBLANK(H16),"",IF(F81&gt;$F$41,"&lt;LOD",IF(F81&lt;$F$45,"&gt;max",I81)))</f>
        <v/>
      </c>
      <c r="L81" s="50">
        <f t="shared" si="11"/>
        <v>42</v>
      </c>
      <c r="M81" s="50" t="s">
        <v>4</v>
      </c>
      <c r="N81" s="50">
        <v>6</v>
      </c>
      <c r="O81" s="50" t="str">
        <f t="shared" si="23"/>
        <v/>
      </c>
      <c r="P81" s="50" t="str">
        <f t="shared" si="24"/>
        <v/>
      </c>
      <c r="Q81" s="50">
        <f t="shared" si="46"/>
        <v>0</v>
      </c>
    </row>
    <row r="82" spans="1:17">
      <c r="B82" s="54">
        <f t="shared" si="14"/>
        <v>37</v>
      </c>
      <c r="C82" s="61" t="str">
        <f t="shared" si="47"/>
        <v/>
      </c>
      <c r="D82" s="49" t="str">
        <f t="shared" si="48"/>
        <v/>
      </c>
      <c r="E82" s="49"/>
      <c r="F82" s="49" t="str">
        <f t="shared" si="49"/>
        <v/>
      </c>
      <c r="G82" s="63" t="str">
        <f t="shared" si="50"/>
        <v/>
      </c>
      <c r="H82" s="50">
        <f t="shared" si="15"/>
        <v>5</v>
      </c>
      <c r="I82" s="64" t="str">
        <f t="shared" si="51"/>
        <v/>
      </c>
      <c r="J82" s="65" t="str">
        <f t="shared" si="52"/>
        <v/>
      </c>
      <c r="L82" s="50">
        <f t="shared" si="11"/>
        <v>43</v>
      </c>
      <c r="M82" s="50" t="s">
        <v>5</v>
      </c>
      <c r="N82" s="50">
        <v>6</v>
      </c>
      <c r="O82" s="50" t="str">
        <f t="shared" si="23"/>
        <v/>
      </c>
      <c r="P82" s="50" t="str">
        <f t="shared" si="24"/>
        <v/>
      </c>
      <c r="Q82" s="50">
        <f t="shared" si="46"/>
        <v>0</v>
      </c>
    </row>
    <row r="83" spans="1:17">
      <c r="B83" s="54">
        <f t="shared" si="14"/>
        <v>38</v>
      </c>
      <c r="C83" s="61" t="str">
        <f t="shared" si="47"/>
        <v/>
      </c>
      <c r="D83" s="49" t="str">
        <f t="shared" si="48"/>
        <v/>
      </c>
      <c r="E83" s="49"/>
      <c r="F83" s="49" t="str">
        <f t="shared" si="49"/>
        <v/>
      </c>
      <c r="G83" s="63" t="str">
        <f t="shared" si="50"/>
        <v/>
      </c>
      <c r="H83" s="50">
        <f t="shared" si="15"/>
        <v>5</v>
      </c>
      <c r="I83" s="64" t="str">
        <f t="shared" si="51"/>
        <v/>
      </c>
      <c r="J83" s="65" t="str">
        <f t="shared" si="52"/>
        <v/>
      </c>
      <c r="L83" s="50">
        <f t="shared" si="11"/>
        <v>44</v>
      </c>
      <c r="M83" s="50" t="s">
        <v>6</v>
      </c>
      <c r="N83" s="50">
        <v>6</v>
      </c>
      <c r="O83" s="50" t="str">
        <f t="shared" si="23"/>
        <v/>
      </c>
      <c r="P83" s="50" t="str">
        <f t="shared" si="24"/>
        <v/>
      </c>
      <c r="Q83" s="50">
        <f t="shared" si="46"/>
        <v>0</v>
      </c>
    </row>
    <row r="84" spans="1:17">
      <c r="B84" s="54">
        <f t="shared" si="14"/>
        <v>39</v>
      </c>
      <c r="C84" s="61" t="str">
        <f t="shared" si="47"/>
        <v/>
      </c>
      <c r="D84" s="49" t="str">
        <f t="shared" si="48"/>
        <v/>
      </c>
      <c r="E84" s="49"/>
      <c r="F84" s="49" t="str">
        <f t="shared" si="49"/>
        <v/>
      </c>
      <c r="G84" s="63" t="str">
        <f t="shared" si="50"/>
        <v/>
      </c>
      <c r="H84" s="50">
        <f t="shared" si="15"/>
        <v>5</v>
      </c>
      <c r="I84" s="64" t="str">
        <f t="shared" si="51"/>
        <v/>
      </c>
      <c r="J84" s="65" t="str">
        <f t="shared" si="52"/>
        <v/>
      </c>
      <c r="L84" s="50">
        <f t="shared" si="11"/>
        <v>45</v>
      </c>
      <c r="M84" s="50" t="s">
        <v>7</v>
      </c>
      <c r="N84" s="50">
        <v>6</v>
      </c>
      <c r="O84" s="50" t="str">
        <f t="shared" si="23"/>
        <v/>
      </c>
      <c r="P84" s="50" t="str">
        <f t="shared" si="24"/>
        <v/>
      </c>
      <c r="Q84" s="50">
        <f t="shared" si="46"/>
        <v>0</v>
      </c>
    </row>
    <row r="85" spans="1:17">
      <c r="B85" s="54">
        <f t="shared" si="14"/>
        <v>40</v>
      </c>
      <c r="C85" s="61" t="str">
        <f t="shared" si="47"/>
        <v/>
      </c>
      <c r="D85" s="49" t="str">
        <f t="shared" si="48"/>
        <v/>
      </c>
      <c r="E85" s="49"/>
      <c r="F85" s="49" t="str">
        <f t="shared" si="49"/>
        <v/>
      </c>
      <c r="G85" s="63" t="str">
        <f t="shared" si="50"/>
        <v/>
      </c>
      <c r="H85" s="50">
        <f t="shared" si="15"/>
        <v>5</v>
      </c>
      <c r="I85" s="64" t="str">
        <f t="shared" si="51"/>
        <v/>
      </c>
      <c r="J85" s="65" t="str">
        <f t="shared" si="52"/>
        <v/>
      </c>
      <c r="L85" s="50">
        <f t="shared" si="11"/>
        <v>46</v>
      </c>
      <c r="M85" s="50" t="s">
        <v>8</v>
      </c>
      <c r="N85" s="50">
        <v>6</v>
      </c>
      <c r="O85" s="50" t="str">
        <f t="shared" si="23"/>
        <v/>
      </c>
      <c r="P85" s="50" t="str">
        <f t="shared" si="24"/>
        <v/>
      </c>
      <c r="Q85" s="50">
        <f t="shared" si="46"/>
        <v>0</v>
      </c>
    </row>
    <row r="86" spans="1:17">
      <c r="B86" s="54">
        <f t="shared" si="14"/>
        <v>41</v>
      </c>
      <c r="C86" s="61" t="str">
        <f t="shared" si="47"/>
        <v/>
      </c>
      <c r="D86" s="49" t="str">
        <f t="shared" si="48"/>
        <v/>
      </c>
      <c r="E86" s="49"/>
      <c r="F86" s="49" t="str">
        <f t="shared" si="49"/>
        <v/>
      </c>
      <c r="G86" s="63" t="str">
        <f t="shared" si="50"/>
        <v/>
      </c>
      <c r="H86" s="50">
        <f t="shared" si="15"/>
        <v>5</v>
      </c>
      <c r="I86" s="64" t="str">
        <f t="shared" si="51"/>
        <v/>
      </c>
      <c r="J86" s="65" t="str">
        <f t="shared" si="52"/>
        <v/>
      </c>
      <c r="L86" s="50">
        <f t="shared" si="11"/>
        <v>47</v>
      </c>
      <c r="M86" s="50" t="s">
        <v>9</v>
      </c>
      <c r="N86" s="50">
        <v>6</v>
      </c>
      <c r="O86" s="50" t="str">
        <f t="shared" si="23"/>
        <v/>
      </c>
      <c r="P86" s="50" t="str">
        <f t="shared" si="24"/>
        <v/>
      </c>
      <c r="Q86" s="50">
        <f t="shared" si="46"/>
        <v>0</v>
      </c>
    </row>
    <row r="87" spans="1:17">
      <c r="B87" s="54">
        <f t="shared" si="14"/>
        <v>42</v>
      </c>
      <c r="C87" s="61" t="str">
        <f t="shared" si="47"/>
        <v/>
      </c>
      <c r="D87" s="49" t="str">
        <f t="shared" si="48"/>
        <v/>
      </c>
      <c r="E87" s="49"/>
      <c r="F87" s="49" t="str">
        <f t="shared" si="49"/>
        <v/>
      </c>
      <c r="G87" s="63" t="str">
        <f t="shared" si="50"/>
        <v/>
      </c>
      <c r="H87" s="50">
        <f t="shared" si="15"/>
        <v>5</v>
      </c>
      <c r="I87" s="64" t="str">
        <f t="shared" si="51"/>
        <v/>
      </c>
      <c r="J87" s="65" t="str">
        <f t="shared" si="52"/>
        <v/>
      </c>
      <c r="L87" s="50">
        <f t="shared" si="11"/>
        <v>48</v>
      </c>
      <c r="M87" s="50" t="s">
        <v>10</v>
      </c>
      <c r="N87" s="50">
        <v>6</v>
      </c>
      <c r="O87" s="50" t="str">
        <f t="shared" si="23"/>
        <v/>
      </c>
      <c r="P87" s="50" t="str">
        <f t="shared" si="24"/>
        <v/>
      </c>
      <c r="Q87" s="50">
        <f t="shared" si="46"/>
        <v>0</v>
      </c>
    </row>
    <row r="88" spans="1:17">
      <c r="A88">
        <f>A80+($A$48-$A$40)</f>
        <v>97</v>
      </c>
      <c r="B88" s="48">
        <f t="shared" si="14"/>
        <v>43</v>
      </c>
      <c r="C88" s="61" t="str">
        <f>IF(ISBLANK(I4),"",I4)</f>
        <v/>
      </c>
      <c r="D88" s="49" t="str">
        <f>IF(ISBLANK(I15),"",I15)</f>
        <v/>
      </c>
      <c r="E88" s="49"/>
      <c r="F88" s="49" t="str">
        <f>IF(ISBLANK(I15),"", AVERAGE(D88:E88))</f>
        <v/>
      </c>
      <c r="G88" s="63" t="str">
        <f>IF(ISBLANK(I15),"",(10^(((LN(F88/($E$26-F88)))-$C$34)/$C$33))*$G$33)</f>
        <v/>
      </c>
      <c r="H88" s="50">
        <f t="shared" si="15"/>
        <v>5</v>
      </c>
      <c r="I88" s="64" t="str">
        <f>IF(ISBLANK(I15),"",G88*H88)</f>
        <v/>
      </c>
      <c r="J88" s="65" t="str">
        <f>IF(ISBLANK(I15),"",IF(F88&gt;$F$41,"&lt;LOD",IF(F88&lt;$F$45,"&gt;max",I88)))</f>
        <v/>
      </c>
      <c r="L88" s="50">
        <f t="shared" si="11"/>
        <v>49</v>
      </c>
      <c r="M88" s="50" t="s">
        <v>3</v>
      </c>
      <c r="N88" s="50">
        <v>7</v>
      </c>
      <c r="O88" s="50" t="str">
        <f t="shared" si="23"/>
        <v/>
      </c>
      <c r="P88" s="50" t="str">
        <f t="shared" si="24"/>
        <v/>
      </c>
      <c r="Q88" s="50">
        <f t="shared" ref="Q88:Q95" si="53">I15</f>
        <v>0</v>
      </c>
    </row>
    <row r="89" spans="1:17">
      <c r="B89" s="54">
        <f t="shared" si="14"/>
        <v>44</v>
      </c>
      <c r="C89" s="61" t="str">
        <f t="shared" ref="C89:C95" si="54">IF(ISBLANK(I5),"",I5)</f>
        <v/>
      </c>
      <c r="D89" s="49" t="str">
        <f t="shared" ref="D89:D95" si="55">IF(ISBLANK(I16),"",I16)</f>
        <v/>
      </c>
      <c r="E89" s="49"/>
      <c r="F89" s="49" t="str">
        <f t="shared" ref="F89:F95" si="56">IF(ISBLANK(I16),"", AVERAGE(D89:E89))</f>
        <v/>
      </c>
      <c r="G89" s="63" t="str">
        <f t="shared" ref="G89:G95" si="57">IF(ISBLANK(I16),"",(10^(((LN(F89/($E$26-F89)))-$C$34)/$C$33))*$G$33)</f>
        <v/>
      </c>
      <c r="H89" s="50">
        <f t="shared" si="15"/>
        <v>5</v>
      </c>
      <c r="I89" s="64" t="str">
        <f t="shared" ref="I89:I95" si="58">IF(ISBLANK(I16),"",G89*H89)</f>
        <v/>
      </c>
      <c r="J89" s="65" t="str">
        <f t="shared" ref="J89:J95" si="59">IF(ISBLANK(I16),"",IF(F89&gt;$F$41,"&lt;LOD",IF(F89&lt;$F$45,"&gt;max",I89)))</f>
        <v/>
      </c>
      <c r="L89" s="50">
        <f t="shared" si="11"/>
        <v>50</v>
      </c>
      <c r="M89" s="50" t="s">
        <v>4</v>
      </c>
      <c r="N89" s="50">
        <v>7</v>
      </c>
      <c r="O89" s="50" t="str">
        <f t="shared" si="23"/>
        <v/>
      </c>
      <c r="P89" s="50" t="str">
        <f t="shared" si="24"/>
        <v/>
      </c>
      <c r="Q89" s="50">
        <f t="shared" si="53"/>
        <v>0</v>
      </c>
    </row>
    <row r="90" spans="1:17">
      <c r="B90" s="54">
        <f t="shared" si="14"/>
        <v>45</v>
      </c>
      <c r="C90" s="61" t="str">
        <f t="shared" si="54"/>
        <v/>
      </c>
      <c r="D90" s="49" t="str">
        <f t="shared" si="55"/>
        <v/>
      </c>
      <c r="E90" s="49"/>
      <c r="F90" s="49" t="str">
        <f t="shared" si="56"/>
        <v/>
      </c>
      <c r="G90" s="63" t="str">
        <f t="shared" si="57"/>
        <v/>
      </c>
      <c r="H90" s="50">
        <f t="shared" si="15"/>
        <v>5</v>
      </c>
      <c r="I90" s="64" t="str">
        <f t="shared" si="58"/>
        <v/>
      </c>
      <c r="J90" s="65" t="str">
        <f t="shared" si="59"/>
        <v/>
      </c>
      <c r="L90" s="50">
        <f t="shared" si="11"/>
        <v>51</v>
      </c>
      <c r="M90" s="50" t="s">
        <v>5</v>
      </c>
      <c r="N90" s="50">
        <v>7</v>
      </c>
      <c r="O90" s="50" t="str">
        <f t="shared" si="23"/>
        <v/>
      </c>
      <c r="P90" s="50" t="str">
        <f t="shared" si="24"/>
        <v/>
      </c>
      <c r="Q90" s="50">
        <f t="shared" si="53"/>
        <v>0</v>
      </c>
    </row>
    <row r="91" spans="1:17">
      <c r="B91" s="54">
        <f t="shared" si="14"/>
        <v>46</v>
      </c>
      <c r="C91" s="61" t="str">
        <f t="shared" si="54"/>
        <v/>
      </c>
      <c r="D91" s="49" t="str">
        <f t="shared" si="55"/>
        <v/>
      </c>
      <c r="E91" s="49"/>
      <c r="F91" s="49" t="str">
        <f t="shared" si="56"/>
        <v/>
      </c>
      <c r="G91" s="63" t="str">
        <f t="shared" si="57"/>
        <v/>
      </c>
      <c r="H91" s="50">
        <f t="shared" si="15"/>
        <v>5</v>
      </c>
      <c r="I91" s="64" t="str">
        <f t="shared" si="58"/>
        <v/>
      </c>
      <c r="J91" s="65" t="str">
        <f t="shared" si="59"/>
        <v/>
      </c>
      <c r="L91" s="50">
        <f t="shared" si="11"/>
        <v>52</v>
      </c>
      <c r="M91" s="50" t="s">
        <v>6</v>
      </c>
      <c r="N91" s="50">
        <v>7</v>
      </c>
      <c r="O91" s="50" t="str">
        <f t="shared" si="23"/>
        <v/>
      </c>
      <c r="P91" s="50" t="str">
        <f t="shared" si="24"/>
        <v/>
      </c>
      <c r="Q91" s="50">
        <f t="shared" si="53"/>
        <v>0</v>
      </c>
    </row>
    <row r="92" spans="1:17">
      <c r="B92" s="54">
        <f t="shared" si="14"/>
        <v>47</v>
      </c>
      <c r="C92" s="61" t="str">
        <f t="shared" si="54"/>
        <v/>
      </c>
      <c r="D92" s="49" t="str">
        <f t="shared" si="55"/>
        <v/>
      </c>
      <c r="E92" s="49"/>
      <c r="F92" s="49" t="str">
        <f t="shared" si="56"/>
        <v/>
      </c>
      <c r="G92" s="63" t="str">
        <f t="shared" si="57"/>
        <v/>
      </c>
      <c r="H92" s="50">
        <f t="shared" si="15"/>
        <v>5</v>
      </c>
      <c r="I92" s="64" t="str">
        <f t="shared" si="58"/>
        <v/>
      </c>
      <c r="J92" s="65" t="str">
        <f t="shared" si="59"/>
        <v/>
      </c>
      <c r="L92" s="50">
        <f t="shared" si="11"/>
        <v>53</v>
      </c>
      <c r="M92" s="50" t="s">
        <v>7</v>
      </c>
      <c r="N92" s="50">
        <v>7</v>
      </c>
      <c r="O92" s="50" t="str">
        <f t="shared" si="23"/>
        <v/>
      </c>
      <c r="P92" s="50" t="str">
        <f t="shared" si="24"/>
        <v/>
      </c>
      <c r="Q92" s="50">
        <f t="shared" si="53"/>
        <v>0</v>
      </c>
    </row>
    <row r="93" spans="1:17">
      <c r="B93" s="54">
        <f t="shared" si="14"/>
        <v>48</v>
      </c>
      <c r="C93" s="61" t="str">
        <f t="shared" si="54"/>
        <v/>
      </c>
      <c r="D93" s="49" t="str">
        <f t="shared" si="55"/>
        <v/>
      </c>
      <c r="E93" s="49"/>
      <c r="F93" s="49" t="str">
        <f t="shared" si="56"/>
        <v/>
      </c>
      <c r="G93" s="63" t="str">
        <f t="shared" si="57"/>
        <v/>
      </c>
      <c r="H93" s="50">
        <f t="shared" si="15"/>
        <v>5</v>
      </c>
      <c r="I93" s="64" t="str">
        <f t="shared" si="58"/>
        <v/>
      </c>
      <c r="J93" s="65" t="str">
        <f t="shared" si="59"/>
        <v/>
      </c>
      <c r="L93" s="50">
        <f t="shared" si="11"/>
        <v>54</v>
      </c>
      <c r="M93" s="50" t="s">
        <v>8</v>
      </c>
      <c r="N93" s="50">
        <v>7</v>
      </c>
      <c r="O93" s="50" t="str">
        <f t="shared" si="23"/>
        <v/>
      </c>
      <c r="P93" s="50" t="str">
        <f t="shared" si="24"/>
        <v/>
      </c>
      <c r="Q93" s="50">
        <f t="shared" si="53"/>
        <v>0</v>
      </c>
    </row>
    <row r="94" spans="1:17">
      <c r="B94" s="54">
        <f t="shared" si="14"/>
        <v>49</v>
      </c>
      <c r="C94" s="61" t="str">
        <f t="shared" si="54"/>
        <v/>
      </c>
      <c r="D94" s="49" t="str">
        <f t="shared" si="55"/>
        <v/>
      </c>
      <c r="E94" s="49"/>
      <c r="F94" s="49" t="str">
        <f t="shared" si="56"/>
        <v/>
      </c>
      <c r="G94" s="63" t="str">
        <f t="shared" si="57"/>
        <v/>
      </c>
      <c r="H94" s="50">
        <f t="shared" si="15"/>
        <v>5</v>
      </c>
      <c r="I94" s="64" t="str">
        <f t="shared" si="58"/>
        <v/>
      </c>
      <c r="J94" s="65" t="str">
        <f t="shared" si="59"/>
        <v/>
      </c>
      <c r="L94" s="50">
        <f t="shared" si="11"/>
        <v>55</v>
      </c>
      <c r="M94" s="50" t="s">
        <v>9</v>
      </c>
      <c r="N94" s="50">
        <v>7</v>
      </c>
      <c r="O94" s="50" t="str">
        <f t="shared" si="23"/>
        <v/>
      </c>
      <c r="P94" s="50" t="str">
        <f t="shared" si="24"/>
        <v/>
      </c>
      <c r="Q94" s="50">
        <f t="shared" si="53"/>
        <v>0</v>
      </c>
    </row>
    <row r="95" spans="1:17">
      <c r="B95" s="54">
        <f t="shared" si="14"/>
        <v>50</v>
      </c>
      <c r="C95" s="61" t="str">
        <f t="shared" si="54"/>
        <v/>
      </c>
      <c r="D95" s="49" t="str">
        <f t="shared" si="55"/>
        <v/>
      </c>
      <c r="E95" s="49"/>
      <c r="F95" s="49" t="str">
        <f t="shared" si="56"/>
        <v/>
      </c>
      <c r="G95" s="63" t="str">
        <f t="shared" si="57"/>
        <v/>
      </c>
      <c r="H95" s="50">
        <f t="shared" si="15"/>
        <v>5</v>
      </c>
      <c r="I95" s="64" t="str">
        <f t="shared" si="58"/>
        <v/>
      </c>
      <c r="J95" s="65" t="str">
        <f t="shared" si="59"/>
        <v/>
      </c>
      <c r="L95" s="50">
        <f t="shared" si="11"/>
        <v>56</v>
      </c>
      <c r="M95" s="50" t="s">
        <v>10</v>
      </c>
      <c r="N95" s="50">
        <v>7</v>
      </c>
      <c r="O95" s="50" t="str">
        <f t="shared" si="23"/>
        <v/>
      </c>
      <c r="P95" s="50" t="str">
        <f t="shared" si="24"/>
        <v/>
      </c>
      <c r="Q95" s="50">
        <f t="shared" si="53"/>
        <v>0</v>
      </c>
    </row>
    <row r="96" spans="1:17">
      <c r="A96">
        <f>A88+($A$48-$A$40)</f>
        <v>113</v>
      </c>
      <c r="B96" s="48">
        <f t="shared" si="14"/>
        <v>51</v>
      </c>
      <c r="C96" s="61" t="str">
        <f>IF(ISBLANK(J4),"",J4)</f>
        <v/>
      </c>
      <c r="D96" s="49" t="str">
        <f>IF(ISBLANK(J15),"",J15)</f>
        <v/>
      </c>
      <c r="E96" s="49"/>
      <c r="F96" s="49" t="str">
        <f>IF(ISBLANK(J15),"", AVERAGE(D96:E96))</f>
        <v/>
      </c>
      <c r="G96" s="63" t="str">
        <f>IF(ISBLANK(J15),"",(10^(((LN(F96/($E$26-F96)))-$C$34)/$C$33))*$G$33)</f>
        <v/>
      </c>
      <c r="H96" s="50">
        <f t="shared" si="15"/>
        <v>5</v>
      </c>
      <c r="I96" s="64" t="str">
        <f>IF(ISBLANK(J15),"",G96*H96)</f>
        <v/>
      </c>
      <c r="J96" s="65" t="str">
        <f>IF(ISBLANK(J15),"",IF(F96&gt;$F$41,"&lt;LOD",IF(F96&lt;$F$45,"&gt;max",I96)))</f>
        <v/>
      </c>
      <c r="L96" s="50">
        <f t="shared" si="11"/>
        <v>57</v>
      </c>
      <c r="M96" s="50" t="s">
        <v>3</v>
      </c>
      <c r="N96" s="50">
        <v>8</v>
      </c>
      <c r="O96" s="50" t="str">
        <f t="shared" si="23"/>
        <v/>
      </c>
      <c r="P96" s="50" t="str">
        <f t="shared" si="24"/>
        <v/>
      </c>
      <c r="Q96" s="50">
        <f t="shared" ref="Q96:Q103" si="60">J15</f>
        <v>0</v>
      </c>
    </row>
    <row r="97" spans="1:17">
      <c r="B97" s="54">
        <f t="shared" si="14"/>
        <v>52</v>
      </c>
      <c r="C97" s="61" t="str">
        <f t="shared" ref="C97:C103" si="61">IF(ISBLANK(J5),"",J5)</f>
        <v/>
      </c>
      <c r="D97" s="49" t="str">
        <f t="shared" ref="D97:D103" si="62">IF(ISBLANK(J16),"",J16)</f>
        <v/>
      </c>
      <c r="E97" s="49"/>
      <c r="F97" s="49" t="str">
        <f t="shared" ref="F97:F103" si="63">IF(ISBLANK(J16),"", AVERAGE(D97:E97))</f>
        <v/>
      </c>
      <c r="G97" s="63" t="str">
        <f t="shared" ref="G97:G103" si="64">IF(ISBLANK(J16),"",(10^(((LN(F97/($E$26-F97)))-$C$34)/$C$33))*$G$33)</f>
        <v/>
      </c>
      <c r="H97" s="50">
        <f t="shared" si="15"/>
        <v>5</v>
      </c>
      <c r="I97" s="64" t="str">
        <f t="shared" ref="I97:I103" si="65">IF(ISBLANK(J16),"",G97*H97)</f>
        <v/>
      </c>
      <c r="J97" s="65" t="str">
        <f t="shared" ref="J97:J103" si="66">IF(ISBLANK(J16),"",IF(F97&gt;$F$41,"&lt;LOD",IF(F97&lt;$F$45,"&gt;max",I97)))</f>
        <v/>
      </c>
      <c r="L97" s="50">
        <f t="shared" si="11"/>
        <v>58</v>
      </c>
      <c r="M97" s="50" t="s">
        <v>4</v>
      </c>
      <c r="N97" s="50">
        <v>8</v>
      </c>
      <c r="O97" s="50" t="str">
        <f t="shared" si="23"/>
        <v/>
      </c>
      <c r="P97" s="50" t="str">
        <f t="shared" si="24"/>
        <v/>
      </c>
      <c r="Q97" s="50">
        <f t="shared" si="60"/>
        <v>0</v>
      </c>
    </row>
    <row r="98" spans="1:17">
      <c r="B98" s="54">
        <f t="shared" si="14"/>
        <v>53</v>
      </c>
      <c r="C98" s="61" t="str">
        <f t="shared" si="61"/>
        <v/>
      </c>
      <c r="D98" s="49" t="str">
        <f t="shared" si="62"/>
        <v/>
      </c>
      <c r="E98" s="49"/>
      <c r="F98" s="49" t="str">
        <f t="shared" si="63"/>
        <v/>
      </c>
      <c r="G98" s="63" t="str">
        <f t="shared" si="64"/>
        <v/>
      </c>
      <c r="H98" s="50">
        <f t="shared" si="15"/>
        <v>5</v>
      </c>
      <c r="I98" s="64" t="str">
        <f t="shared" si="65"/>
        <v/>
      </c>
      <c r="J98" s="65" t="str">
        <f t="shared" si="66"/>
        <v/>
      </c>
      <c r="L98" s="50">
        <f t="shared" si="11"/>
        <v>59</v>
      </c>
      <c r="M98" s="50" t="s">
        <v>5</v>
      </c>
      <c r="N98" s="50">
        <v>8</v>
      </c>
      <c r="O98" s="50" t="str">
        <f t="shared" si="23"/>
        <v/>
      </c>
      <c r="P98" s="50" t="str">
        <f t="shared" si="24"/>
        <v/>
      </c>
      <c r="Q98" s="50">
        <f t="shared" si="60"/>
        <v>0</v>
      </c>
    </row>
    <row r="99" spans="1:17">
      <c r="B99" s="54">
        <f t="shared" si="14"/>
        <v>54</v>
      </c>
      <c r="C99" s="61" t="str">
        <f t="shared" si="61"/>
        <v/>
      </c>
      <c r="D99" s="49" t="str">
        <f t="shared" si="62"/>
        <v/>
      </c>
      <c r="E99" s="49"/>
      <c r="F99" s="49" t="str">
        <f t="shared" si="63"/>
        <v/>
      </c>
      <c r="G99" s="63" t="str">
        <f t="shared" si="64"/>
        <v/>
      </c>
      <c r="H99" s="50">
        <f t="shared" si="15"/>
        <v>5</v>
      </c>
      <c r="I99" s="64" t="str">
        <f t="shared" si="65"/>
        <v/>
      </c>
      <c r="J99" s="65" t="str">
        <f t="shared" si="66"/>
        <v/>
      </c>
      <c r="L99" s="50">
        <f t="shared" si="11"/>
        <v>60</v>
      </c>
      <c r="M99" s="50" t="s">
        <v>6</v>
      </c>
      <c r="N99" s="50">
        <v>8</v>
      </c>
      <c r="O99" s="50" t="str">
        <f t="shared" si="23"/>
        <v/>
      </c>
      <c r="P99" s="50" t="str">
        <f t="shared" si="24"/>
        <v/>
      </c>
      <c r="Q99" s="50">
        <f t="shared" si="60"/>
        <v>0</v>
      </c>
    </row>
    <row r="100" spans="1:17">
      <c r="B100" s="54">
        <f t="shared" si="14"/>
        <v>55</v>
      </c>
      <c r="C100" s="61" t="str">
        <f t="shared" si="61"/>
        <v/>
      </c>
      <c r="D100" s="49" t="str">
        <f t="shared" si="62"/>
        <v/>
      </c>
      <c r="E100" s="49"/>
      <c r="F100" s="49" t="str">
        <f t="shared" si="63"/>
        <v/>
      </c>
      <c r="G100" s="63" t="str">
        <f t="shared" si="64"/>
        <v/>
      </c>
      <c r="H100" s="50">
        <f t="shared" si="15"/>
        <v>5</v>
      </c>
      <c r="I100" s="64" t="str">
        <f t="shared" si="65"/>
        <v/>
      </c>
      <c r="J100" s="65" t="str">
        <f t="shared" si="66"/>
        <v/>
      </c>
      <c r="L100" s="50">
        <f t="shared" si="11"/>
        <v>61</v>
      </c>
      <c r="M100" s="50" t="s">
        <v>7</v>
      </c>
      <c r="N100" s="50">
        <v>8</v>
      </c>
      <c r="O100" s="50" t="str">
        <f t="shared" si="23"/>
        <v/>
      </c>
      <c r="P100" s="50" t="str">
        <f t="shared" si="24"/>
        <v/>
      </c>
      <c r="Q100" s="50">
        <f t="shared" si="60"/>
        <v>0</v>
      </c>
    </row>
    <row r="101" spans="1:17">
      <c r="B101" s="54">
        <f t="shared" si="14"/>
        <v>56</v>
      </c>
      <c r="C101" s="61" t="str">
        <f t="shared" si="61"/>
        <v/>
      </c>
      <c r="D101" s="49" t="str">
        <f t="shared" si="62"/>
        <v/>
      </c>
      <c r="E101" s="49"/>
      <c r="F101" s="49" t="str">
        <f t="shared" si="63"/>
        <v/>
      </c>
      <c r="G101" s="63" t="str">
        <f t="shared" si="64"/>
        <v/>
      </c>
      <c r="H101" s="50">
        <f t="shared" si="15"/>
        <v>5</v>
      </c>
      <c r="I101" s="64" t="str">
        <f t="shared" si="65"/>
        <v/>
      </c>
      <c r="J101" s="65" t="str">
        <f t="shared" si="66"/>
        <v/>
      </c>
      <c r="L101" s="50">
        <f t="shared" si="11"/>
        <v>62</v>
      </c>
      <c r="M101" s="50" t="s">
        <v>8</v>
      </c>
      <c r="N101" s="50">
        <v>8</v>
      </c>
      <c r="O101" s="50" t="str">
        <f t="shared" si="23"/>
        <v/>
      </c>
      <c r="P101" s="50" t="str">
        <f t="shared" si="24"/>
        <v/>
      </c>
      <c r="Q101" s="50">
        <f t="shared" si="60"/>
        <v>0</v>
      </c>
    </row>
    <row r="102" spans="1:17">
      <c r="B102" s="54">
        <f t="shared" si="14"/>
        <v>57</v>
      </c>
      <c r="C102" s="61" t="str">
        <f t="shared" si="61"/>
        <v/>
      </c>
      <c r="D102" s="49" t="str">
        <f t="shared" si="62"/>
        <v/>
      </c>
      <c r="E102" s="49"/>
      <c r="F102" s="49" t="str">
        <f t="shared" si="63"/>
        <v/>
      </c>
      <c r="G102" s="63" t="str">
        <f t="shared" si="64"/>
        <v/>
      </c>
      <c r="H102" s="50">
        <f t="shared" si="15"/>
        <v>5</v>
      </c>
      <c r="I102" s="64" t="str">
        <f t="shared" si="65"/>
        <v/>
      </c>
      <c r="J102" s="65" t="str">
        <f t="shared" si="66"/>
        <v/>
      </c>
      <c r="L102" s="50">
        <f t="shared" si="11"/>
        <v>63</v>
      </c>
      <c r="M102" s="50" t="s">
        <v>9</v>
      </c>
      <c r="N102" s="50">
        <v>8</v>
      </c>
      <c r="O102" s="50" t="str">
        <f t="shared" si="23"/>
        <v/>
      </c>
      <c r="P102" s="50" t="str">
        <f t="shared" si="24"/>
        <v/>
      </c>
      <c r="Q102" s="50">
        <f t="shared" si="60"/>
        <v>0</v>
      </c>
    </row>
    <row r="103" spans="1:17">
      <c r="B103" s="54">
        <f t="shared" si="14"/>
        <v>58</v>
      </c>
      <c r="C103" s="61" t="str">
        <f t="shared" si="61"/>
        <v/>
      </c>
      <c r="D103" s="49" t="str">
        <f t="shared" si="62"/>
        <v/>
      </c>
      <c r="E103" s="49"/>
      <c r="F103" s="49" t="str">
        <f t="shared" si="63"/>
        <v/>
      </c>
      <c r="G103" s="63" t="str">
        <f t="shared" si="64"/>
        <v/>
      </c>
      <c r="H103" s="50">
        <f t="shared" si="15"/>
        <v>5</v>
      </c>
      <c r="I103" s="64" t="str">
        <f t="shared" si="65"/>
        <v/>
      </c>
      <c r="J103" s="65" t="str">
        <f t="shared" si="66"/>
        <v/>
      </c>
      <c r="L103" s="50">
        <f t="shared" si="11"/>
        <v>64</v>
      </c>
      <c r="M103" s="50" t="s">
        <v>10</v>
      </c>
      <c r="N103" s="50">
        <v>8</v>
      </c>
      <c r="O103" s="50" t="str">
        <f t="shared" si="23"/>
        <v/>
      </c>
      <c r="P103" s="50" t="str">
        <f t="shared" si="24"/>
        <v/>
      </c>
      <c r="Q103" s="50">
        <f t="shared" si="60"/>
        <v>0</v>
      </c>
    </row>
    <row r="104" spans="1:17">
      <c r="A104">
        <f>A96+($A$48-$A$40)</f>
        <v>129</v>
      </c>
      <c r="B104" s="48">
        <f t="shared" si="14"/>
        <v>59</v>
      </c>
      <c r="C104" s="61" t="str">
        <f>IF(ISBLANK(K4),"",K4)</f>
        <v/>
      </c>
      <c r="D104" s="49" t="str">
        <f>IF(ISBLANK(K15),"",K15)</f>
        <v/>
      </c>
      <c r="E104" s="49"/>
      <c r="F104" s="49" t="str">
        <f>IF(ISBLANK(K15),"", AVERAGE(D104:E104))</f>
        <v/>
      </c>
      <c r="G104" s="63" t="str">
        <f>IF(ISBLANK(K15),"",(10^(((LN(F104/($E$26-F104)))-$C$34)/$C$33))*$G$33)</f>
        <v/>
      </c>
      <c r="H104" s="50">
        <f t="shared" si="15"/>
        <v>5</v>
      </c>
      <c r="I104" s="64" t="str">
        <f>IF(ISBLANK(K15),"",G104*H104)</f>
        <v/>
      </c>
      <c r="J104" s="65" t="str">
        <f>IF(ISBLANK(K15),"",IF(F104&gt;$F$41,"&lt;LOD",IF(F104&lt;$F$45,"&gt;max",I104)))</f>
        <v/>
      </c>
      <c r="L104" s="50">
        <f t="shared" si="11"/>
        <v>65</v>
      </c>
      <c r="M104" s="50" t="s">
        <v>3</v>
      </c>
      <c r="N104" s="50">
        <v>9</v>
      </c>
      <c r="O104" s="50" t="str">
        <f t="shared" si="23"/>
        <v/>
      </c>
      <c r="P104" s="50" t="str">
        <f t="shared" si="24"/>
        <v/>
      </c>
      <c r="Q104" s="50">
        <f t="shared" ref="Q104:Q111" si="67">K15</f>
        <v>0</v>
      </c>
    </row>
    <row r="105" spans="1:17">
      <c r="B105" s="54">
        <f t="shared" si="14"/>
        <v>60</v>
      </c>
      <c r="C105" s="61" t="str">
        <f t="shared" ref="C105:C111" si="68">IF(ISBLANK(K5),"",K5)</f>
        <v/>
      </c>
      <c r="D105" s="49" t="str">
        <f t="shared" ref="D105:D111" si="69">IF(ISBLANK(K16),"",K16)</f>
        <v/>
      </c>
      <c r="E105" s="49"/>
      <c r="F105" s="49" t="str">
        <f t="shared" ref="F105:F111" si="70">IF(ISBLANK(K16),"", AVERAGE(D105:E105))</f>
        <v/>
      </c>
      <c r="G105" s="63" t="str">
        <f t="shared" ref="G105:G111" si="71">IF(ISBLANK(K16),"",(10^(((LN(F105/($E$26-F105)))-$C$34)/$C$33))*$G$33)</f>
        <v/>
      </c>
      <c r="H105" s="50">
        <f t="shared" si="15"/>
        <v>5</v>
      </c>
      <c r="I105" s="64" t="str">
        <f t="shared" ref="I105:I111" si="72">IF(ISBLANK(K16),"",G105*H105)</f>
        <v/>
      </c>
      <c r="J105" s="65" t="str">
        <f t="shared" ref="J105:J111" si="73">IF(ISBLANK(K16),"",IF(F105&gt;$F$41,"&lt;LOD",IF(F105&lt;$F$45,"&gt;max",I105)))</f>
        <v/>
      </c>
      <c r="L105" s="50">
        <f t="shared" ref="L105:L135" si="74">L104+1</f>
        <v>66</v>
      </c>
      <c r="M105" s="50" t="s">
        <v>4</v>
      </c>
      <c r="N105" s="50">
        <v>9</v>
      </c>
      <c r="O105" s="50" t="str">
        <f t="shared" si="23"/>
        <v/>
      </c>
      <c r="P105" s="50" t="str">
        <f t="shared" si="24"/>
        <v/>
      </c>
      <c r="Q105" s="50">
        <f t="shared" si="67"/>
        <v>0</v>
      </c>
    </row>
    <row r="106" spans="1:17">
      <c r="B106" s="54">
        <f t="shared" si="14"/>
        <v>61</v>
      </c>
      <c r="C106" s="61" t="str">
        <f t="shared" si="68"/>
        <v/>
      </c>
      <c r="D106" s="49" t="str">
        <f t="shared" si="69"/>
        <v/>
      </c>
      <c r="E106" s="49"/>
      <c r="F106" s="49" t="str">
        <f t="shared" si="70"/>
        <v/>
      </c>
      <c r="G106" s="63" t="str">
        <f t="shared" si="71"/>
        <v/>
      </c>
      <c r="H106" s="50">
        <f t="shared" si="15"/>
        <v>5</v>
      </c>
      <c r="I106" s="64" t="str">
        <f t="shared" si="72"/>
        <v/>
      </c>
      <c r="J106" s="65" t="str">
        <f t="shared" si="73"/>
        <v/>
      </c>
      <c r="L106" s="50">
        <f t="shared" si="74"/>
        <v>67</v>
      </c>
      <c r="M106" s="50" t="s">
        <v>5</v>
      </c>
      <c r="N106" s="50">
        <v>9</v>
      </c>
      <c r="O106" s="50" t="str">
        <f t="shared" si="23"/>
        <v/>
      </c>
      <c r="P106" s="50" t="str">
        <f t="shared" si="24"/>
        <v/>
      </c>
      <c r="Q106" s="50">
        <f t="shared" si="67"/>
        <v>0</v>
      </c>
    </row>
    <row r="107" spans="1:17">
      <c r="B107" s="54">
        <f t="shared" si="14"/>
        <v>62</v>
      </c>
      <c r="C107" s="61" t="str">
        <f t="shared" si="68"/>
        <v/>
      </c>
      <c r="D107" s="49" t="str">
        <f t="shared" si="69"/>
        <v/>
      </c>
      <c r="E107" s="49"/>
      <c r="F107" s="49" t="str">
        <f t="shared" si="70"/>
        <v/>
      </c>
      <c r="G107" s="63" t="str">
        <f t="shared" si="71"/>
        <v/>
      </c>
      <c r="H107" s="50">
        <f t="shared" si="15"/>
        <v>5</v>
      </c>
      <c r="I107" s="64" t="str">
        <f t="shared" si="72"/>
        <v/>
      </c>
      <c r="J107" s="65" t="str">
        <f t="shared" si="73"/>
        <v/>
      </c>
      <c r="L107" s="50">
        <f t="shared" si="74"/>
        <v>68</v>
      </c>
      <c r="M107" s="50" t="s">
        <v>6</v>
      </c>
      <c r="N107" s="50">
        <v>9</v>
      </c>
      <c r="O107" s="50" t="str">
        <f t="shared" si="23"/>
        <v/>
      </c>
      <c r="P107" s="50" t="str">
        <f t="shared" si="24"/>
        <v/>
      </c>
      <c r="Q107" s="50">
        <f t="shared" si="67"/>
        <v>0</v>
      </c>
    </row>
    <row r="108" spans="1:17">
      <c r="B108" s="54">
        <f t="shared" si="14"/>
        <v>63</v>
      </c>
      <c r="C108" s="61" t="str">
        <f t="shared" si="68"/>
        <v/>
      </c>
      <c r="D108" s="49" t="str">
        <f t="shared" si="69"/>
        <v/>
      </c>
      <c r="E108" s="49"/>
      <c r="F108" s="49" t="str">
        <f t="shared" si="70"/>
        <v/>
      </c>
      <c r="G108" s="63" t="str">
        <f t="shared" si="71"/>
        <v/>
      </c>
      <c r="H108" s="50">
        <f t="shared" si="15"/>
        <v>5</v>
      </c>
      <c r="I108" s="64" t="str">
        <f t="shared" si="72"/>
        <v/>
      </c>
      <c r="J108" s="65" t="str">
        <f t="shared" si="73"/>
        <v/>
      </c>
      <c r="L108" s="50">
        <f t="shared" si="74"/>
        <v>69</v>
      </c>
      <c r="M108" s="50" t="s">
        <v>7</v>
      </c>
      <c r="N108" s="50">
        <v>9</v>
      </c>
      <c r="O108" s="50" t="str">
        <f t="shared" si="23"/>
        <v/>
      </c>
      <c r="P108" s="50" t="str">
        <f t="shared" si="24"/>
        <v/>
      </c>
      <c r="Q108" s="50">
        <f t="shared" si="67"/>
        <v>0</v>
      </c>
    </row>
    <row r="109" spans="1:17">
      <c r="B109" s="54">
        <f t="shared" si="14"/>
        <v>64</v>
      </c>
      <c r="C109" s="61" t="str">
        <f t="shared" si="68"/>
        <v/>
      </c>
      <c r="D109" s="49" t="str">
        <f t="shared" si="69"/>
        <v/>
      </c>
      <c r="E109" s="49"/>
      <c r="F109" s="49" t="str">
        <f t="shared" si="70"/>
        <v/>
      </c>
      <c r="G109" s="63" t="str">
        <f t="shared" si="71"/>
        <v/>
      </c>
      <c r="H109" s="50">
        <f t="shared" si="15"/>
        <v>5</v>
      </c>
      <c r="I109" s="64" t="str">
        <f t="shared" si="72"/>
        <v/>
      </c>
      <c r="J109" s="65" t="str">
        <f t="shared" si="73"/>
        <v/>
      </c>
      <c r="L109" s="50">
        <f t="shared" si="74"/>
        <v>70</v>
      </c>
      <c r="M109" s="50" t="s">
        <v>8</v>
      </c>
      <c r="N109" s="50">
        <v>9</v>
      </c>
      <c r="O109" s="50" t="str">
        <f t="shared" si="23"/>
        <v/>
      </c>
      <c r="P109" s="50" t="str">
        <f t="shared" si="24"/>
        <v/>
      </c>
      <c r="Q109" s="50">
        <f t="shared" si="67"/>
        <v>0</v>
      </c>
    </row>
    <row r="110" spans="1:17">
      <c r="B110" s="54">
        <f t="shared" si="14"/>
        <v>65</v>
      </c>
      <c r="C110" s="61" t="str">
        <f t="shared" si="68"/>
        <v/>
      </c>
      <c r="D110" s="49" t="str">
        <f t="shared" si="69"/>
        <v/>
      </c>
      <c r="E110" s="49"/>
      <c r="F110" s="49" t="str">
        <f t="shared" si="70"/>
        <v/>
      </c>
      <c r="G110" s="63" t="str">
        <f t="shared" si="71"/>
        <v/>
      </c>
      <c r="H110" s="50">
        <f t="shared" si="15"/>
        <v>5</v>
      </c>
      <c r="I110" s="64" t="str">
        <f t="shared" si="72"/>
        <v/>
      </c>
      <c r="J110" s="65" t="str">
        <f t="shared" si="73"/>
        <v/>
      </c>
      <c r="L110" s="50">
        <f t="shared" si="74"/>
        <v>71</v>
      </c>
      <c r="M110" s="50" t="s">
        <v>9</v>
      </c>
      <c r="N110" s="50">
        <v>9</v>
      </c>
      <c r="O110" s="50" t="str">
        <f t="shared" si="23"/>
        <v/>
      </c>
      <c r="P110" s="50" t="str">
        <f t="shared" si="24"/>
        <v/>
      </c>
      <c r="Q110" s="50">
        <f t="shared" si="67"/>
        <v>0</v>
      </c>
    </row>
    <row r="111" spans="1:17">
      <c r="B111" s="54">
        <f t="shared" ref="B111:B129" si="75">B110+1</f>
        <v>66</v>
      </c>
      <c r="C111" s="61" t="str">
        <f t="shared" si="68"/>
        <v/>
      </c>
      <c r="D111" s="49" t="str">
        <f t="shared" si="69"/>
        <v/>
      </c>
      <c r="E111" s="49"/>
      <c r="F111" s="49" t="str">
        <f t="shared" si="70"/>
        <v/>
      </c>
      <c r="G111" s="63" t="str">
        <f t="shared" si="71"/>
        <v/>
      </c>
      <c r="H111" s="50">
        <f t="shared" ref="H111:H129" si="76">$D$34</f>
        <v>5</v>
      </c>
      <c r="I111" s="64" t="str">
        <f t="shared" si="72"/>
        <v/>
      </c>
      <c r="J111" s="65" t="str">
        <f t="shared" si="73"/>
        <v/>
      </c>
      <c r="L111" s="50">
        <f t="shared" si="74"/>
        <v>72</v>
      </c>
      <c r="M111" s="50" t="s">
        <v>10</v>
      </c>
      <c r="N111" s="50">
        <v>9</v>
      </c>
      <c r="O111" s="50" t="str">
        <f t="shared" si="23"/>
        <v/>
      </c>
      <c r="P111" s="50" t="str">
        <f t="shared" si="24"/>
        <v/>
      </c>
      <c r="Q111" s="50">
        <f t="shared" si="67"/>
        <v>0</v>
      </c>
    </row>
    <row r="112" spans="1:17">
      <c r="A112">
        <f>A104+($A$48-$A$40)</f>
        <v>145</v>
      </c>
      <c r="B112" s="48">
        <f t="shared" si="75"/>
        <v>67</v>
      </c>
      <c r="C112" s="61" t="str">
        <f>IF(ISBLANK(L4),"",L4)</f>
        <v/>
      </c>
      <c r="D112" s="49" t="str">
        <f>IF(ISBLANK(L15),"",L15)</f>
        <v/>
      </c>
      <c r="E112" s="49"/>
      <c r="F112" s="49" t="str">
        <f>IF(ISBLANK(L15),"", AVERAGE(D112:E112))</f>
        <v/>
      </c>
      <c r="G112" s="63" t="str">
        <f>IF(ISBLANK(L15),"",(10^(((LN(F112/($E$26-F112)))-$C$34)/$C$33))*$G$33)</f>
        <v/>
      </c>
      <c r="H112" s="50">
        <f t="shared" si="76"/>
        <v>5</v>
      </c>
      <c r="I112" s="64" t="str">
        <f>IF(ISBLANK(L15),"",G112*H112)</f>
        <v/>
      </c>
      <c r="J112" s="65" t="str">
        <f>IF(ISBLANK(L15),"",IF(F112&gt;$F$41,"&lt;LOD",IF(F112&lt;$F$45,"&gt;max",I112)))</f>
        <v/>
      </c>
      <c r="L112" s="50">
        <f t="shared" si="74"/>
        <v>73</v>
      </c>
      <c r="M112" s="50" t="s">
        <v>3</v>
      </c>
      <c r="N112" s="50">
        <v>10</v>
      </c>
      <c r="O112" s="50" t="str">
        <f t="shared" si="23"/>
        <v/>
      </c>
      <c r="P112" s="50" t="str">
        <f t="shared" si="24"/>
        <v/>
      </c>
      <c r="Q112" s="50">
        <f t="shared" ref="Q112:Q119" si="77">L15</f>
        <v>0</v>
      </c>
    </row>
    <row r="113" spans="1:17">
      <c r="B113" s="54">
        <f t="shared" si="75"/>
        <v>68</v>
      </c>
      <c r="C113" s="61" t="str">
        <f t="shared" ref="C113:C119" si="78">IF(ISBLANK(L5),"",L5)</f>
        <v/>
      </c>
      <c r="D113" s="49" t="str">
        <f t="shared" ref="D113:D119" si="79">IF(ISBLANK(L16),"",L16)</f>
        <v/>
      </c>
      <c r="E113" s="49"/>
      <c r="F113" s="49" t="str">
        <f t="shared" ref="F113:F119" si="80">IF(ISBLANK(L16),"", AVERAGE(D113:E113))</f>
        <v/>
      </c>
      <c r="G113" s="63" t="str">
        <f t="shared" ref="G113:G119" si="81">IF(ISBLANK(L16),"",(10^(((LN(F113/($E$26-F113)))-$C$34)/$C$33))*$G$33)</f>
        <v/>
      </c>
      <c r="H113" s="50">
        <f t="shared" si="76"/>
        <v>5</v>
      </c>
      <c r="I113" s="64" t="str">
        <f t="shared" ref="I113:I119" si="82">IF(ISBLANK(L16),"",G113*H113)</f>
        <v/>
      </c>
      <c r="J113" s="65" t="str">
        <f t="shared" ref="J113:J119" si="83">IF(ISBLANK(L16),"",IF(F113&gt;$F$41,"&lt;LOD",IF(F113&lt;$F$45,"&gt;max",I113)))</f>
        <v/>
      </c>
      <c r="L113" s="50">
        <f t="shared" si="74"/>
        <v>74</v>
      </c>
      <c r="M113" s="50" t="s">
        <v>4</v>
      </c>
      <c r="N113" s="50">
        <v>10</v>
      </c>
      <c r="O113" s="50" t="str">
        <f t="shared" ref="O113:O129" si="84">+C113</f>
        <v/>
      </c>
      <c r="P113" s="50" t="str">
        <f t="shared" ref="P113:P129" si="85">+C113</f>
        <v/>
      </c>
      <c r="Q113" s="50">
        <f t="shared" si="77"/>
        <v>0</v>
      </c>
    </row>
    <row r="114" spans="1:17">
      <c r="B114" s="54">
        <f t="shared" si="75"/>
        <v>69</v>
      </c>
      <c r="C114" s="61" t="str">
        <f t="shared" si="78"/>
        <v/>
      </c>
      <c r="D114" s="49" t="str">
        <f t="shared" si="79"/>
        <v/>
      </c>
      <c r="E114" s="49"/>
      <c r="F114" s="49" t="str">
        <f t="shared" si="80"/>
        <v/>
      </c>
      <c r="G114" s="63" t="str">
        <f t="shared" si="81"/>
        <v/>
      </c>
      <c r="H114" s="50">
        <f t="shared" si="76"/>
        <v>5</v>
      </c>
      <c r="I114" s="64" t="str">
        <f t="shared" si="82"/>
        <v/>
      </c>
      <c r="J114" s="65" t="str">
        <f t="shared" si="83"/>
        <v/>
      </c>
      <c r="L114" s="50">
        <f t="shared" si="74"/>
        <v>75</v>
      </c>
      <c r="M114" s="50" t="s">
        <v>5</v>
      </c>
      <c r="N114" s="50">
        <v>10</v>
      </c>
      <c r="O114" s="50" t="str">
        <f t="shared" si="84"/>
        <v/>
      </c>
      <c r="P114" s="50" t="str">
        <f t="shared" si="85"/>
        <v/>
      </c>
      <c r="Q114" s="50">
        <f t="shared" si="77"/>
        <v>0</v>
      </c>
    </row>
    <row r="115" spans="1:17">
      <c r="B115" s="54">
        <f t="shared" si="75"/>
        <v>70</v>
      </c>
      <c r="C115" s="61" t="str">
        <f t="shared" si="78"/>
        <v/>
      </c>
      <c r="D115" s="49" t="str">
        <f t="shared" si="79"/>
        <v/>
      </c>
      <c r="E115" s="49"/>
      <c r="F115" s="49" t="str">
        <f t="shared" si="80"/>
        <v/>
      </c>
      <c r="G115" s="63" t="str">
        <f t="shared" si="81"/>
        <v/>
      </c>
      <c r="H115" s="50">
        <f t="shared" si="76"/>
        <v>5</v>
      </c>
      <c r="I115" s="64" t="str">
        <f t="shared" si="82"/>
        <v/>
      </c>
      <c r="J115" s="65" t="str">
        <f t="shared" si="83"/>
        <v/>
      </c>
      <c r="L115" s="50">
        <f t="shared" si="74"/>
        <v>76</v>
      </c>
      <c r="M115" s="50" t="s">
        <v>6</v>
      </c>
      <c r="N115" s="50">
        <v>10</v>
      </c>
      <c r="O115" s="50" t="str">
        <f t="shared" si="84"/>
        <v/>
      </c>
      <c r="P115" s="50" t="str">
        <f t="shared" si="85"/>
        <v/>
      </c>
      <c r="Q115" s="50">
        <f t="shared" si="77"/>
        <v>0</v>
      </c>
    </row>
    <row r="116" spans="1:17">
      <c r="B116" s="54">
        <f t="shared" si="75"/>
        <v>71</v>
      </c>
      <c r="C116" s="61" t="str">
        <f t="shared" si="78"/>
        <v/>
      </c>
      <c r="D116" s="49" t="str">
        <f t="shared" si="79"/>
        <v/>
      </c>
      <c r="E116" s="49"/>
      <c r="F116" s="49" t="str">
        <f t="shared" si="80"/>
        <v/>
      </c>
      <c r="G116" s="63" t="str">
        <f t="shared" si="81"/>
        <v/>
      </c>
      <c r="H116" s="50">
        <f t="shared" si="76"/>
        <v>5</v>
      </c>
      <c r="I116" s="64" t="str">
        <f t="shared" si="82"/>
        <v/>
      </c>
      <c r="J116" s="65" t="str">
        <f t="shared" si="83"/>
        <v/>
      </c>
      <c r="L116" s="50">
        <f t="shared" si="74"/>
        <v>77</v>
      </c>
      <c r="M116" s="50" t="s">
        <v>7</v>
      </c>
      <c r="N116" s="50">
        <v>10</v>
      </c>
      <c r="O116" s="50" t="str">
        <f t="shared" si="84"/>
        <v/>
      </c>
      <c r="P116" s="50" t="str">
        <f t="shared" si="85"/>
        <v/>
      </c>
      <c r="Q116" s="50">
        <f t="shared" si="77"/>
        <v>0</v>
      </c>
    </row>
    <row r="117" spans="1:17">
      <c r="B117" s="54">
        <f t="shared" si="75"/>
        <v>72</v>
      </c>
      <c r="C117" s="61" t="str">
        <f t="shared" si="78"/>
        <v/>
      </c>
      <c r="D117" s="49" t="str">
        <f t="shared" si="79"/>
        <v/>
      </c>
      <c r="E117" s="49"/>
      <c r="F117" s="49" t="str">
        <f t="shared" si="80"/>
        <v/>
      </c>
      <c r="G117" s="63" t="str">
        <f t="shared" si="81"/>
        <v/>
      </c>
      <c r="H117" s="50">
        <f t="shared" si="76"/>
        <v>5</v>
      </c>
      <c r="I117" s="64" t="str">
        <f t="shared" si="82"/>
        <v/>
      </c>
      <c r="J117" s="65" t="str">
        <f t="shared" si="83"/>
        <v/>
      </c>
      <c r="L117" s="50">
        <f t="shared" si="74"/>
        <v>78</v>
      </c>
      <c r="M117" s="50" t="s">
        <v>8</v>
      </c>
      <c r="N117" s="50">
        <v>10</v>
      </c>
      <c r="O117" s="50" t="str">
        <f t="shared" si="84"/>
        <v/>
      </c>
      <c r="P117" s="50" t="str">
        <f t="shared" si="85"/>
        <v/>
      </c>
      <c r="Q117" s="50">
        <f t="shared" si="77"/>
        <v>0</v>
      </c>
    </row>
    <row r="118" spans="1:17">
      <c r="B118" s="54">
        <f t="shared" si="75"/>
        <v>73</v>
      </c>
      <c r="C118" s="61" t="str">
        <f t="shared" si="78"/>
        <v/>
      </c>
      <c r="D118" s="49" t="str">
        <f t="shared" si="79"/>
        <v/>
      </c>
      <c r="E118" s="49"/>
      <c r="F118" s="49" t="str">
        <f t="shared" si="80"/>
        <v/>
      </c>
      <c r="G118" s="63" t="str">
        <f t="shared" si="81"/>
        <v/>
      </c>
      <c r="H118" s="50">
        <f t="shared" si="76"/>
        <v>5</v>
      </c>
      <c r="I118" s="64" t="str">
        <f t="shared" si="82"/>
        <v/>
      </c>
      <c r="J118" s="65" t="str">
        <f t="shared" si="83"/>
        <v/>
      </c>
      <c r="L118" s="50">
        <f t="shared" si="74"/>
        <v>79</v>
      </c>
      <c r="M118" s="50" t="s">
        <v>9</v>
      </c>
      <c r="N118" s="50">
        <v>10</v>
      </c>
      <c r="O118" s="50" t="str">
        <f t="shared" si="84"/>
        <v/>
      </c>
      <c r="P118" s="50" t="str">
        <f t="shared" si="85"/>
        <v/>
      </c>
      <c r="Q118" s="50">
        <f t="shared" si="77"/>
        <v>0</v>
      </c>
    </row>
    <row r="119" spans="1:17">
      <c r="B119" s="54">
        <f t="shared" si="75"/>
        <v>74</v>
      </c>
      <c r="C119" s="61" t="str">
        <f t="shared" si="78"/>
        <v/>
      </c>
      <c r="D119" s="49" t="str">
        <f t="shared" si="79"/>
        <v/>
      </c>
      <c r="E119" s="49"/>
      <c r="F119" s="49" t="str">
        <f t="shared" si="80"/>
        <v/>
      </c>
      <c r="G119" s="63" t="str">
        <f t="shared" si="81"/>
        <v/>
      </c>
      <c r="H119" s="50">
        <f t="shared" si="76"/>
        <v>5</v>
      </c>
      <c r="I119" s="64" t="str">
        <f t="shared" si="82"/>
        <v/>
      </c>
      <c r="J119" s="65" t="str">
        <f t="shared" si="83"/>
        <v/>
      </c>
      <c r="L119" s="50">
        <f t="shared" si="74"/>
        <v>80</v>
      </c>
      <c r="M119" s="50" t="s">
        <v>10</v>
      </c>
      <c r="N119" s="50">
        <v>10</v>
      </c>
      <c r="O119" s="50" t="str">
        <f t="shared" si="84"/>
        <v/>
      </c>
      <c r="P119" s="50" t="str">
        <f t="shared" si="85"/>
        <v/>
      </c>
      <c r="Q119" s="50">
        <f t="shared" si="77"/>
        <v>0</v>
      </c>
    </row>
    <row r="120" spans="1:17">
      <c r="A120">
        <f>A112+($A$48-$A$40)</f>
        <v>161</v>
      </c>
      <c r="B120" s="48">
        <f t="shared" si="75"/>
        <v>75</v>
      </c>
      <c r="C120" s="61" t="str">
        <f>IF(ISBLANK(M4),"",M4)</f>
        <v/>
      </c>
      <c r="D120" s="49" t="str">
        <f>IF(ISBLANK(M15),"",M15)</f>
        <v/>
      </c>
      <c r="E120" s="49"/>
      <c r="F120" s="49" t="str">
        <f>IF(ISBLANK(M15),"", AVERAGE(D120:E120))</f>
        <v/>
      </c>
      <c r="G120" s="63" t="str">
        <f>IF(ISBLANK(M15),"",(10^(((LN(F120/($E$26-F120)))-$C$34)/$C$33))*$G$33)</f>
        <v/>
      </c>
      <c r="H120" s="50">
        <f t="shared" si="76"/>
        <v>5</v>
      </c>
      <c r="I120" s="64" t="str">
        <f>IF(ISBLANK(M15),"",G120*H120)</f>
        <v/>
      </c>
      <c r="J120" s="65" t="str">
        <f>IF(ISBLANK(M15),"",IF(F120&gt;$F$41,"&lt;LOD",IF(F120&lt;$F$45,"&gt;max",I120)))</f>
        <v/>
      </c>
      <c r="L120" s="50">
        <f t="shared" si="74"/>
        <v>81</v>
      </c>
      <c r="M120" s="50" t="s">
        <v>3</v>
      </c>
      <c r="N120" s="50">
        <v>11</v>
      </c>
      <c r="O120" s="50" t="str">
        <f t="shared" si="84"/>
        <v/>
      </c>
      <c r="P120" s="50" t="str">
        <f t="shared" si="85"/>
        <v/>
      </c>
      <c r="Q120" s="50">
        <f t="shared" ref="Q120:Q127" si="86">M15</f>
        <v>0</v>
      </c>
    </row>
    <row r="121" spans="1:17">
      <c r="B121" s="54">
        <f t="shared" si="75"/>
        <v>76</v>
      </c>
      <c r="C121" s="61" t="str">
        <f t="shared" ref="C121:C127" si="87">IF(ISBLANK(M5),"",M5)</f>
        <v/>
      </c>
      <c r="D121" s="49" t="str">
        <f t="shared" ref="D121:D127" si="88">IF(ISBLANK(M16),"",M16)</f>
        <v/>
      </c>
      <c r="E121" s="49"/>
      <c r="F121" s="49" t="str">
        <f t="shared" ref="F121:F127" si="89">IF(ISBLANK(M16),"", AVERAGE(D121:E121))</f>
        <v/>
      </c>
      <c r="G121" s="63" t="str">
        <f t="shared" ref="G121:G127" si="90">IF(ISBLANK(M16),"",(10^(((LN(F121/($E$26-F121)))-$C$34)/$C$33))*$G$33)</f>
        <v/>
      </c>
      <c r="H121" s="50">
        <f t="shared" si="76"/>
        <v>5</v>
      </c>
      <c r="I121" s="64" t="str">
        <f t="shared" ref="I121:I127" si="91">IF(ISBLANK(M16),"",G121*H121)</f>
        <v/>
      </c>
      <c r="J121" s="65" t="str">
        <f t="shared" ref="J121:J127" si="92">IF(ISBLANK(M16),"",IF(F121&gt;$F$41,"&lt;LOD",IF(F121&lt;$F$45,"&gt;max",I121)))</f>
        <v/>
      </c>
      <c r="L121" s="50">
        <f t="shared" si="74"/>
        <v>82</v>
      </c>
      <c r="M121" s="50" t="s">
        <v>4</v>
      </c>
      <c r="N121" s="50">
        <v>11</v>
      </c>
      <c r="O121" s="50" t="str">
        <f t="shared" si="84"/>
        <v/>
      </c>
      <c r="P121" s="50" t="str">
        <f t="shared" si="85"/>
        <v/>
      </c>
      <c r="Q121" s="50">
        <f t="shared" si="86"/>
        <v>0</v>
      </c>
    </row>
    <row r="122" spans="1:17">
      <c r="B122" s="54">
        <f t="shared" si="75"/>
        <v>77</v>
      </c>
      <c r="C122" s="61" t="str">
        <f t="shared" si="87"/>
        <v/>
      </c>
      <c r="D122" s="49" t="str">
        <f t="shared" si="88"/>
        <v/>
      </c>
      <c r="E122" s="49"/>
      <c r="F122" s="49" t="str">
        <f t="shared" si="89"/>
        <v/>
      </c>
      <c r="G122" s="63" t="str">
        <f t="shared" si="90"/>
        <v/>
      </c>
      <c r="H122" s="50">
        <f t="shared" si="76"/>
        <v>5</v>
      </c>
      <c r="I122" s="64" t="str">
        <f t="shared" si="91"/>
        <v/>
      </c>
      <c r="J122" s="65" t="str">
        <f t="shared" si="92"/>
        <v/>
      </c>
      <c r="L122" s="50">
        <f t="shared" si="74"/>
        <v>83</v>
      </c>
      <c r="M122" s="50" t="s">
        <v>5</v>
      </c>
      <c r="N122" s="50">
        <v>11</v>
      </c>
      <c r="O122" s="50" t="str">
        <f t="shared" si="84"/>
        <v/>
      </c>
      <c r="P122" s="50" t="str">
        <f t="shared" si="85"/>
        <v/>
      </c>
      <c r="Q122" s="50">
        <f t="shared" si="86"/>
        <v>0</v>
      </c>
    </row>
    <row r="123" spans="1:17">
      <c r="B123" s="54">
        <f t="shared" si="75"/>
        <v>78</v>
      </c>
      <c r="C123" s="61" t="str">
        <f t="shared" si="87"/>
        <v/>
      </c>
      <c r="D123" s="49" t="str">
        <f t="shared" si="88"/>
        <v/>
      </c>
      <c r="E123" s="49"/>
      <c r="F123" s="49" t="str">
        <f t="shared" si="89"/>
        <v/>
      </c>
      <c r="G123" s="63" t="str">
        <f t="shared" si="90"/>
        <v/>
      </c>
      <c r="H123" s="50">
        <f t="shared" si="76"/>
        <v>5</v>
      </c>
      <c r="I123" s="64" t="str">
        <f t="shared" si="91"/>
        <v/>
      </c>
      <c r="J123" s="65" t="str">
        <f t="shared" si="92"/>
        <v/>
      </c>
      <c r="L123" s="50">
        <f t="shared" si="74"/>
        <v>84</v>
      </c>
      <c r="M123" s="50" t="s">
        <v>6</v>
      </c>
      <c r="N123" s="50">
        <v>11</v>
      </c>
      <c r="O123" s="50" t="str">
        <f t="shared" si="84"/>
        <v/>
      </c>
      <c r="P123" s="50" t="str">
        <f t="shared" si="85"/>
        <v/>
      </c>
      <c r="Q123" s="50">
        <f t="shared" si="86"/>
        <v>0</v>
      </c>
    </row>
    <row r="124" spans="1:17">
      <c r="B124" s="54">
        <f t="shared" si="75"/>
        <v>79</v>
      </c>
      <c r="C124" s="61" t="str">
        <f t="shared" si="87"/>
        <v/>
      </c>
      <c r="D124" s="49" t="str">
        <f t="shared" si="88"/>
        <v/>
      </c>
      <c r="E124" s="49"/>
      <c r="F124" s="49" t="str">
        <f t="shared" si="89"/>
        <v/>
      </c>
      <c r="G124" s="63" t="str">
        <f t="shared" si="90"/>
        <v/>
      </c>
      <c r="H124" s="50">
        <f t="shared" si="76"/>
        <v>5</v>
      </c>
      <c r="I124" s="64" t="str">
        <f t="shared" si="91"/>
        <v/>
      </c>
      <c r="J124" s="65" t="str">
        <f t="shared" si="92"/>
        <v/>
      </c>
      <c r="L124" s="50">
        <f t="shared" si="74"/>
        <v>85</v>
      </c>
      <c r="M124" s="50" t="s">
        <v>7</v>
      </c>
      <c r="N124" s="50">
        <v>11</v>
      </c>
      <c r="O124" s="50" t="str">
        <f t="shared" si="84"/>
        <v/>
      </c>
      <c r="P124" s="50" t="str">
        <f t="shared" si="85"/>
        <v/>
      </c>
      <c r="Q124" s="50">
        <f t="shared" si="86"/>
        <v>0</v>
      </c>
    </row>
    <row r="125" spans="1:17">
      <c r="B125" s="54">
        <f t="shared" si="75"/>
        <v>80</v>
      </c>
      <c r="C125" s="61" t="str">
        <f t="shared" si="87"/>
        <v/>
      </c>
      <c r="D125" s="49" t="str">
        <f t="shared" si="88"/>
        <v/>
      </c>
      <c r="E125" s="49"/>
      <c r="F125" s="49" t="str">
        <f t="shared" si="89"/>
        <v/>
      </c>
      <c r="G125" s="63" t="str">
        <f t="shared" si="90"/>
        <v/>
      </c>
      <c r="H125" s="50">
        <f t="shared" si="76"/>
        <v>5</v>
      </c>
      <c r="I125" s="64" t="str">
        <f t="shared" si="91"/>
        <v/>
      </c>
      <c r="J125" s="65" t="str">
        <f t="shared" si="92"/>
        <v/>
      </c>
      <c r="L125" s="50">
        <f t="shared" si="74"/>
        <v>86</v>
      </c>
      <c r="M125" s="50" t="s">
        <v>8</v>
      </c>
      <c r="N125" s="50">
        <v>11</v>
      </c>
      <c r="O125" s="50" t="str">
        <f t="shared" si="84"/>
        <v/>
      </c>
      <c r="P125" s="50" t="str">
        <f t="shared" si="85"/>
        <v/>
      </c>
      <c r="Q125" s="50">
        <f t="shared" si="86"/>
        <v>0</v>
      </c>
    </row>
    <row r="126" spans="1:17">
      <c r="B126" s="54">
        <f t="shared" si="75"/>
        <v>81</v>
      </c>
      <c r="C126" s="61" t="str">
        <f t="shared" si="87"/>
        <v/>
      </c>
      <c r="D126" s="49" t="str">
        <f t="shared" si="88"/>
        <v/>
      </c>
      <c r="E126" s="49"/>
      <c r="F126" s="49" t="str">
        <f t="shared" si="89"/>
        <v/>
      </c>
      <c r="G126" s="63" t="str">
        <f t="shared" si="90"/>
        <v/>
      </c>
      <c r="H126" s="50">
        <f t="shared" si="76"/>
        <v>5</v>
      </c>
      <c r="I126" s="64" t="str">
        <f t="shared" si="91"/>
        <v/>
      </c>
      <c r="J126" s="65" t="str">
        <f t="shared" si="92"/>
        <v/>
      </c>
      <c r="L126" s="50">
        <f t="shared" si="74"/>
        <v>87</v>
      </c>
      <c r="M126" s="50" t="s">
        <v>9</v>
      </c>
      <c r="N126" s="50">
        <v>11</v>
      </c>
      <c r="O126" s="50" t="str">
        <f t="shared" si="84"/>
        <v/>
      </c>
      <c r="P126" s="50" t="str">
        <f t="shared" si="85"/>
        <v/>
      </c>
      <c r="Q126" s="50">
        <f t="shared" si="86"/>
        <v>0</v>
      </c>
    </row>
    <row r="127" spans="1:17">
      <c r="B127" s="54">
        <f t="shared" si="75"/>
        <v>82</v>
      </c>
      <c r="C127" s="61" t="str">
        <f t="shared" si="87"/>
        <v/>
      </c>
      <c r="D127" s="49" t="str">
        <f t="shared" si="88"/>
        <v/>
      </c>
      <c r="E127" s="49"/>
      <c r="F127" s="49" t="str">
        <f t="shared" si="89"/>
        <v/>
      </c>
      <c r="G127" s="63" t="str">
        <f t="shared" si="90"/>
        <v/>
      </c>
      <c r="H127" s="50">
        <f t="shared" si="76"/>
        <v>5</v>
      </c>
      <c r="I127" s="64" t="str">
        <f t="shared" si="91"/>
        <v/>
      </c>
      <c r="J127" s="65" t="str">
        <f t="shared" si="92"/>
        <v/>
      </c>
      <c r="L127" s="50">
        <f t="shared" si="74"/>
        <v>88</v>
      </c>
      <c r="M127" s="50" t="s">
        <v>10</v>
      </c>
      <c r="N127" s="50">
        <v>11</v>
      </c>
      <c r="O127" s="50" t="str">
        <f t="shared" si="84"/>
        <v/>
      </c>
      <c r="P127" s="50" t="str">
        <f t="shared" si="85"/>
        <v/>
      </c>
      <c r="Q127" s="50">
        <f t="shared" si="86"/>
        <v>0</v>
      </c>
    </row>
    <row r="128" spans="1:17">
      <c r="A128">
        <f>A120+($A$48-$A$40)</f>
        <v>177</v>
      </c>
      <c r="B128" s="48">
        <f t="shared" si="75"/>
        <v>83</v>
      </c>
      <c r="C128" s="61" t="str">
        <f>IF(ISBLANK(N4),"",N4)</f>
        <v>Sample 83</v>
      </c>
      <c r="D128" s="49" t="str">
        <f>IF(ISBLANK(N15),"",N15)</f>
        <v/>
      </c>
      <c r="E128" s="49"/>
      <c r="F128" s="49" t="str">
        <f>IF(ISBLANK(N15),"", AVERAGE(D128:E128))</f>
        <v/>
      </c>
      <c r="G128" s="63" t="str">
        <f>IF(ISBLANK(N15),"",(10^(((LN(F128/($E$26-F128)))-$C$34)/$C$33))*$G$33)</f>
        <v/>
      </c>
      <c r="H128" s="50">
        <f t="shared" si="76"/>
        <v>5</v>
      </c>
      <c r="I128" s="64" t="str">
        <f>IF(ISBLANK(N15),"",G128*H128)</f>
        <v/>
      </c>
      <c r="J128" s="65" t="str">
        <f>IF(ISBLANK(N15),"",IF(F128&gt;$F$41,"&lt;LOD",IF(F128&lt;$F$45,"&gt;max",I128)))</f>
        <v/>
      </c>
      <c r="L128" s="50">
        <f t="shared" si="74"/>
        <v>89</v>
      </c>
      <c r="M128" s="50" t="s">
        <v>3</v>
      </c>
      <c r="N128" s="50">
        <v>12</v>
      </c>
      <c r="O128" s="50" t="str">
        <f t="shared" si="84"/>
        <v>Sample 83</v>
      </c>
      <c r="P128" s="50" t="str">
        <f t="shared" si="85"/>
        <v>Sample 83</v>
      </c>
      <c r="Q128" s="50">
        <f t="shared" ref="Q128:Q135" si="93">N15</f>
        <v>0</v>
      </c>
    </row>
    <row r="129" spans="2:17" ht="15" thickBot="1">
      <c r="B129" s="57">
        <f t="shared" si="75"/>
        <v>84</v>
      </c>
      <c r="C129" s="61" t="str">
        <f>IF(ISBLANK(N5),"",N5)</f>
        <v>Sample 84</v>
      </c>
      <c r="D129" s="49" t="str">
        <f>IF(ISBLANK(N16),"",N16)</f>
        <v/>
      </c>
      <c r="E129" s="58"/>
      <c r="F129" s="49" t="str">
        <f>IF(ISBLANK(N16),"", AVERAGE(D129:E129))</f>
        <v/>
      </c>
      <c r="G129" s="63" t="str">
        <f>IF(ISBLANK(N16),"",(10^(((LN(F129/($E$26-F129)))-$C$34)/$C$33))*$G$33)</f>
        <v/>
      </c>
      <c r="H129" s="50">
        <f t="shared" si="76"/>
        <v>5</v>
      </c>
      <c r="I129" s="64" t="str">
        <f>IF(ISBLANK(N16),"",G129*H129)</f>
        <v/>
      </c>
      <c r="J129" s="65" t="str">
        <f>IF(ISBLANK(N16),"",IF(F129&gt;$F$41,"&lt;LOD",IF(F129&lt;$F$45,"&gt;max",I129)))</f>
        <v/>
      </c>
      <c r="L129" s="50">
        <f t="shared" si="74"/>
        <v>90</v>
      </c>
      <c r="M129" s="50" t="s">
        <v>4</v>
      </c>
      <c r="N129" s="50">
        <v>12</v>
      </c>
      <c r="O129" s="50" t="str">
        <f t="shared" si="84"/>
        <v>Sample 84</v>
      </c>
      <c r="P129" s="50" t="str">
        <f t="shared" si="85"/>
        <v>Sample 84</v>
      </c>
      <c r="Q129" s="50">
        <f t="shared" si="93"/>
        <v>0</v>
      </c>
    </row>
    <row r="130" spans="2:17">
      <c r="B130" s="2"/>
      <c r="C130" s="15"/>
      <c r="D130" s="59"/>
      <c r="E130" s="59"/>
      <c r="F130" s="59"/>
      <c r="G130" s="38"/>
      <c r="I130" s="38"/>
      <c r="L130" s="50">
        <f t="shared" si="74"/>
        <v>91</v>
      </c>
      <c r="M130" s="50" t="s">
        <v>5</v>
      </c>
      <c r="N130" s="50">
        <v>12</v>
      </c>
      <c r="O130" s="50" t="str">
        <f>+N6</f>
        <v>Std-1_2</v>
      </c>
      <c r="P130" s="50" t="str">
        <f t="shared" ref="P130:P135" si="94">+N6</f>
        <v>Std-1_2</v>
      </c>
      <c r="Q130" s="50">
        <f t="shared" si="93"/>
        <v>0</v>
      </c>
    </row>
    <row r="131" spans="2:17">
      <c r="B131" s="2"/>
      <c r="D131" s="59"/>
      <c r="E131" s="59"/>
      <c r="F131" s="59"/>
      <c r="G131" s="38"/>
      <c r="I131" s="38"/>
      <c r="L131" s="50">
        <f t="shared" si="74"/>
        <v>92</v>
      </c>
      <c r="M131" s="50" t="s">
        <v>6</v>
      </c>
      <c r="N131" s="50">
        <v>12</v>
      </c>
      <c r="O131" s="50" t="str">
        <f t="shared" ref="O131:O135" si="95">+N7</f>
        <v>Std-2_2</v>
      </c>
      <c r="P131" s="50" t="str">
        <f t="shared" si="94"/>
        <v>Std-2_2</v>
      </c>
      <c r="Q131" s="50">
        <f t="shared" si="93"/>
        <v>0</v>
      </c>
    </row>
    <row r="132" spans="2:17">
      <c r="L132" s="50">
        <f t="shared" si="74"/>
        <v>93</v>
      </c>
      <c r="M132" s="50" t="s">
        <v>7</v>
      </c>
      <c r="N132" s="50">
        <v>12</v>
      </c>
      <c r="O132" s="50" t="str">
        <f t="shared" si="95"/>
        <v>Std-3_2</v>
      </c>
      <c r="P132" s="50" t="str">
        <f t="shared" si="94"/>
        <v>Std-3_2</v>
      </c>
      <c r="Q132" s="50">
        <f t="shared" si="93"/>
        <v>0</v>
      </c>
    </row>
    <row r="133" spans="2:17">
      <c r="L133" s="50">
        <f t="shared" si="74"/>
        <v>94</v>
      </c>
      <c r="M133" s="50" t="s">
        <v>8</v>
      </c>
      <c r="N133" s="50">
        <v>12</v>
      </c>
      <c r="O133" s="50" t="str">
        <f t="shared" si="95"/>
        <v>Std-4_2</v>
      </c>
      <c r="P133" s="50" t="str">
        <f t="shared" si="94"/>
        <v>Std-4_2</v>
      </c>
      <c r="Q133" s="50">
        <f t="shared" si="93"/>
        <v>0</v>
      </c>
    </row>
    <row r="134" spans="2:17">
      <c r="L134" s="50">
        <f t="shared" si="74"/>
        <v>95</v>
      </c>
      <c r="M134" s="50" t="s">
        <v>9</v>
      </c>
      <c r="N134" s="50">
        <v>12</v>
      </c>
      <c r="O134" s="50" t="str">
        <f t="shared" si="95"/>
        <v>Std-5_2</v>
      </c>
      <c r="P134" s="50" t="str">
        <f t="shared" si="94"/>
        <v>Std-5_2</v>
      </c>
      <c r="Q134" s="50">
        <f t="shared" si="93"/>
        <v>0</v>
      </c>
    </row>
    <row r="135" spans="2:17">
      <c r="L135" s="50">
        <f t="shared" si="74"/>
        <v>96</v>
      </c>
      <c r="M135" s="50" t="s">
        <v>10</v>
      </c>
      <c r="N135" s="50">
        <v>12</v>
      </c>
      <c r="O135" s="50" t="str">
        <f t="shared" si="95"/>
        <v>Std-6_2</v>
      </c>
      <c r="P135" s="50" t="str">
        <f t="shared" si="94"/>
        <v>Std-6_2</v>
      </c>
      <c r="Q135" s="50">
        <f t="shared" si="93"/>
        <v>0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5"/>
  <sheetViews>
    <sheetView topLeftCell="A3" zoomScale="85" zoomScaleNormal="85" workbookViewId="0">
      <selection activeCell="B46" sqref="B46:J69"/>
    </sheetView>
  </sheetViews>
  <sheetFormatPr defaultRowHeight="14.4"/>
  <cols>
    <col min="3" max="3" width="11" customWidth="1"/>
    <col min="4" max="4" width="13.21875" customWidth="1"/>
    <col min="5" max="5" width="12.44140625" customWidth="1"/>
    <col min="6" max="8" width="9.5546875" customWidth="1"/>
    <col min="9" max="9" width="10.21875" customWidth="1"/>
    <col min="10" max="10" width="9.77734375" customWidth="1"/>
    <col min="11" max="11" width="10" customWidth="1"/>
    <col min="12" max="12" width="9.77734375" customWidth="1"/>
    <col min="15" max="15" width="13.21875" customWidth="1"/>
    <col min="16" max="16" width="13.44140625" customWidth="1"/>
    <col min="19" max="19" width="7" customWidth="1"/>
  </cols>
  <sheetData>
    <row r="1" spans="2:17">
      <c r="B1" s="1" t="s">
        <v>0</v>
      </c>
      <c r="I1" s="2"/>
      <c r="J1" s="2"/>
      <c r="K1" s="2"/>
      <c r="L1" s="2"/>
    </row>
    <row r="2" spans="2:17">
      <c r="B2" t="s">
        <v>1</v>
      </c>
      <c r="C2" s="67" t="s">
        <v>116</v>
      </c>
      <c r="F2" t="s">
        <v>2</v>
      </c>
      <c r="G2" s="67" t="s">
        <v>117</v>
      </c>
      <c r="I2" s="2"/>
      <c r="J2" s="2"/>
      <c r="K2" s="2"/>
      <c r="L2" s="2"/>
    </row>
    <row r="3" spans="2:17" s="6" customFormat="1">
      <c r="B3" s="4"/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  <c r="L3" s="5">
        <v>10</v>
      </c>
      <c r="M3" s="5">
        <v>11</v>
      </c>
      <c r="N3" s="5">
        <v>12</v>
      </c>
      <c r="Q3"/>
    </row>
    <row r="4" spans="2:17" s="6" customFormat="1">
      <c r="B4" s="5" t="s">
        <v>3</v>
      </c>
      <c r="C4" s="7" t="s">
        <v>62</v>
      </c>
      <c r="D4" s="7" t="s">
        <v>88</v>
      </c>
      <c r="E4" s="7" t="s">
        <v>89</v>
      </c>
      <c r="F4" s="7" t="s">
        <v>90</v>
      </c>
      <c r="G4" s="7" t="s">
        <v>62</v>
      </c>
      <c r="H4" s="7"/>
      <c r="I4" s="7"/>
      <c r="J4" s="7"/>
      <c r="K4" s="7"/>
      <c r="L4" s="7"/>
      <c r="M4" s="7"/>
      <c r="N4" s="7" t="s">
        <v>71</v>
      </c>
      <c r="Q4"/>
    </row>
    <row r="5" spans="2:17" s="6" customFormat="1">
      <c r="B5" s="5" t="s">
        <v>4</v>
      </c>
      <c r="C5" s="7" t="s">
        <v>63</v>
      </c>
      <c r="D5" s="7" t="s">
        <v>91</v>
      </c>
      <c r="E5" s="7" t="s">
        <v>92</v>
      </c>
      <c r="F5" s="7" t="s">
        <v>93</v>
      </c>
      <c r="G5" s="7" t="s">
        <v>63</v>
      </c>
      <c r="H5" s="7"/>
      <c r="I5" s="7"/>
      <c r="J5" s="7"/>
      <c r="K5" s="7"/>
      <c r="L5" s="7"/>
      <c r="M5" s="7"/>
      <c r="N5" s="7" t="s">
        <v>72</v>
      </c>
      <c r="Q5"/>
    </row>
    <row r="6" spans="2:17" s="6" customFormat="1">
      <c r="B6" s="5" t="s">
        <v>5</v>
      </c>
      <c r="C6" s="7" t="s">
        <v>64</v>
      </c>
      <c r="D6" s="7" t="s">
        <v>94</v>
      </c>
      <c r="E6" s="7" t="s">
        <v>95</v>
      </c>
      <c r="F6" s="7" t="s">
        <v>96</v>
      </c>
      <c r="G6" s="7" t="s">
        <v>64</v>
      </c>
      <c r="H6" s="7"/>
      <c r="I6" s="7"/>
      <c r="J6" s="7"/>
      <c r="K6" s="7"/>
      <c r="L6" s="7"/>
      <c r="M6" s="7"/>
      <c r="N6" s="7" t="s">
        <v>76</v>
      </c>
      <c r="Q6"/>
    </row>
    <row r="7" spans="2:17" s="6" customFormat="1">
      <c r="B7" s="5" t="s">
        <v>6</v>
      </c>
      <c r="C7" s="7" t="s">
        <v>65</v>
      </c>
      <c r="D7" s="7" t="s">
        <v>97</v>
      </c>
      <c r="E7" s="7" t="s">
        <v>98</v>
      </c>
      <c r="F7" s="7" t="s">
        <v>99</v>
      </c>
      <c r="G7" s="7" t="s">
        <v>65</v>
      </c>
      <c r="H7" s="7"/>
      <c r="I7" s="7"/>
      <c r="J7" s="7"/>
      <c r="K7" s="7"/>
      <c r="L7" s="7"/>
      <c r="M7" s="7"/>
      <c r="N7" s="7" t="s">
        <v>78</v>
      </c>
      <c r="Q7"/>
    </row>
    <row r="8" spans="2:17" s="6" customFormat="1">
      <c r="B8" s="5" t="s">
        <v>7</v>
      </c>
      <c r="C8" s="7" t="s">
        <v>66</v>
      </c>
      <c r="D8" s="7" t="s">
        <v>100</v>
      </c>
      <c r="E8" s="7" t="s">
        <v>101</v>
      </c>
      <c r="F8" s="7" t="s">
        <v>102</v>
      </c>
      <c r="G8" s="7" t="s">
        <v>66</v>
      </c>
      <c r="H8" s="7"/>
      <c r="I8" s="7"/>
      <c r="J8" s="7"/>
      <c r="K8" s="7"/>
      <c r="L8" s="7"/>
      <c r="M8" s="7"/>
      <c r="N8" s="7" t="s">
        <v>80</v>
      </c>
      <c r="Q8"/>
    </row>
    <row r="9" spans="2:17" s="6" customFormat="1">
      <c r="B9" s="5" t="s">
        <v>8</v>
      </c>
      <c r="C9" s="7" t="s">
        <v>67</v>
      </c>
      <c r="D9" s="7" t="s">
        <v>103</v>
      </c>
      <c r="E9" s="7" t="s">
        <v>104</v>
      </c>
      <c r="F9" s="7" t="s">
        <v>105</v>
      </c>
      <c r="G9" s="7" t="s">
        <v>67</v>
      </c>
      <c r="H9" s="7"/>
      <c r="I9" s="7"/>
      <c r="J9" s="7"/>
      <c r="K9" s="7"/>
      <c r="L9" s="7"/>
      <c r="M9" s="7"/>
      <c r="N9" s="7" t="s">
        <v>82</v>
      </c>
      <c r="Q9"/>
    </row>
    <row r="10" spans="2:17" s="6" customFormat="1" ht="20.399999999999999">
      <c r="B10" s="5" t="s">
        <v>9</v>
      </c>
      <c r="C10" s="7" t="s">
        <v>106</v>
      </c>
      <c r="D10" s="7" t="s">
        <v>107</v>
      </c>
      <c r="E10" s="7" t="s">
        <v>108</v>
      </c>
      <c r="F10" s="7" t="s">
        <v>109</v>
      </c>
      <c r="G10" s="7" t="s">
        <v>110</v>
      </c>
      <c r="H10" s="7"/>
      <c r="I10" s="7"/>
      <c r="J10" s="7"/>
      <c r="K10" s="7"/>
      <c r="L10" s="7"/>
      <c r="M10" s="7"/>
      <c r="N10" s="7" t="s">
        <v>83</v>
      </c>
      <c r="Q10"/>
    </row>
    <row r="11" spans="2:17" s="6" customFormat="1">
      <c r="B11" s="5" t="s">
        <v>10</v>
      </c>
      <c r="C11" s="7" t="s">
        <v>111</v>
      </c>
      <c r="D11" s="7" t="s">
        <v>112</v>
      </c>
      <c r="E11" s="7" t="s">
        <v>113</v>
      </c>
      <c r="F11" s="7" t="s">
        <v>114</v>
      </c>
      <c r="G11" s="7" t="s">
        <v>115</v>
      </c>
      <c r="H11" s="7"/>
      <c r="I11" s="7"/>
      <c r="J11" s="7"/>
      <c r="K11" s="7"/>
      <c r="L11" s="7"/>
      <c r="M11" s="7"/>
      <c r="N11" s="7" t="s">
        <v>84</v>
      </c>
    </row>
    <row r="13" spans="2:17">
      <c r="B13" s="1" t="s">
        <v>11</v>
      </c>
    </row>
    <row r="14" spans="2:17">
      <c r="B14" s="8"/>
      <c r="C14" s="5">
        <v>1</v>
      </c>
      <c r="D14" s="5">
        <v>2</v>
      </c>
      <c r="E14" s="5">
        <v>3</v>
      </c>
      <c r="F14" s="5">
        <v>4</v>
      </c>
      <c r="G14" s="5">
        <v>5</v>
      </c>
      <c r="H14" s="5">
        <v>6</v>
      </c>
      <c r="I14" s="5">
        <v>7</v>
      </c>
      <c r="J14" s="5">
        <v>8</v>
      </c>
      <c r="K14" s="5">
        <v>9</v>
      </c>
      <c r="L14" s="5">
        <v>10</v>
      </c>
      <c r="M14" s="5">
        <v>11</v>
      </c>
      <c r="N14" s="5">
        <v>12</v>
      </c>
    </row>
    <row r="15" spans="2:17">
      <c r="B15" s="5" t="s">
        <v>3</v>
      </c>
      <c r="C15" s="9">
        <v>2.1</v>
      </c>
      <c r="D15" s="9">
        <v>1.075</v>
      </c>
      <c r="E15" s="9">
        <v>0.86599999999999999</v>
      </c>
      <c r="F15" s="9">
        <v>0.13400000000000001</v>
      </c>
      <c r="G15" s="9">
        <v>1.8440000000000001</v>
      </c>
      <c r="H15" s="9"/>
      <c r="I15" s="9"/>
      <c r="J15" s="9"/>
      <c r="K15" s="9"/>
      <c r="L15" s="9"/>
      <c r="M15" s="9"/>
      <c r="N15" s="9"/>
    </row>
    <row r="16" spans="2:17">
      <c r="B16" s="5" t="s">
        <v>4</v>
      </c>
      <c r="C16" s="9">
        <v>1.6379999999999999</v>
      </c>
      <c r="D16" s="9">
        <v>0.46400000000000002</v>
      </c>
      <c r="E16" s="9">
        <v>1.0680000000000001</v>
      </c>
      <c r="F16" s="9">
        <v>0.21</v>
      </c>
      <c r="G16" s="9">
        <v>1.4550000000000001</v>
      </c>
      <c r="H16" s="9"/>
      <c r="I16" s="9"/>
      <c r="J16" s="9"/>
      <c r="K16" s="9"/>
      <c r="L16" s="9"/>
      <c r="M16" s="9"/>
      <c r="N16" s="9"/>
      <c r="O16" s="1" t="s">
        <v>12</v>
      </c>
    </row>
    <row r="17" spans="1:15">
      <c r="B17" s="5" t="s">
        <v>5</v>
      </c>
      <c r="C17" s="9">
        <v>1.1060000000000001</v>
      </c>
      <c r="D17" s="9">
        <v>1.2450000000000001</v>
      </c>
      <c r="E17" s="9">
        <v>0.38400000000000001</v>
      </c>
      <c r="F17" s="9">
        <v>0.93500000000000005</v>
      </c>
      <c r="G17" s="9">
        <v>1.0660000000000001</v>
      </c>
      <c r="H17" s="9"/>
      <c r="I17" s="9"/>
      <c r="J17" s="9"/>
      <c r="K17" s="9"/>
      <c r="L17" s="9"/>
      <c r="M17" s="9"/>
      <c r="N17" s="62">
        <v>1.8440000000000001</v>
      </c>
      <c r="O17" t="s">
        <v>13</v>
      </c>
    </row>
    <row r="18" spans="1:15">
      <c r="B18" s="5" t="s">
        <v>6</v>
      </c>
      <c r="C18" s="9">
        <v>0.70399999999999996</v>
      </c>
      <c r="D18" s="9">
        <v>0.45400000000000001</v>
      </c>
      <c r="E18" s="9">
        <v>1.3759999999999999</v>
      </c>
      <c r="F18" s="9">
        <v>0.60599999999999998</v>
      </c>
      <c r="G18" s="9">
        <v>0.68500000000000005</v>
      </c>
      <c r="H18" s="9"/>
      <c r="I18" s="9"/>
      <c r="J18" s="9"/>
      <c r="K18" s="9"/>
      <c r="L18" s="9"/>
      <c r="M18" s="9"/>
      <c r="N18" s="62">
        <v>1.4550000000000001</v>
      </c>
      <c r="O18" t="s">
        <v>14</v>
      </c>
    </row>
    <row r="19" spans="1:15">
      <c r="B19" s="5" t="s">
        <v>7</v>
      </c>
      <c r="C19" s="9">
        <v>0.373</v>
      </c>
      <c r="D19" s="9">
        <v>0.14399999999999999</v>
      </c>
      <c r="E19" s="9">
        <v>0.252</v>
      </c>
      <c r="F19" s="9">
        <v>0.438</v>
      </c>
      <c r="G19" s="9">
        <v>0.35499999999999998</v>
      </c>
      <c r="H19" s="9"/>
      <c r="I19" s="9"/>
      <c r="J19" s="9"/>
      <c r="K19" s="9"/>
      <c r="L19" s="9"/>
      <c r="M19" s="9"/>
      <c r="N19" s="62">
        <v>1.0660000000000001</v>
      </c>
      <c r="O19" t="s">
        <v>15</v>
      </c>
    </row>
    <row r="20" spans="1:15">
      <c r="B20" s="5" t="s">
        <v>8</v>
      </c>
      <c r="C20" s="9">
        <v>0.19900000000000001</v>
      </c>
      <c r="D20" s="9">
        <v>0.36</v>
      </c>
      <c r="E20" s="9">
        <v>1.0640000000000001</v>
      </c>
      <c r="F20" s="9">
        <v>0.36199999999999999</v>
      </c>
      <c r="G20" s="9">
        <v>0.20100000000000001</v>
      </c>
      <c r="H20" s="9"/>
      <c r="I20" s="9"/>
      <c r="J20" s="9"/>
      <c r="K20" s="9"/>
      <c r="L20" s="9"/>
      <c r="M20" s="9"/>
      <c r="N20" s="62">
        <v>0.68500000000000005</v>
      </c>
      <c r="O20" t="s">
        <v>16</v>
      </c>
    </row>
    <row r="21" spans="1:15">
      <c r="B21" s="5" t="s">
        <v>9</v>
      </c>
      <c r="C21" s="9">
        <v>2.1230000000000002</v>
      </c>
      <c r="D21" s="9">
        <v>0.25700000000000001</v>
      </c>
      <c r="E21" s="9">
        <v>0.99</v>
      </c>
      <c r="F21" s="9">
        <v>1.3029999999999999</v>
      </c>
      <c r="G21" s="9">
        <v>0.99299999999999999</v>
      </c>
      <c r="H21" s="9"/>
      <c r="I21" s="9"/>
      <c r="J21" s="9"/>
      <c r="K21" s="9"/>
      <c r="L21" s="9"/>
      <c r="M21" s="9"/>
      <c r="N21" s="62">
        <v>0.35499999999999998</v>
      </c>
      <c r="O21" t="s">
        <v>17</v>
      </c>
    </row>
    <row r="22" spans="1:15">
      <c r="B22" s="5" t="s">
        <v>10</v>
      </c>
      <c r="C22" s="9">
        <v>1.867</v>
      </c>
      <c r="D22" s="9">
        <v>0.247</v>
      </c>
      <c r="E22" s="9">
        <v>0.435</v>
      </c>
      <c r="F22" s="9">
        <v>0.184</v>
      </c>
      <c r="G22" s="9">
        <v>0.90900000000000003</v>
      </c>
      <c r="H22" s="9"/>
      <c r="I22" s="9"/>
      <c r="J22" s="9"/>
      <c r="K22" s="9"/>
      <c r="L22" s="9"/>
      <c r="M22" s="9"/>
      <c r="N22" s="62">
        <v>0.20100000000000001</v>
      </c>
      <c r="O22" t="s">
        <v>18</v>
      </c>
    </row>
    <row r="24" spans="1:15" ht="15" thickBot="1">
      <c r="A24" t="s">
        <v>19</v>
      </c>
      <c r="B24" s="1" t="s">
        <v>20</v>
      </c>
      <c r="I24" t="s">
        <v>21</v>
      </c>
      <c r="J24" t="s">
        <v>87</v>
      </c>
    </row>
    <row r="25" spans="1:15">
      <c r="B25" s="10" t="s">
        <v>22</v>
      </c>
      <c r="C25" s="11" t="s">
        <v>23</v>
      </c>
      <c r="D25" s="11" t="s">
        <v>24</v>
      </c>
      <c r="E25" s="12" t="s">
        <v>25</v>
      </c>
      <c r="F25" s="12" t="s">
        <v>26</v>
      </c>
      <c r="G25" s="13" t="s">
        <v>69</v>
      </c>
      <c r="H25" s="14" t="s">
        <v>27</v>
      </c>
      <c r="I25" s="12" t="s">
        <v>28</v>
      </c>
      <c r="J25" s="14" t="s">
        <v>29</v>
      </c>
      <c r="K25" s="12" t="s">
        <v>30</v>
      </c>
      <c r="L25" s="12" t="s">
        <v>31</v>
      </c>
      <c r="O25" s="15"/>
    </row>
    <row r="26" spans="1:15">
      <c r="B26" s="16" t="s">
        <v>32</v>
      </c>
      <c r="C26" s="9">
        <f t="shared" ref="C26:C31" si="0">C15</f>
        <v>2.1</v>
      </c>
      <c r="D26" s="9">
        <f t="shared" ref="D26:D31" si="1">N17</f>
        <v>1.8440000000000001</v>
      </c>
      <c r="E26" s="17">
        <f t="shared" ref="E26:E31" si="2">AVERAGE(C26:D26)</f>
        <v>1.972</v>
      </c>
      <c r="F26" s="18">
        <v>1</v>
      </c>
      <c r="G26" s="66">
        <v>0</v>
      </c>
      <c r="H26" s="19"/>
      <c r="I26" s="20" t="s">
        <v>33</v>
      </c>
      <c r="J26" s="21" t="s">
        <v>33</v>
      </c>
      <c r="K26" s="22"/>
      <c r="L26" s="23"/>
      <c r="O26" s="15"/>
    </row>
    <row r="27" spans="1:15">
      <c r="B27" s="16" t="s">
        <v>34</v>
      </c>
      <c r="C27" s="9">
        <f t="shared" si="0"/>
        <v>1.6379999999999999</v>
      </c>
      <c r="D27" s="9">
        <f t="shared" si="1"/>
        <v>1.4550000000000001</v>
      </c>
      <c r="E27" s="17">
        <f t="shared" si="2"/>
        <v>1.5465</v>
      </c>
      <c r="F27" s="18">
        <f>E27/E26</f>
        <v>0.78422920892494929</v>
      </c>
      <c r="G27" s="66">
        <v>0.2</v>
      </c>
      <c r="H27" s="19">
        <f>E27/E26</f>
        <v>0.78422920892494929</v>
      </c>
      <c r="I27" s="24">
        <f>LN(E27/(E26-E27))</f>
        <v>1.2904846441116955</v>
      </c>
      <c r="J27" s="19">
        <f>LOG(G27)</f>
        <v>-0.69897000433601875</v>
      </c>
      <c r="K27" s="25">
        <f>(G27-L27)/G27</f>
        <v>1.264477874961395E-2</v>
      </c>
      <c r="L27" s="26">
        <f>(10^(((LN(E27/(E$26-E27)))-$C$34)/$C$33))</f>
        <v>0.19747104425007722</v>
      </c>
    </row>
    <row r="28" spans="1:15">
      <c r="B28" s="16" t="s">
        <v>35</v>
      </c>
      <c r="C28" s="9">
        <f t="shared" si="0"/>
        <v>1.1060000000000001</v>
      </c>
      <c r="D28" s="9">
        <f t="shared" si="1"/>
        <v>1.0660000000000001</v>
      </c>
      <c r="E28" s="17">
        <f t="shared" si="2"/>
        <v>1.0860000000000001</v>
      </c>
      <c r="F28" s="18">
        <f>E28/E26</f>
        <v>0.55070993914807309</v>
      </c>
      <c r="G28" s="66">
        <v>0.5</v>
      </c>
      <c r="H28" s="19">
        <f>E28/E26</f>
        <v>0.55070993914807309</v>
      </c>
      <c r="I28" s="24">
        <f>LN(E28/(E26-E28))</f>
        <v>0.20353954988879996</v>
      </c>
      <c r="J28" s="19">
        <f>LOG(G28)</f>
        <v>-0.3010299956639812</v>
      </c>
      <c r="K28" s="25">
        <f>(G28-L28)/G28</f>
        <v>6.4976991898957337E-4</v>
      </c>
      <c r="L28" s="26">
        <f>(10^(((LN(E28/(E$26-E28)))-$C$34)/$C$33))</f>
        <v>0.49967511504050521</v>
      </c>
    </row>
    <row r="29" spans="1:15">
      <c r="B29" s="16" t="s">
        <v>36</v>
      </c>
      <c r="C29" s="9">
        <f t="shared" si="0"/>
        <v>0.70399999999999996</v>
      </c>
      <c r="D29" s="9">
        <f t="shared" si="1"/>
        <v>0.68500000000000005</v>
      </c>
      <c r="E29" s="17">
        <f t="shared" si="2"/>
        <v>0.69450000000000001</v>
      </c>
      <c r="F29" s="18">
        <f>E29/E26</f>
        <v>0.35218052738336714</v>
      </c>
      <c r="G29" s="66">
        <v>1</v>
      </c>
      <c r="H29" s="19">
        <f>E29/E26</f>
        <v>0.35218052738336714</v>
      </c>
      <c r="I29" s="24">
        <f>LN(E29/(E26-E29))</f>
        <v>-0.60946815988346081</v>
      </c>
      <c r="J29" s="19">
        <f>LOG(G29)</f>
        <v>0</v>
      </c>
      <c r="K29" s="25">
        <f>(G29-L29)/G29</f>
        <v>-5.9765150993129623E-4</v>
      </c>
      <c r="L29" s="26">
        <f>(10^(((LN(E29/(E$26-E29)))-$C$34)/$C$33))</f>
        <v>1.0005976515099313</v>
      </c>
    </row>
    <row r="30" spans="1:15">
      <c r="B30" s="16" t="s">
        <v>37</v>
      </c>
      <c r="C30" s="9">
        <f t="shared" si="0"/>
        <v>0.373</v>
      </c>
      <c r="D30" s="9">
        <f t="shared" si="1"/>
        <v>0.35499999999999998</v>
      </c>
      <c r="E30" s="17">
        <f t="shared" si="2"/>
        <v>0.36399999999999999</v>
      </c>
      <c r="F30" s="18">
        <f>E30/E26</f>
        <v>0.18458417849898578</v>
      </c>
      <c r="G30" s="66">
        <v>2</v>
      </c>
      <c r="H30" s="19">
        <f>E30/E26</f>
        <v>0.18458417849898578</v>
      </c>
      <c r="I30" s="24">
        <f>LN(E30/(E26-E30))</f>
        <v>-1.4855925821021712</v>
      </c>
      <c r="J30" s="19">
        <f>LOG(G30)</f>
        <v>0.3010299956639812</v>
      </c>
      <c r="K30" s="25">
        <f>(G30-L30)/G30</f>
        <v>-5.7336785343355512E-2</v>
      </c>
      <c r="L30" s="26">
        <f>(10^(((LN(E30/(E$26-E30)))-$C$34)/$C$33))</f>
        <v>2.114673570686711</v>
      </c>
      <c r="O30" s="15"/>
    </row>
    <row r="31" spans="1:15">
      <c r="B31" s="16" t="s">
        <v>38</v>
      </c>
      <c r="C31" s="9">
        <f t="shared" si="0"/>
        <v>0.19900000000000001</v>
      </c>
      <c r="D31" s="9">
        <f t="shared" si="1"/>
        <v>0.20100000000000001</v>
      </c>
      <c r="E31" s="27">
        <f t="shared" si="2"/>
        <v>0.2</v>
      </c>
      <c r="F31" s="28">
        <f>E31/E26</f>
        <v>0.10141987829614606</v>
      </c>
      <c r="G31" s="66">
        <v>4</v>
      </c>
      <c r="H31" s="29">
        <f>E31/E26</f>
        <v>0.10141987829614606</v>
      </c>
      <c r="I31" s="30">
        <f>LN(E31/(E26-E31))</f>
        <v>-2.1815467646169897</v>
      </c>
      <c r="J31" s="29">
        <f>LOG(G31)</f>
        <v>0.6020599913279624</v>
      </c>
      <c r="K31" s="31">
        <f>(G31-L31)/G31</f>
        <v>4.2065013846795507E-2</v>
      </c>
      <c r="L31" s="26">
        <f>(10^(((LN(E31/(E$26-E31)))-$C$34)/$C$33))</f>
        <v>3.831739944612818</v>
      </c>
      <c r="O31" s="15"/>
    </row>
    <row r="32" spans="1:15" ht="15" thickBot="1">
      <c r="O32" s="15"/>
    </row>
    <row r="33" spans="1:26">
      <c r="B33" s="32" t="s">
        <v>39</v>
      </c>
      <c r="C33" s="33">
        <f>SLOPE(I27:I31,J27:J31)</f>
        <v>-2.695901350004021</v>
      </c>
      <c r="D33" s="34"/>
      <c r="F33" s="60" t="s">
        <v>70</v>
      </c>
      <c r="G33" s="35">
        <v>1</v>
      </c>
      <c r="O33" s="15"/>
    </row>
    <row r="34" spans="1:26">
      <c r="B34" s="36" t="s">
        <v>40</v>
      </c>
      <c r="C34" s="37">
        <f>INTERCEPT(I27:I31,J27:J31)</f>
        <v>-0.60876862949989041</v>
      </c>
      <c r="D34" s="1">
        <v>5</v>
      </c>
      <c r="E34" s="1" t="s">
        <v>41</v>
      </c>
      <c r="O34" s="15"/>
    </row>
    <row r="35" spans="1:26">
      <c r="B35" s="36" t="s">
        <v>42</v>
      </c>
      <c r="C35" s="37">
        <f>10^(ABS(C34/C33))</f>
        <v>1.6819483321829356</v>
      </c>
      <c r="D35" s="38">
        <f>J41*D34</f>
        <v>0.98735522125038611</v>
      </c>
      <c r="E35" t="s">
        <v>43</v>
      </c>
      <c r="I35" t="s">
        <v>44</v>
      </c>
      <c r="O35" s="15"/>
      <c r="S35" s="39"/>
    </row>
    <row r="36" spans="1:26">
      <c r="B36" s="36" t="s">
        <v>45</v>
      </c>
      <c r="C36" s="37">
        <f>RSQ(I27:I31,J27:J31)</f>
        <v>0.99906403279957079</v>
      </c>
      <c r="D36" s="38">
        <f>J45*D34</f>
        <v>19.158699723064089</v>
      </c>
      <c r="E36" t="s">
        <v>46</v>
      </c>
      <c r="I36" t="s">
        <v>47</v>
      </c>
      <c r="J36">
        <f>COUNTIF($J$46:$J$129,"=&gt;max")</f>
        <v>3</v>
      </c>
      <c r="O36" s="15"/>
    </row>
    <row r="37" spans="1:26">
      <c r="B37" s="40"/>
      <c r="C37" s="40"/>
      <c r="I37" t="s">
        <v>48</v>
      </c>
      <c r="J37">
        <f>COUNT(J46:J129)</f>
        <v>28</v>
      </c>
      <c r="O37" s="15"/>
    </row>
    <row r="38" spans="1:26" ht="15" thickBot="1">
      <c r="B38" s="41" t="s">
        <v>49</v>
      </c>
      <c r="I38" t="s">
        <v>50</v>
      </c>
      <c r="J38">
        <f>COUNTIF($J$46:$J$129,"=&lt;LOD")</f>
        <v>3</v>
      </c>
      <c r="L38" s="1" t="s">
        <v>85</v>
      </c>
    </row>
    <row r="39" spans="1:26" s="6" customFormat="1" ht="43.2">
      <c r="A39" s="6" t="s">
        <v>51</v>
      </c>
      <c r="B39" s="42" t="s">
        <v>52</v>
      </c>
      <c r="C39" s="43" t="s">
        <v>53</v>
      </c>
      <c r="D39" s="44" t="s">
        <v>54</v>
      </c>
      <c r="E39" s="44" t="s">
        <v>24</v>
      </c>
      <c r="F39" s="44" t="s">
        <v>25</v>
      </c>
      <c r="G39" s="44" t="s">
        <v>55</v>
      </c>
      <c r="H39" s="44" t="s">
        <v>41</v>
      </c>
      <c r="I39" s="45" t="s">
        <v>56</v>
      </c>
      <c r="J39" s="46" t="s">
        <v>57</v>
      </c>
      <c r="L39" s="47" t="s">
        <v>51</v>
      </c>
      <c r="M39" s="47" t="s">
        <v>58</v>
      </c>
      <c r="N39" s="47" t="s">
        <v>59</v>
      </c>
      <c r="O39" s="47" t="s">
        <v>53</v>
      </c>
      <c r="P39" s="47" t="s">
        <v>60</v>
      </c>
      <c r="Q39" s="47" t="s">
        <v>61</v>
      </c>
      <c r="S39"/>
      <c r="T39"/>
      <c r="U39"/>
      <c r="V39"/>
      <c r="W39"/>
      <c r="X39"/>
      <c r="Y39"/>
      <c r="Z39"/>
    </row>
    <row r="40" spans="1:26">
      <c r="A40">
        <v>1</v>
      </c>
      <c r="B40" s="48" t="s">
        <v>62</v>
      </c>
      <c r="C40" s="61" t="str">
        <f>C4</f>
        <v>S1</v>
      </c>
      <c r="D40" s="49">
        <f>C15</f>
        <v>2.1</v>
      </c>
      <c r="E40" s="49">
        <f>N17</f>
        <v>1.8440000000000001</v>
      </c>
      <c r="F40" s="49">
        <f t="shared" ref="F40:F45" si="3">AVERAGE(D40:E40)</f>
        <v>1.972</v>
      </c>
      <c r="G40" s="50"/>
      <c r="H40" s="50"/>
      <c r="I40" s="51"/>
      <c r="J40" s="52"/>
      <c r="L40" s="50">
        <v>1</v>
      </c>
      <c r="M40" s="50" t="s">
        <v>3</v>
      </c>
      <c r="N40" s="50">
        <v>1</v>
      </c>
      <c r="O40" s="50" t="str">
        <f>+C40</f>
        <v>S1</v>
      </c>
      <c r="P40" s="50" t="str">
        <f>+C4</f>
        <v>S1</v>
      </c>
      <c r="Q40" s="50">
        <f t="shared" ref="Q40:Q47" si="4">C15</f>
        <v>2.1</v>
      </c>
      <c r="S40" s="53"/>
      <c r="T40" s="53"/>
      <c r="U40" s="6"/>
      <c r="V40" s="6"/>
      <c r="W40" s="6"/>
      <c r="X40" s="6"/>
      <c r="Y40" s="6"/>
      <c r="Z40" s="6"/>
    </row>
    <row r="41" spans="1:26">
      <c r="B41" s="54" t="s">
        <v>63</v>
      </c>
      <c r="C41" s="61" t="str">
        <f t="shared" ref="C41:C47" si="5">C5</f>
        <v>S2</v>
      </c>
      <c r="D41" s="49">
        <f t="shared" ref="D41:D45" si="6">C16</f>
        <v>1.6379999999999999</v>
      </c>
      <c r="E41" s="49">
        <f t="shared" ref="E41:E45" si="7">N18</f>
        <v>1.4550000000000001</v>
      </c>
      <c r="F41" s="49">
        <f t="shared" si="3"/>
        <v>1.5465</v>
      </c>
      <c r="G41" s="63">
        <f t="shared" ref="G41:G45" si="8">(10^(((LN(F41/($E$26-F41)))-$C$34)/$C$33))*$G$33</f>
        <v>0.19747104425007722</v>
      </c>
      <c r="H41" s="50">
        <v>1</v>
      </c>
      <c r="I41" s="64">
        <f t="shared" ref="I41:I45" si="9">G41*H41</f>
        <v>0.19747104425007722</v>
      </c>
      <c r="J41" s="65">
        <f t="shared" ref="J41:J45" si="10">IF(F41&gt;$F$41,"&lt;LOD",IF(F41&lt;$F$45,"&gt;max",I41))</f>
        <v>0.19747104425007722</v>
      </c>
      <c r="L41" s="50">
        <f t="shared" ref="L41:L104" si="11">L40+1</f>
        <v>2</v>
      </c>
      <c r="M41" s="50" t="s">
        <v>4</v>
      </c>
      <c r="N41" s="50">
        <v>1</v>
      </c>
      <c r="O41" s="50" t="str">
        <f t="shared" ref="O41:O47" si="12">+C41</f>
        <v>S2</v>
      </c>
      <c r="P41" s="50" t="str">
        <f t="shared" ref="P41:P47" si="13">+C5</f>
        <v>S2</v>
      </c>
      <c r="Q41" s="50">
        <f t="shared" si="4"/>
        <v>1.6379999999999999</v>
      </c>
      <c r="S41" s="55"/>
      <c r="T41" s="55"/>
    </row>
    <row r="42" spans="1:26">
      <c r="B42" s="54" t="s">
        <v>64</v>
      </c>
      <c r="C42" s="61" t="str">
        <f t="shared" si="5"/>
        <v>S3</v>
      </c>
      <c r="D42" s="49">
        <f t="shared" si="6"/>
        <v>1.1060000000000001</v>
      </c>
      <c r="E42" s="49">
        <f t="shared" si="7"/>
        <v>1.0660000000000001</v>
      </c>
      <c r="F42" s="49">
        <f t="shared" si="3"/>
        <v>1.0860000000000001</v>
      </c>
      <c r="G42" s="63">
        <f t="shared" si="8"/>
        <v>0.49967511504050521</v>
      </c>
      <c r="H42" s="50">
        <v>1</v>
      </c>
      <c r="I42" s="64">
        <f t="shared" si="9"/>
        <v>0.49967511504050521</v>
      </c>
      <c r="J42" s="65">
        <f t="shared" si="10"/>
        <v>0.49967511504050521</v>
      </c>
      <c r="L42" s="50">
        <f t="shared" si="11"/>
        <v>3</v>
      </c>
      <c r="M42" s="50" t="s">
        <v>5</v>
      </c>
      <c r="N42" s="50">
        <v>1</v>
      </c>
      <c r="O42" s="50" t="str">
        <f t="shared" si="12"/>
        <v>S3</v>
      </c>
      <c r="P42" s="50" t="str">
        <f t="shared" si="13"/>
        <v>S3</v>
      </c>
      <c r="Q42" s="50">
        <f t="shared" si="4"/>
        <v>1.1060000000000001</v>
      </c>
      <c r="S42" s="2"/>
      <c r="T42" s="2"/>
      <c r="U42" s="2"/>
      <c r="V42" s="2"/>
    </row>
    <row r="43" spans="1:26">
      <c r="B43" s="54" t="s">
        <v>65</v>
      </c>
      <c r="C43" s="61" t="str">
        <f t="shared" si="5"/>
        <v>S4</v>
      </c>
      <c r="D43" s="49">
        <f t="shared" si="6"/>
        <v>0.70399999999999996</v>
      </c>
      <c r="E43" s="49">
        <f t="shared" si="7"/>
        <v>0.68500000000000005</v>
      </c>
      <c r="F43" s="49">
        <f t="shared" si="3"/>
        <v>0.69450000000000001</v>
      </c>
      <c r="G43" s="63">
        <f t="shared" si="8"/>
        <v>1.0005976515099313</v>
      </c>
      <c r="H43" s="50">
        <v>1</v>
      </c>
      <c r="I43" s="64">
        <f t="shared" si="9"/>
        <v>1.0005976515099313</v>
      </c>
      <c r="J43" s="65">
        <f t="shared" si="10"/>
        <v>1.0005976515099313</v>
      </c>
      <c r="L43" s="50">
        <f t="shared" si="11"/>
        <v>4</v>
      </c>
      <c r="M43" s="50" t="s">
        <v>6</v>
      </c>
      <c r="N43" s="50">
        <v>1</v>
      </c>
      <c r="O43" s="50" t="str">
        <f t="shared" si="12"/>
        <v>S4</v>
      </c>
      <c r="P43" s="50" t="str">
        <f t="shared" si="13"/>
        <v>S4</v>
      </c>
      <c r="Q43" s="50">
        <f t="shared" si="4"/>
        <v>0.70399999999999996</v>
      </c>
    </row>
    <row r="44" spans="1:26">
      <c r="B44" s="54" t="s">
        <v>66</v>
      </c>
      <c r="C44" s="61" t="str">
        <f t="shared" si="5"/>
        <v>S5</v>
      </c>
      <c r="D44" s="49">
        <f t="shared" si="6"/>
        <v>0.373</v>
      </c>
      <c r="E44" s="49">
        <f t="shared" si="7"/>
        <v>0.35499999999999998</v>
      </c>
      <c r="F44" s="49">
        <f t="shared" si="3"/>
        <v>0.36399999999999999</v>
      </c>
      <c r="G44" s="63">
        <f t="shared" si="8"/>
        <v>2.114673570686711</v>
      </c>
      <c r="H44" s="50">
        <v>1</v>
      </c>
      <c r="I44" s="64">
        <f t="shared" si="9"/>
        <v>2.114673570686711</v>
      </c>
      <c r="J44" s="65">
        <f t="shared" si="10"/>
        <v>2.114673570686711</v>
      </c>
      <c r="L44" s="50">
        <f t="shared" si="11"/>
        <v>5</v>
      </c>
      <c r="M44" s="50" t="s">
        <v>7</v>
      </c>
      <c r="N44" s="50">
        <v>1</v>
      </c>
      <c r="O44" s="50" t="str">
        <f t="shared" si="12"/>
        <v>S5</v>
      </c>
      <c r="P44" s="50" t="str">
        <f t="shared" si="13"/>
        <v>S5</v>
      </c>
      <c r="Q44" s="50">
        <f t="shared" si="4"/>
        <v>0.373</v>
      </c>
    </row>
    <row r="45" spans="1:26">
      <c r="B45" s="54" t="s">
        <v>67</v>
      </c>
      <c r="C45" s="61" t="str">
        <f t="shared" si="5"/>
        <v>S6</v>
      </c>
      <c r="D45" s="49">
        <f t="shared" si="6"/>
        <v>0.19900000000000001</v>
      </c>
      <c r="E45" s="49">
        <f t="shared" si="7"/>
        <v>0.20100000000000001</v>
      </c>
      <c r="F45" s="49">
        <f t="shared" si="3"/>
        <v>0.2</v>
      </c>
      <c r="G45" s="63">
        <f t="shared" si="8"/>
        <v>3.831739944612818</v>
      </c>
      <c r="H45" s="50">
        <v>1</v>
      </c>
      <c r="I45" s="64">
        <f t="shared" si="9"/>
        <v>3.831739944612818</v>
      </c>
      <c r="J45" s="65">
        <f t="shared" si="10"/>
        <v>3.831739944612818</v>
      </c>
      <c r="L45" s="50">
        <f t="shared" si="11"/>
        <v>6</v>
      </c>
      <c r="M45" s="50" t="s">
        <v>8</v>
      </c>
      <c r="N45" s="50">
        <v>1</v>
      </c>
      <c r="O45" s="50" t="str">
        <f t="shared" si="12"/>
        <v>S6</v>
      </c>
      <c r="P45" s="50" t="str">
        <f t="shared" si="13"/>
        <v>S6</v>
      </c>
      <c r="Q45" s="50">
        <f t="shared" si="4"/>
        <v>0.19900000000000001</v>
      </c>
    </row>
    <row r="46" spans="1:26">
      <c r="B46" s="54">
        <v>1</v>
      </c>
      <c r="C46" s="61" t="str">
        <f t="shared" si="5"/>
        <v>IM105g</v>
      </c>
      <c r="D46" s="49">
        <f>IF(ISBLANK(C21),"",C21)</f>
        <v>2.1230000000000002</v>
      </c>
      <c r="E46" s="49"/>
      <c r="F46" s="49">
        <f>IF(ISBLANK(C21),"", AVERAGE(D46:E46))</f>
        <v>2.1230000000000002</v>
      </c>
      <c r="G46" s="63" t="e">
        <f>IF(ISBLANK(C21),"",(10^(((LN(F46/($E$26-F46)))-$C$34)/$C$33))*$G$33)</f>
        <v>#NUM!</v>
      </c>
      <c r="H46" s="50">
        <f>$D$34</f>
        <v>5</v>
      </c>
      <c r="I46" s="64" t="e">
        <f>IF(ISBLANK(C21),"",G46*H46)</f>
        <v>#NUM!</v>
      </c>
      <c r="J46" s="65" t="str">
        <f>IF(ISBLANK(C21),"",IF(F46&gt;$F$41,"&lt;LOD",IF(F46&lt;$F$45,"&gt;max",I46)))</f>
        <v>&lt;LOD</v>
      </c>
      <c r="L46" s="50">
        <f t="shared" si="11"/>
        <v>7</v>
      </c>
      <c r="M46" s="50" t="s">
        <v>9</v>
      </c>
      <c r="N46" s="50">
        <v>1</v>
      </c>
      <c r="O46" s="50" t="str">
        <f t="shared" si="12"/>
        <v>IM105g</v>
      </c>
      <c r="P46" s="50" t="str">
        <f t="shared" si="13"/>
        <v>IM105g</v>
      </c>
      <c r="Q46" s="50">
        <f t="shared" si="4"/>
        <v>2.1230000000000002</v>
      </c>
    </row>
    <row r="47" spans="1:26">
      <c r="B47" s="54">
        <f t="shared" ref="B47:B110" si="14">B46+1</f>
        <v>2</v>
      </c>
      <c r="C47" s="61" t="str">
        <f t="shared" si="5"/>
        <v>IM119g</v>
      </c>
      <c r="D47" s="49">
        <f>IF(ISBLANK(C22),"",C22)</f>
        <v>1.867</v>
      </c>
      <c r="E47" s="49"/>
      <c r="F47" s="49">
        <f>IF(ISBLANK(C22),"", AVERAGE(D47:E47))</f>
        <v>1.867</v>
      </c>
      <c r="G47" s="63">
        <f>IF(ISBLANK(C22),"",(10^(((LN(F47/($E$26-F47)))-$C$34)/$C$33))*$G$33)</f>
        <v>5.088543193698971E-2</v>
      </c>
      <c r="H47" s="50">
        <f t="shared" ref="H47:H110" si="15">$D$34</f>
        <v>5</v>
      </c>
      <c r="I47" s="64">
        <f>IF(ISBLANK(C22),"",G47*H47)</f>
        <v>0.25442715968494856</v>
      </c>
      <c r="J47" s="65" t="str">
        <f>IF(ISBLANK(C22),"",IF(F47&gt;$F$41,"&lt;LOD",IF(F47&lt;$F$45,"&gt;max",I47)))</f>
        <v>&lt;LOD</v>
      </c>
      <c r="L47" s="50">
        <f t="shared" si="11"/>
        <v>8</v>
      </c>
      <c r="M47" s="50" t="s">
        <v>10</v>
      </c>
      <c r="N47" s="50">
        <v>1</v>
      </c>
      <c r="O47" s="50" t="str">
        <f t="shared" si="12"/>
        <v>IM119g</v>
      </c>
      <c r="P47" s="50" t="str">
        <f t="shared" si="13"/>
        <v>IM119g</v>
      </c>
      <c r="Q47" s="50">
        <f t="shared" si="4"/>
        <v>1.867</v>
      </c>
    </row>
    <row r="48" spans="1:26">
      <c r="A48">
        <v>17</v>
      </c>
      <c r="B48" s="48">
        <f t="shared" si="14"/>
        <v>3</v>
      </c>
      <c r="C48" s="61" t="str">
        <f>IF(ISBLANK(D4),"",D4)</f>
        <v>IM120g</v>
      </c>
      <c r="D48" s="49">
        <f>IF(ISBLANK(D15),"",D15)</f>
        <v>1.075</v>
      </c>
      <c r="E48" s="49"/>
      <c r="F48" s="49">
        <f>IF(ISBLANK(D15),"", AVERAGE(D48:E48))</f>
        <v>1.075</v>
      </c>
      <c r="G48" s="63">
        <f>IF(ISBLANK(D15),"",(10^(((LN(F48/($E$26-F48)))-$C$34)/$C$33))*$G$33)</f>
        <v>0.50937889438525508</v>
      </c>
      <c r="H48" s="50">
        <f t="shared" si="15"/>
        <v>5</v>
      </c>
      <c r="I48" s="64">
        <f>IF(ISBLANK(D15),"",G48*H48)</f>
        <v>2.5468944719262754</v>
      </c>
      <c r="J48" s="65">
        <f>IF(ISBLANK(D15),"",IF(F48&gt;$F$41,"&lt;LOD",IF(F48&lt;$F$45,"&gt;max",I48)))</f>
        <v>2.5468944719262754</v>
      </c>
      <c r="L48" s="50">
        <f t="shared" si="11"/>
        <v>9</v>
      </c>
      <c r="M48" s="50" t="s">
        <v>3</v>
      </c>
      <c r="N48" s="50">
        <v>2</v>
      </c>
      <c r="O48" s="50" t="str">
        <f>+C48</f>
        <v>IM120g</v>
      </c>
      <c r="P48" s="50" t="str">
        <f>+C48</f>
        <v>IM120g</v>
      </c>
      <c r="Q48" s="50">
        <f t="shared" ref="Q48:Q55" si="16">D15</f>
        <v>1.075</v>
      </c>
    </row>
    <row r="49" spans="1:17">
      <c r="B49" s="54">
        <f t="shared" si="14"/>
        <v>4</v>
      </c>
      <c r="C49" s="61" t="str">
        <f t="shared" ref="C49:C55" si="17">IF(ISBLANK(D5),"",D5)</f>
        <v>IM123g</v>
      </c>
      <c r="D49" s="49">
        <f t="shared" ref="D49:D55" si="18">IF(ISBLANK(D16),"",D16)</f>
        <v>0.46400000000000002</v>
      </c>
      <c r="E49" s="49"/>
      <c r="F49" s="49">
        <f t="shared" ref="F49:F55" si="19">IF(ISBLANK(D16),"", AVERAGE(D49:E49))</f>
        <v>0.46400000000000002</v>
      </c>
      <c r="G49" s="63">
        <f t="shared" ref="G49:G55" si="20">IF(ISBLANK(D16),"",(10^(((LN(F49/($E$26-F49)))-$C$34)/$C$33))*$G$33)</f>
        <v>1.627008862398041</v>
      </c>
      <c r="H49" s="50">
        <f t="shared" si="15"/>
        <v>5</v>
      </c>
      <c r="I49" s="64">
        <f t="shared" ref="I49:I55" si="21">IF(ISBLANK(D16),"",G49*H49)</f>
        <v>8.1350443119902049</v>
      </c>
      <c r="J49" s="65">
        <f t="shared" ref="J49:J55" si="22">IF(ISBLANK(D16),"",IF(F49&gt;$F$41,"&lt;LOD",IF(F49&lt;$F$45,"&gt;max",I49)))</f>
        <v>8.1350443119902049</v>
      </c>
      <c r="L49" s="50">
        <f t="shared" si="11"/>
        <v>10</v>
      </c>
      <c r="M49" s="50" t="s">
        <v>4</v>
      </c>
      <c r="N49" s="50">
        <v>2</v>
      </c>
      <c r="O49" s="50" t="str">
        <f t="shared" ref="O49:O112" si="23">+C49</f>
        <v>IM123g</v>
      </c>
      <c r="P49" s="50" t="str">
        <f t="shared" ref="P49:P112" si="24">+C49</f>
        <v>IM123g</v>
      </c>
      <c r="Q49" s="50">
        <f t="shared" si="16"/>
        <v>0.46400000000000002</v>
      </c>
    </row>
    <row r="50" spans="1:17">
      <c r="B50" s="54">
        <f t="shared" si="14"/>
        <v>5</v>
      </c>
      <c r="C50" s="61" t="str">
        <f t="shared" si="17"/>
        <v>IM145g</v>
      </c>
      <c r="D50" s="49">
        <f t="shared" si="18"/>
        <v>1.2450000000000001</v>
      </c>
      <c r="E50" s="49"/>
      <c r="F50" s="49">
        <f t="shared" si="19"/>
        <v>1.2450000000000001</v>
      </c>
      <c r="G50" s="63">
        <f t="shared" si="20"/>
        <v>0.37552459097706453</v>
      </c>
      <c r="H50" s="50">
        <f t="shared" si="15"/>
        <v>5</v>
      </c>
      <c r="I50" s="64">
        <f t="shared" si="21"/>
        <v>1.8776229548853227</v>
      </c>
      <c r="J50" s="65">
        <f t="shared" si="22"/>
        <v>1.8776229548853227</v>
      </c>
      <c r="L50" s="50">
        <f t="shared" si="11"/>
        <v>11</v>
      </c>
      <c r="M50" s="50" t="s">
        <v>5</v>
      </c>
      <c r="N50" s="50">
        <v>2</v>
      </c>
      <c r="O50" s="50" t="str">
        <f t="shared" si="23"/>
        <v>IM145g</v>
      </c>
      <c r="P50" s="50" t="str">
        <f t="shared" si="24"/>
        <v>IM145g</v>
      </c>
      <c r="Q50" s="50">
        <f t="shared" si="16"/>
        <v>1.2450000000000001</v>
      </c>
    </row>
    <row r="51" spans="1:17">
      <c r="B51" s="54">
        <f t="shared" si="14"/>
        <v>6</v>
      </c>
      <c r="C51" s="61" t="str">
        <f t="shared" si="17"/>
        <v>IM162g</v>
      </c>
      <c r="D51" s="49">
        <f t="shared" si="18"/>
        <v>0.45400000000000001</v>
      </c>
      <c r="E51" s="49"/>
      <c r="F51" s="49">
        <f t="shared" si="19"/>
        <v>0.45400000000000001</v>
      </c>
      <c r="G51" s="63">
        <f t="shared" si="20"/>
        <v>1.6669525131794782</v>
      </c>
      <c r="H51" s="50">
        <f t="shared" si="15"/>
        <v>5</v>
      </c>
      <c r="I51" s="64">
        <f t="shared" si="21"/>
        <v>8.3347625658973907</v>
      </c>
      <c r="J51" s="65">
        <f t="shared" si="22"/>
        <v>8.3347625658973907</v>
      </c>
      <c r="L51" s="50">
        <f t="shared" si="11"/>
        <v>12</v>
      </c>
      <c r="M51" s="50" t="s">
        <v>6</v>
      </c>
      <c r="N51" s="50">
        <v>2</v>
      </c>
      <c r="O51" s="50" t="str">
        <f t="shared" si="23"/>
        <v>IM162g</v>
      </c>
      <c r="P51" s="50" t="str">
        <f t="shared" si="24"/>
        <v>IM162g</v>
      </c>
      <c r="Q51" s="50">
        <f t="shared" si="16"/>
        <v>0.45400000000000001</v>
      </c>
    </row>
    <row r="52" spans="1:17">
      <c r="B52" s="68">
        <f t="shared" si="14"/>
        <v>7</v>
      </c>
      <c r="C52" s="69" t="str">
        <f t="shared" si="17"/>
        <v>IM166g</v>
      </c>
      <c r="D52" s="70">
        <f t="shared" si="18"/>
        <v>0.14399999999999999</v>
      </c>
      <c r="E52" s="70"/>
      <c r="F52" s="70">
        <f t="shared" si="19"/>
        <v>0.14399999999999999</v>
      </c>
      <c r="G52" s="71">
        <f t="shared" si="20"/>
        <v>5.2094306094853691</v>
      </c>
      <c r="H52" s="72">
        <f t="shared" si="15"/>
        <v>5</v>
      </c>
      <c r="I52" s="73">
        <f t="shared" si="21"/>
        <v>26.047153047426846</v>
      </c>
      <c r="J52" s="74" t="str">
        <f t="shared" si="22"/>
        <v>&gt;max</v>
      </c>
      <c r="L52" s="50">
        <f t="shared" si="11"/>
        <v>13</v>
      </c>
      <c r="M52" s="50" t="s">
        <v>7</v>
      </c>
      <c r="N52" s="50">
        <v>2</v>
      </c>
      <c r="O52" s="50" t="str">
        <f t="shared" si="23"/>
        <v>IM166g</v>
      </c>
      <c r="P52" s="50" t="str">
        <f t="shared" si="24"/>
        <v>IM166g</v>
      </c>
      <c r="Q52" s="50">
        <f t="shared" si="16"/>
        <v>0.14399999999999999</v>
      </c>
    </row>
    <row r="53" spans="1:17">
      <c r="A53" s="56"/>
      <c r="B53" s="54">
        <f t="shared" si="14"/>
        <v>8</v>
      </c>
      <c r="C53" s="61" t="str">
        <f t="shared" si="17"/>
        <v>IM168g</v>
      </c>
      <c r="D53" s="49">
        <f t="shared" si="18"/>
        <v>0.36</v>
      </c>
      <c r="E53" s="49"/>
      <c r="F53" s="49">
        <f t="shared" si="19"/>
        <v>0.36</v>
      </c>
      <c r="G53" s="63">
        <f t="shared" si="20"/>
        <v>2.1392604673668165</v>
      </c>
      <c r="H53" s="50">
        <f t="shared" si="15"/>
        <v>5</v>
      </c>
      <c r="I53" s="64">
        <f t="shared" si="21"/>
        <v>10.696302336834083</v>
      </c>
      <c r="J53" s="65">
        <f t="shared" si="22"/>
        <v>10.696302336834083</v>
      </c>
      <c r="L53" s="50">
        <f t="shared" si="11"/>
        <v>14</v>
      </c>
      <c r="M53" s="50" t="s">
        <v>8</v>
      </c>
      <c r="N53" s="50">
        <v>2</v>
      </c>
      <c r="O53" s="50" t="str">
        <f t="shared" si="23"/>
        <v>IM168g</v>
      </c>
      <c r="P53" s="50" t="str">
        <f t="shared" si="24"/>
        <v>IM168g</v>
      </c>
      <c r="Q53" s="50">
        <f t="shared" si="16"/>
        <v>0.36</v>
      </c>
    </row>
    <row r="54" spans="1:17">
      <c r="B54" s="54">
        <f t="shared" si="14"/>
        <v>9</v>
      </c>
      <c r="C54" s="61" t="str">
        <f t="shared" si="17"/>
        <v>IM171g</v>
      </c>
      <c r="D54" s="49">
        <f t="shared" si="18"/>
        <v>0.25700000000000001</v>
      </c>
      <c r="E54" s="49"/>
      <c r="F54" s="49">
        <f t="shared" si="19"/>
        <v>0.25700000000000001</v>
      </c>
      <c r="G54" s="63">
        <f t="shared" si="20"/>
        <v>3.0078299076725443</v>
      </c>
      <c r="H54" s="50">
        <f t="shared" si="15"/>
        <v>5</v>
      </c>
      <c r="I54" s="64">
        <f t="shared" si="21"/>
        <v>15.039149538362722</v>
      </c>
      <c r="J54" s="65">
        <f t="shared" si="22"/>
        <v>15.039149538362722</v>
      </c>
      <c r="L54" s="50">
        <f t="shared" si="11"/>
        <v>15</v>
      </c>
      <c r="M54" s="50" t="s">
        <v>9</v>
      </c>
      <c r="N54" s="50">
        <v>2</v>
      </c>
      <c r="O54" s="50" t="str">
        <f t="shared" si="23"/>
        <v>IM171g</v>
      </c>
      <c r="P54" s="50" t="str">
        <f t="shared" si="24"/>
        <v>IM171g</v>
      </c>
      <c r="Q54" s="50">
        <f t="shared" si="16"/>
        <v>0.25700000000000001</v>
      </c>
    </row>
    <row r="55" spans="1:17">
      <c r="B55" s="54">
        <f t="shared" si="14"/>
        <v>10</v>
      </c>
      <c r="C55" s="61" t="str">
        <f t="shared" si="17"/>
        <v>IM180g</v>
      </c>
      <c r="D55" s="49">
        <f t="shared" si="18"/>
        <v>0.247</v>
      </c>
      <c r="E55" s="49"/>
      <c r="F55" s="49">
        <f t="shared" si="19"/>
        <v>0.247</v>
      </c>
      <c r="G55" s="63">
        <f t="shared" si="20"/>
        <v>3.1270252120026676</v>
      </c>
      <c r="H55" s="50">
        <f t="shared" si="15"/>
        <v>5</v>
      </c>
      <c r="I55" s="64">
        <f t="shared" si="21"/>
        <v>15.635126060013338</v>
      </c>
      <c r="J55" s="65">
        <f t="shared" si="22"/>
        <v>15.635126060013338</v>
      </c>
      <c r="L55" s="50">
        <f t="shared" si="11"/>
        <v>16</v>
      </c>
      <c r="M55" s="50" t="s">
        <v>10</v>
      </c>
      <c r="N55" s="50">
        <v>2</v>
      </c>
      <c r="O55" s="50" t="str">
        <f t="shared" si="23"/>
        <v>IM180g</v>
      </c>
      <c r="P55" s="50" t="str">
        <f t="shared" si="24"/>
        <v>IM180g</v>
      </c>
      <c r="Q55" s="50">
        <f t="shared" si="16"/>
        <v>0.247</v>
      </c>
    </row>
    <row r="56" spans="1:17">
      <c r="A56">
        <f>A48+($A$48-$A$40)</f>
        <v>33</v>
      </c>
      <c r="B56" s="48">
        <f t="shared" si="14"/>
        <v>11</v>
      </c>
      <c r="C56" s="61" t="str">
        <f>IF(ISBLANK(E4),"",E4)</f>
        <v>IM184g</v>
      </c>
      <c r="D56" s="49">
        <f>IF(ISBLANK(E15),"",E15)</f>
        <v>0.86599999999999999</v>
      </c>
      <c r="E56" s="49"/>
      <c r="F56" s="49">
        <f>IF(ISBLANK(E15),"", AVERAGE(D56:E56))</f>
        <v>0.86599999999999999</v>
      </c>
      <c r="G56" s="63">
        <f>IF(ISBLANK(E15),"",(10^(((LN(F56/($E$26-F56)))-$C$34)/$C$33))*$G$33)</f>
        <v>0.73269831446327816</v>
      </c>
      <c r="H56" s="50">
        <f t="shared" si="15"/>
        <v>5</v>
      </c>
      <c r="I56" s="64">
        <f>IF(ISBLANK(E15),"",G56*H56)</f>
        <v>3.6634915723163908</v>
      </c>
      <c r="J56" s="65">
        <f>IF(ISBLANK(E15),"",IF(F56&gt;$F$41,"&lt;LOD",IF(F56&lt;$F$45,"&gt;max",I56)))</f>
        <v>3.6634915723163908</v>
      </c>
      <c r="L56" s="50">
        <f t="shared" si="11"/>
        <v>17</v>
      </c>
      <c r="M56" s="50" t="s">
        <v>3</v>
      </c>
      <c r="N56" s="50">
        <v>3</v>
      </c>
      <c r="O56" s="50" t="str">
        <f t="shared" si="23"/>
        <v>IM184g</v>
      </c>
      <c r="P56" s="50" t="str">
        <f t="shared" si="24"/>
        <v>IM184g</v>
      </c>
      <c r="Q56" s="50">
        <f t="shared" ref="Q56:Q63" si="25">E15</f>
        <v>0.86599999999999999</v>
      </c>
    </row>
    <row r="57" spans="1:17">
      <c r="A57" s="3"/>
      <c r="B57" s="54">
        <f t="shared" si="14"/>
        <v>12</v>
      </c>
      <c r="C57" s="61" t="str">
        <f t="shared" ref="C57:C63" si="26">IF(ISBLANK(E5),"",E5)</f>
        <v>IM202g</v>
      </c>
      <c r="D57" s="49">
        <f t="shared" ref="D57:D63" si="27">IF(ISBLANK(E16),"",E16)</f>
        <v>1.0680000000000001</v>
      </c>
      <c r="E57" s="49"/>
      <c r="F57" s="49">
        <f t="shared" ref="F57:F63" si="28">IF(ISBLANK(E16),"", AVERAGE(D57:E57))</f>
        <v>1.0680000000000001</v>
      </c>
      <c r="G57" s="63">
        <f t="shared" ref="G57:G63" si="29">IF(ISBLANK(E16),"",(10^(((LN(F57/($E$26-F57)))-$C$34)/$C$33))*$G$33)</f>
        <v>0.51564127784972458</v>
      </c>
      <c r="H57" s="50">
        <f t="shared" si="15"/>
        <v>5</v>
      </c>
      <c r="I57" s="64">
        <f t="shared" ref="I57:I63" si="30">IF(ISBLANK(E16),"",G57*H57)</f>
        <v>2.5782063892486229</v>
      </c>
      <c r="J57" s="65">
        <f t="shared" ref="J57:J63" si="31">IF(ISBLANK(E16),"",IF(F57&gt;$F$41,"&lt;LOD",IF(F57&lt;$F$45,"&gt;max",I57)))</f>
        <v>2.5782063892486229</v>
      </c>
      <c r="L57" s="50">
        <f t="shared" si="11"/>
        <v>18</v>
      </c>
      <c r="M57" s="50" t="s">
        <v>4</v>
      </c>
      <c r="N57" s="50">
        <v>3</v>
      </c>
      <c r="O57" s="50" t="str">
        <f t="shared" si="23"/>
        <v>IM202g</v>
      </c>
      <c r="P57" s="50" t="str">
        <f t="shared" si="24"/>
        <v>IM202g</v>
      </c>
      <c r="Q57" s="50">
        <f t="shared" si="25"/>
        <v>1.0680000000000001</v>
      </c>
    </row>
    <row r="58" spans="1:17">
      <c r="A58" s="3"/>
      <c r="B58" s="54">
        <f t="shared" si="14"/>
        <v>13</v>
      </c>
      <c r="C58" s="61" t="str">
        <f t="shared" si="26"/>
        <v>IM233g</v>
      </c>
      <c r="D58" s="49">
        <f t="shared" si="27"/>
        <v>0.38400000000000001</v>
      </c>
      <c r="E58" s="49"/>
      <c r="F58" s="49">
        <f t="shared" si="28"/>
        <v>0.38400000000000001</v>
      </c>
      <c r="G58" s="63">
        <f t="shared" si="29"/>
        <v>1.9987573001239252</v>
      </c>
      <c r="H58" s="50">
        <f t="shared" si="15"/>
        <v>5</v>
      </c>
      <c r="I58" s="64">
        <f t="shared" si="30"/>
        <v>9.9937865006196258</v>
      </c>
      <c r="J58" s="65">
        <f t="shared" si="31"/>
        <v>9.9937865006196258</v>
      </c>
      <c r="L58" s="50">
        <f t="shared" si="11"/>
        <v>19</v>
      </c>
      <c r="M58" s="50" t="s">
        <v>5</v>
      </c>
      <c r="N58" s="50">
        <v>3</v>
      </c>
      <c r="O58" s="50" t="str">
        <f t="shared" si="23"/>
        <v>IM233g</v>
      </c>
      <c r="P58" s="50" t="str">
        <f t="shared" si="24"/>
        <v>IM233g</v>
      </c>
      <c r="Q58" s="50">
        <f t="shared" si="25"/>
        <v>0.38400000000000001</v>
      </c>
    </row>
    <row r="59" spans="1:17">
      <c r="B59" s="54">
        <f t="shared" si="14"/>
        <v>14</v>
      </c>
      <c r="C59" s="61" t="str">
        <f t="shared" si="26"/>
        <v>IM242g</v>
      </c>
      <c r="D59" s="49">
        <f t="shared" si="27"/>
        <v>1.3759999999999999</v>
      </c>
      <c r="E59" s="49"/>
      <c r="F59" s="49">
        <f t="shared" si="28"/>
        <v>1.3759999999999999</v>
      </c>
      <c r="G59" s="63">
        <f t="shared" si="29"/>
        <v>0.29095716243351361</v>
      </c>
      <c r="H59" s="50">
        <f t="shared" si="15"/>
        <v>5</v>
      </c>
      <c r="I59" s="64">
        <f t="shared" si="30"/>
        <v>1.4547858121675681</v>
      </c>
      <c r="J59" s="65">
        <f t="shared" si="31"/>
        <v>1.4547858121675681</v>
      </c>
      <c r="L59" s="50">
        <f t="shared" si="11"/>
        <v>20</v>
      </c>
      <c r="M59" s="50" t="s">
        <v>6</v>
      </c>
      <c r="N59" s="50">
        <v>3</v>
      </c>
      <c r="O59" s="50" t="str">
        <f t="shared" si="23"/>
        <v>IM242g</v>
      </c>
      <c r="P59" s="50" t="str">
        <f t="shared" si="24"/>
        <v>IM242g</v>
      </c>
      <c r="Q59" s="50">
        <f t="shared" si="25"/>
        <v>1.3759999999999999</v>
      </c>
    </row>
    <row r="60" spans="1:17">
      <c r="B60" s="54">
        <f t="shared" si="14"/>
        <v>15</v>
      </c>
      <c r="C60" s="61" t="str">
        <f t="shared" si="26"/>
        <v>IM251g</v>
      </c>
      <c r="D60" s="49">
        <f t="shared" si="27"/>
        <v>0.252</v>
      </c>
      <c r="E60" s="49"/>
      <c r="F60" s="49">
        <f t="shared" si="28"/>
        <v>0.252</v>
      </c>
      <c r="G60" s="63">
        <f t="shared" si="29"/>
        <v>3.0663439456350612</v>
      </c>
      <c r="H60" s="50">
        <f t="shared" si="15"/>
        <v>5</v>
      </c>
      <c r="I60" s="64">
        <f t="shared" si="30"/>
        <v>15.331719728175306</v>
      </c>
      <c r="J60" s="65">
        <f t="shared" si="31"/>
        <v>15.331719728175306</v>
      </c>
      <c r="L60" s="50">
        <f t="shared" si="11"/>
        <v>21</v>
      </c>
      <c r="M60" s="50" t="s">
        <v>7</v>
      </c>
      <c r="N60" s="50">
        <v>3</v>
      </c>
      <c r="O60" s="50" t="str">
        <f t="shared" si="23"/>
        <v>IM251g</v>
      </c>
      <c r="P60" s="50" t="str">
        <f t="shared" si="24"/>
        <v>IM251g</v>
      </c>
      <c r="Q60" s="50">
        <f t="shared" si="25"/>
        <v>0.252</v>
      </c>
    </row>
    <row r="61" spans="1:17">
      <c r="B61" s="54">
        <f t="shared" si="14"/>
        <v>16</v>
      </c>
      <c r="C61" s="61" t="str">
        <f t="shared" si="26"/>
        <v>IM252g</v>
      </c>
      <c r="D61" s="49">
        <f t="shared" si="27"/>
        <v>1.0640000000000001</v>
      </c>
      <c r="E61" s="49"/>
      <c r="F61" s="49">
        <f t="shared" si="28"/>
        <v>1.0640000000000001</v>
      </c>
      <c r="G61" s="63">
        <f t="shared" si="29"/>
        <v>0.51925086173473178</v>
      </c>
      <c r="H61" s="50">
        <f t="shared" si="15"/>
        <v>5</v>
      </c>
      <c r="I61" s="64">
        <f t="shared" si="30"/>
        <v>2.5962543086736591</v>
      </c>
      <c r="J61" s="65">
        <f t="shared" si="31"/>
        <v>2.5962543086736591</v>
      </c>
      <c r="L61" s="50">
        <f t="shared" si="11"/>
        <v>22</v>
      </c>
      <c r="M61" s="50" t="s">
        <v>8</v>
      </c>
      <c r="N61" s="50">
        <v>3</v>
      </c>
      <c r="O61" s="50" t="str">
        <f t="shared" si="23"/>
        <v>IM252g</v>
      </c>
      <c r="P61" s="50" t="str">
        <f t="shared" si="24"/>
        <v>IM252g</v>
      </c>
      <c r="Q61" s="50">
        <f t="shared" si="25"/>
        <v>1.0640000000000001</v>
      </c>
    </row>
    <row r="62" spans="1:17">
      <c r="B62" s="54">
        <f t="shared" si="14"/>
        <v>17</v>
      </c>
      <c r="C62" s="61" t="str">
        <f t="shared" si="26"/>
        <v>IM253g</v>
      </c>
      <c r="D62" s="49">
        <f t="shared" si="27"/>
        <v>0.99</v>
      </c>
      <c r="E62" s="49"/>
      <c r="F62" s="49">
        <f t="shared" si="28"/>
        <v>0.99</v>
      </c>
      <c r="G62" s="63">
        <f t="shared" si="29"/>
        <v>0.59044266375025733</v>
      </c>
      <c r="H62" s="50">
        <f t="shared" si="15"/>
        <v>5</v>
      </c>
      <c r="I62" s="64">
        <f t="shared" si="30"/>
        <v>2.9522133187512867</v>
      </c>
      <c r="J62" s="65">
        <f t="shared" si="31"/>
        <v>2.9522133187512867</v>
      </c>
      <c r="L62" s="50">
        <f t="shared" si="11"/>
        <v>23</v>
      </c>
      <c r="M62" s="50" t="s">
        <v>9</v>
      </c>
      <c r="N62" s="50">
        <v>3</v>
      </c>
      <c r="O62" s="50" t="str">
        <f t="shared" si="23"/>
        <v>IM253g</v>
      </c>
      <c r="P62" s="50" t="str">
        <f t="shared" si="24"/>
        <v>IM253g</v>
      </c>
      <c r="Q62" s="50">
        <f t="shared" si="25"/>
        <v>0.99</v>
      </c>
    </row>
    <row r="63" spans="1:17">
      <c r="B63" s="54">
        <f t="shared" si="14"/>
        <v>18</v>
      </c>
      <c r="C63" s="61" t="str">
        <f t="shared" si="26"/>
        <v>IM255g</v>
      </c>
      <c r="D63" s="49">
        <f t="shared" si="27"/>
        <v>0.435</v>
      </c>
      <c r="E63" s="49"/>
      <c r="F63" s="49">
        <f t="shared" si="28"/>
        <v>0.435</v>
      </c>
      <c r="G63" s="63">
        <f t="shared" si="29"/>
        <v>1.7474108495995437</v>
      </c>
      <c r="H63" s="50">
        <f t="shared" si="15"/>
        <v>5</v>
      </c>
      <c r="I63" s="64">
        <f t="shared" si="30"/>
        <v>8.7370542479977189</v>
      </c>
      <c r="J63" s="65">
        <f t="shared" si="31"/>
        <v>8.7370542479977189</v>
      </c>
      <c r="L63" s="50">
        <f t="shared" si="11"/>
        <v>24</v>
      </c>
      <c r="M63" s="50" t="s">
        <v>10</v>
      </c>
      <c r="N63" s="50">
        <v>3</v>
      </c>
      <c r="O63" s="50" t="str">
        <f t="shared" si="23"/>
        <v>IM255g</v>
      </c>
      <c r="P63" s="50" t="str">
        <f t="shared" si="24"/>
        <v>IM255g</v>
      </c>
      <c r="Q63" s="50">
        <f t="shared" si="25"/>
        <v>0.435</v>
      </c>
    </row>
    <row r="64" spans="1:17">
      <c r="A64">
        <f>A56+($A$48-$A$40)</f>
        <v>49</v>
      </c>
      <c r="B64" s="75">
        <f t="shared" si="14"/>
        <v>19</v>
      </c>
      <c r="C64" s="76" t="str">
        <f>IF(ISBLANK(F4),"",F4)</f>
        <v>IM266g</v>
      </c>
      <c r="D64" s="77">
        <f>IF(ISBLANK(F15),"",F15)</f>
        <v>0.13400000000000001</v>
      </c>
      <c r="E64" s="77"/>
      <c r="F64" s="77">
        <f>IF(ISBLANK(E15),"", AVERAGE(D64:E64))</f>
        <v>0.13400000000000001</v>
      </c>
      <c r="G64" s="78">
        <f>IF(ISBLANK(E15),"",(10^(((LN(F64/($E$26-F64)))-$C$34)/$C$33))*$G$33)</f>
        <v>5.5655909312441443</v>
      </c>
      <c r="H64" s="79">
        <f t="shared" si="15"/>
        <v>5</v>
      </c>
      <c r="I64" s="80">
        <f>IF(ISBLANK(F15),"",G64*H64)</f>
        <v>27.827954656220722</v>
      </c>
      <c r="J64" s="81" t="str">
        <f>IF(ISBLANK(F15),"",IF(F64&gt;$F$41,"&lt;LOD",IF(F64&lt;$F$45,"&gt;max",I64)))</f>
        <v>&gt;max</v>
      </c>
      <c r="L64" s="50">
        <f t="shared" si="11"/>
        <v>25</v>
      </c>
      <c r="M64" s="50" t="s">
        <v>3</v>
      </c>
      <c r="N64" s="50">
        <v>4</v>
      </c>
      <c r="O64" s="50" t="str">
        <f t="shared" si="23"/>
        <v>IM266g</v>
      </c>
      <c r="P64" s="50" t="str">
        <f t="shared" si="24"/>
        <v>IM266g</v>
      </c>
      <c r="Q64" s="50">
        <f t="shared" ref="Q64:Q71" si="32">F15</f>
        <v>0.13400000000000001</v>
      </c>
    </row>
    <row r="65" spans="1:17">
      <c r="B65" s="54">
        <f t="shared" si="14"/>
        <v>20</v>
      </c>
      <c r="C65" s="61" t="str">
        <f t="shared" ref="C65:C71" si="33">IF(ISBLANK(F5),"",F5)</f>
        <v>IM273g</v>
      </c>
      <c r="D65" s="49">
        <f t="shared" ref="D65:D71" si="34">IF(ISBLANK(F16),"",F16)</f>
        <v>0.21</v>
      </c>
      <c r="E65" s="49"/>
      <c r="F65" s="49">
        <f t="shared" ref="F65:F71" si="35">IF(ISBLANK(E16),"", AVERAGE(D65:E65))</f>
        <v>0.21</v>
      </c>
      <c r="G65" s="63">
        <f t="shared" ref="G65:G71" si="36">IF(ISBLANK(E16),"",(10^(((LN(F65/($E$26-F65)))-$C$34)/$C$33))*$G$33)</f>
        <v>3.6576225767002195</v>
      </c>
      <c r="H65" s="50">
        <f t="shared" si="15"/>
        <v>5</v>
      </c>
      <c r="I65" s="64">
        <f t="shared" ref="I65:I71" si="37">IF(ISBLANK(F16),"",G65*H65)</f>
        <v>18.288112883501096</v>
      </c>
      <c r="J65" s="65">
        <f t="shared" ref="J65:J71" si="38">IF(ISBLANK(F16),"",IF(F65&gt;$F$41,"&lt;LOD",IF(F65&lt;$F$45,"&gt;max",I65)))</f>
        <v>18.288112883501096</v>
      </c>
      <c r="L65" s="50">
        <f t="shared" si="11"/>
        <v>26</v>
      </c>
      <c r="M65" s="50" t="s">
        <v>4</v>
      </c>
      <c r="N65" s="50">
        <v>4</v>
      </c>
      <c r="O65" s="50" t="str">
        <f t="shared" si="23"/>
        <v>IM273g</v>
      </c>
      <c r="P65" s="50" t="str">
        <f t="shared" si="24"/>
        <v>IM273g</v>
      </c>
      <c r="Q65" s="50">
        <f t="shared" si="32"/>
        <v>0.21</v>
      </c>
    </row>
    <row r="66" spans="1:17">
      <c r="B66" s="54">
        <f t="shared" si="14"/>
        <v>21</v>
      </c>
      <c r="C66" s="61" t="str">
        <f t="shared" si="33"/>
        <v>IM292g</v>
      </c>
      <c r="D66" s="49">
        <f t="shared" si="34"/>
        <v>0.93500000000000005</v>
      </c>
      <c r="E66" s="49"/>
      <c r="F66" s="49">
        <f t="shared" si="35"/>
        <v>0.93500000000000005</v>
      </c>
      <c r="G66" s="63">
        <f t="shared" si="36"/>
        <v>0.6495222773640621</v>
      </c>
      <c r="H66" s="50">
        <f t="shared" si="15"/>
        <v>5</v>
      </c>
      <c r="I66" s="64">
        <f t="shared" si="37"/>
        <v>3.2476113868203105</v>
      </c>
      <c r="J66" s="65">
        <f t="shared" si="38"/>
        <v>3.2476113868203105</v>
      </c>
      <c r="L66" s="50">
        <f t="shared" si="11"/>
        <v>27</v>
      </c>
      <c r="M66" s="50" t="s">
        <v>5</v>
      </c>
      <c r="N66" s="50">
        <v>4</v>
      </c>
      <c r="O66" s="50" t="str">
        <f t="shared" si="23"/>
        <v>IM292g</v>
      </c>
      <c r="P66" s="50" t="str">
        <f t="shared" si="24"/>
        <v>IM292g</v>
      </c>
      <c r="Q66" s="50">
        <f t="shared" si="32"/>
        <v>0.93500000000000005</v>
      </c>
    </row>
    <row r="67" spans="1:17">
      <c r="B67" s="54">
        <f t="shared" si="14"/>
        <v>22</v>
      </c>
      <c r="C67" s="61" t="str">
        <f t="shared" si="33"/>
        <v>IM299g</v>
      </c>
      <c r="D67" s="49">
        <f t="shared" si="34"/>
        <v>0.60599999999999998</v>
      </c>
      <c r="E67" s="49"/>
      <c r="F67" s="49">
        <f t="shared" si="35"/>
        <v>0.60599999999999998</v>
      </c>
      <c r="G67" s="63">
        <f t="shared" si="36"/>
        <v>1.1903316617984681</v>
      </c>
      <c r="H67" s="50">
        <f t="shared" si="15"/>
        <v>5</v>
      </c>
      <c r="I67" s="64">
        <f t="shared" si="37"/>
        <v>5.9516583089923403</v>
      </c>
      <c r="J67" s="65">
        <f t="shared" si="38"/>
        <v>5.9516583089923403</v>
      </c>
      <c r="L67" s="50">
        <f t="shared" si="11"/>
        <v>28</v>
      </c>
      <c r="M67" s="50" t="s">
        <v>6</v>
      </c>
      <c r="N67" s="50">
        <v>4</v>
      </c>
      <c r="O67" s="50" t="str">
        <f t="shared" si="23"/>
        <v>IM299g</v>
      </c>
      <c r="P67" s="50" t="str">
        <f t="shared" si="24"/>
        <v>IM299g</v>
      </c>
      <c r="Q67" s="50">
        <f t="shared" si="32"/>
        <v>0.60599999999999998</v>
      </c>
    </row>
    <row r="68" spans="1:17">
      <c r="B68" s="54">
        <f t="shared" si="14"/>
        <v>23</v>
      </c>
      <c r="C68" s="61" t="str">
        <f t="shared" si="33"/>
        <v>IM305g</v>
      </c>
      <c r="D68" s="49">
        <f t="shared" si="34"/>
        <v>0.438</v>
      </c>
      <c r="E68" s="49"/>
      <c r="F68" s="49">
        <f t="shared" si="35"/>
        <v>0.438</v>
      </c>
      <c r="G68" s="63">
        <f t="shared" si="36"/>
        <v>1.7342868514982661</v>
      </c>
      <c r="H68" s="50">
        <f t="shared" si="15"/>
        <v>5</v>
      </c>
      <c r="I68" s="64">
        <f t="shared" si="37"/>
        <v>8.671434257491331</v>
      </c>
      <c r="J68" s="65">
        <f t="shared" si="38"/>
        <v>8.671434257491331</v>
      </c>
      <c r="L68" s="50">
        <f t="shared" si="11"/>
        <v>29</v>
      </c>
      <c r="M68" s="50" t="s">
        <v>7</v>
      </c>
      <c r="N68" s="50">
        <v>4</v>
      </c>
      <c r="O68" s="50" t="str">
        <f t="shared" si="23"/>
        <v>IM305g</v>
      </c>
      <c r="P68" s="50" t="str">
        <f t="shared" si="24"/>
        <v>IM305g</v>
      </c>
      <c r="Q68" s="50">
        <f t="shared" si="32"/>
        <v>0.438</v>
      </c>
    </row>
    <row r="69" spans="1:17">
      <c r="B69" s="54">
        <f t="shared" si="14"/>
        <v>24</v>
      </c>
      <c r="C69" s="61" t="str">
        <f t="shared" si="33"/>
        <v>IM328g</v>
      </c>
      <c r="D69" s="49">
        <f t="shared" si="34"/>
        <v>0.36199999999999999</v>
      </c>
      <c r="E69" s="49"/>
      <c r="F69" s="49">
        <f t="shared" si="35"/>
        <v>0.36199999999999999</v>
      </c>
      <c r="G69" s="63">
        <f t="shared" si="36"/>
        <v>2.1269051678697952</v>
      </c>
      <c r="H69" s="50">
        <f t="shared" si="15"/>
        <v>5</v>
      </c>
      <c r="I69" s="64">
        <f t="shared" si="37"/>
        <v>10.634525839348976</v>
      </c>
      <c r="J69" s="65">
        <f t="shared" si="38"/>
        <v>10.634525839348976</v>
      </c>
      <c r="L69" s="50">
        <f t="shared" si="11"/>
        <v>30</v>
      </c>
      <c r="M69" s="50" t="s">
        <v>8</v>
      </c>
      <c r="N69" s="50">
        <v>4</v>
      </c>
      <c r="O69" s="50" t="str">
        <f t="shared" si="23"/>
        <v>IM328g</v>
      </c>
      <c r="P69" s="50" t="str">
        <f t="shared" si="24"/>
        <v>IM328g</v>
      </c>
      <c r="Q69" s="50">
        <f t="shared" si="32"/>
        <v>0.36199999999999999</v>
      </c>
    </row>
    <row r="70" spans="1:17">
      <c r="B70" s="54">
        <f t="shared" si="14"/>
        <v>25</v>
      </c>
      <c r="C70" s="61" t="str">
        <f t="shared" si="33"/>
        <v>ms122 acc *8</v>
      </c>
      <c r="D70" s="49">
        <f t="shared" si="34"/>
        <v>1.3029999999999999</v>
      </c>
      <c r="E70" s="49"/>
      <c r="F70" s="49">
        <f t="shared" si="35"/>
        <v>1.3029999999999999</v>
      </c>
      <c r="G70" s="63">
        <f t="shared" si="36"/>
        <v>0.33644035282094048</v>
      </c>
      <c r="H70" s="50">
        <v>40</v>
      </c>
      <c r="I70" s="64">
        <f t="shared" si="37"/>
        <v>13.45761411283762</v>
      </c>
      <c r="J70" s="65">
        <f t="shared" si="38"/>
        <v>13.45761411283762</v>
      </c>
      <c r="L70" s="50">
        <f t="shared" si="11"/>
        <v>31</v>
      </c>
      <c r="M70" s="50" t="s">
        <v>9</v>
      </c>
      <c r="N70" s="50">
        <v>4</v>
      </c>
      <c r="O70" s="50" t="str">
        <f t="shared" si="23"/>
        <v>ms122 acc *8</v>
      </c>
      <c r="P70" s="50" t="str">
        <f t="shared" si="24"/>
        <v>ms122 acc *8</v>
      </c>
      <c r="Q70" s="50">
        <f t="shared" si="32"/>
        <v>1.3029999999999999</v>
      </c>
    </row>
    <row r="71" spans="1:17">
      <c r="B71" s="82">
        <f t="shared" si="14"/>
        <v>26</v>
      </c>
      <c r="C71" s="76" t="str">
        <f t="shared" si="33"/>
        <v>ms122 rej*8</v>
      </c>
      <c r="D71" s="77">
        <f t="shared" si="34"/>
        <v>0.184</v>
      </c>
      <c r="E71" s="77"/>
      <c r="F71" s="77">
        <f t="shared" si="35"/>
        <v>0.184</v>
      </c>
      <c r="G71" s="78">
        <f t="shared" si="36"/>
        <v>4.1462865256789341</v>
      </c>
      <c r="H71" s="79">
        <v>40</v>
      </c>
      <c r="I71" s="80">
        <f t="shared" si="37"/>
        <v>165.85146102715737</v>
      </c>
      <c r="J71" s="81" t="str">
        <f t="shared" si="38"/>
        <v>&gt;max</v>
      </c>
      <c r="L71" s="50">
        <f t="shared" si="11"/>
        <v>32</v>
      </c>
      <c r="M71" s="50" t="s">
        <v>10</v>
      </c>
      <c r="N71" s="50">
        <v>4</v>
      </c>
      <c r="O71" s="50" t="str">
        <f t="shared" si="23"/>
        <v>ms122 rej*8</v>
      </c>
      <c r="P71" s="50" t="str">
        <f t="shared" si="24"/>
        <v>ms122 rej*8</v>
      </c>
      <c r="Q71" s="50">
        <f t="shared" si="32"/>
        <v>0.184</v>
      </c>
    </row>
    <row r="72" spans="1:17">
      <c r="A72">
        <f>A64+($A$48-$A$40)</f>
        <v>65</v>
      </c>
      <c r="B72" s="48">
        <f t="shared" si="14"/>
        <v>27</v>
      </c>
      <c r="C72" s="61" t="str">
        <f>IF(ISBLANK(G4),"",G4)</f>
        <v>S1</v>
      </c>
      <c r="D72" s="49">
        <f>IF(ISBLANK(G15),"",G15)</f>
        <v>1.8440000000000001</v>
      </c>
      <c r="E72" s="49"/>
      <c r="F72" s="49">
        <f>IF(ISBLANK(G15),"", AVERAGE(D72:E72))</f>
        <v>1.8440000000000001</v>
      </c>
      <c r="G72" s="63">
        <f>IF(ISBLANK(G15),"",(10^(((LN(F72/($E$26-F72)))-$C$34)/$C$33))*$G$33)</f>
        <v>6.0906299965079069E-2</v>
      </c>
      <c r="H72" s="50">
        <f t="shared" si="15"/>
        <v>5</v>
      </c>
      <c r="I72" s="64">
        <f>IF(ISBLANK(G15),"",G72*H72)</f>
        <v>0.30453149982539535</v>
      </c>
      <c r="J72" s="65" t="str">
        <f>IF(ISBLANK(G15),"",IF(F72&gt;$F$41,"&lt;LOD",IF(F72&lt;$F$45,"&gt;max",I72)))</f>
        <v>&lt;LOD</v>
      </c>
      <c r="L72" s="50">
        <f t="shared" si="11"/>
        <v>33</v>
      </c>
      <c r="M72" s="50" t="s">
        <v>3</v>
      </c>
      <c r="N72" s="50">
        <v>5</v>
      </c>
      <c r="O72" s="50" t="str">
        <f t="shared" si="23"/>
        <v>S1</v>
      </c>
      <c r="P72" s="50" t="str">
        <f t="shared" si="24"/>
        <v>S1</v>
      </c>
      <c r="Q72" s="50">
        <f t="shared" ref="Q72:Q79" si="39">G15</f>
        <v>1.8440000000000001</v>
      </c>
    </row>
    <row r="73" spans="1:17">
      <c r="B73" s="54">
        <f t="shared" si="14"/>
        <v>28</v>
      </c>
      <c r="C73" s="61" t="str">
        <f t="shared" ref="C73:C79" si="40">IF(ISBLANK(G5),"",G5)</f>
        <v>S2</v>
      </c>
      <c r="D73" s="49">
        <f t="shared" ref="D73:D79" si="41">IF(ISBLANK(G16),"",G16)</f>
        <v>1.4550000000000001</v>
      </c>
      <c r="E73" s="49"/>
      <c r="F73" s="49">
        <f t="shared" ref="F73:F79" si="42">IF(ISBLANK(G16),"", AVERAGE(D73:E73))</f>
        <v>1.4550000000000001</v>
      </c>
      <c r="G73" s="63">
        <f t="shared" ref="G73:G79" si="43">IF(ISBLANK(G16),"",(10^(((LN(F73/($E$26-F73)))-$C$34)/$C$33))*$G$33)</f>
        <v>0.2456833438392878</v>
      </c>
      <c r="H73" s="50">
        <f t="shared" si="15"/>
        <v>5</v>
      </c>
      <c r="I73" s="64">
        <f t="shared" ref="I73:I79" si="44">IF(ISBLANK(G16),"",G73*H73)</f>
        <v>1.228416719196439</v>
      </c>
      <c r="J73" s="65">
        <f t="shared" ref="J73:J79" si="45">IF(ISBLANK(G16),"",IF(F73&gt;$F$41,"&lt;LOD",IF(F73&lt;$F$45,"&gt;max",I73)))</f>
        <v>1.228416719196439</v>
      </c>
      <c r="L73" s="50">
        <f t="shared" si="11"/>
        <v>34</v>
      </c>
      <c r="M73" s="50" t="s">
        <v>4</v>
      </c>
      <c r="N73" s="50">
        <v>5</v>
      </c>
      <c r="O73" s="50" t="str">
        <f t="shared" si="23"/>
        <v>S2</v>
      </c>
      <c r="P73" s="50" t="str">
        <f t="shared" si="24"/>
        <v>S2</v>
      </c>
      <c r="Q73" s="50">
        <f t="shared" si="39"/>
        <v>1.4550000000000001</v>
      </c>
    </row>
    <row r="74" spans="1:17">
      <c r="B74" s="54">
        <f t="shared" si="14"/>
        <v>29</v>
      </c>
      <c r="C74" s="61" t="str">
        <f t="shared" si="40"/>
        <v>S3</v>
      </c>
      <c r="D74" s="49">
        <f t="shared" si="41"/>
        <v>1.0660000000000001</v>
      </c>
      <c r="E74" s="49"/>
      <c r="F74" s="49">
        <f t="shared" si="42"/>
        <v>1.0660000000000001</v>
      </c>
      <c r="G74" s="63">
        <f t="shared" si="43"/>
        <v>0.51744322132385046</v>
      </c>
      <c r="H74" s="50">
        <f t="shared" si="15"/>
        <v>5</v>
      </c>
      <c r="I74" s="64">
        <f t="shared" si="44"/>
        <v>2.5872161066192523</v>
      </c>
      <c r="J74" s="65">
        <f t="shared" si="45"/>
        <v>2.5872161066192523</v>
      </c>
      <c r="L74" s="50">
        <f t="shared" si="11"/>
        <v>35</v>
      </c>
      <c r="M74" s="50" t="s">
        <v>5</v>
      </c>
      <c r="N74" s="50">
        <v>5</v>
      </c>
      <c r="O74" s="50" t="str">
        <f t="shared" si="23"/>
        <v>S3</v>
      </c>
      <c r="P74" s="50" t="str">
        <f t="shared" si="24"/>
        <v>S3</v>
      </c>
      <c r="Q74" s="50">
        <f t="shared" si="39"/>
        <v>1.0660000000000001</v>
      </c>
    </row>
    <row r="75" spans="1:17">
      <c r="B75" s="54">
        <f t="shared" si="14"/>
        <v>30</v>
      </c>
      <c r="C75" s="61" t="str">
        <f t="shared" si="40"/>
        <v>S4</v>
      </c>
      <c r="D75" s="49">
        <f t="shared" si="41"/>
        <v>0.68500000000000005</v>
      </c>
      <c r="E75" s="49"/>
      <c r="F75" s="49">
        <f t="shared" si="42"/>
        <v>0.68500000000000005</v>
      </c>
      <c r="G75" s="63">
        <f t="shared" si="43"/>
        <v>1.018865060308402</v>
      </c>
      <c r="H75" s="50">
        <f t="shared" si="15"/>
        <v>5</v>
      </c>
      <c r="I75" s="64">
        <f t="shared" si="44"/>
        <v>5.0943253015420096</v>
      </c>
      <c r="J75" s="65">
        <f t="shared" si="45"/>
        <v>5.0943253015420096</v>
      </c>
      <c r="L75" s="50">
        <f t="shared" si="11"/>
        <v>36</v>
      </c>
      <c r="M75" s="50" t="s">
        <v>6</v>
      </c>
      <c r="N75" s="50">
        <v>5</v>
      </c>
      <c r="O75" s="50" t="str">
        <f t="shared" si="23"/>
        <v>S4</v>
      </c>
      <c r="P75" s="50" t="str">
        <f t="shared" si="24"/>
        <v>S4</v>
      </c>
      <c r="Q75" s="50">
        <f t="shared" si="39"/>
        <v>0.68500000000000005</v>
      </c>
    </row>
    <row r="76" spans="1:17">
      <c r="B76" s="54">
        <f t="shared" si="14"/>
        <v>31</v>
      </c>
      <c r="C76" s="61" t="str">
        <f t="shared" si="40"/>
        <v>S5</v>
      </c>
      <c r="D76" s="49">
        <f t="shared" si="41"/>
        <v>0.35499999999999998</v>
      </c>
      <c r="E76" s="49"/>
      <c r="F76" s="49">
        <f t="shared" si="42"/>
        <v>0.35499999999999998</v>
      </c>
      <c r="G76" s="63">
        <f t="shared" si="43"/>
        <v>2.1707029080444329</v>
      </c>
      <c r="H76" s="50">
        <f t="shared" si="15"/>
        <v>5</v>
      </c>
      <c r="I76" s="64">
        <f t="shared" si="44"/>
        <v>10.853514540222164</v>
      </c>
      <c r="J76" s="65">
        <f t="shared" si="45"/>
        <v>10.853514540222164</v>
      </c>
      <c r="L76" s="50">
        <f t="shared" si="11"/>
        <v>37</v>
      </c>
      <c r="M76" s="50" t="s">
        <v>7</v>
      </c>
      <c r="N76" s="50">
        <v>5</v>
      </c>
      <c r="O76" s="50" t="str">
        <f t="shared" si="23"/>
        <v>S5</v>
      </c>
      <c r="P76" s="50" t="str">
        <f t="shared" si="24"/>
        <v>S5</v>
      </c>
      <c r="Q76" s="50">
        <f t="shared" si="39"/>
        <v>0.35499999999999998</v>
      </c>
    </row>
    <row r="77" spans="1:17">
      <c r="B77" s="54">
        <f t="shared" si="14"/>
        <v>32</v>
      </c>
      <c r="C77" s="61" t="str">
        <f t="shared" si="40"/>
        <v>S6</v>
      </c>
      <c r="D77" s="49">
        <f t="shared" si="41"/>
        <v>0.20100000000000001</v>
      </c>
      <c r="E77" s="49"/>
      <c r="F77" s="49">
        <f t="shared" si="42"/>
        <v>0.20100000000000001</v>
      </c>
      <c r="G77" s="63">
        <f t="shared" si="43"/>
        <v>3.8136127500997095</v>
      </c>
      <c r="H77" s="50">
        <f t="shared" si="15"/>
        <v>5</v>
      </c>
      <c r="I77" s="64">
        <f t="shared" si="44"/>
        <v>19.068063750498546</v>
      </c>
      <c r="J77" s="65">
        <f t="shared" si="45"/>
        <v>19.068063750498546</v>
      </c>
      <c r="L77" s="50">
        <f t="shared" si="11"/>
        <v>38</v>
      </c>
      <c r="M77" s="50" t="s">
        <v>8</v>
      </c>
      <c r="N77" s="50">
        <v>5</v>
      </c>
      <c r="O77" s="50" t="str">
        <f t="shared" si="23"/>
        <v>S6</v>
      </c>
      <c r="P77" s="50" t="str">
        <f t="shared" si="24"/>
        <v>S6</v>
      </c>
      <c r="Q77" s="50">
        <f t="shared" si="39"/>
        <v>0.20100000000000001</v>
      </c>
    </row>
    <row r="78" spans="1:17">
      <c r="B78" s="54">
        <f t="shared" si="14"/>
        <v>33</v>
      </c>
      <c r="C78" s="61" t="str">
        <f t="shared" si="40"/>
        <v>Ref 1*8</v>
      </c>
      <c r="D78" s="49">
        <f t="shared" si="41"/>
        <v>0.99299999999999999</v>
      </c>
      <c r="E78" s="49"/>
      <c r="F78" s="49">
        <f t="shared" si="42"/>
        <v>0.99299999999999999</v>
      </c>
      <c r="G78" s="63">
        <f t="shared" si="43"/>
        <v>0.58738176150936439</v>
      </c>
      <c r="H78" s="50">
        <v>40</v>
      </c>
      <c r="I78" s="64">
        <f t="shared" si="44"/>
        <v>23.495270460374577</v>
      </c>
      <c r="J78" s="65">
        <f t="shared" si="45"/>
        <v>23.495270460374577</v>
      </c>
      <c r="L78" s="50">
        <f t="shared" si="11"/>
        <v>39</v>
      </c>
      <c r="M78" s="50" t="s">
        <v>9</v>
      </c>
      <c r="N78" s="50">
        <v>5</v>
      </c>
      <c r="O78" s="50" t="str">
        <f t="shared" si="23"/>
        <v>Ref 1*8</v>
      </c>
      <c r="P78" s="50" t="str">
        <f t="shared" si="24"/>
        <v>Ref 1*8</v>
      </c>
      <c r="Q78" s="50">
        <f t="shared" si="39"/>
        <v>0.99299999999999999</v>
      </c>
    </row>
    <row r="79" spans="1:17">
      <c r="B79" s="54">
        <f t="shared" si="14"/>
        <v>34</v>
      </c>
      <c r="C79" s="61" t="str">
        <f t="shared" si="40"/>
        <v>Ref 2*8</v>
      </c>
      <c r="D79" s="49">
        <f t="shared" si="41"/>
        <v>0.90900000000000003</v>
      </c>
      <c r="E79" s="49"/>
      <c r="F79" s="49">
        <f t="shared" si="42"/>
        <v>0.90900000000000003</v>
      </c>
      <c r="G79" s="63">
        <f t="shared" si="43"/>
        <v>0.67957969638820015</v>
      </c>
      <c r="H79" s="50">
        <v>40</v>
      </c>
      <c r="I79" s="64">
        <f t="shared" si="44"/>
        <v>27.183187855528004</v>
      </c>
      <c r="J79" s="65">
        <f t="shared" si="45"/>
        <v>27.183187855528004</v>
      </c>
      <c r="L79" s="50">
        <f t="shared" si="11"/>
        <v>40</v>
      </c>
      <c r="M79" s="50" t="s">
        <v>10</v>
      </c>
      <c r="N79" s="50">
        <v>5</v>
      </c>
      <c r="O79" s="50" t="str">
        <f t="shared" si="23"/>
        <v>Ref 2*8</v>
      </c>
      <c r="P79" s="50" t="str">
        <f t="shared" si="24"/>
        <v>Ref 2*8</v>
      </c>
      <c r="Q79" s="50">
        <f t="shared" si="39"/>
        <v>0.90900000000000003</v>
      </c>
    </row>
    <row r="80" spans="1:17">
      <c r="A80">
        <f>A72+($A$48-$A$40)</f>
        <v>81</v>
      </c>
      <c r="B80" s="48">
        <f t="shared" si="14"/>
        <v>35</v>
      </c>
      <c r="C80" s="61" t="str">
        <f>IF(ISBLANK(H4),"",H4)</f>
        <v/>
      </c>
      <c r="D80" s="49" t="str">
        <f>IF(ISBLANK(H15),"",H15)</f>
        <v/>
      </c>
      <c r="E80" s="49"/>
      <c r="F80" s="49" t="str">
        <f>IF(ISBLANK(H15),"", AVERAGE(D80:E80))</f>
        <v/>
      </c>
      <c r="G80" s="63" t="str">
        <f>IF(ISBLANK(H15),"",(10^(((LN(F80/($E$26-F80)))-$C$34)/$C$33))*$G$33)</f>
        <v/>
      </c>
      <c r="H80" s="50">
        <f t="shared" si="15"/>
        <v>5</v>
      </c>
      <c r="I80" s="64" t="str">
        <f>IF(ISBLANK(H15),"",G80*H80)</f>
        <v/>
      </c>
      <c r="J80" s="65" t="str">
        <f>IF(ISBLANK(H15),"",IF(F80&gt;$F$41,"&lt;LOD",IF(F80&lt;$F$45,"&gt;max",I80)))</f>
        <v/>
      </c>
      <c r="L80" s="50">
        <f t="shared" si="11"/>
        <v>41</v>
      </c>
      <c r="M80" s="50" t="s">
        <v>3</v>
      </c>
      <c r="N80" s="50">
        <v>6</v>
      </c>
      <c r="O80" s="50" t="str">
        <f t="shared" si="23"/>
        <v/>
      </c>
      <c r="P80" s="50" t="str">
        <f t="shared" si="24"/>
        <v/>
      </c>
      <c r="Q80" s="50">
        <f t="shared" ref="Q80:Q87" si="46">H15</f>
        <v>0</v>
      </c>
    </row>
    <row r="81" spans="1:17">
      <c r="B81" s="54">
        <f t="shared" si="14"/>
        <v>36</v>
      </c>
      <c r="C81" s="61" t="str">
        <f t="shared" ref="C81:C87" si="47">IF(ISBLANK(H5),"",H5)</f>
        <v/>
      </c>
      <c r="D81" s="49" t="str">
        <f t="shared" ref="D81:D87" si="48">IF(ISBLANK(H16),"",H16)</f>
        <v/>
      </c>
      <c r="E81" s="49"/>
      <c r="F81" s="49" t="str">
        <f t="shared" ref="F81:F87" si="49">IF(ISBLANK(H16),"", AVERAGE(D81:E81))</f>
        <v/>
      </c>
      <c r="G81" s="63" t="str">
        <f t="shared" ref="G81:G87" si="50">IF(ISBLANK(H16),"",(10^(((LN(F81/($E$26-F81)))-$C$34)/$C$33))*$G$33)</f>
        <v/>
      </c>
      <c r="H81" s="50">
        <f t="shared" si="15"/>
        <v>5</v>
      </c>
      <c r="I81" s="64" t="str">
        <f t="shared" ref="I81:I87" si="51">IF(ISBLANK(H16),"",G81*H81)</f>
        <v/>
      </c>
      <c r="J81" s="65" t="str">
        <f t="shared" ref="J81:J87" si="52">IF(ISBLANK(H16),"",IF(F81&gt;$F$41,"&lt;LOD",IF(F81&lt;$F$45,"&gt;max",I81)))</f>
        <v/>
      </c>
      <c r="L81" s="50">
        <f t="shared" si="11"/>
        <v>42</v>
      </c>
      <c r="M81" s="50" t="s">
        <v>4</v>
      </c>
      <c r="N81" s="50">
        <v>6</v>
      </c>
      <c r="O81" s="50" t="str">
        <f t="shared" si="23"/>
        <v/>
      </c>
      <c r="P81" s="50" t="str">
        <f t="shared" si="24"/>
        <v/>
      </c>
      <c r="Q81" s="50">
        <f t="shared" si="46"/>
        <v>0</v>
      </c>
    </row>
    <row r="82" spans="1:17">
      <c r="B82" s="54">
        <f t="shared" si="14"/>
        <v>37</v>
      </c>
      <c r="C82" s="61" t="str">
        <f t="shared" si="47"/>
        <v/>
      </c>
      <c r="D82" s="49" t="str">
        <f t="shared" si="48"/>
        <v/>
      </c>
      <c r="E82" s="49"/>
      <c r="F82" s="49" t="str">
        <f t="shared" si="49"/>
        <v/>
      </c>
      <c r="G82" s="63" t="str">
        <f t="shared" si="50"/>
        <v/>
      </c>
      <c r="H82" s="50">
        <f t="shared" si="15"/>
        <v>5</v>
      </c>
      <c r="I82" s="64" t="str">
        <f t="shared" si="51"/>
        <v/>
      </c>
      <c r="J82" s="65" t="str">
        <f t="shared" si="52"/>
        <v/>
      </c>
      <c r="L82" s="50">
        <f t="shared" si="11"/>
        <v>43</v>
      </c>
      <c r="M82" s="50" t="s">
        <v>5</v>
      </c>
      <c r="N82" s="50">
        <v>6</v>
      </c>
      <c r="O82" s="50" t="str">
        <f t="shared" si="23"/>
        <v/>
      </c>
      <c r="P82" s="50" t="str">
        <f t="shared" si="24"/>
        <v/>
      </c>
      <c r="Q82" s="50">
        <f t="shared" si="46"/>
        <v>0</v>
      </c>
    </row>
    <row r="83" spans="1:17">
      <c r="B83" s="54">
        <f t="shared" si="14"/>
        <v>38</v>
      </c>
      <c r="C83" s="61" t="str">
        <f t="shared" si="47"/>
        <v/>
      </c>
      <c r="D83" s="49" t="str">
        <f t="shared" si="48"/>
        <v/>
      </c>
      <c r="E83" s="49"/>
      <c r="F83" s="49" t="str">
        <f t="shared" si="49"/>
        <v/>
      </c>
      <c r="G83" s="63" t="str">
        <f t="shared" si="50"/>
        <v/>
      </c>
      <c r="H83" s="50">
        <f t="shared" si="15"/>
        <v>5</v>
      </c>
      <c r="I83" s="64" t="str">
        <f t="shared" si="51"/>
        <v/>
      </c>
      <c r="J83" s="65" t="str">
        <f t="shared" si="52"/>
        <v/>
      </c>
      <c r="L83" s="50">
        <f t="shared" si="11"/>
        <v>44</v>
      </c>
      <c r="M83" s="50" t="s">
        <v>6</v>
      </c>
      <c r="N83" s="50">
        <v>6</v>
      </c>
      <c r="O83" s="50" t="str">
        <f t="shared" si="23"/>
        <v/>
      </c>
      <c r="P83" s="50" t="str">
        <f t="shared" si="24"/>
        <v/>
      </c>
      <c r="Q83" s="50">
        <f t="shared" si="46"/>
        <v>0</v>
      </c>
    </row>
    <row r="84" spans="1:17">
      <c r="B84" s="54">
        <f t="shared" si="14"/>
        <v>39</v>
      </c>
      <c r="C84" s="61" t="str">
        <f t="shared" si="47"/>
        <v/>
      </c>
      <c r="D84" s="49" t="str">
        <f t="shared" si="48"/>
        <v/>
      </c>
      <c r="E84" s="49"/>
      <c r="F84" s="49" t="str">
        <f t="shared" si="49"/>
        <v/>
      </c>
      <c r="G84" s="63" t="str">
        <f t="shared" si="50"/>
        <v/>
      </c>
      <c r="H84" s="50">
        <f t="shared" si="15"/>
        <v>5</v>
      </c>
      <c r="I84" s="64" t="str">
        <f t="shared" si="51"/>
        <v/>
      </c>
      <c r="J84" s="65" t="str">
        <f t="shared" si="52"/>
        <v/>
      </c>
      <c r="L84" s="50">
        <f t="shared" si="11"/>
        <v>45</v>
      </c>
      <c r="M84" s="50" t="s">
        <v>7</v>
      </c>
      <c r="N84" s="50">
        <v>6</v>
      </c>
      <c r="O84" s="50" t="str">
        <f t="shared" si="23"/>
        <v/>
      </c>
      <c r="P84" s="50" t="str">
        <f t="shared" si="24"/>
        <v/>
      </c>
      <c r="Q84" s="50">
        <f t="shared" si="46"/>
        <v>0</v>
      </c>
    </row>
    <row r="85" spans="1:17">
      <c r="B85" s="54">
        <f t="shared" si="14"/>
        <v>40</v>
      </c>
      <c r="C85" s="61" t="str">
        <f t="shared" si="47"/>
        <v/>
      </c>
      <c r="D85" s="49" t="str">
        <f t="shared" si="48"/>
        <v/>
      </c>
      <c r="E85" s="49"/>
      <c r="F85" s="49" t="str">
        <f t="shared" si="49"/>
        <v/>
      </c>
      <c r="G85" s="63" t="str">
        <f t="shared" si="50"/>
        <v/>
      </c>
      <c r="H85" s="50">
        <f t="shared" si="15"/>
        <v>5</v>
      </c>
      <c r="I85" s="64" t="str">
        <f t="shared" si="51"/>
        <v/>
      </c>
      <c r="J85" s="65" t="str">
        <f t="shared" si="52"/>
        <v/>
      </c>
      <c r="L85" s="50">
        <f t="shared" si="11"/>
        <v>46</v>
      </c>
      <c r="M85" s="50" t="s">
        <v>8</v>
      </c>
      <c r="N85" s="50">
        <v>6</v>
      </c>
      <c r="O85" s="50" t="str">
        <f t="shared" si="23"/>
        <v/>
      </c>
      <c r="P85" s="50" t="str">
        <f t="shared" si="24"/>
        <v/>
      </c>
      <c r="Q85" s="50">
        <f t="shared" si="46"/>
        <v>0</v>
      </c>
    </row>
    <row r="86" spans="1:17">
      <c r="B86" s="54">
        <f t="shared" si="14"/>
        <v>41</v>
      </c>
      <c r="C86" s="61" t="str">
        <f t="shared" si="47"/>
        <v/>
      </c>
      <c r="D86" s="49" t="str">
        <f t="shared" si="48"/>
        <v/>
      </c>
      <c r="E86" s="49"/>
      <c r="F86" s="49" t="str">
        <f t="shared" si="49"/>
        <v/>
      </c>
      <c r="G86" s="63" t="str">
        <f t="shared" si="50"/>
        <v/>
      </c>
      <c r="H86" s="50">
        <f t="shared" si="15"/>
        <v>5</v>
      </c>
      <c r="I86" s="64" t="str">
        <f t="shared" si="51"/>
        <v/>
      </c>
      <c r="J86" s="65" t="str">
        <f t="shared" si="52"/>
        <v/>
      </c>
      <c r="L86" s="50">
        <f t="shared" si="11"/>
        <v>47</v>
      </c>
      <c r="M86" s="50" t="s">
        <v>9</v>
      </c>
      <c r="N86" s="50">
        <v>6</v>
      </c>
      <c r="O86" s="50" t="str">
        <f t="shared" si="23"/>
        <v/>
      </c>
      <c r="P86" s="50" t="str">
        <f t="shared" si="24"/>
        <v/>
      </c>
      <c r="Q86" s="50">
        <f t="shared" si="46"/>
        <v>0</v>
      </c>
    </row>
    <row r="87" spans="1:17">
      <c r="B87" s="54">
        <f t="shared" si="14"/>
        <v>42</v>
      </c>
      <c r="C87" s="61" t="str">
        <f t="shared" si="47"/>
        <v/>
      </c>
      <c r="D87" s="49" t="str">
        <f t="shared" si="48"/>
        <v/>
      </c>
      <c r="E87" s="49"/>
      <c r="F87" s="49" t="str">
        <f t="shared" si="49"/>
        <v/>
      </c>
      <c r="G87" s="63" t="str">
        <f t="shared" si="50"/>
        <v/>
      </c>
      <c r="H87" s="50">
        <f t="shared" si="15"/>
        <v>5</v>
      </c>
      <c r="I87" s="64" t="str">
        <f t="shared" si="51"/>
        <v/>
      </c>
      <c r="J87" s="65" t="str">
        <f t="shared" si="52"/>
        <v/>
      </c>
      <c r="L87" s="50">
        <f t="shared" si="11"/>
        <v>48</v>
      </c>
      <c r="M87" s="50" t="s">
        <v>10</v>
      </c>
      <c r="N87" s="50">
        <v>6</v>
      </c>
      <c r="O87" s="50" t="str">
        <f t="shared" si="23"/>
        <v/>
      </c>
      <c r="P87" s="50" t="str">
        <f t="shared" si="24"/>
        <v/>
      </c>
      <c r="Q87" s="50">
        <f t="shared" si="46"/>
        <v>0</v>
      </c>
    </row>
    <row r="88" spans="1:17">
      <c r="A88">
        <f>A80+($A$48-$A$40)</f>
        <v>97</v>
      </c>
      <c r="B88" s="48">
        <f t="shared" si="14"/>
        <v>43</v>
      </c>
      <c r="C88" s="61" t="str">
        <f>IF(ISBLANK(I4),"",I4)</f>
        <v/>
      </c>
      <c r="D88" s="49" t="str">
        <f>IF(ISBLANK(I15),"",I15)</f>
        <v/>
      </c>
      <c r="E88" s="49"/>
      <c r="F88" s="49" t="str">
        <f>IF(ISBLANK(I15),"", AVERAGE(D88:E88))</f>
        <v/>
      </c>
      <c r="G88" s="63" t="str">
        <f>IF(ISBLANK(I15),"",(10^(((LN(F88/($E$26-F88)))-$C$34)/$C$33))*$G$33)</f>
        <v/>
      </c>
      <c r="H88" s="50">
        <f t="shared" si="15"/>
        <v>5</v>
      </c>
      <c r="I88" s="64" t="str">
        <f>IF(ISBLANK(I15),"",G88*H88)</f>
        <v/>
      </c>
      <c r="J88" s="65" t="str">
        <f>IF(ISBLANK(I15),"",IF(F88&gt;$F$41,"&lt;LOD",IF(F88&lt;$F$45,"&gt;max",I88)))</f>
        <v/>
      </c>
      <c r="L88" s="50">
        <f t="shared" si="11"/>
        <v>49</v>
      </c>
      <c r="M88" s="50" t="s">
        <v>3</v>
      </c>
      <c r="N88" s="50">
        <v>7</v>
      </c>
      <c r="O88" s="50" t="str">
        <f t="shared" si="23"/>
        <v/>
      </c>
      <c r="P88" s="50" t="str">
        <f t="shared" si="24"/>
        <v/>
      </c>
      <c r="Q88" s="50">
        <f t="shared" ref="Q88:Q95" si="53">I15</f>
        <v>0</v>
      </c>
    </row>
    <row r="89" spans="1:17">
      <c r="B89" s="54">
        <f t="shared" si="14"/>
        <v>44</v>
      </c>
      <c r="C89" s="61" t="str">
        <f t="shared" ref="C89:C95" si="54">IF(ISBLANK(I5),"",I5)</f>
        <v/>
      </c>
      <c r="D89" s="49" t="str">
        <f t="shared" ref="D89:D95" si="55">IF(ISBLANK(I16),"",I16)</f>
        <v/>
      </c>
      <c r="E89" s="49"/>
      <c r="F89" s="49" t="str">
        <f t="shared" ref="F89:F95" si="56">IF(ISBLANK(I16),"", AVERAGE(D89:E89))</f>
        <v/>
      </c>
      <c r="G89" s="63" t="str">
        <f t="shared" ref="G89:G95" si="57">IF(ISBLANK(I16),"",(10^(((LN(F89/($E$26-F89)))-$C$34)/$C$33))*$G$33)</f>
        <v/>
      </c>
      <c r="H89" s="50">
        <f t="shared" si="15"/>
        <v>5</v>
      </c>
      <c r="I89" s="64" t="str">
        <f t="shared" ref="I89:I95" si="58">IF(ISBLANK(I16),"",G89*H89)</f>
        <v/>
      </c>
      <c r="J89" s="65" t="str">
        <f t="shared" ref="J89:J95" si="59">IF(ISBLANK(I16),"",IF(F89&gt;$F$41,"&lt;LOD",IF(F89&lt;$F$45,"&gt;max",I89)))</f>
        <v/>
      </c>
      <c r="L89" s="50">
        <f t="shared" si="11"/>
        <v>50</v>
      </c>
      <c r="M89" s="50" t="s">
        <v>4</v>
      </c>
      <c r="N89" s="50">
        <v>7</v>
      </c>
      <c r="O89" s="50" t="str">
        <f t="shared" si="23"/>
        <v/>
      </c>
      <c r="P89" s="50" t="str">
        <f t="shared" si="24"/>
        <v/>
      </c>
      <c r="Q89" s="50">
        <f t="shared" si="53"/>
        <v>0</v>
      </c>
    </row>
    <row r="90" spans="1:17">
      <c r="B90" s="54">
        <f t="shared" si="14"/>
        <v>45</v>
      </c>
      <c r="C90" s="61" t="str">
        <f t="shared" si="54"/>
        <v/>
      </c>
      <c r="D90" s="49" t="str">
        <f t="shared" si="55"/>
        <v/>
      </c>
      <c r="E90" s="49"/>
      <c r="F90" s="49" t="str">
        <f t="shared" si="56"/>
        <v/>
      </c>
      <c r="G90" s="63" t="str">
        <f t="shared" si="57"/>
        <v/>
      </c>
      <c r="H90" s="50">
        <f t="shared" si="15"/>
        <v>5</v>
      </c>
      <c r="I90" s="64" t="str">
        <f t="shared" si="58"/>
        <v/>
      </c>
      <c r="J90" s="65" t="str">
        <f t="shared" si="59"/>
        <v/>
      </c>
      <c r="L90" s="50">
        <f t="shared" si="11"/>
        <v>51</v>
      </c>
      <c r="M90" s="50" t="s">
        <v>5</v>
      </c>
      <c r="N90" s="50">
        <v>7</v>
      </c>
      <c r="O90" s="50" t="str">
        <f t="shared" si="23"/>
        <v/>
      </c>
      <c r="P90" s="50" t="str">
        <f t="shared" si="24"/>
        <v/>
      </c>
      <c r="Q90" s="50">
        <f t="shared" si="53"/>
        <v>0</v>
      </c>
    </row>
    <row r="91" spans="1:17">
      <c r="B91" s="54">
        <f t="shared" si="14"/>
        <v>46</v>
      </c>
      <c r="C91" s="61" t="str">
        <f t="shared" si="54"/>
        <v/>
      </c>
      <c r="D91" s="49" t="str">
        <f t="shared" si="55"/>
        <v/>
      </c>
      <c r="E91" s="49"/>
      <c r="F91" s="49" t="str">
        <f t="shared" si="56"/>
        <v/>
      </c>
      <c r="G91" s="63" t="str">
        <f t="shared" si="57"/>
        <v/>
      </c>
      <c r="H91" s="50">
        <f t="shared" si="15"/>
        <v>5</v>
      </c>
      <c r="I91" s="64" t="str">
        <f t="shared" si="58"/>
        <v/>
      </c>
      <c r="J91" s="65" t="str">
        <f t="shared" si="59"/>
        <v/>
      </c>
      <c r="L91" s="50">
        <f t="shared" si="11"/>
        <v>52</v>
      </c>
      <c r="M91" s="50" t="s">
        <v>6</v>
      </c>
      <c r="N91" s="50">
        <v>7</v>
      </c>
      <c r="O91" s="50" t="str">
        <f t="shared" si="23"/>
        <v/>
      </c>
      <c r="P91" s="50" t="str">
        <f t="shared" si="24"/>
        <v/>
      </c>
      <c r="Q91" s="50">
        <f t="shared" si="53"/>
        <v>0</v>
      </c>
    </row>
    <row r="92" spans="1:17">
      <c r="B92" s="54">
        <f t="shared" si="14"/>
        <v>47</v>
      </c>
      <c r="C92" s="61" t="str">
        <f t="shared" si="54"/>
        <v/>
      </c>
      <c r="D92" s="49" t="str">
        <f t="shared" si="55"/>
        <v/>
      </c>
      <c r="E92" s="49"/>
      <c r="F92" s="49" t="str">
        <f t="shared" si="56"/>
        <v/>
      </c>
      <c r="G92" s="63" t="str">
        <f t="shared" si="57"/>
        <v/>
      </c>
      <c r="H92" s="50">
        <f t="shared" si="15"/>
        <v>5</v>
      </c>
      <c r="I92" s="64" t="str">
        <f t="shared" si="58"/>
        <v/>
      </c>
      <c r="J92" s="65" t="str">
        <f t="shared" si="59"/>
        <v/>
      </c>
      <c r="L92" s="50">
        <f t="shared" si="11"/>
        <v>53</v>
      </c>
      <c r="M92" s="50" t="s">
        <v>7</v>
      </c>
      <c r="N92" s="50">
        <v>7</v>
      </c>
      <c r="O92" s="50" t="str">
        <f t="shared" si="23"/>
        <v/>
      </c>
      <c r="P92" s="50" t="str">
        <f t="shared" si="24"/>
        <v/>
      </c>
      <c r="Q92" s="50">
        <f t="shared" si="53"/>
        <v>0</v>
      </c>
    </row>
    <row r="93" spans="1:17">
      <c r="B93" s="54">
        <f t="shared" si="14"/>
        <v>48</v>
      </c>
      <c r="C93" s="61" t="str">
        <f t="shared" si="54"/>
        <v/>
      </c>
      <c r="D93" s="49" t="str">
        <f t="shared" si="55"/>
        <v/>
      </c>
      <c r="E93" s="49"/>
      <c r="F93" s="49" t="str">
        <f t="shared" si="56"/>
        <v/>
      </c>
      <c r="G93" s="63" t="str">
        <f t="shared" si="57"/>
        <v/>
      </c>
      <c r="H93" s="50">
        <f t="shared" si="15"/>
        <v>5</v>
      </c>
      <c r="I93" s="64" t="str">
        <f t="shared" si="58"/>
        <v/>
      </c>
      <c r="J93" s="65" t="str">
        <f t="shared" si="59"/>
        <v/>
      </c>
      <c r="L93" s="50">
        <f t="shared" si="11"/>
        <v>54</v>
      </c>
      <c r="M93" s="50" t="s">
        <v>8</v>
      </c>
      <c r="N93" s="50">
        <v>7</v>
      </c>
      <c r="O93" s="50" t="str">
        <f t="shared" si="23"/>
        <v/>
      </c>
      <c r="P93" s="50" t="str">
        <f t="shared" si="24"/>
        <v/>
      </c>
      <c r="Q93" s="50">
        <f t="shared" si="53"/>
        <v>0</v>
      </c>
    </row>
    <row r="94" spans="1:17">
      <c r="B94" s="54">
        <f t="shared" si="14"/>
        <v>49</v>
      </c>
      <c r="C94" s="61" t="str">
        <f t="shared" si="54"/>
        <v/>
      </c>
      <c r="D94" s="49" t="str">
        <f t="shared" si="55"/>
        <v/>
      </c>
      <c r="E94" s="49"/>
      <c r="F94" s="49" t="str">
        <f t="shared" si="56"/>
        <v/>
      </c>
      <c r="G94" s="63" t="str">
        <f t="shared" si="57"/>
        <v/>
      </c>
      <c r="H94" s="50">
        <f t="shared" si="15"/>
        <v>5</v>
      </c>
      <c r="I94" s="64" t="str">
        <f t="shared" si="58"/>
        <v/>
      </c>
      <c r="J94" s="65" t="str">
        <f t="shared" si="59"/>
        <v/>
      </c>
      <c r="L94" s="50">
        <f t="shared" si="11"/>
        <v>55</v>
      </c>
      <c r="M94" s="50" t="s">
        <v>9</v>
      </c>
      <c r="N94" s="50">
        <v>7</v>
      </c>
      <c r="O94" s="50" t="str">
        <f t="shared" si="23"/>
        <v/>
      </c>
      <c r="P94" s="50" t="str">
        <f t="shared" si="24"/>
        <v/>
      </c>
      <c r="Q94" s="50">
        <f t="shared" si="53"/>
        <v>0</v>
      </c>
    </row>
    <row r="95" spans="1:17">
      <c r="B95" s="54">
        <f t="shared" si="14"/>
        <v>50</v>
      </c>
      <c r="C95" s="61" t="str">
        <f t="shared" si="54"/>
        <v/>
      </c>
      <c r="D95" s="49" t="str">
        <f t="shared" si="55"/>
        <v/>
      </c>
      <c r="E95" s="49"/>
      <c r="F95" s="49" t="str">
        <f t="shared" si="56"/>
        <v/>
      </c>
      <c r="G95" s="63" t="str">
        <f t="shared" si="57"/>
        <v/>
      </c>
      <c r="H95" s="50">
        <f t="shared" si="15"/>
        <v>5</v>
      </c>
      <c r="I95" s="64" t="str">
        <f t="shared" si="58"/>
        <v/>
      </c>
      <c r="J95" s="65" t="str">
        <f t="shared" si="59"/>
        <v/>
      </c>
      <c r="L95" s="50">
        <f t="shared" si="11"/>
        <v>56</v>
      </c>
      <c r="M95" s="50" t="s">
        <v>10</v>
      </c>
      <c r="N95" s="50">
        <v>7</v>
      </c>
      <c r="O95" s="50" t="str">
        <f t="shared" si="23"/>
        <v/>
      </c>
      <c r="P95" s="50" t="str">
        <f t="shared" si="24"/>
        <v/>
      </c>
      <c r="Q95" s="50">
        <f t="shared" si="53"/>
        <v>0</v>
      </c>
    </row>
    <row r="96" spans="1:17">
      <c r="A96">
        <f>A88+($A$48-$A$40)</f>
        <v>113</v>
      </c>
      <c r="B96" s="48">
        <f t="shared" si="14"/>
        <v>51</v>
      </c>
      <c r="C96" s="61" t="str">
        <f>IF(ISBLANK(J4),"",J4)</f>
        <v/>
      </c>
      <c r="D96" s="49" t="str">
        <f>IF(ISBLANK(J15),"",J15)</f>
        <v/>
      </c>
      <c r="E96" s="49"/>
      <c r="F96" s="49" t="str">
        <f>IF(ISBLANK(J15),"", AVERAGE(D96:E96))</f>
        <v/>
      </c>
      <c r="G96" s="63" t="str">
        <f>IF(ISBLANK(J15),"",(10^(((LN(F96/($E$26-F96)))-$C$34)/$C$33))*$G$33)</f>
        <v/>
      </c>
      <c r="H96" s="50">
        <f t="shared" si="15"/>
        <v>5</v>
      </c>
      <c r="I96" s="64" t="str">
        <f>IF(ISBLANK(J15),"",G96*H96)</f>
        <v/>
      </c>
      <c r="J96" s="65" t="str">
        <f>IF(ISBLANK(J15),"",IF(F96&gt;$F$41,"&lt;LOD",IF(F96&lt;$F$45,"&gt;max",I96)))</f>
        <v/>
      </c>
      <c r="L96" s="50">
        <f t="shared" si="11"/>
        <v>57</v>
      </c>
      <c r="M96" s="50" t="s">
        <v>3</v>
      </c>
      <c r="N96" s="50">
        <v>8</v>
      </c>
      <c r="O96" s="50" t="str">
        <f t="shared" si="23"/>
        <v/>
      </c>
      <c r="P96" s="50" t="str">
        <f t="shared" si="24"/>
        <v/>
      </c>
      <c r="Q96" s="50">
        <f t="shared" ref="Q96:Q103" si="60">J15</f>
        <v>0</v>
      </c>
    </row>
    <row r="97" spans="1:17">
      <c r="B97" s="54">
        <f t="shared" si="14"/>
        <v>52</v>
      </c>
      <c r="C97" s="61" t="str">
        <f t="shared" ref="C97:C103" si="61">IF(ISBLANK(J5),"",J5)</f>
        <v/>
      </c>
      <c r="D97" s="49" t="str">
        <f t="shared" ref="D97:D103" si="62">IF(ISBLANK(J16),"",J16)</f>
        <v/>
      </c>
      <c r="E97" s="49"/>
      <c r="F97" s="49" t="str">
        <f t="shared" ref="F97:F103" si="63">IF(ISBLANK(J16),"", AVERAGE(D97:E97))</f>
        <v/>
      </c>
      <c r="G97" s="63" t="str">
        <f t="shared" ref="G97:G103" si="64">IF(ISBLANK(J16),"",(10^(((LN(F97/($E$26-F97)))-$C$34)/$C$33))*$G$33)</f>
        <v/>
      </c>
      <c r="H97" s="50">
        <f t="shared" si="15"/>
        <v>5</v>
      </c>
      <c r="I97" s="64" t="str">
        <f t="shared" ref="I97:I103" si="65">IF(ISBLANK(J16),"",G97*H97)</f>
        <v/>
      </c>
      <c r="J97" s="65" t="str">
        <f t="shared" ref="J97:J103" si="66">IF(ISBLANK(J16),"",IF(F97&gt;$F$41,"&lt;LOD",IF(F97&lt;$F$45,"&gt;max",I97)))</f>
        <v/>
      </c>
      <c r="L97" s="50">
        <f t="shared" si="11"/>
        <v>58</v>
      </c>
      <c r="M97" s="50" t="s">
        <v>4</v>
      </c>
      <c r="N97" s="50">
        <v>8</v>
      </c>
      <c r="O97" s="50" t="str">
        <f t="shared" si="23"/>
        <v/>
      </c>
      <c r="P97" s="50" t="str">
        <f t="shared" si="24"/>
        <v/>
      </c>
      <c r="Q97" s="50">
        <f t="shared" si="60"/>
        <v>0</v>
      </c>
    </row>
    <row r="98" spans="1:17">
      <c r="B98" s="54">
        <f t="shared" si="14"/>
        <v>53</v>
      </c>
      <c r="C98" s="61" t="str">
        <f t="shared" si="61"/>
        <v/>
      </c>
      <c r="D98" s="49" t="str">
        <f t="shared" si="62"/>
        <v/>
      </c>
      <c r="E98" s="49"/>
      <c r="F98" s="49" t="str">
        <f t="shared" si="63"/>
        <v/>
      </c>
      <c r="G98" s="63" t="str">
        <f t="shared" si="64"/>
        <v/>
      </c>
      <c r="H98" s="50">
        <f t="shared" si="15"/>
        <v>5</v>
      </c>
      <c r="I98" s="64" t="str">
        <f t="shared" si="65"/>
        <v/>
      </c>
      <c r="J98" s="65" t="str">
        <f t="shared" si="66"/>
        <v/>
      </c>
      <c r="L98" s="50">
        <f t="shared" si="11"/>
        <v>59</v>
      </c>
      <c r="M98" s="50" t="s">
        <v>5</v>
      </c>
      <c r="N98" s="50">
        <v>8</v>
      </c>
      <c r="O98" s="50" t="str">
        <f t="shared" si="23"/>
        <v/>
      </c>
      <c r="P98" s="50" t="str">
        <f t="shared" si="24"/>
        <v/>
      </c>
      <c r="Q98" s="50">
        <f t="shared" si="60"/>
        <v>0</v>
      </c>
    </row>
    <row r="99" spans="1:17">
      <c r="B99" s="54">
        <f t="shared" si="14"/>
        <v>54</v>
      </c>
      <c r="C99" s="61" t="str">
        <f t="shared" si="61"/>
        <v/>
      </c>
      <c r="D99" s="49" t="str">
        <f t="shared" si="62"/>
        <v/>
      </c>
      <c r="E99" s="49"/>
      <c r="F99" s="49" t="str">
        <f t="shared" si="63"/>
        <v/>
      </c>
      <c r="G99" s="63" t="str">
        <f t="shared" si="64"/>
        <v/>
      </c>
      <c r="H99" s="50">
        <f t="shared" si="15"/>
        <v>5</v>
      </c>
      <c r="I99" s="64" t="str">
        <f t="shared" si="65"/>
        <v/>
      </c>
      <c r="J99" s="65" t="str">
        <f t="shared" si="66"/>
        <v/>
      </c>
      <c r="L99" s="50">
        <f t="shared" si="11"/>
        <v>60</v>
      </c>
      <c r="M99" s="50" t="s">
        <v>6</v>
      </c>
      <c r="N99" s="50">
        <v>8</v>
      </c>
      <c r="O99" s="50" t="str">
        <f t="shared" si="23"/>
        <v/>
      </c>
      <c r="P99" s="50" t="str">
        <f t="shared" si="24"/>
        <v/>
      </c>
      <c r="Q99" s="50">
        <f t="shared" si="60"/>
        <v>0</v>
      </c>
    </row>
    <row r="100" spans="1:17">
      <c r="B100" s="54">
        <f t="shared" si="14"/>
        <v>55</v>
      </c>
      <c r="C100" s="61" t="str">
        <f t="shared" si="61"/>
        <v/>
      </c>
      <c r="D100" s="49" t="str">
        <f t="shared" si="62"/>
        <v/>
      </c>
      <c r="E100" s="49"/>
      <c r="F100" s="49" t="str">
        <f t="shared" si="63"/>
        <v/>
      </c>
      <c r="G100" s="63" t="str">
        <f t="shared" si="64"/>
        <v/>
      </c>
      <c r="H100" s="50">
        <f t="shared" si="15"/>
        <v>5</v>
      </c>
      <c r="I100" s="64" t="str">
        <f t="shared" si="65"/>
        <v/>
      </c>
      <c r="J100" s="65" t="str">
        <f t="shared" si="66"/>
        <v/>
      </c>
      <c r="L100" s="50">
        <f t="shared" si="11"/>
        <v>61</v>
      </c>
      <c r="M100" s="50" t="s">
        <v>7</v>
      </c>
      <c r="N100" s="50">
        <v>8</v>
      </c>
      <c r="O100" s="50" t="str">
        <f t="shared" si="23"/>
        <v/>
      </c>
      <c r="P100" s="50" t="str">
        <f t="shared" si="24"/>
        <v/>
      </c>
      <c r="Q100" s="50">
        <f t="shared" si="60"/>
        <v>0</v>
      </c>
    </row>
    <row r="101" spans="1:17">
      <c r="B101" s="54">
        <f t="shared" si="14"/>
        <v>56</v>
      </c>
      <c r="C101" s="61" t="str">
        <f t="shared" si="61"/>
        <v/>
      </c>
      <c r="D101" s="49" t="str">
        <f t="shared" si="62"/>
        <v/>
      </c>
      <c r="E101" s="49"/>
      <c r="F101" s="49" t="str">
        <f t="shared" si="63"/>
        <v/>
      </c>
      <c r="G101" s="63" t="str">
        <f t="shared" si="64"/>
        <v/>
      </c>
      <c r="H101" s="50">
        <f t="shared" si="15"/>
        <v>5</v>
      </c>
      <c r="I101" s="64" t="str">
        <f t="shared" si="65"/>
        <v/>
      </c>
      <c r="J101" s="65" t="str">
        <f t="shared" si="66"/>
        <v/>
      </c>
      <c r="L101" s="50">
        <f t="shared" si="11"/>
        <v>62</v>
      </c>
      <c r="M101" s="50" t="s">
        <v>8</v>
      </c>
      <c r="N101" s="50">
        <v>8</v>
      </c>
      <c r="O101" s="50" t="str">
        <f t="shared" si="23"/>
        <v/>
      </c>
      <c r="P101" s="50" t="str">
        <f t="shared" si="24"/>
        <v/>
      </c>
      <c r="Q101" s="50">
        <f t="shared" si="60"/>
        <v>0</v>
      </c>
    </row>
    <row r="102" spans="1:17">
      <c r="B102" s="54">
        <f t="shared" si="14"/>
        <v>57</v>
      </c>
      <c r="C102" s="61" t="str">
        <f t="shared" si="61"/>
        <v/>
      </c>
      <c r="D102" s="49" t="str">
        <f t="shared" si="62"/>
        <v/>
      </c>
      <c r="E102" s="49"/>
      <c r="F102" s="49" t="str">
        <f t="shared" si="63"/>
        <v/>
      </c>
      <c r="G102" s="63" t="str">
        <f t="shared" si="64"/>
        <v/>
      </c>
      <c r="H102" s="50">
        <f t="shared" si="15"/>
        <v>5</v>
      </c>
      <c r="I102" s="64" t="str">
        <f t="shared" si="65"/>
        <v/>
      </c>
      <c r="J102" s="65" t="str">
        <f t="shared" si="66"/>
        <v/>
      </c>
      <c r="L102" s="50">
        <f t="shared" si="11"/>
        <v>63</v>
      </c>
      <c r="M102" s="50" t="s">
        <v>9</v>
      </c>
      <c r="N102" s="50">
        <v>8</v>
      </c>
      <c r="O102" s="50" t="str">
        <f t="shared" si="23"/>
        <v/>
      </c>
      <c r="P102" s="50" t="str">
        <f t="shared" si="24"/>
        <v/>
      </c>
      <c r="Q102" s="50">
        <f t="shared" si="60"/>
        <v>0</v>
      </c>
    </row>
    <row r="103" spans="1:17">
      <c r="B103" s="54">
        <f t="shared" si="14"/>
        <v>58</v>
      </c>
      <c r="C103" s="61" t="str">
        <f t="shared" si="61"/>
        <v/>
      </c>
      <c r="D103" s="49" t="str">
        <f t="shared" si="62"/>
        <v/>
      </c>
      <c r="E103" s="49"/>
      <c r="F103" s="49" t="str">
        <f t="shared" si="63"/>
        <v/>
      </c>
      <c r="G103" s="63" t="str">
        <f t="shared" si="64"/>
        <v/>
      </c>
      <c r="H103" s="50">
        <f t="shared" si="15"/>
        <v>5</v>
      </c>
      <c r="I103" s="64" t="str">
        <f t="shared" si="65"/>
        <v/>
      </c>
      <c r="J103" s="65" t="str">
        <f t="shared" si="66"/>
        <v/>
      </c>
      <c r="L103" s="50">
        <f t="shared" si="11"/>
        <v>64</v>
      </c>
      <c r="M103" s="50" t="s">
        <v>10</v>
      </c>
      <c r="N103" s="50">
        <v>8</v>
      </c>
      <c r="O103" s="50" t="str">
        <f t="shared" si="23"/>
        <v/>
      </c>
      <c r="P103" s="50" t="str">
        <f t="shared" si="24"/>
        <v/>
      </c>
      <c r="Q103" s="50">
        <f t="shared" si="60"/>
        <v>0</v>
      </c>
    </row>
    <row r="104" spans="1:17">
      <c r="A104">
        <f>A96+($A$48-$A$40)</f>
        <v>129</v>
      </c>
      <c r="B104" s="48">
        <f t="shared" si="14"/>
        <v>59</v>
      </c>
      <c r="C104" s="61" t="str">
        <f>IF(ISBLANK(K4),"",K4)</f>
        <v/>
      </c>
      <c r="D104" s="49" t="str">
        <f>IF(ISBLANK(K15),"",K15)</f>
        <v/>
      </c>
      <c r="E104" s="49"/>
      <c r="F104" s="49" t="str">
        <f>IF(ISBLANK(K15),"", AVERAGE(D104:E104))</f>
        <v/>
      </c>
      <c r="G104" s="63" t="str">
        <f>IF(ISBLANK(K15),"",(10^(((LN(F104/($E$26-F104)))-$C$34)/$C$33))*$G$33)</f>
        <v/>
      </c>
      <c r="H104" s="50">
        <f t="shared" si="15"/>
        <v>5</v>
      </c>
      <c r="I104" s="64" t="str">
        <f>IF(ISBLANK(K15),"",G104*H104)</f>
        <v/>
      </c>
      <c r="J104" s="65" t="str">
        <f>IF(ISBLANK(K15),"",IF(F104&gt;$F$41,"&lt;LOD",IF(F104&lt;$F$45,"&gt;max",I104)))</f>
        <v/>
      </c>
      <c r="L104" s="50">
        <f t="shared" si="11"/>
        <v>65</v>
      </c>
      <c r="M104" s="50" t="s">
        <v>3</v>
      </c>
      <c r="N104" s="50">
        <v>9</v>
      </c>
      <c r="O104" s="50" t="str">
        <f t="shared" si="23"/>
        <v/>
      </c>
      <c r="P104" s="50" t="str">
        <f t="shared" si="24"/>
        <v/>
      </c>
      <c r="Q104" s="50">
        <f t="shared" ref="Q104:Q111" si="67">K15</f>
        <v>0</v>
      </c>
    </row>
    <row r="105" spans="1:17">
      <c r="B105" s="54">
        <f t="shared" si="14"/>
        <v>60</v>
      </c>
      <c r="C105" s="61" t="str">
        <f t="shared" ref="C105:C111" si="68">IF(ISBLANK(K5),"",K5)</f>
        <v/>
      </c>
      <c r="D105" s="49" t="str">
        <f t="shared" ref="D105:D111" si="69">IF(ISBLANK(K16),"",K16)</f>
        <v/>
      </c>
      <c r="E105" s="49"/>
      <c r="F105" s="49" t="str">
        <f t="shared" ref="F105:F111" si="70">IF(ISBLANK(K16),"", AVERAGE(D105:E105))</f>
        <v/>
      </c>
      <c r="G105" s="63" t="str">
        <f t="shared" ref="G105:G111" si="71">IF(ISBLANK(K16),"",(10^(((LN(F105/($E$26-F105)))-$C$34)/$C$33))*$G$33)</f>
        <v/>
      </c>
      <c r="H105" s="50">
        <f t="shared" si="15"/>
        <v>5</v>
      </c>
      <c r="I105" s="64" t="str">
        <f t="shared" ref="I105:I111" si="72">IF(ISBLANK(K16),"",G105*H105)</f>
        <v/>
      </c>
      <c r="J105" s="65" t="str">
        <f t="shared" ref="J105:J111" si="73">IF(ISBLANK(K16),"",IF(F105&gt;$F$41,"&lt;LOD",IF(F105&lt;$F$45,"&gt;max",I105)))</f>
        <v/>
      </c>
      <c r="L105" s="50">
        <f t="shared" ref="L105:L135" si="74">L104+1</f>
        <v>66</v>
      </c>
      <c r="M105" s="50" t="s">
        <v>4</v>
      </c>
      <c r="N105" s="50">
        <v>9</v>
      </c>
      <c r="O105" s="50" t="str">
        <f t="shared" si="23"/>
        <v/>
      </c>
      <c r="P105" s="50" t="str">
        <f t="shared" si="24"/>
        <v/>
      </c>
      <c r="Q105" s="50">
        <f t="shared" si="67"/>
        <v>0</v>
      </c>
    </row>
    <row r="106" spans="1:17">
      <c r="B106" s="54">
        <f t="shared" si="14"/>
        <v>61</v>
      </c>
      <c r="C106" s="61" t="str">
        <f t="shared" si="68"/>
        <v/>
      </c>
      <c r="D106" s="49" t="str">
        <f t="shared" si="69"/>
        <v/>
      </c>
      <c r="E106" s="49"/>
      <c r="F106" s="49" t="str">
        <f t="shared" si="70"/>
        <v/>
      </c>
      <c r="G106" s="63" t="str">
        <f t="shared" si="71"/>
        <v/>
      </c>
      <c r="H106" s="50">
        <f t="shared" si="15"/>
        <v>5</v>
      </c>
      <c r="I106" s="64" t="str">
        <f t="shared" si="72"/>
        <v/>
      </c>
      <c r="J106" s="65" t="str">
        <f t="shared" si="73"/>
        <v/>
      </c>
      <c r="L106" s="50">
        <f t="shared" si="74"/>
        <v>67</v>
      </c>
      <c r="M106" s="50" t="s">
        <v>5</v>
      </c>
      <c r="N106" s="50">
        <v>9</v>
      </c>
      <c r="O106" s="50" t="str">
        <f t="shared" si="23"/>
        <v/>
      </c>
      <c r="P106" s="50" t="str">
        <f t="shared" si="24"/>
        <v/>
      </c>
      <c r="Q106" s="50">
        <f t="shared" si="67"/>
        <v>0</v>
      </c>
    </row>
    <row r="107" spans="1:17">
      <c r="B107" s="54">
        <f t="shared" si="14"/>
        <v>62</v>
      </c>
      <c r="C107" s="61" t="str">
        <f t="shared" si="68"/>
        <v/>
      </c>
      <c r="D107" s="49" t="str">
        <f t="shared" si="69"/>
        <v/>
      </c>
      <c r="E107" s="49"/>
      <c r="F107" s="49" t="str">
        <f t="shared" si="70"/>
        <v/>
      </c>
      <c r="G107" s="63" t="str">
        <f t="shared" si="71"/>
        <v/>
      </c>
      <c r="H107" s="50">
        <f t="shared" si="15"/>
        <v>5</v>
      </c>
      <c r="I107" s="64" t="str">
        <f t="shared" si="72"/>
        <v/>
      </c>
      <c r="J107" s="65" t="str">
        <f t="shared" si="73"/>
        <v/>
      </c>
      <c r="L107" s="50">
        <f t="shared" si="74"/>
        <v>68</v>
      </c>
      <c r="M107" s="50" t="s">
        <v>6</v>
      </c>
      <c r="N107" s="50">
        <v>9</v>
      </c>
      <c r="O107" s="50" t="str">
        <f t="shared" si="23"/>
        <v/>
      </c>
      <c r="P107" s="50" t="str">
        <f t="shared" si="24"/>
        <v/>
      </c>
      <c r="Q107" s="50">
        <f t="shared" si="67"/>
        <v>0</v>
      </c>
    </row>
    <row r="108" spans="1:17">
      <c r="B108" s="54">
        <f t="shared" si="14"/>
        <v>63</v>
      </c>
      <c r="C108" s="61" t="str">
        <f t="shared" si="68"/>
        <v/>
      </c>
      <c r="D108" s="49" t="str">
        <f t="shared" si="69"/>
        <v/>
      </c>
      <c r="E108" s="49"/>
      <c r="F108" s="49" t="str">
        <f t="shared" si="70"/>
        <v/>
      </c>
      <c r="G108" s="63" t="str">
        <f t="shared" si="71"/>
        <v/>
      </c>
      <c r="H108" s="50">
        <f t="shared" si="15"/>
        <v>5</v>
      </c>
      <c r="I108" s="64" t="str">
        <f t="shared" si="72"/>
        <v/>
      </c>
      <c r="J108" s="65" t="str">
        <f t="shared" si="73"/>
        <v/>
      </c>
      <c r="L108" s="50">
        <f t="shared" si="74"/>
        <v>69</v>
      </c>
      <c r="M108" s="50" t="s">
        <v>7</v>
      </c>
      <c r="N108" s="50">
        <v>9</v>
      </c>
      <c r="O108" s="50" t="str">
        <f t="shared" si="23"/>
        <v/>
      </c>
      <c r="P108" s="50" t="str">
        <f t="shared" si="24"/>
        <v/>
      </c>
      <c r="Q108" s="50">
        <f t="shared" si="67"/>
        <v>0</v>
      </c>
    </row>
    <row r="109" spans="1:17">
      <c r="B109" s="54">
        <f t="shared" si="14"/>
        <v>64</v>
      </c>
      <c r="C109" s="61" t="str">
        <f t="shared" si="68"/>
        <v/>
      </c>
      <c r="D109" s="49" t="str">
        <f t="shared" si="69"/>
        <v/>
      </c>
      <c r="E109" s="49"/>
      <c r="F109" s="49" t="str">
        <f t="shared" si="70"/>
        <v/>
      </c>
      <c r="G109" s="63" t="str">
        <f t="shared" si="71"/>
        <v/>
      </c>
      <c r="H109" s="50">
        <f t="shared" si="15"/>
        <v>5</v>
      </c>
      <c r="I109" s="64" t="str">
        <f t="shared" si="72"/>
        <v/>
      </c>
      <c r="J109" s="65" t="str">
        <f t="shared" si="73"/>
        <v/>
      </c>
      <c r="L109" s="50">
        <f t="shared" si="74"/>
        <v>70</v>
      </c>
      <c r="M109" s="50" t="s">
        <v>8</v>
      </c>
      <c r="N109" s="50">
        <v>9</v>
      </c>
      <c r="O109" s="50" t="str">
        <f t="shared" si="23"/>
        <v/>
      </c>
      <c r="P109" s="50" t="str">
        <f t="shared" si="24"/>
        <v/>
      </c>
      <c r="Q109" s="50">
        <f t="shared" si="67"/>
        <v>0</v>
      </c>
    </row>
    <row r="110" spans="1:17">
      <c r="B110" s="54">
        <f t="shared" si="14"/>
        <v>65</v>
      </c>
      <c r="C110" s="61" t="str">
        <f t="shared" si="68"/>
        <v/>
      </c>
      <c r="D110" s="49" t="str">
        <f t="shared" si="69"/>
        <v/>
      </c>
      <c r="E110" s="49"/>
      <c r="F110" s="49" t="str">
        <f t="shared" si="70"/>
        <v/>
      </c>
      <c r="G110" s="63" t="str">
        <f t="shared" si="71"/>
        <v/>
      </c>
      <c r="H110" s="50">
        <f t="shared" si="15"/>
        <v>5</v>
      </c>
      <c r="I110" s="64" t="str">
        <f t="shared" si="72"/>
        <v/>
      </c>
      <c r="J110" s="65" t="str">
        <f t="shared" si="73"/>
        <v/>
      </c>
      <c r="L110" s="50">
        <f t="shared" si="74"/>
        <v>71</v>
      </c>
      <c r="M110" s="50" t="s">
        <v>9</v>
      </c>
      <c r="N110" s="50">
        <v>9</v>
      </c>
      <c r="O110" s="50" t="str">
        <f t="shared" si="23"/>
        <v/>
      </c>
      <c r="P110" s="50" t="str">
        <f t="shared" si="24"/>
        <v/>
      </c>
      <c r="Q110" s="50">
        <f t="shared" si="67"/>
        <v>0</v>
      </c>
    </row>
    <row r="111" spans="1:17">
      <c r="B111" s="54">
        <f t="shared" ref="B111:B129" si="75">B110+1</f>
        <v>66</v>
      </c>
      <c r="C111" s="61" t="str">
        <f t="shared" si="68"/>
        <v/>
      </c>
      <c r="D111" s="49" t="str">
        <f t="shared" si="69"/>
        <v/>
      </c>
      <c r="E111" s="49"/>
      <c r="F111" s="49" t="str">
        <f t="shared" si="70"/>
        <v/>
      </c>
      <c r="G111" s="63" t="str">
        <f t="shared" si="71"/>
        <v/>
      </c>
      <c r="H111" s="50">
        <f t="shared" ref="H111:H129" si="76">$D$34</f>
        <v>5</v>
      </c>
      <c r="I111" s="64" t="str">
        <f t="shared" si="72"/>
        <v/>
      </c>
      <c r="J111" s="65" t="str">
        <f t="shared" si="73"/>
        <v/>
      </c>
      <c r="L111" s="50">
        <f t="shared" si="74"/>
        <v>72</v>
      </c>
      <c r="M111" s="50" t="s">
        <v>10</v>
      </c>
      <c r="N111" s="50">
        <v>9</v>
      </c>
      <c r="O111" s="50" t="str">
        <f t="shared" si="23"/>
        <v/>
      </c>
      <c r="P111" s="50" t="str">
        <f t="shared" si="24"/>
        <v/>
      </c>
      <c r="Q111" s="50">
        <f t="shared" si="67"/>
        <v>0</v>
      </c>
    </row>
    <row r="112" spans="1:17">
      <c r="A112">
        <f>A104+($A$48-$A$40)</f>
        <v>145</v>
      </c>
      <c r="B112" s="48">
        <f t="shared" si="75"/>
        <v>67</v>
      </c>
      <c r="C112" s="61" t="str">
        <f>IF(ISBLANK(L4),"",L4)</f>
        <v/>
      </c>
      <c r="D112" s="49" t="str">
        <f>IF(ISBLANK(L15),"",L15)</f>
        <v/>
      </c>
      <c r="E112" s="49"/>
      <c r="F112" s="49" t="str">
        <f>IF(ISBLANK(L15),"", AVERAGE(D112:E112))</f>
        <v/>
      </c>
      <c r="G112" s="63" t="str">
        <f>IF(ISBLANK(L15),"",(10^(((LN(F112/($E$26-F112)))-$C$34)/$C$33))*$G$33)</f>
        <v/>
      </c>
      <c r="H112" s="50">
        <f t="shared" si="76"/>
        <v>5</v>
      </c>
      <c r="I112" s="64" t="str">
        <f>IF(ISBLANK(L15),"",G112*H112)</f>
        <v/>
      </c>
      <c r="J112" s="65" t="str">
        <f>IF(ISBLANK(L15),"",IF(F112&gt;$F$41,"&lt;LOD",IF(F112&lt;$F$45,"&gt;max",I112)))</f>
        <v/>
      </c>
      <c r="L112" s="50">
        <f t="shared" si="74"/>
        <v>73</v>
      </c>
      <c r="M112" s="50" t="s">
        <v>3</v>
      </c>
      <c r="N112" s="50">
        <v>10</v>
      </c>
      <c r="O112" s="50" t="str">
        <f t="shared" si="23"/>
        <v/>
      </c>
      <c r="P112" s="50" t="str">
        <f t="shared" si="24"/>
        <v/>
      </c>
      <c r="Q112" s="50">
        <f t="shared" ref="Q112:Q119" si="77">L15</f>
        <v>0</v>
      </c>
    </row>
    <row r="113" spans="1:17">
      <c r="B113" s="54">
        <f t="shared" si="75"/>
        <v>68</v>
      </c>
      <c r="C113" s="61" t="str">
        <f t="shared" ref="C113:C119" si="78">IF(ISBLANK(L5),"",L5)</f>
        <v/>
      </c>
      <c r="D113" s="49" t="str">
        <f t="shared" ref="D113:D119" si="79">IF(ISBLANK(L16),"",L16)</f>
        <v/>
      </c>
      <c r="E113" s="49"/>
      <c r="F113" s="49" t="str">
        <f t="shared" ref="F113:F119" si="80">IF(ISBLANK(L16),"", AVERAGE(D113:E113))</f>
        <v/>
      </c>
      <c r="G113" s="63" t="str">
        <f t="shared" ref="G113:G119" si="81">IF(ISBLANK(L16),"",(10^(((LN(F113/($E$26-F113)))-$C$34)/$C$33))*$G$33)</f>
        <v/>
      </c>
      <c r="H113" s="50">
        <f t="shared" si="76"/>
        <v>5</v>
      </c>
      <c r="I113" s="64" t="str">
        <f t="shared" ref="I113:I119" si="82">IF(ISBLANK(L16),"",G113*H113)</f>
        <v/>
      </c>
      <c r="J113" s="65" t="str">
        <f t="shared" ref="J113:J119" si="83">IF(ISBLANK(L16),"",IF(F113&gt;$F$41,"&lt;LOD",IF(F113&lt;$F$45,"&gt;max",I113)))</f>
        <v/>
      </c>
      <c r="L113" s="50">
        <f t="shared" si="74"/>
        <v>74</v>
      </c>
      <c r="M113" s="50" t="s">
        <v>4</v>
      </c>
      <c r="N113" s="50">
        <v>10</v>
      </c>
      <c r="O113" s="50" t="str">
        <f t="shared" ref="O113:O129" si="84">+C113</f>
        <v/>
      </c>
      <c r="P113" s="50" t="str">
        <f t="shared" ref="P113:P129" si="85">+C113</f>
        <v/>
      </c>
      <c r="Q113" s="50">
        <f t="shared" si="77"/>
        <v>0</v>
      </c>
    </row>
    <row r="114" spans="1:17">
      <c r="B114" s="54">
        <f t="shared" si="75"/>
        <v>69</v>
      </c>
      <c r="C114" s="61" t="str">
        <f t="shared" si="78"/>
        <v/>
      </c>
      <c r="D114" s="49" t="str">
        <f t="shared" si="79"/>
        <v/>
      </c>
      <c r="E114" s="49"/>
      <c r="F114" s="49" t="str">
        <f t="shared" si="80"/>
        <v/>
      </c>
      <c r="G114" s="63" t="str">
        <f t="shared" si="81"/>
        <v/>
      </c>
      <c r="H114" s="50">
        <f t="shared" si="76"/>
        <v>5</v>
      </c>
      <c r="I114" s="64" t="str">
        <f t="shared" si="82"/>
        <v/>
      </c>
      <c r="J114" s="65" t="str">
        <f t="shared" si="83"/>
        <v/>
      </c>
      <c r="L114" s="50">
        <f t="shared" si="74"/>
        <v>75</v>
      </c>
      <c r="M114" s="50" t="s">
        <v>5</v>
      </c>
      <c r="N114" s="50">
        <v>10</v>
      </c>
      <c r="O114" s="50" t="str">
        <f t="shared" si="84"/>
        <v/>
      </c>
      <c r="P114" s="50" t="str">
        <f t="shared" si="85"/>
        <v/>
      </c>
      <c r="Q114" s="50">
        <f t="shared" si="77"/>
        <v>0</v>
      </c>
    </row>
    <row r="115" spans="1:17">
      <c r="B115" s="54">
        <f t="shared" si="75"/>
        <v>70</v>
      </c>
      <c r="C115" s="61" t="str">
        <f t="shared" si="78"/>
        <v/>
      </c>
      <c r="D115" s="49" t="str">
        <f t="shared" si="79"/>
        <v/>
      </c>
      <c r="E115" s="49"/>
      <c r="F115" s="49" t="str">
        <f t="shared" si="80"/>
        <v/>
      </c>
      <c r="G115" s="63" t="str">
        <f t="shared" si="81"/>
        <v/>
      </c>
      <c r="H115" s="50">
        <f t="shared" si="76"/>
        <v>5</v>
      </c>
      <c r="I115" s="64" t="str">
        <f t="shared" si="82"/>
        <v/>
      </c>
      <c r="J115" s="65" t="str">
        <f t="shared" si="83"/>
        <v/>
      </c>
      <c r="L115" s="50">
        <f t="shared" si="74"/>
        <v>76</v>
      </c>
      <c r="M115" s="50" t="s">
        <v>6</v>
      </c>
      <c r="N115" s="50">
        <v>10</v>
      </c>
      <c r="O115" s="50" t="str">
        <f t="shared" si="84"/>
        <v/>
      </c>
      <c r="P115" s="50" t="str">
        <f t="shared" si="85"/>
        <v/>
      </c>
      <c r="Q115" s="50">
        <f t="shared" si="77"/>
        <v>0</v>
      </c>
    </row>
    <row r="116" spans="1:17">
      <c r="B116" s="54">
        <f t="shared" si="75"/>
        <v>71</v>
      </c>
      <c r="C116" s="61" t="str">
        <f t="shared" si="78"/>
        <v/>
      </c>
      <c r="D116" s="49" t="str">
        <f t="shared" si="79"/>
        <v/>
      </c>
      <c r="E116" s="49"/>
      <c r="F116" s="49" t="str">
        <f t="shared" si="80"/>
        <v/>
      </c>
      <c r="G116" s="63" t="str">
        <f t="shared" si="81"/>
        <v/>
      </c>
      <c r="H116" s="50">
        <f t="shared" si="76"/>
        <v>5</v>
      </c>
      <c r="I116" s="64" t="str">
        <f t="shared" si="82"/>
        <v/>
      </c>
      <c r="J116" s="65" t="str">
        <f t="shared" si="83"/>
        <v/>
      </c>
      <c r="L116" s="50">
        <f t="shared" si="74"/>
        <v>77</v>
      </c>
      <c r="M116" s="50" t="s">
        <v>7</v>
      </c>
      <c r="N116" s="50">
        <v>10</v>
      </c>
      <c r="O116" s="50" t="str">
        <f t="shared" si="84"/>
        <v/>
      </c>
      <c r="P116" s="50" t="str">
        <f t="shared" si="85"/>
        <v/>
      </c>
      <c r="Q116" s="50">
        <f t="shared" si="77"/>
        <v>0</v>
      </c>
    </row>
    <row r="117" spans="1:17">
      <c r="B117" s="54">
        <f t="shared" si="75"/>
        <v>72</v>
      </c>
      <c r="C117" s="61" t="str">
        <f t="shared" si="78"/>
        <v/>
      </c>
      <c r="D117" s="49" t="str">
        <f t="shared" si="79"/>
        <v/>
      </c>
      <c r="E117" s="49"/>
      <c r="F117" s="49" t="str">
        <f t="shared" si="80"/>
        <v/>
      </c>
      <c r="G117" s="63" t="str">
        <f t="shared" si="81"/>
        <v/>
      </c>
      <c r="H117" s="50">
        <f t="shared" si="76"/>
        <v>5</v>
      </c>
      <c r="I117" s="64" t="str">
        <f t="shared" si="82"/>
        <v/>
      </c>
      <c r="J117" s="65" t="str">
        <f t="shared" si="83"/>
        <v/>
      </c>
      <c r="L117" s="50">
        <f t="shared" si="74"/>
        <v>78</v>
      </c>
      <c r="M117" s="50" t="s">
        <v>8</v>
      </c>
      <c r="N117" s="50">
        <v>10</v>
      </c>
      <c r="O117" s="50" t="str">
        <f t="shared" si="84"/>
        <v/>
      </c>
      <c r="P117" s="50" t="str">
        <f t="shared" si="85"/>
        <v/>
      </c>
      <c r="Q117" s="50">
        <f t="shared" si="77"/>
        <v>0</v>
      </c>
    </row>
    <row r="118" spans="1:17">
      <c r="B118" s="54">
        <f t="shared" si="75"/>
        <v>73</v>
      </c>
      <c r="C118" s="61" t="str">
        <f t="shared" si="78"/>
        <v/>
      </c>
      <c r="D118" s="49" t="str">
        <f t="shared" si="79"/>
        <v/>
      </c>
      <c r="E118" s="49"/>
      <c r="F118" s="49" t="str">
        <f t="shared" si="80"/>
        <v/>
      </c>
      <c r="G118" s="63" t="str">
        <f t="shared" si="81"/>
        <v/>
      </c>
      <c r="H118" s="50">
        <f t="shared" si="76"/>
        <v>5</v>
      </c>
      <c r="I118" s="64" t="str">
        <f t="shared" si="82"/>
        <v/>
      </c>
      <c r="J118" s="65" t="str">
        <f t="shared" si="83"/>
        <v/>
      </c>
      <c r="L118" s="50">
        <f t="shared" si="74"/>
        <v>79</v>
      </c>
      <c r="M118" s="50" t="s">
        <v>9</v>
      </c>
      <c r="N118" s="50">
        <v>10</v>
      </c>
      <c r="O118" s="50" t="str">
        <f t="shared" si="84"/>
        <v/>
      </c>
      <c r="P118" s="50" t="str">
        <f t="shared" si="85"/>
        <v/>
      </c>
      <c r="Q118" s="50">
        <f t="shared" si="77"/>
        <v>0</v>
      </c>
    </row>
    <row r="119" spans="1:17">
      <c r="B119" s="54">
        <f t="shared" si="75"/>
        <v>74</v>
      </c>
      <c r="C119" s="61" t="str">
        <f t="shared" si="78"/>
        <v/>
      </c>
      <c r="D119" s="49" t="str">
        <f t="shared" si="79"/>
        <v/>
      </c>
      <c r="E119" s="49"/>
      <c r="F119" s="49" t="str">
        <f t="shared" si="80"/>
        <v/>
      </c>
      <c r="G119" s="63" t="str">
        <f t="shared" si="81"/>
        <v/>
      </c>
      <c r="H119" s="50">
        <f t="shared" si="76"/>
        <v>5</v>
      </c>
      <c r="I119" s="64" t="str">
        <f t="shared" si="82"/>
        <v/>
      </c>
      <c r="J119" s="65" t="str">
        <f t="shared" si="83"/>
        <v/>
      </c>
      <c r="L119" s="50">
        <f t="shared" si="74"/>
        <v>80</v>
      </c>
      <c r="M119" s="50" t="s">
        <v>10</v>
      </c>
      <c r="N119" s="50">
        <v>10</v>
      </c>
      <c r="O119" s="50" t="str">
        <f t="shared" si="84"/>
        <v/>
      </c>
      <c r="P119" s="50" t="str">
        <f t="shared" si="85"/>
        <v/>
      </c>
      <c r="Q119" s="50">
        <f t="shared" si="77"/>
        <v>0</v>
      </c>
    </row>
    <row r="120" spans="1:17">
      <c r="A120">
        <f>A112+($A$48-$A$40)</f>
        <v>161</v>
      </c>
      <c r="B120" s="48">
        <f t="shared" si="75"/>
        <v>75</v>
      </c>
      <c r="C120" s="61" t="str">
        <f>IF(ISBLANK(M4),"",M4)</f>
        <v/>
      </c>
      <c r="D120" s="49" t="str">
        <f>IF(ISBLANK(M15),"",M15)</f>
        <v/>
      </c>
      <c r="E120" s="49"/>
      <c r="F120" s="49" t="str">
        <f>IF(ISBLANK(M15),"", AVERAGE(D120:E120))</f>
        <v/>
      </c>
      <c r="G120" s="63" t="str">
        <f>IF(ISBLANK(M15),"",(10^(((LN(F120/($E$26-F120)))-$C$34)/$C$33))*$G$33)</f>
        <v/>
      </c>
      <c r="H120" s="50">
        <f t="shared" si="76"/>
        <v>5</v>
      </c>
      <c r="I120" s="64" t="str">
        <f>IF(ISBLANK(M15),"",G120*H120)</f>
        <v/>
      </c>
      <c r="J120" s="65" t="str">
        <f>IF(ISBLANK(M15),"",IF(F120&gt;$F$41,"&lt;LOD",IF(F120&lt;$F$45,"&gt;max",I120)))</f>
        <v/>
      </c>
      <c r="L120" s="50">
        <f t="shared" si="74"/>
        <v>81</v>
      </c>
      <c r="M120" s="50" t="s">
        <v>3</v>
      </c>
      <c r="N120" s="50">
        <v>11</v>
      </c>
      <c r="O120" s="50" t="str">
        <f t="shared" si="84"/>
        <v/>
      </c>
      <c r="P120" s="50" t="str">
        <f t="shared" si="85"/>
        <v/>
      </c>
      <c r="Q120" s="50">
        <f t="shared" ref="Q120:Q127" si="86">M15</f>
        <v>0</v>
      </c>
    </row>
    <row r="121" spans="1:17">
      <c r="B121" s="54">
        <f t="shared" si="75"/>
        <v>76</v>
      </c>
      <c r="C121" s="61" t="str">
        <f t="shared" ref="C121:C127" si="87">IF(ISBLANK(M5),"",M5)</f>
        <v/>
      </c>
      <c r="D121" s="49" t="str">
        <f t="shared" ref="D121:D127" si="88">IF(ISBLANK(M16),"",M16)</f>
        <v/>
      </c>
      <c r="E121" s="49"/>
      <c r="F121" s="49" t="str">
        <f t="shared" ref="F121:F127" si="89">IF(ISBLANK(M16),"", AVERAGE(D121:E121))</f>
        <v/>
      </c>
      <c r="G121" s="63" t="str">
        <f t="shared" ref="G121:G127" si="90">IF(ISBLANK(M16),"",(10^(((LN(F121/($E$26-F121)))-$C$34)/$C$33))*$G$33)</f>
        <v/>
      </c>
      <c r="H121" s="50">
        <f t="shared" si="76"/>
        <v>5</v>
      </c>
      <c r="I121" s="64" t="str">
        <f t="shared" ref="I121:I127" si="91">IF(ISBLANK(M16),"",G121*H121)</f>
        <v/>
      </c>
      <c r="J121" s="65" t="str">
        <f t="shared" ref="J121:J127" si="92">IF(ISBLANK(M16),"",IF(F121&gt;$F$41,"&lt;LOD",IF(F121&lt;$F$45,"&gt;max",I121)))</f>
        <v/>
      </c>
      <c r="L121" s="50">
        <f t="shared" si="74"/>
        <v>82</v>
      </c>
      <c r="M121" s="50" t="s">
        <v>4</v>
      </c>
      <c r="N121" s="50">
        <v>11</v>
      </c>
      <c r="O121" s="50" t="str">
        <f t="shared" si="84"/>
        <v/>
      </c>
      <c r="P121" s="50" t="str">
        <f t="shared" si="85"/>
        <v/>
      </c>
      <c r="Q121" s="50">
        <f t="shared" si="86"/>
        <v>0</v>
      </c>
    </row>
    <row r="122" spans="1:17">
      <c r="B122" s="54">
        <f t="shared" si="75"/>
        <v>77</v>
      </c>
      <c r="C122" s="61" t="str">
        <f t="shared" si="87"/>
        <v/>
      </c>
      <c r="D122" s="49" t="str">
        <f t="shared" si="88"/>
        <v/>
      </c>
      <c r="E122" s="49"/>
      <c r="F122" s="49" t="str">
        <f t="shared" si="89"/>
        <v/>
      </c>
      <c r="G122" s="63" t="str">
        <f t="shared" si="90"/>
        <v/>
      </c>
      <c r="H122" s="50">
        <f t="shared" si="76"/>
        <v>5</v>
      </c>
      <c r="I122" s="64" t="str">
        <f t="shared" si="91"/>
        <v/>
      </c>
      <c r="J122" s="65" t="str">
        <f t="shared" si="92"/>
        <v/>
      </c>
      <c r="L122" s="50">
        <f t="shared" si="74"/>
        <v>83</v>
      </c>
      <c r="M122" s="50" t="s">
        <v>5</v>
      </c>
      <c r="N122" s="50">
        <v>11</v>
      </c>
      <c r="O122" s="50" t="str">
        <f t="shared" si="84"/>
        <v/>
      </c>
      <c r="P122" s="50" t="str">
        <f t="shared" si="85"/>
        <v/>
      </c>
      <c r="Q122" s="50">
        <f t="shared" si="86"/>
        <v>0</v>
      </c>
    </row>
    <row r="123" spans="1:17">
      <c r="B123" s="54">
        <f t="shared" si="75"/>
        <v>78</v>
      </c>
      <c r="C123" s="61" t="str">
        <f t="shared" si="87"/>
        <v/>
      </c>
      <c r="D123" s="49" t="str">
        <f t="shared" si="88"/>
        <v/>
      </c>
      <c r="E123" s="49"/>
      <c r="F123" s="49" t="str">
        <f t="shared" si="89"/>
        <v/>
      </c>
      <c r="G123" s="63" t="str">
        <f t="shared" si="90"/>
        <v/>
      </c>
      <c r="H123" s="50">
        <f t="shared" si="76"/>
        <v>5</v>
      </c>
      <c r="I123" s="64" t="str">
        <f t="shared" si="91"/>
        <v/>
      </c>
      <c r="J123" s="65" t="str">
        <f t="shared" si="92"/>
        <v/>
      </c>
      <c r="L123" s="50">
        <f t="shared" si="74"/>
        <v>84</v>
      </c>
      <c r="M123" s="50" t="s">
        <v>6</v>
      </c>
      <c r="N123" s="50">
        <v>11</v>
      </c>
      <c r="O123" s="50" t="str">
        <f t="shared" si="84"/>
        <v/>
      </c>
      <c r="P123" s="50" t="str">
        <f t="shared" si="85"/>
        <v/>
      </c>
      <c r="Q123" s="50">
        <f t="shared" si="86"/>
        <v>0</v>
      </c>
    </row>
    <row r="124" spans="1:17">
      <c r="B124" s="54">
        <f t="shared" si="75"/>
        <v>79</v>
      </c>
      <c r="C124" s="61" t="str">
        <f t="shared" si="87"/>
        <v/>
      </c>
      <c r="D124" s="49" t="str">
        <f t="shared" si="88"/>
        <v/>
      </c>
      <c r="E124" s="49"/>
      <c r="F124" s="49" t="str">
        <f t="shared" si="89"/>
        <v/>
      </c>
      <c r="G124" s="63" t="str">
        <f t="shared" si="90"/>
        <v/>
      </c>
      <c r="H124" s="50">
        <f t="shared" si="76"/>
        <v>5</v>
      </c>
      <c r="I124" s="64" t="str">
        <f t="shared" si="91"/>
        <v/>
      </c>
      <c r="J124" s="65" t="str">
        <f t="shared" si="92"/>
        <v/>
      </c>
      <c r="L124" s="50">
        <f t="shared" si="74"/>
        <v>85</v>
      </c>
      <c r="M124" s="50" t="s">
        <v>7</v>
      </c>
      <c r="N124" s="50">
        <v>11</v>
      </c>
      <c r="O124" s="50" t="str">
        <f t="shared" si="84"/>
        <v/>
      </c>
      <c r="P124" s="50" t="str">
        <f t="shared" si="85"/>
        <v/>
      </c>
      <c r="Q124" s="50">
        <f t="shared" si="86"/>
        <v>0</v>
      </c>
    </row>
    <row r="125" spans="1:17">
      <c r="B125" s="54">
        <f t="shared" si="75"/>
        <v>80</v>
      </c>
      <c r="C125" s="61" t="str">
        <f t="shared" si="87"/>
        <v/>
      </c>
      <c r="D125" s="49" t="str">
        <f t="shared" si="88"/>
        <v/>
      </c>
      <c r="E125" s="49"/>
      <c r="F125" s="49" t="str">
        <f t="shared" si="89"/>
        <v/>
      </c>
      <c r="G125" s="63" t="str">
        <f t="shared" si="90"/>
        <v/>
      </c>
      <c r="H125" s="50">
        <f t="shared" si="76"/>
        <v>5</v>
      </c>
      <c r="I125" s="64" t="str">
        <f t="shared" si="91"/>
        <v/>
      </c>
      <c r="J125" s="65" t="str">
        <f t="shared" si="92"/>
        <v/>
      </c>
      <c r="L125" s="50">
        <f t="shared" si="74"/>
        <v>86</v>
      </c>
      <c r="M125" s="50" t="s">
        <v>8</v>
      </c>
      <c r="N125" s="50">
        <v>11</v>
      </c>
      <c r="O125" s="50" t="str">
        <f t="shared" si="84"/>
        <v/>
      </c>
      <c r="P125" s="50" t="str">
        <f t="shared" si="85"/>
        <v/>
      </c>
      <c r="Q125" s="50">
        <f t="shared" si="86"/>
        <v>0</v>
      </c>
    </row>
    <row r="126" spans="1:17">
      <c r="B126" s="54">
        <f t="shared" si="75"/>
        <v>81</v>
      </c>
      <c r="C126" s="61" t="str">
        <f t="shared" si="87"/>
        <v/>
      </c>
      <c r="D126" s="49" t="str">
        <f t="shared" si="88"/>
        <v/>
      </c>
      <c r="E126" s="49"/>
      <c r="F126" s="49" t="str">
        <f t="shared" si="89"/>
        <v/>
      </c>
      <c r="G126" s="63" t="str">
        <f t="shared" si="90"/>
        <v/>
      </c>
      <c r="H126" s="50">
        <f t="shared" si="76"/>
        <v>5</v>
      </c>
      <c r="I126" s="64" t="str">
        <f t="shared" si="91"/>
        <v/>
      </c>
      <c r="J126" s="65" t="str">
        <f t="shared" si="92"/>
        <v/>
      </c>
      <c r="L126" s="50">
        <f t="shared" si="74"/>
        <v>87</v>
      </c>
      <c r="M126" s="50" t="s">
        <v>9</v>
      </c>
      <c r="N126" s="50">
        <v>11</v>
      </c>
      <c r="O126" s="50" t="str">
        <f t="shared" si="84"/>
        <v/>
      </c>
      <c r="P126" s="50" t="str">
        <f t="shared" si="85"/>
        <v/>
      </c>
      <c r="Q126" s="50">
        <f t="shared" si="86"/>
        <v>0</v>
      </c>
    </row>
    <row r="127" spans="1:17">
      <c r="B127" s="54">
        <f t="shared" si="75"/>
        <v>82</v>
      </c>
      <c r="C127" s="61" t="str">
        <f t="shared" si="87"/>
        <v/>
      </c>
      <c r="D127" s="49" t="str">
        <f t="shared" si="88"/>
        <v/>
      </c>
      <c r="E127" s="49"/>
      <c r="F127" s="49" t="str">
        <f t="shared" si="89"/>
        <v/>
      </c>
      <c r="G127" s="63" t="str">
        <f t="shared" si="90"/>
        <v/>
      </c>
      <c r="H127" s="50">
        <f t="shared" si="76"/>
        <v>5</v>
      </c>
      <c r="I127" s="64" t="str">
        <f t="shared" si="91"/>
        <v/>
      </c>
      <c r="J127" s="65" t="str">
        <f t="shared" si="92"/>
        <v/>
      </c>
      <c r="L127" s="50">
        <f t="shared" si="74"/>
        <v>88</v>
      </c>
      <c r="M127" s="50" t="s">
        <v>10</v>
      </c>
      <c r="N127" s="50">
        <v>11</v>
      </c>
      <c r="O127" s="50" t="str">
        <f t="shared" si="84"/>
        <v/>
      </c>
      <c r="P127" s="50" t="str">
        <f t="shared" si="85"/>
        <v/>
      </c>
      <c r="Q127" s="50">
        <f t="shared" si="86"/>
        <v>0</v>
      </c>
    </row>
    <row r="128" spans="1:17">
      <c r="A128">
        <f>A120+($A$48-$A$40)</f>
        <v>177</v>
      </c>
      <c r="B128" s="48">
        <f t="shared" si="75"/>
        <v>83</v>
      </c>
      <c r="C128" s="61" t="str">
        <f>IF(ISBLANK(N4),"",N4)</f>
        <v>Sample 83</v>
      </c>
      <c r="D128" s="49" t="str">
        <f>IF(ISBLANK(N15),"",N15)</f>
        <v/>
      </c>
      <c r="E128" s="49"/>
      <c r="F128" s="49" t="str">
        <f>IF(ISBLANK(N15),"", AVERAGE(D128:E128))</f>
        <v/>
      </c>
      <c r="G128" s="63" t="str">
        <f>IF(ISBLANK(N15),"",(10^(((LN(F128/($E$26-F128)))-$C$34)/$C$33))*$G$33)</f>
        <v/>
      </c>
      <c r="H128" s="50">
        <f t="shared" si="76"/>
        <v>5</v>
      </c>
      <c r="I128" s="64" t="str">
        <f>IF(ISBLANK(N15),"",G128*H128)</f>
        <v/>
      </c>
      <c r="J128" s="65" t="str">
        <f>IF(ISBLANK(N15),"",IF(F128&gt;$F$41,"&lt;LOD",IF(F128&lt;$F$45,"&gt;max",I128)))</f>
        <v/>
      </c>
      <c r="L128" s="50">
        <f t="shared" si="74"/>
        <v>89</v>
      </c>
      <c r="M128" s="50" t="s">
        <v>3</v>
      </c>
      <c r="N128" s="50">
        <v>12</v>
      </c>
      <c r="O128" s="50" t="str">
        <f t="shared" si="84"/>
        <v>Sample 83</v>
      </c>
      <c r="P128" s="50" t="str">
        <f t="shared" si="85"/>
        <v>Sample 83</v>
      </c>
      <c r="Q128" s="50">
        <f t="shared" ref="Q128:Q135" si="93">N15</f>
        <v>0</v>
      </c>
    </row>
    <row r="129" spans="2:17" ht="15" thickBot="1">
      <c r="B129" s="57">
        <f t="shared" si="75"/>
        <v>84</v>
      </c>
      <c r="C129" s="61" t="str">
        <f>IF(ISBLANK(N5),"",N5)</f>
        <v>Sample 84</v>
      </c>
      <c r="D129" s="49" t="str">
        <f>IF(ISBLANK(N16),"",N16)</f>
        <v/>
      </c>
      <c r="E129" s="58"/>
      <c r="F129" s="49" t="str">
        <f>IF(ISBLANK(N16),"", AVERAGE(D129:E129))</f>
        <v/>
      </c>
      <c r="G129" s="63" t="str">
        <f>IF(ISBLANK(N16),"",(10^(((LN(F129/($E$26-F129)))-$C$34)/$C$33))*$G$33)</f>
        <v/>
      </c>
      <c r="H129" s="50">
        <f t="shared" si="76"/>
        <v>5</v>
      </c>
      <c r="I129" s="64" t="str">
        <f>IF(ISBLANK(N16),"",G129*H129)</f>
        <v/>
      </c>
      <c r="J129" s="65" t="str">
        <f>IF(ISBLANK(N16),"",IF(F129&gt;$F$41,"&lt;LOD",IF(F129&lt;$F$45,"&gt;max",I129)))</f>
        <v/>
      </c>
      <c r="L129" s="50">
        <f t="shared" si="74"/>
        <v>90</v>
      </c>
      <c r="M129" s="50" t="s">
        <v>4</v>
      </c>
      <c r="N129" s="50">
        <v>12</v>
      </c>
      <c r="O129" s="50" t="str">
        <f t="shared" si="84"/>
        <v>Sample 84</v>
      </c>
      <c r="P129" s="50" t="str">
        <f t="shared" si="85"/>
        <v>Sample 84</v>
      </c>
      <c r="Q129" s="50">
        <f t="shared" si="93"/>
        <v>0</v>
      </c>
    </row>
    <row r="130" spans="2:17">
      <c r="B130" s="2"/>
      <c r="C130" s="15"/>
      <c r="D130" s="59"/>
      <c r="E130" s="59"/>
      <c r="F130" s="59"/>
      <c r="G130" s="38"/>
      <c r="I130" s="38"/>
      <c r="L130" s="50">
        <f t="shared" si="74"/>
        <v>91</v>
      </c>
      <c r="M130" s="50" t="s">
        <v>5</v>
      </c>
      <c r="N130" s="50">
        <v>12</v>
      </c>
      <c r="O130" s="50" t="str">
        <f>+N6</f>
        <v>Std-1_2</v>
      </c>
      <c r="P130" s="50" t="str">
        <f t="shared" ref="P130:P135" si="94">+N6</f>
        <v>Std-1_2</v>
      </c>
      <c r="Q130" s="50">
        <f t="shared" si="93"/>
        <v>1.8440000000000001</v>
      </c>
    </row>
    <row r="131" spans="2:17">
      <c r="B131" s="2"/>
      <c r="D131" s="59"/>
      <c r="E131" s="59"/>
      <c r="F131" s="59"/>
      <c r="G131" s="38"/>
      <c r="I131" s="38"/>
      <c r="L131" s="50">
        <f t="shared" si="74"/>
        <v>92</v>
      </c>
      <c r="M131" s="50" t="s">
        <v>6</v>
      </c>
      <c r="N131" s="50">
        <v>12</v>
      </c>
      <c r="O131" s="50" t="str">
        <f t="shared" ref="O131:O135" si="95">+N7</f>
        <v>Std-2_2</v>
      </c>
      <c r="P131" s="50" t="str">
        <f t="shared" si="94"/>
        <v>Std-2_2</v>
      </c>
      <c r="Q131" s="50">
        <f t="shared" si="93"/>
        <v>1.4550000000000001</v>
      </c>
    </row>
    <row r="132" spans="2:17">
      <c r="L132" s="50">
        <f t="shared" si="74"/>
        <v>93</v>
      </c>
      <c r="M132" s="50" t="s">
        <v>7</v>
      </c>
      <c r="N132" s="50">
        <v>12</v>
      </c>
      <c r="O132" s="50" t="str">
        <f t="shared" si="95"/>
        <v>Std-3_2</v>
      </c>
      <c r="P132" s="50" t="str">
        <f t="shared" si="94"/>
        <v>Std-3_2</v>
      </c>
      <c r="Q132" s="50">
        <f t="shared" si="93"/>
        <v>1.0660000000000001</v>
      </c>
    </row>
    <row r="133" spans="2:17">
      <c r="L133" s="50">
        <f t="shared" si="74"/>
        <v>94</v>
      </c>
      <c r="M133" s="50" t="s">
        <v>8</v>
      </c>
      <c r="N133" s="50">
        <v>12</v>
      </c>
      <c r="O133" s="50" t="str">
        <f t="shared" si="95"/>
        <v>Std-4_2</v>
      </c>
      <c r="P133" s="50" t="str">
        <f t="shared" si="94"/>
        <v>Std-4_2</v>
      </c>
      <c r="Q133" s="50">
        <f t="shared" si="93"/>
        <v>0.68500000000000005</v>
      </c>
    </row>
    <row r="134" spans="2:17">
      <c r="L134" s="50">
        <f t="shared" si="74"/>
        <v>95</v>
      </c>
      <c r="M134" s="50" t="s">
        <v>9</v>
      </c>
      <c r="N134" s="50">
        <v>12</v>
      </c>
      <c r="O134" s="50" t="str">
        <f t="shared" si="95"/>
        <v>Std-5_2</v>
      </c>
      <c r="P134" s="50" t="str">
        <f t="shared" si="94"/>
        <v>Std-5_2</v>
      </c>
      <c r="Q134" s="50">
        <f t="shared" si="93"/>
        <v>0.35499999999999998</v>
      </c>
    </row>
    <row r="135" spans="2:17">
      <c r="L135" s="50">
        <f t="shared" si="74"/>
        <v>96</v>
      </c>
      <c r="M135" s="50" t="s">
        <v>10</v>
      </c>
      <c r="N135" s="50">
        <v>12</v>
      </c>
      <c r="O135" s="50" t="str">
        <f t="shared" si="95"/>
        <v>Std-6_2</v>
      </c>
      <c r="P135" s="50" t="str">
        <f t="shared" si="94"/>
        <v>Std-6_2</v>
      </c>
      <c r="Q135" s="50">
        <f t="shared" si="93"/>
        <v>0.20100000000000001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5"/>
  <sheetViews>
    <sheetView topLeftCell="A58" zoomScale="85" zoomScaleNormal="85" workbookViewId="0">
      <selection activeCell="L64" sqref="L64"/>
    </sheetView>
  </sheetViews>
  <sheetFormatPr defaultRowHeight="14.4"/>
  <cols>
    <col min="3" max="3" width="11" customWidth="1"/>
    <col min="4" max="4" width="13.21875" customWidth="1"/>
    <col min="5" max="5" width="12.44140625" customWidth="1"/>
    <col min="6" max="8" width="9.5546875" customWidth="1"/>
    <col min="9" max="9" width="10.21875" customWidth="1"/>
    <col min="10" max="10" width="9.77734375" customWidth="1"/>
    <col min="11" max="11" width="10" customWidth="1"/>
    <col min="12" max="12" width="9.77734375" customWidth="1"/>
    <col min="15" max="15" width="13.21875" customWidth="1"/>
    <col min="16" max="16" width="13.44140625" customWidth="1"/>
    <col min="19" max="19" width="7" customWidth="1"/>
  </cols>
  <sheetData>
    <row r="1" spans="2:17">
      <c r="B1" s="1" t="s">
        <v>0</v>
      </c>
      <c r="I1" s="2"/>
      <c r="J1" s="2"/>
      <c r="K1" s="2"/>
      <c r="L1" s="2"/>
    </row>
    <row r="2" spans="2:17">
      <c r="B2" t="s">
        <v>1</v>
      </c>
      <c r="C2" s="67" t="s">
        <v>144</v>
      </c>
      <c r="F2" t="s">
        <v>2</v>
      </c>
      <c r="G2" s="67" t="s">
        <v>117</v>
      </c>
      <c r="I2" s="2"/>
      <c r="J2" s="2"/>
      <c r="K2" s="2"/>
      <c r="L2" s="2"/>
    </row>
    <row r="3" spans="2:17" s="6" customFormat="1">
      <c r="B3" s="4"/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  <c r="L3" s="5">
        <v>10</v>
      </c>
      <c r="M3" s="5">
        <v>11</v>
      </c>
      <c r="N3" s="5">
        <v>12</v>
      </c>
      <c r="Q3"/>
    </row>
    <row r="4" spans="2:17" s="6" customFormat="1">
      <c r="B4" s="5" t="s">
        <v>3</v>
      </c>
      <c r="C4" s="7" t="s">
        <v>62</v>
      </c>
      <c r="D4" s="7" t="s">
        <v>118</v>
      </c>
      <c r="E4" s="7" t="s">
        <v>119</v>
      </c>
      <c r="F4" s="7" t="s">
        <v>120</v>
      </c>
      <c r="G4" s="7" t="s">
        <v>62</v>
      </c>
      <c r="H4" s="7"/>
      <c r="I4" s="7"/>
      <c r="J4" s="7"/>
      <c r="K4" s="7"/>
      <c r="L4" s="7"/>
      <c r="M4" s="7"/>
      <c r="N4" s="7" t="s">
        <v>71</v>
      </c>
      <c r="Q4"/>
    </row>
    <row r="5" spans="2:17" s="6" customFormat="1">
      <c r="B5" s="5" t="s">
        <v>4</v>
      </c>
      <c r="C5" s="7" t="s">
        <v>63</v>
      </c>
      <c r="D5" s="7" t="s">
        <v>121</v>
      </c>
      <c r="E5" s="7" t="s">
        <v>122</v>
      </c>
      <c r="F5" s="7" t="s">
        <v>123</v>
      </c>
      <c r="G5" s="7" t="s">
        <v>63</v>
      </c>
      <c r="H5" s="7"/>
      <c r="I5" s="7"/>
      <c r="J5" s="7"/>
      <c r="K5" s="7"/>
      <c r="L5" s="7"/>
      <c r="M5" s="7"/>
      <c r="N5" s="7" t="s">
        <v>72</v>
      </c>
      <c r="Q5"/>
    </row>
    <row r="6" spans="2:17" s="6" customFormat="1">
      <c r="B6" s="5" t="s">
        <v>5</v>
      </c>
      <c r="C6" s="7" t="s">
        <v>64</v>
      </c>
      <c r="D6" s="7" t="s">
        <v>124</v>
      </c>
      <c r="E6" s="7" t="s">
        <v>125</v>
      </c>
      <c r="F6" s="7" t="s">
        <v>126</v>
      </c>
      <c r="G6" s="7" t="s">
        <v>64</v>
      </c>
      <c r="H6" s="7"/>
      <c r="I6" s="7"/>
      <c r="J6" s="7"/>
      <c r="K6" s="7"/>
      <c r="L6" s="7"/>
      <c r="M6" s="7"/>
      <c r="N6" s="7" t="s">
        <v>76</v>
      </c>
      <c r="Q6"/>
    </row>
    <row r="7" spans="2:17" s="6" customFormat="1">
      <c r="B7" s="5" t="s">
        <v>6</v>
      </c>
      <c r="C7" s="7" t="s">
        <v>65</v>
      </c>
      <c r="D7" s="7" t="s">
        <v>127</v>
      </c>
      <c r="E7" s="7" t="s">
        <v>128</v>
      </c>
      <c r="F7" s="7" t="s">
        <v>129</v>
      </c>
      <c r="G7" s="7" t="s">
        <v>65</v>
      </c>
      <c r="H7" s="7"/>
      <c r="I7" s="7"/>
      <c r="J7" s="7"/>
      <c r="K7" s="7"/>
      <c r="L7" s="7"/>
      <c r="M7" s="7"/>
      <c r="N7" s="7" t="s">
        <v>78</v>
      </c>
      <c r="Q7"/>
    </row>
    <row r="8" spans="2:17" s="6" customFormat="1">
      <c r="B8" s="5" t="s">
        <v>7</v>
      </c>
      <c r="C8" s="7" t="s">
        <v>66</v>
      </c>
      <c r="D8" s="7" t="s">
        <v>130</v>
      </c>
      <c r="E8" s="7" t="s">
        <v>131</v>
      </c>
      <c r="F8" s="7" t="s">
        <v>132</v>
      </c>
      <c r="G8" s="7" t="s">
        <v>66</v>
      </c>
      <c r="H8" s="7"/>
      <c r="I8" s="7"/>
      <c r="J8" s="7"/>
      <c r="K8" s="7"/>
      <c r="L8" s="7"/>
      <c r="M8" s="7"/>
      <c r="N8" s="7" t="s">
        <v>80</v>
      </c>
      <c r="Q8"/>
    </row>
    <row r="9" spans="2:17" s="6" customFormat="1">
      <c r="B9" s="5" t="s">
        <v>8</v>
      </c>
      <c r="C9" s="7" t="s">
        <v>67</v>
      </c>
      <c r="D9" s="7" t="s">
        <v>133</v>
      </c>
      <c r="E9" s="7" t="s">
        <v>134</v>
      </c>
      <c r="F9" s="7" t="s">
        <v>135</v>
      </c>
      <c r="G9" s="7" t="s">
        <v>67</v>
      </c>
      <c r="H9" s="7"/>
      <c r="I9" s="7"/>
      <c r="J9" s="7"/>
      <c r="K9" s="7"/>
      <c r="L9" s="7"/>
      <c r="M9" s="7"/>
      <c r="N9" s="7" t="s">
        <v>82</v>
      </c>
      <c r="Q9"/>
    </row>
    <row r="10" spans="2:17" s="6" customFormat="1">
      <c r="B10" s="5" t="s">
        <v>9</v>
      </c>
      <c r="C10" s="7" t="s">
        <v>136</v>
      </c>
      <c r="D10" s="7" t="s">
        <v>137</v>
      </c>
      <c r="E10" s="7" t="s">
        <v>138</v>
      </c>
      <c r="F10" s="7" t="s">
        <v>139</v>
      </c>
      <c r="G10" s="7" t="s">
        <v>110</v>
      </c>
      <c r="H10" s="7"/>
      <c r="I10" s="7"/>
      <c r="J10" s="7"/>
      <c r="K10" s="7"/>
      <c r="L10" s="7"/>
      <c r="M10" s="7"/>
      <c r="N10" s="7" t="s">
        <v>83</v>
      </c>
      <c r="Q10"/>
    </row>
    <row r="11" spans="2:17" s="6" customFormat="1">
      <c r="B11" s="5" t="s">
        <v>10</v>
      </c>
      <c r="C11" s="7" t="s">
        <v>140</v>
      </c>
      <c r="D11" s="7" t="s">
        <v>141</v>
      </c>
      <c r="E11" s="7" t="s">
        <v>142</v>
      </c>
      <c r="F11" s="7" t="s">
        <v>143</v>
      </c>
      <c r="G11" s="7" t="s">
        <v>115</v>
      </c>
      <c r="H11" s="7"/>
      <c r="I11" s="7"/>
      <c r="J11" s="7"/>
      <c r="K11" s="7"/>
      <c r="L11" s="7"/>
      <c r="M11" s="7"/>
      <c r="N11" s="7" t="s">
        <v>84</v>
      </c>
    </row>
    <row r="13" spans="2:17">
      <c r="B13" s="1" t="s">
        <v>11</v>
      </c>
    </row>
    <row r="14" spans="2:17">
      <c r="B14" s="8"/>
      <c r="C14" s="5">
        <v>1</v>
      </c>
      <c r="D14" s="5">
        <v>2</v>
      </c>
      <c r="E14" s="5">
        <v>3</v>
      </c>
      <c r="F14" s="5">
        <v>4</v>
      </c>
      <c r="G14" s="5">
        <v>5</v>
      </c>
      <c r="H14" s="5">
        <v>6</v>
      </c>
      <c r="I14" s="5">
        <v>7</v>
      </c>
      <c r="J14" s="5">
        <v>8</v>
      </c>
      <c r="K14" s="5">
        <v>9</v>
      </c>
      <c r="L14" s="5">
        <v>10</v>
      </c>
      <c r="M14" s="5">
        <v>11</v>
      </c>
      <c r="N14" s="5">
        <v>12</v>
      </c>
    </row>
    <row r="15" spans="2:17">
      <c r="B15" s="5" t="s">
        <v>3</v>
      </c>
      <c r="C15" s="9">
        <v>2.1720000000000002</v>
      </c>
      <c r="D15" s="9">
        <v>1.07</v>
      </c>
      <c r="E15" s="9">
        <v>0.94299999999999995</v>
      </c>
      <c r="F15" s="9">
        <v>0.33100000000000002</v>
      </c>
      <c r="G15" s="9">
        <v>1.512</v>
      </c>
      <c r="H15" s="9"/>
      <c r="I15" s="9"/>
      <c r="J15" s="9"/>
      <c r="K15" s="9"/>
      <c r="L15" s="9"/>
      <c r="M15" s="9"/>
      <c r="N15" s="9"/>
    </row>
    <row r="16" spans="2:17">
      <c r="B16" s="5" t="s">
        <v>4</v>
      </c>
      <c r="C16" s="9">
        <v>1.7569999999999999</v>
      </c>
      <c r="D16" s="9">
        <v>1.159</v>
      </c>
      <c r="E16" s="9">
        <v>0.91600000000000004</v>
      </c>
      <c r="F16" s="9">
        <v>0.65100000000000002</v>
      </c>
      <c r="G16" s="9">
        <v>1.514</v>
      </c>
      <c r="H16" s="9"/>
      <c r="I16" s="9"/>
      <c r="J16" s="9"/>
      <c r="K16" s="9"/>
      <c r="L16" s="9"/>
      <c r="M16" s="9"/>
      <c r="N16" s="9"/>
      <c r="O16" s="1" t="s">
        <v>12</v>
      </c>
    </row>
    <row r="17" spans="1:15">
      <c r="B17" s="5" t="s">
        <v>5</v>
      </c>
      <c r="C17" s="9">
        <v>1.2809999999999999</v>
      </c>
      <c r="D17" s="9">
        <v>1.831</v>
      </c>
      <c r="E17" s="9">
        <v>0.9</v>
      </c>
      <c r="F17" s="9">
        <v>1.337</v>
      </c>
      <c r="G17" s="9">
        <v>1.1140000000000001</v>
      </c>
      <c r="H17" s="9"/>
      <c r="I17" s="9"/>
      <c r="J17" s="9"/>
      <c r="K17" s="9"/>
      <c r="L17" s="9"/>
      <c r="M17" s="9"/>
      <c r="N17" s="62">
        <v>1.512</v>
      </c>
      <c r="O17" t="s">
        <v>13</v>
      </c>
    </row>
    <row r="18" spans="1:15">
      <c r="B18" s="5" t="s">
        <v>6</v>
      </c>
      <c r="C18" s="9">
        <v>0.84399999999999997</v>
      </c>
      <c r="D18" s="9">
        <v>1.55</v>
      </c>
      <c r="E18" s="9">
        <v>1.0349999999999999</v>
      </c>
      <c r="F18" s="9">
        <v>1.3160000000000001</v>
      </c>
      <c r="G18" s="9">
        <v>0.66100000000000003</v>
      </c>
      <c r="H18" s="9"/>
      <c r="I18" s="9"/>
      <c r="J18" s="9"/>
      <c r="K18" s="9"/>
      <c r="L18" s="9"/>
      <c r="M18" s="9"/>
      <c r="N18" s="62">
        <v>1.514</v>
      </c>
      <c r="O18" t="s">
        <v>14</v>
      </c>
    </row>
    <row r="19" spans="1:15">
      <c r="B19" s="5" t="s">
        <v>7</v>
      </c>
      <c r="C19" s="9">
        <v>0.42299999999999999</v>
      </c>
      <c r="D19" s="9">
        <v>1.4650000000000001</v>
      </c>
      <c r="E19" s="9">
        <v>0.184</v>
      </c>
      <c r="F19" s="9">
        <v>0.82</v>
      </c>
      <c r="G19" s="9">
        <v>0.33900000000000002</v>
      </c>
      <c r="H19" s="9"/>
      <c r="I19" s="9"/>
      <c r="J19" s="9"/>
      <c r="K19" s="9"/>
      <c r="L19" s="9"/>
      <c r="M19" s="9"/>
      <c r="N19" s="62">
        <v>1.1140000000000001</v>
      </c>
      <c r="O19" t="s">
        <v>15</v>
      </c>
    </row>
    <row r="20" spans="1:15">
      <c r="B20" s="5" t="s">
        <v>8</v>
      </c>
      <c r="C20" s="9">
        <v>0.215</v>
      </c>
      <c r="D20" s="9">
        <v>1.5329999999999999</v>
      </c>
      <c r="E20" s="9">
        <v>1.129</v>
      </c>
      <c r="F20" s="9">
        <v>1.417</v>
      </c>
      <c r="G20" s="9">
        <v>0.19700000000000001</v>
      </c>
      <c r="H20" s="9"/>
      <c r="I20" s="9"/>
      <c r="J20" s="9"/>
      <c r="K20" s="9"/>
      <c r="L20" s="9"/>
      <c r="M20" s="9"/>
      <c r="N20" s="62">
        <v>0.66100000000000003</v>
      </c>
      <c r="O20" t="s">
        <v>16</v>
      </c>
    </row>
    <row r="21" spans="1:15">
      <c r="B21" s="5" t="s">
        <v>9</v>
      </c>
      <c r="C21" s="9">
        <v>2.08</v>
      </c>
      <c r="D21" s="9">
        <v>0.94799999999999995</v>
      </c>
      <c r="E21" s="9">
        <v>1.5680000000000001</v>
      </c>
      <c r="F21" s="9">
        <v>1.0229999999999999</v>
      </c>
      <c r="G21" s="9">
        <v>1.0529999999999999</v>
      </c>
      <c r="H21" s="9"/>
      <c r="I21" s="9"/>
      <c r="J21" s="9"/>
      <c r="K21" s="9"/>
      <c r="L21" s="9"/>
      <c r="M21" s="9"/>
      <c r="N21" s="62">
        <v>0.33900000000000002</v>
      </c>
      <c r="O21" t="s">
        <v>17</v>
      </c>
    </row>
    <row r="22" spans="1:15">
      <c r="B22" s="5" t="s">
        <v>10</v>
      </c>
      <c r="C22" s="9">
        <v>1.39</v>
      </c>
      <c r="D22" s="9">
        <v>9.2999999999999999E-2</v>
      </c>
      <c r="E22" s="9">
        <v>0.28000000000000003</v>
      </c>
      <c r="F22" s="9">
        <v>0.94199999999999995</v>
      </c>
      <c r="G22" s="9">
        <v>0.94699999999999995</v>
      </c>
      <c r="H22" s="9"/>
      <c r="I22" s="9"/>
      <c r="J22" s="9"/>
      <c r="K22" s="9"/>
      <c r="L22" s="9"/>
      <c r="M22" s="9"/>
      <c r="N22" s="62">
        <v>0.19700000000000001</v>
      </c>
      <c r="O22" t="s">
        <v>18</v>
      </c>
    </row>
    <row r="24" spans="1:15" ht="15" thickBot="1">
      <c r="A24" t="s">
        <v>19</v>
      </c>
      <c r="B24" s="1" t="s">
        <v>20</v>
      </c>
      <c r="I24" t="s">
        <v>21</v>
      </c>
      <c r="J24" t="s">
        <v>87</v>
      </c>
    </row>
    <row r="25" spans="1:15">
      <c r="B25" s="10" t="s">
        <v>22</v>
      </c>
      <c r="C25" s="11" t="s">
        <v>23</v>
      </c>
      <c r="D25" s="11" t="s">
        <v>24</v>
      </c>
      <c r="E25" s="12" t="s">
        <v>25</v>
      </c>
      <c r="F25" s="12" t="s">
        <v>26</v>
      </c>
      <c r="G25" s="13" t="s">
        <v>69</v>
      </c>
      <c r="H25" s="14" t="s">
        <v>27</v>
      </c>
      <c r="I25" s="12" t="s">
        <v>28</v>
      </c>
      <c r="J25" s="14" t="s">
        <v>29</v>
      </c>
      <c r="K25" s="12" t="s">
        <v>30</v>
      </c>
      <c r="L25" s="12" t="s">
        <v>31</v>
      </c>
      <c r="O25" s="15"/>
    </row>
    <row r="26" spans="1:15">
      <c r="B26" s="16" t="s">
        <v>32</v>
      </c>
      <c r="C26" s="9">
        <f t="shared" ref="C26:C31" si="0">C15</f>
        <v>2.1720000000000002</v>
      </c>
      <c r="D26" s="9">
        <f t="shared" ref="D26:D31" si="1">N17</f>
        <v>1.512</v>
      </c>
      <c r="E26" s="17">
        <f t="shared" ref="E26:E31" si="2">AVERAGE(C26:D26)</f>
        <v>1.8420000000000001</v>
      </c>
      <c r="F26" s="18">
        <v>1</v>
      </c>
      <c r="G26" s="66">
        <v>0</v>
      </c>
      <c r="H26" s="19"/>
      <c r="I26" s="20" t="s">
        <v>33</v>
      </c>
      <c r="J26" s="21" t="s">
        <v>33</v>
      </c>
      <c r="K26" s="22"/>
      <c r="L26" s="23"/>
      <c r="O26" s="15"/>
    </row>
    <row r="27" spans="1:15">
      <c r="B27" s="16" t="s">
        <v>34</v>
      </c>
      <c r="C27" s="9">
        <f t="shared" si="0"/>
        <v>1.7569999999999999</v>
      </c>
      <c r="D27" s="9">
        <f t="shared" si="1"/>
        <v>1.514</v>
      </c>
      <c r="E27" s="17">
        <f t="shared" si="2"/>
        <v>1.6355</v>
      </c>
      <c r="F27" s="18">
        <f>E27/E26</f>
        <v>0.8878935939196525</v>
      </c>
      <c r="G27" s="66">
        <v>0.2</v>
      </c>
      <c r="H27" s="19">
        <f>E27/E26</f>
        <v>0.8878935939196525</v>
      </c>
      <c r="I27" s="24">
        <f>LN(E27/(E26-E27))</f>
        <v>2.0694034345773504</v>
      </c>
      <c r="J27" s="19">
        <f>LOG(G27)</f>
        <v>-0.69897000433601875</v>
      </c>
      <c r="K27" s="25">
        <f>(G27-L27)/G27</f>
        <v>7.4697211633893285E-2</v>
      </c>
      <c r="L27" s="26">
        <f>(10^(((LN(E27/(E$26-E27)))-$C$34)/$C$33))</f>
        <v>0.18506055767322135</v>
      </c>
    </row>
    <row r="28" spans="1:15">
      <c r="B28" s="16" t="s">
        <v>35</v>
      </c>
      <c r="C28" s="9">
        <f t="shared" si="0"/>
        <v>1.2809999999999999</v>
      </c>
      <c r="D28" s="9">
        <f t="shared" si="1"/>
        <v>1.1140000000000001</v>
      </c>
      <c r="E28" s="17">
        <f t="shared" si="2"/>
        <v>1.1975</v>
      </c>
      <c r="F28" s="18">
        <f>E28/E26</f>
        <v>0.65010857763300756</v>
      </c>
      <c r="G28" s="66">
        <v>0.5</v>
      </c>
      <c r="H28" s="19">
        <f>E28/E26</f>
        <v>0.65010857763300756</v>
      </c>
      <c r="I28" s="24">
        <f>LN(E28/(E26-E28))</f>
        <v>0.61951650690582805</v>
      </c>
      <c r="J28" s="19">
        <f>LOG(G28)</f>
        <v>-0.3010299956639812</v>
      </c>
      <c r="K28" s="25">
        <f>(G28-L28)/G28</f>
        <v>-4.7576729641683801E-2</v>
      </c>
      <c r="L28" s="26">
        <f>(10^(((LN(E28/(E$26-E28)))-$C$34)/$C$33))</f>
        <v>0.5237883648208419</v>
      </c>
    </row>
    <row r="29" spans="1:15">
      <c r="B29" s="16" t="s">
        <v>36</v>
      </c>
      <c r="C29" s="9">
        <f t="shared" si="0"/>
        <v>0.84399999999999997</v>
      </c>
      <c r="D29" s="9">
        <f t="shared" si="1"/>
        <v>0.66100000000000003</v>
      </c>
      <c r="E29" s="17">
        <f t="shared" si="2"/>
        <v>0.75249999999999995</v>
      </c>
      <c r="F29" s="18">
        <f>E29/E26</f>
        <v>0.40852334419109659</v>
      </c>
      <c r="G29" s="66">
        <v>1</v>
      </c>
      <c r="H29" s="19">
        <f>E29/E26</f>
        <v>0.40852334419109659</v>
      </c>
      <c r="I29" s="24">
        <f>LN(E29/(E26-E29))</f>
        <v>-0.37007315776164401</v>
      </c>
      <c r="J29" s="19">
        <f>LOG(G29)</f>
        <v>0</v>
      </c>
      <c r="K29" s="25">
        <f>(G29-L29)/G29</f>
        <v>-6.5494068901076563E-2</v>
      </c>
      <c r="L29" s="26">
        <f>(10^(((LN(E29/(E$26-E29)))-$C$34)/$C$33))</f>
        <v>1.0654940689010766</v>
      </c>
    </row>
    <row r="30" spans="1:15">
      <c r="B30" s="16" t="s">
        <v>37</v>
      </c>
      <c r="C30" s="9">
        <f t="shared" si="0"/>
        <v>0.42299999999999999</v>
      </c>
      <c r="D30" s="9">
        <f t="shared" si="1"/>
        <v>0.33900000000000002</v>
      </c>
      <c r="E30" s="17">
        <f t="shared" si="2"/>
        <v>0.38100000000000001</v>
      </c>
      <c r="F30" s="18">
        <f>E30/E26</f>
        <v>0.20684039087947881</v>
      </c>
      <c r="G30" s="66">
        <v>2</v>
      </c>
      <c r="H30" s="19">
        <f>E30/E26</f>
        <v>0.20684039087947881</v>
      </c>
      <c r="I30" s="24">
        <f>LN(E30/(E26-E30))</f>
        <v>-1.3440770366239987</v>
      </c>
      <c r="J30" s="19">
        <f>LOG(G30)</f>
        <v>0.3010299956639812</v>
      </c>
      <c r="K30" s="25">
        <f>(G30-L30)/G30</f>
        <v>-7.1665092365564398E-2</v>
      </c>
      <c r="L30" s="26">
        <f>(10^(((LN(E30/(E$26-E30)))-$C$34)/$C$33))</f>
        <v>2.1433301847311288</v>
      </c>
      <c r="O30" s="15"/>
    </row>
    <row r="31" spans="1:15">
      <c r="B31" s="16" t="s">
        <v>38</v>
      </c>
      <c r="C31" s="9">
        <f t="shared" si="0"/>
        <v>0.215</v>
      </c>
      <c r="D31" s="9">
        <f t="shared" si="1"/>
        <v>0.19700000000000001</v>
      </c>
      <c r="E31" s="27">
        <f t="shared" si="2"/>
        <v>0.20600000000000002</v>
      </c>
      <c r="F31" s="28">
        <f>E31/E26</f>
        <v>0.11183496199782846</v>
      </c>
      <c r="G31" s="66">
        <v>4</v>
      </c>
      <c r="H31" s="29">
        <f>E31/E26</f>
        <v>0.11183496199782846</v>
      </c>
      <c r="I31" s="30">
        <f>LN(E31/(E26-E31))</f>
        <v>-2.0721333483731113</v>
      </c>
      <c r="J31" s="29">
        <f>LOG(G31)</f>
        <v>0.6020599913279624</v>
      </c>
      <c r="K31" s="31">
        <f>(G31-L31)/G31</f>
        <v>9.6516625352585539E-2</v>
      </c>
      <c r="L31" s="26">
        <f>(10^(((LN(E31/(E$26-E31)))-$C$34)/$C$33))</f>
        <v>3.6139334985896578</v>
      </c>
      <c r="O31" s="15"/>
    </row>
    <row r="32" spans="1:15" ht="15" thickBot="1">
      <c r="O32" s="15"/>
    </row>
    <row r="33" spans="1:26">
      <c r="B33" s="32" t="s">
        <v>39</v>
      </c>
      <c r="C33" s="33">
        <f>SLOPE(I27:I31,J27:J31)</f>
        <v>-3.2088362535555408</v>
      </c>
      <c r="D33" s="34"/>
      <c r="F33" s="60" t="s">
        <v>70</v>
      </c>
      <c r="G33" s="35">
        <v>1</v>
      </c>
      <c r="O33" s="15"/>
    </row>
    <row r="34" spans="1:26">
      <c r="B34" s="36" t="s">
        <v>40</v>
      </c>
      <c r="C34" s="37">
        <f>INTERCEPT(I27:I31,J27:J31)</f>
        <v>-0.28166639286967315</v>
      </c>
      <c r="D34" s="1">
        <v>5</v>
      </c>
      <c r="E34" s="1" t="s">
        <v>41</v>
      </c>
      <c r="O34" s="15"/>
    </row>
    <row r="35" spans="1:26">
      <c r="B35" s="36" t="s">
        <v>42</v>
      </c>
      <c r="C35" s="37">
        <f>10^(ABS(C34/C33))</f>
        <v>1.2239913899354016</v>
      </c>
      <c r="D35" s="38">
        <f>J41*D34</f>
        <v>0.9253027883661068</v>
      </c>
      <c r="E35" t="s">
        <v>43</v>
      </c>
      <c r="I35" t="s">
        <v>44</v>
      </c>
      <c r="O35" s="15"/>
      <c r="S35" s="39"/>
    </row>
    <row r="36" spans="1:26">
      <c r="B36" s="36" t="s">
        <v>45</v>
      </c>
      <c r="C36" s="37">
        <f>RSQ(I27:I31,J27:J31)</f>
        <v>0.99502688377041559</v>
      </c>
      <c r="D36" s="38">
        <f>J45*D34</f>
        <v>18.069667492948291</v>
      </c>
      <c r="E36" t="s">
        <v>46</v>
      </c>
      <c r="I36" t="s">
        <v>47</v>
      </c>
      <c r="J36">
        <f>COUNTIF($J$46:$J$129,"=&gt;max")</f>
        <v>3</v>
      </c>
      <c r="O36" s="15"/>
    </row>
    <row r="37" spans="1:26">
      <c r="B37" s="40"/>
      <c r="C37" s="40"/>
      <c r="I37" t="s">
        <v>48</v>
      </c>
      <c r="J37">
        <f>COUNT(J46:J129)</f>
        <v>29</v>
      </c>
      <c r="O37" s="15"/>
    </row>
    <row r="38" spans="1:26" ht="15" thickBot="1">
      <c r="B38" s="41" t="s">
        <v>49</v>
      </c>
      <c r="I38" t="s">
        <v>50</v>
      </c>
      <c r="J38">
        <f>COUNTIF($J$46:$J$129,"=&lt;LOD")</f>
        <v>2</v>
      </c>
      <c r="L38" s="1" t="s">
        <v>85</v>
      </c>
    </row>
    <row r="39" spans="1:26" s="6" customFormat="1" ht="43.2">
      <c r="A39" s="6" t="s">
        <v>51</v>
      </c>
      <c r="B39" s="42" t="s">
        <v>52</v>
      </c>
      <c r="C39" s="43" t="s">
        <v>53</v>
      </c>
      <c r="D39" s="44" t="s">
        <v>54</v>
      </c>
      <c r="E39" s="44" t="s">
        <v>24</v>
      </c>
      <c r="F39" s="44" t="s">
        <v>25</v>
      </c>
      <c r="G39" s="44" t="s">
        <v>55</v>
      </c>
      <c r="H39" s="44" t="s">
        <v>41</v>
      </c>
      <c r="I39" s="45" t="s">
        <v>56</v>
      </c>
      <c r="J39" s="46" t="s">
        <v>57</v>
      </c>
      <c r="L39" s="47" t="s">
        <v>51</v>
      </c>
      <c r="M39" s="47" t="s">
        <v>58</v>
      </c>
      <c r="N39" s="47" t="s">
        <v>59</v>
      </c>
      <c r="O39" s="47" t="s">
        <v>53</v>
      </c>
      <c r="P39" s="47" t="s">
        <v>60</v>
      </c>
      <c r="Q39" s="47" t="s">
        <v>61</v>
      </c>
      <c r="S39"/>
      <c r="T39"/>
      <c r="U39"/>
      <c r="V39"/>
      <c r="W39"/>
      <c r="X39"/>
      <c r="Y39"/>
      <c r="Z39"/>
    </row>
    <row r="40" spans="1:26">
      <c r="A40">
        <v>1</v>
      </c>
      <c r="B40" s="48" t="s">
        <v>62</v>
      </c>
      <c r="C40" s="61" t="str">
        <f>C4</f>
        <v>S1</v>
      </c>
      <c r="D40" s="49">
        <f>C15</f>
        <v>2.1720000000000002</v>
      </c>
      <c r="E40" s="49">
        <f>N17</f>
        <v>1.512</v>
      </c>
      <c r="F40" s="49">
        <f t="shared" ref="F40:F45" si="3">AVERAGE(D40:E40)</f>
        <v>1.8420000000000001</v>
      </c>
      <c r="G40" s="50"/>
      <c r="H40" s="50"/>
      <c r="I40" s="51"/>
      <c r="J40" s="52"/>
      <c r="L40" s="50">
        <v>1</v>
      </c>
      <c r="M40" s="50" t="s">
        <v>3</v>
      </c>
      <c r="N40" s="50">
        <v>1</v>
      </c>
      <c r="O40" s="50" t="str">
        <f>+C40</f>
        <v>S1</v>
      </c>
      <c r="P40" s="50" t="str">
        <f>+C4</f>
        <v>S1</v>
      </c>
      <c r="Q40" s="50">
        <f t="shared" ref="Q40:Q47" si="4">C15</f>
        <v>2.1720000000000002</v>
      </c>
      <c r="S40" s="53"/>
      <c r="T40" s="53"/>
      <c r="U40" s="6"/>
      <c r="V40" s="6"/>
      <c r="W40" s="6"/>
      <c r="X40" s="6"/>
      <c r="Y40" s="6"/>
      <c r="Z40" s="6"/>
    </row>
    <row r="41" spans="1:26">
      <c r="B41" s="54" t="s">
        <v>63</v>
      </c>
      <c r="C41" s="61" t="str">
        <f t="shared" ref="C41:C47" si="5">C5</f>
        <v>S2</v>
      </c>
      <c r="D41" s="49">
        <f t="shared" ref="D41:D45" si="6">C16</f>
        <v>1.7569999999999999</v>
      </c>
      <c r="E41" s="49">
        <f t="shared" ref="E41:E45" si="7">N18</f>
        <v>1.514</v>
      </c>
      <c r="F41" s="49">
        <f t="shared" si="3"/>
        <v>1.6355</v>
      </c>
      <c r="G41" s="63">
        <f t="shared" ref="G41:G45" si="8">(10^(((LN(F41/($E$26-F41)))-$C$34)/$C$33))*$G$33</f>
        <v>0.18506055767322135</v>
      </c>
      <c r="H41" s="50">
        <v>1</v>
      </c>
      <c r="I41" s="64">
        <f t="shared" ref="I41:I45" si="9">G41*H41</f>
        <v>0.18506055767322135</v>
      </c>
      <c r="J41" s="65">
        <f t="shared" ref="J41:J45" si="10">IF(F41&gt;$F$41,"&lt;LOD",IF(F41&lt;$F$45,"&gt;max",I41))</f>
        <v>0.18506055767322135</v>
      </c>
      <c r="L41" s="50">
        <f t="shared" ref="L41:L104" si="11">L40+1</f>
        <v>2</v>
      </c>
      <c r="M41" s="50" t="s">
        <v>4</v>
      </c>
      <c r="N41" s="50">
        <v>1</v>
      </c>
      <c r="O41" s="50" t="str">
        <f t="shared" ref="O41:O47" si="12">+C41</f>
        <v>S2</v>
      </c>
      <c r="P41" s="50" t="str">
        <f t="shared" ref="P41:P47" si="13">+C5</f>
        <v>S2</v>
      </c>
      <c r="Q41" s="50">
        <f t="shared" si="4"/>
        <v>1.7569999999999999</v>
      </c>
      <c r="S41" s="55"/>
      <c r="T41" s="55"/>
    </row>
    <row r="42" spans="1:26">
      <c r="B42" s="54" t="s">
        <v>64</v>
      </c>
      <c r="C42" s="61" t="str">
        <f t="shared" si="5"/>
        <v>S3</v>
      </c>
      <c r="D42" s="49">
        <f t="shared" si="6"/>
        <v>1.2809999999999999</v>
      </c>
      <c r="E42" s="49">
        <f t="shared" si="7"/>
        <v>1.1140000000000001</v>
      </c>
      <c r="F42" s="49">
        <f t="shared" si="3"/>
        <v>1.1975</v>
      </c>
      <c r="G42" s="63">
        <f t="shared" si="8"/>
        <v>0.5237883648208419</v>
      </c>
      <c r="H42" s="50">
        <v>1</v>
      </c>
      <c r="I42" s="64">
        <f t="shared" si="9"/>
        <v>0.5237883648208419</v>
      </c>
      <c r="J42" s="65">
        <f t="shared" si="10"/>
        <v>0.5237883648208419</v>
      </c>
      <c r="L42" s="50">
        <f t="shared" si="11"/>
        <v>3</v>
      </c>
      <c r="M42" s="50" t="s">
        <v>5</v>
      </c>
      <c r="N42" s="50">
        <v>1</v>
      </c>
      <c r="O42" s="50" t="str">
        <f t="shared" si="12"/>
        <v>S3</v>
      </c>
      <c r="P42" s="50" t="str">
        <f t="shared" si="13"/>
        <v>S3</v>
      </c>
      <c r="Q42" s="50">
        <f t="shared" si="4"/>
        <v>1.2809999999999999</v>
      </c>
      <c r="S42" s="2"/>
      <c r="T42" s="2"/>
      <c r="U42" s="2"/>
      <c r="V42" s="2"/>
    </row>
    <row r="43" spans="1:26">
      <c r="B43" s="54" t="s">
        <v>65</v>
      </c>
      <c r="C43" s="61" t="str">
        <f t="shared" si="5"/>
        <v>S4</v>
      </c>
      <c r="D43" s="49">
        <f t="shared" si="6"/>
        <v>0.84399999999999997</v>
      </c>
      <c r="E43" s="49">
        <f t="shared" si="7"/>
        <v>0.66100000000000003</v>
      </c>
      <c r="F43" s="49">
        <f t="shared" si="3"/>
        <v>0.75249999999999995</v>
      </c>
      <c r="G43" s="63">
        <f t="shared" si="8"/>
        <v>1.0654940689010766</v>
      </c>
      <c r="H43" s="50">
        <v>1</v>
      </c>
      <c r="I43" s="64">
        <f t="shared" si="9"/>
        <v>1.0654940689010766</v>
      </c>
      <c r="J43" s="65">
        <f t="shared" si="10"/>
        <v>1.0654940689010766</v>
      </c>
      <c r="L43" s="50">
        <f t="shared" si="11"/>
        <v>4</v>
      </c>
      <c r="M43" s="50" t="s">
        <v>6</v>
      </c>
      <c r="N43" s="50">
        <v>1</v>
      </c>
      <c r="O43" s="50" t="str">
        <f t="shared" si="12"/>
        <v>S4</v>
      </c>
      <c r="P43" s="50" t="str">
        <f t="shared" si="13"/>
        <v>S4</v>
      </c>
      <c r="Q43" s="50">
        <f t="shared" si="4"/>
        <v>0.84399999999999997</v>
      </c>
    </row>
    <row r="44" spans="1:26">
      <c r="B44" s="54" t="s">
        <v>66</v>
      </c>
      <c r="C44" s="61" t="str">
        <f t="shared" si="5"/>
        <v>S5</v>
      </c>
      <c r="D44" s="49">
        <f t="shared" si="6"/>
        <v>0.42299999999999999</v>
      </c>
      <c r="E44" s="49">
        <f t="shared" si="7"/>
        <v>0.33900000000000002</v>
      </c>
      <c r="F44" s="49">
        <f t="shared" si="3"/>
        <v>0.38100000000000001</v>
      </c>
      <c r="G44" s="63">
        <f t="shared" si="8"/>
        <v>2.1433301847311288</v>
      </c>
      <c r="H44" s="50">
        <v>1</v>
      </c>
      <c r="I44" s="64">
        <f t="shared" si="9"/>
        <v>2.1433301847311288</v>
      </c>
      <c r="J44" s="65">
        <f t="shared" si="10"/>
        <v>2.1433301847311288</v>
      </c>
      <c r="L44" s="50">
        <f t="shared" si="11"/>
        <v>5</v>
      </c>
      <c r="M44" s="50" t="s">
        <v>7</v>
      </c>
      <c r="N44" s="50">
        <v>1</v>
      </c>
      <c r="O44" s="50" t="str">
        <f t="shared" si="12"/>
        <v>S5</v>
      </c>
      <c r="P44" s="50" t="str">
        <f t="shared" si="13"/>
        <v>S5</v>
      </c>
      <c r="Q44" s="50">
        <f t="shared" si="4"/>
        <v>0.42299999999999999</v>
      </c>
    </row>
    <row r="45" spans="1:26">
      <c r="B45" s="54" t="s">
        <v>67</v>
      </c>
      <c r="C45" s="61" t="str">
        <f t="shared" si="5"/>
        <v>S6</v>
      </c>
      <c r="D45" s="49">
        <f t="shared" si="6"/>
        <v>0.215</v>
      </c>
      <c r="E45" s="49">
        <f t="shared" si="7"/>
        <v>0.19700000000000001</v>
      </c>
      <c r="F45" s="49">
        <f t="shared" si="3"/>
        <v>0.20600000000000002</v>
      </c>
      <c r="G45" s="63">
        <f t="shared" si="8"/>
        <v>3.6139334985896578</v>
      </c>
      <c r="H45" s="50">
        <v>1</v>
      </c>
      <c r="I45" s="64">
        <f t="shared" si="9"/>
        <v>3.6139334985896578</v>
      </c>
      <c r="J45" s="65">
        <f t="shared" si="10"/>
        <v>3.6139334985896578</v>
      </c>
      <c r="L45" s="50">
        <f t="shared" si="11"/>
        <v>6</v>
      </c>
      <c r="M45" s="50" t="s">
        <v>8</v>
      </c>
      <c r="N45" s="50">
        <v>1</v>
      </c>
      <c r="O45" s="50" t="str">
        <f t="shared" si="12"/>
        <v>S6</v>
      </c>
      <c r="P45" s="50" t="str">
        <f t="shared" si="13"/>
        <v>S6</v>
      </c>
      <c r="Q45" s="50">
        <f t="shared" si="4"/>
        <v>0.215</v>
      </c>
    </row>
    <row r="46" spans="1:26">
      <c r="B46" s="54">
        <v>1</v>
      </c>
      <c r="C46" s="61" t="str">
        <f t="shared" si="5"/>
        <v>IM105c</v>
      </c>
      <c r="D46" s="49">
        <f>IF(ISBLANK(C21),"",C21)</f>
        <v>2.08</v>
      </c>
      <c r="E46" s="49"/>
      <c r="F46" s="49">
        <f>IF(ISBLANK(C21),"", AVERAGE(D46:E46))</f>
        <v>2.08</v>
      </c>
      <c r="G46" s="63" t="e">
        <f>IF(ISBLANK(C21),"",(10^(((LN(F46/($E$26-F46)))-$C$34)/$C$33))*$G$33)</f>
        <v>#NUM!</v>
      </c>
      <c r="H46" s="50">
        <f>$D$34</f>
        <v>5</v>
      </c>
      <c r="I46" s="64" t="e">
        <f>IF(ISBLANK(C21),"",G46*H46)</f>
        <v>#NUM!</v>
      </c>
      <c r="J46" s="65" t="str">
        <f>IF(ISBLANK(C21),"",IF(F46&gt;$F$41,"&lt;LOD",IF(F46&lt;$F$45,"&gt;max",I46)))</f>
        <v>&lt;LOD</v>
      </c>
      <c r="L46" s="50">
        <f t="shared" si="11"/>
        <v>7</v>
      </c>
      <c r="M46" s="50" t="s">
        <v>9</v>
      </c>
      <c r="N46" s="50">
        <v>1</v>
      </c>
      <c r="O46" s="50" t="str">
        <f t="shared" si="12"/>
        <v>IM105c</v>
      </c>
      <c r="P46" s="50" t="str">
        <f t="shared" si="13"/>
        <v>IM105c</v>
      </c>
      <c r="Q46" s="50">
        <f t="shared" si="4"/>
        <v>2.08</v>
      </c>
    </row>
    <row r="47" spans="1:26">
      <c r="B47" s="54">
        <f t="shared" ref="B47:B110" si="14">B46+1</f>
        <v>2</v>
      </c>
      <c r="C47" s="61" t="str">
        <f t="shared" si="5"/>
        <v>IM119c</v>
      </c>
      <c r="D47" s="49">
        <f>IF(ISBLANK(C22),"",C22)</f>
        <v>1.39</v>
      </c>
      <c r="E47" s="49"/>
      <c r="F47" s="49">
        <f>IF(ISBLANK(C22),"", AVERAGE(D47:E47))</f>
        <v>1.39</v>
      </c>
      <c r="G47" s="63">
        <f>IF(ISBLANK(C22),"",(10^(((LN(F47/($E$26-F47)))-$C$34)/$C$33))*$G$33)</f>
        <v>0.36486573696926905</v>
      </c>
      <c r="H47" s="50">
        <f t="shared" ref="H47:H110" si="15">$D$34</f>
        <v>5</v>
      </c>
      <c r="I47" s="64">
        <f>IF(ISBLANK(C22),"",G47*H47)</f>
        <v>1.8243286848463454</v>
      </c>
      <c r="J47" s="65">
        <f>IF(ISBLANK(C22),"",IF(F47&gt;$F$41,"&lt;LOD",IF(F47&lt;$F$45,"&gt;max",I47)))</f>
        <v>1.8243286848463454</v>
      </c>
      <c r="L47" s="50">
        <f t="shared" si="11"/>
        <v>8</v>
      </c>
      <c r="M47" s="50" t="s">
        <v>10</v>
      </c>
      <c r="N47" s="50">
        <v>1</v>
      </c>
      <c r="O47" s="50" t="str">
        <f t="shared" si="12"/>
        <v>IM119c</v>
      </c>
      <c r="P47" s="50" t="str">
        <f t="shared" si="13"/>
        <v>IM119c</v>
      </c>
      <c r="Q47" s="50">
        <f t="shared" si="4"/>
        <v>1.39</v>
      </c>
    </row>
    <row r="48" spans="1:26">
      <c r="A48">
        <v>17</v>
      </c>
      <c r="B48" s="48">
        <f t="shared" si="14"/>
        <v>3</v>
      </c>
      <c r="C48" s="61" t="str">
        <f>IF(ISBLANK(D4),"",D4)</f>
        <v>IM120c</v>
      </c>
      <c r="D48" s="49">
        <f>IF(ISBLANK(D15),"",D15)</f>
        <v>1.07</v>
      </c>
      <c r="E48" s="49"/>
      <c r="F48" s="49">
        <f>IF(ISBLANK(D15),"", AVERAGE(D48:E48))</f>
        <v>1.07</v>
      </c>
      <c r="G48" s="63">
        <f>IF(ISBLANK(D15),"",(10^(((LN(F48/($E$26-F48)))-$C$34)/$C$33))*$G$33)</f>
        <v>0.64638811416759512</v>
      </c>
      <c r="H48" s="50">
        <f t="shared" si="15"/>
        <v>5</v>
      </c>
      <c r="I48" s="64">
        <f>IF(ISBLANK(D15),"",G48*H48)</f>
        <v>3.2319405708379758</v>
      </c>
      <c r="J48" s="65">
        <f>IF(ISBLANK(D15),"",IF(F48&gt;$F$41,"&lt;LOD",IF(F48&lt;$F$45,"&gt;max",I48)))</f>
        <v>3.2319405708379758</v>
      </c>
      <c r="L48" s="50">
        <f t="shared" si="11"/>
        <v>9</v>
      </c>
      <c r="M48" s="50" t="s">
        <v>3</v>
      </c>
      <c r="N48" s="50">
        <v>2</v>
      </c>
      <c r="O48" s="50" t="str">
        <f>+C48</f>
        <v>IM120c</v>
      </c>
      <c r="P48" s="50" t="str">
        <f>+C48</f>
        <v>IM120c</v>
      </c>
      <c r="Q48" s="50">
        <f t="shared" ref="Q48:Q55" si="16">D15</f>
        <v>1.07</v>
      </c>
    </row>
    <row r="49" spans="1:17">
      <c r="B49" s="54">
        <f t="shared" si="14"/>
        <v>4</v>
      </c>
      <c r="C49" s="61" t="str">
        <f t="shared" ref="C49:C55" si="17">IF(ISBLANK(D5),"",D5)</f>
        <v>IM123c</v>
      </c>
      <c r="D49" s="49">
        <f t="shared" ref="D49:D55" si="18">IF(ISBLANK(D16),"",D16)</f>
        <v>1.159</v>
      </c>
      <c r="E49" s="49"/>
      <c r="F49" s="49">
        <f t="shared" ref="F49:F55" si="19">IF(ISBLANK(D16),"", AVERAGE(D49:E49))</f>
        <v>1.159</v>
      </c>
      <c r="G49" s="63">
        <f t="shared" ref="G49:G55" si="20">IF(ISBLANK(D16),"",(10^(((LN(F49/($E$26-F49)))-$C$34)/$C$33))*$G$33)</f>
        <v>0.55901194220040806</v>
      </c>
      <c r="H49" s="50">
        <f t="shared" si="15"/>
        <v>5</v>
      </c>
      <c r="I49" s="64">
        <f t="shared" ref="I49:I55" si="21">IF(ISBLANK(D16),"",G49*H49)</f>
        <v>2.7950597110020405</v>
      </c>
      <c r="J49" s="65">
        <f t="shared" ref="J49:J55" si="22">IF(ISBLANK(D16),"",IF(F49&gt;$F$41,"&lt;LOD",IF(F49&lt;$F$45,"&gt;max",I49)))</f>
        <v>2.7950597110020405</v>
      </c>
      <c r="L49" s="50">
        <f t="shared" si="11"/>
        <v>10</v>
      </c>
      <c r="M49" s="50" t="s">
        <v>4</v>
      </c>
      <c r="N49" s="50">
        <v>2</v>
      </c>
      <c r="O49" s="50" t="str">
        <f t="shared" ref="O49:O112" si="23">+C49</f>
        <v>IM123c</v>
      </c>
      <c r="P49" s="50" t="str">
        <f t="shared" ref="P49:P112" si="24">+C49</f>
        <v>IM123c</v>
      </c>
      <c r="Q49" s="50">
        <f t="shared" si="16"/>
        <v>1.159</v>
      </c>
    </row>
    <row r="50" spans="1:17">
      <c r="B50" s="54">
        <f t="shared" si="14"/>
        <v>5</v>
      </c>
      <c r="C50" s="61" t="str">
        <f t="shared" si="17"/>
        <v>IM145c</v>
      </c>
      <c r="D50" s="49">
        <f t="shared" si="18"/>
        <v>1.831</v>
      </c>
      <c r="E50" s="49"/>
      <c r="F50" s="49">
        <f t="shared" si="19"/>
        <v>1.831</v>
      </c>
      <c r="G50" s="63">
        <f t="shared" si="20"/>
        <v>2.081001273597459E-2</v>
      </c>
      <c r="H50" s="50">
        <f t="shared" si="15"/>
        <v>5</v>
      </c>
      <c r="I50" s="64">
        <f t="shared" si="21"/>
        <v>0.10405006367987295</v>
      </c>
      <c r="J50" s="65" t="str">
        <f t="shared" si="22"/>
        <v>&lt;LOD</v>
      </c>
      <c r="L50" s="50">
        <f t="shared" si="11"/>
        <v>11</v>
      </c>
      <c r="M50" s="50" t="s">
        <v>5</v>
      </c>
      <c r="N50" s="50">
        <v>2</v>
      </c>
      <c r="O50" s="50" t="str">
        <f t="shared" si="23"/>
        <v>IM145c</v>
      </c>
      <c r="P50" s="50" t="str">
        <f t="shared" si="24"/>
        <v>IM145c</v>
      </c>
      <c r="Q50" s="50">
        <f t="shared" si="16"/>
        <v>1.831</v>
      </c>
    </row>
    <row r="51" spans="1:17">
      <c r="B51" s="54">
        <f t="shared" si="14"/>
        <v>6</v>
      </c>
      <c r="C51" s="61" t="str">
        <f t="shared" si="17"/>
        <v>IM162c</v>
      </c>
      <c r="D51" s="49">
        <f t="shared" si="18"/>
        <v>1.55</v>
      </c>
      <c r="E51" s="49"/>
      <c r="F51" s="49">
        <f t="shared" si="19"/>
        <v>1.55</v>
      </c>
      <c r="G51" s="63">
        <f t="shared" si="20"/>
        <v>0.24661271832464585</v>
      </c>
      <c r="H51" s="50">
        <f t="shared" si="15"/>
        <v>5</v>
      </c>
      <c r="I51" s="64">
        <f t="shared" si="21"/>
        <v>1.2330635916232293</v>
      </c>
      <c r="J51" s="65">
        <f t="shared" si="22"/>
        <v>1.2330635916232293</v>
      </c>
      <c r="L51" s="50">
        <f t="shared" si="11"/>
        <v>12</v>
      </c>
      <c r="M51" s="50" t="s">
        <v>6</v>
      </c>
      <c r="N51" s="50">
        <v>2</v>
      </c>
      <c r="O51" s="50" t="str">
        <f t="shared" si="23"/>
        <v>IM162c</v>
      </c>
      <c r="P51" s="50" t="str">
        <f t="shared" si="24"/>
        <v>IM162c</v>
      </c>
      <c r="Q51" s="50">
        <f t="shared" si="16"/>
        <v>1.55</v>
      </c>
    </row>
    <row r="52" spans="1:17">
      <c r="B52" s="54">
        <f t="shared" si="14"/>
        <v>7</v>
      </c>
      <c r="C52" s="61" t="str">
        <f t="shared" si="17"/>
        <v>IM166c</v>
      </c>
      <c r="D52" s="49">
        <f t="shared" si="18"/>
        <v>1.4650000000000001</v>
      </c>
      <c r="E52" s="49"/>
      <c r="F52" s="49">
        <f t="shared" si="19"/>
        <v>1.4650000000000001</v>
      </c>
      <c r="G52" s="63">
        <f t="shared" si="20"/>
        <v>0.30847007306175805</v>
      </c>
      <c r="H52" s="50">
        <f t="shared" si="15"/>
        <v>5</v>
      </c>
      <c r="I52" s="64">
        <f t="shared" si="21"/>
        <v>1.5423503653087902</v>
      </c>
      <c r="J52" s="65">
        <f t="shared" si="22"/>
        <v>1.5423503653087902</v>
      </c>
      <c r="L52" s="50">
        <f t="shared" si="11"/>
        <v>13</v>
      </c>
      <c r="M52" s="50" t="s">
        <v>7</v>
      </c>
      <c r="N52" s="50">
        <v>2</v>
      </c>
      <c r="O52" s="50" t="str">
        <f t="shared" si="23"/>
        <v>IM166c</v>
      </c>
      <c r="P52" s="50" t="str">
        <f t="shared" si="24"/>
        <v>IM166c</v>
      </c>
      <c r="Q52" s="50">
        <f t="shared" si="16"/>
        <v>1.4650000000000001</v>
      </c>
    </row>
    <row r="53" spans="1:17">
      <c r="A53" s="56"/>
      <c r="B53" s="54">
        <f t="shared" si="14"/>
        <v>8</v>
      </c>
      <c r="C53" s="61" t="str">
        <f t="shared" si="17"/>
        <v>IM168c</v>
      </c>
      <c r="D53" s="49">
        <f t="shared" si="18"/>
        <v>1.5329999999999999</v>
      </c>
      <c r="E53" s="49"/>
      <c r="F53" s="49">
        <f t="shared" si="19"/>
        <v>1.5329999999999999</v>
      </c>
      <c r="G53" s="63">
        <f t="shared" si="20"/>
        <v>0.25887327829436041</v>
      </c>
      <c r="H53" s="50">
        <f t="shared" si="15"/>
        <v>5</v>
      </c>
      <c r="I53" s="64">
        <f t="shared" si="21"/>
        <v>1.294366391471802</v>
      </c>
      <c r="J53" s="65">
        <f t="shared" si="22"/>
        <v>1.294366391471802</v>
      </c>
      <c r="L53" s="50">
        <f t="shared" si="11"/>
        <v>14</v>
      </c>
      <c r="M53" s="50" t="s">
        <v>8</v>
      </c>
      <c r="N53" s="50">
        <v>2</v>
      </c>
      <c r="O53" s="50" t="str">
        <f t="shared" si="23"/>
        <v>IM168c</v>
      </c>
      <c r="P53" s="50" t="str">
        <f t="shared" si="24"/>
        <v>IM168c</v>
      </c>
      <c r="Q53" s="50">
        <f t="shared" si="16"/>
        <v>1.5329999999999999</v>
      </c>
    </row>
    <row r="54" spans="1:17">
      <c r="B54" s="54">
        <f t="shared" si="14"/>
        <v>9</v>
      </c>
      <c r="C54" s="61" t="str">
        <f t="shared" si="17"/>
        <v>IM171c</v>
      </c>
      <c r="D54" s="49">
        <f t="shared" si="18"/>
        <v>0.94799999999999995</v>
      </c>
      <c r="E54" s="49"/>
      <c r="F54" s="49">
        <f t="shared" si="19"/>
        <v>0.94799999999999995</v>
      </c>
      <c r="G54" s="63">
        <f t="shared" si="20"/>
        <v>0.78332931462613875</v>
      </c>
      <c r="H54" s="50">
        <f t="shared" si="15"/>
        <v>5</v>
      </c>
      <c r="I54" s="64">
        <f t="shared" si="21"/>
        <v>3.9166465731306936</v>
      </c>
      <c r="J54" s="65">
        <f t="shared" si="22"/>
        <v>3.9166465731306936</v>
      </c>
      <c r="L54" s="50">
        <f t="shared" si="11"/>
        <v>15</v>
      </c>
      <c r="M54" s="50" t="s">
        <v>9</v>
      </c>
      <c r="N54" s="50">
        <v>2</v>
      </c>
      <c r="O54" s="50" t="str">
        <f t="shared" si="23"/>
        <v>IM171c</v>
      </c>
      <c r="P54" s="50" t="str">
        <f t="shared" si="24"/>
        <v>IM171c</v>
      </c>
      <c r="Q54" s="50">
        <f t="shared" si="16"/>
        <v>0.94799999999999995</v>
      </c>
    </row>
    <row r="55" spans="1:17">
      <c r="B55" s="82">
        <f t="shared" si="14"/>
        <v>10</v>
      </c>
      <c r="C55" s="76" t="str">
        <f t="shared" si="17"/>
        <v>IM180c</v>
      </c>
      <c r="D55" s="77">
        <f t="shared" si="18"/>
        <v>9.2999999999999999E-2</v>
      </c>
      <c r="E55" s="77"/>
      <c r="F55" s="77">
        <f t="shared" si="19"/>
        <v>9.2999999999999999E-2</v>
      </c>
      <c r="G55" s="78">
        <f t="shared" si="20"/>
        <v>6.7086345968921046</v>
      </c>
      <c r="H55" s="79">
        <f t="shared" si="15"/>
        <v>5</v>
      </c>
      <c r="I55" s="80">
        <f t="shared" si="21"/>
        <v>33.543172984460526</v>
      </c>
      <c r="J55" s="81" t="str">
        <f t="shared" si="22"/>
        <v>&gt;max</v>
      </c>
      <c r="L55" s="50">
        <f t="shared" si="11"/>
        <v>16</v>
      </c>
      <c r="M55" s="50" t="s">
        <v>10</v>
      </c>
      <c r="N55" s="50">
        <v>2</v>
      </c>
      <c r="O55" s="50" t="str">
        <f t="shared" si="23"/>
        <v>IM180c</v>
      </c>
      <c r="P55" s="50" t="str">
        <f t="shared" si="24"/>
        <v>IM180c</v>
      </c>
      <c r="Q55" s="50">
        <f t="shared" si="16"/>
        <v>9.2999999999999999E-2</v>
      </c>
    </row>
    <row r="56" spans="1:17">
      <c r="A56">
        <f>A48+($A$48-$A$40)</f>
        <v>33</v>
      </c>
      <c r="B56" s="48">
        <f t="shared" si="14"/>
        <v>11</v>
      </c>
      <c r="C56" s="61" t="str">
        <f>IF(ISBLANK(E4),"",E4)</f>
        <v>IM184c</v>
      </c>
      <c r="D56" s="49">
        <f>IF(ISBLANK(E15),"",E15)</f>
        <v>0.94299999999999995</v>
      </c>
      <c r="E56" s="49"/>
      <c r="F56" s="49">
        <f>IF(ISBLANK(E15),"", AVERAGE(D56:E56))</f>
        <v>0.94299999999999995</v>
      </c>
      <c r="G56" s="63">
        <f>IF(ISBLANK(E15),"",(10^(((LN(F56/($E$26-F56)))-$C$34)/$C$33))*$G$33)</f>
        <v>0.78946065663748766</v>
      </c>
      <c r="H56" s="50">
        <f t="shared" si="15"/>
        <v>5</v>
      </c>
      <c r="I56" s="64">
        <f>IF(ISBLANK(E15),"",G56*H56)</f>
        <v>3.9473032831874382</v>
      </c>
      <c r="J56" s="65">
        <f>IF(ISBLANK(E15),"",IF(F56&gt;$F$41,"&lt;LOD",IF(F56&lt;$F$45,"&gt;max",I56)))</f>
        <v>3.9473032831874382</v>
      </c>
      <c r="L56" s="50">
        <f t="shared" si="11"/>
        <v>17</v>
      </c>
      <c r="M56" s="50" t="s">
        <v>3</v>
      </c>
      <c r="N56" s="50">
        <v>3</v>
      </c>
      <c r="O56" s="50" t="str">
        <f t="shared" si="23"/>
        <v>IM184c</v>
      </c>
      <c r="P56" s="50" t="str">
        <f t="shared" si="24"/>
        <v>IM184c</v>
      </c>
      <c r="Q56" s="50">
        <f t="shared" ref="Q56:Q63" si="25">E15</f>
        <v>0.94299999999999995</v>
      </c>
    </row>
    <row r="57" spans="1:17">
      <c r="A57" s="3"/>
      <c r="B57" s="54">
        <f t="shared" si="14"/>
        <v>12</v>
      </c>
      <c r="C57" s="61" t="str">
        <f t="shared" ref="C57:C63" si="26">IF(ISBLANK(E5),"",E5)</f>
        <v>IM202c</v>
      </c>
      <c r="D57" s="49">
        <f t="shared" ref="D57:D63" si="27">IF(ISBLANK(E16),"",E16)</f>
        <v>0.91600000000000004</v>
      </c>
      <c r="E57" s="49"/>
      <c r="F57" s="49">
        <f t="shared" ref="F57:F63" si="28">IF(ISBLANK(E16),"", AVERAGE(D57:E57))</f>
        <v>0.91600000000000004</v>
      </c>
      <c r="G57" s="63">
        <f t="shared" ref="G57:G63" si="29">IF(ISBLANK(E16),"",(10^(((LN(F57/($E$26-F57)))-$C$34)/$C$33))*$G$33)</f>
        <v>0.82338960130027916</v>
      </c>
      <c r="H57" s="50">
        <f t="shared" si="15"/>
        <v>5</v>
      </c>
      <c r="I57" s="64">
        <f t="shared" ref="I57:I63" si="30">IF(ISBLANK(E16),"",G57*H57)</f>
        <v>4.1169480065013957</v>
      </c>
      <c r="J57" s="65">
        <f t="shared" ref="J57:J63" si="31">IF(ISBLANK(E16),"",IF(F57&gt;$F$41,"&lt;LOD",IF(F57&lt;$F$45,"&gt;max",I57)))</f>
        <v>4.1169480065013957</v>
      </c>
      <c r="L57" s="50">
        <f t="shared" si="11"/>
        <v>18</v>
      </c>
      <c r="M57" s="50" t="s">
        <v>4</v>
      </c>
      <c r="N57" s="50">
        <v>3</v>
      </c>
      <c r="O57" s="50" t="str">
        <f t="shared" si="23"/>
        <v>IM202c</v>
      </c>
      <c r="P57" s="50" t="str">
        <f t="shared" si="24"/>
        <v>IM202c</v>
      </c>
      <c r="Q57" s="50">
        <f t="shared" si="25"/>
        <v>0.91600000000000004</v>
      </c>
    </row>
    <row r="58" spans="1:17">
      <c r="A58" s="3"/>
      <c r="B58" s="54">
        <f t="shared" si="14"/>
        <v>13</v>
      </c>
      <c r="C58" s="61" t="str">
        <f t="shared" si="26"/>
        <v>IM233c</v>
      </c>
      <c r="D58" s="49">
        <f t="shared" si="27"/>
        <v>0.9</v>
      </c>
      <c r="E58" s="49"/>
      <c r="F58" s="49">
        <f t="shared" si="28"/>
        <v>0.9</v>
      </c>
      <c r="G58" s="63">
        <f t="shared" si="29"/>
        <v>0.84418119257241808</v>
      </c>
      <c r="H58" s="50">
        <f t="shared" si="15"/>
        <v>5</v>
      </c>
      <c r="I58" s="64">
        <f t="shared" si="30"/>
        <v>4.2209059628620906</v>
      </c>
      <c r="J58" s="65">
        <f t="shared" si="31"/>
        <v>4.2209059628620906</v>
      </c>
      <c r="L58" s="50">
        <f t="shared" si="11"/>
        <v>19</v>
      </c>
      <c r="M58" s="50" t="s">
        <v>5</v>
      </c>
      <c r="N58" s="50">
        <v>3</v>
      </c>
      <c r="O58" s="50" t="str">
        <f t="shared" si="23"/>
        <v>IM233c</v>
      </c>
      <c r="P58" s="50" t="str">
        <f t="shared" si="24"/>
        <v>IM233c</v>
      </c>
      <c r="Q58" s="50">
        <f t="shared" si="25"/>
        <v>0.9</v>
      </c>
    </row>
    <row r="59" spans="1:17">
      <c r="B59" s="54">
        <f t="shared" si="14"/>
        <v>14</v>
      </c>
      <c r="C59" s="61" t="str">
        <f t="shared" si="26"/>
        <v>IM242c</v>
      </c>
      <c r="D59" s="49">
        <f t="shared" si="27"/>
        <v>1.0349999999999999</v>
      </c>
      <c r="E59" s="49"/>
      <c r="F59" s="49">
        <f t="shared" si="28"/>
        <v>1.0349999999999999</v>
      </c>
      <c r="G59" s="63">
        <f t="shared" si="29"/>
        <v>0.6834007381697319</v>
      </c>
      <c r="H59" s="50">
        <f t="shared" si="15"/>
        <v>5</v>
      </c>
      <c r="I59" s="64">
        <f t="shared" si="30"/>
        <v>3.4170036908486594</v>
      </c>
      <c r="J59" s="65">
        <f t="shared" si="31"/>
        <v>3.4170036908486594</v>
      </c>
      <c r="L59" s="50">
        <f t="shared" si="11"/>
        <v>20</v>
      </c>
      <c r="M59" s="50" t="s">
        <v>6</v>
      </c>
      <c r="N59" s="50">
        <v>3</v>
      </c>
      <c r="O59" s="50" t="str">
        <f t="shared" si="23"/>
        <v>IM242c</v>
      </c>
      <c r="P59" s="50" t="str">
        <f t="shared" si="24"/>
        <v>IM242c</v>
      </c>
      <c r="Q59" s="50">
        <f t="shared" si="25"/>
        <v>1.0349999999999999</v>
      </c>
    </row>
    <row r="60" spans="1:17">
      <c r="B60" s="54">
        <f t="shared" si="14"/>
        <v>15</v>
      </c>
      <c r="C60" s="61" t="str">
        <f t="shared" si="26"/>
        <v>IM251c</v>
      </c>
      <c r="D60" s="49">
        <f t="shared" si="27"/>
        <v>0.184</v>
      </c>
      <c r="E60" s="49"/>
      <c r="F60" s="49">
        <f t="shared" si="28"/>
        <v>0.184</v>
      </c>
      <c r="G60" s="63">
        <f t="shared" si="29"/>
        <v>3.9567596378856211</v>
      </c>
      <c r="H60" s="50">
        <f t="shared" si="15"/>
        <v>5</v>
      </c>
      <c r="I60" s="64">
        <f t="shared" si="30"/>
        <v>19.783798189428104</v>
      </c>
      <c r="J60" s="65" t="str">
        <f t="shared" si="31"/>
        <v>&gt;max</v>
      </c>
      <c r="L60" s="50">
        <f t="shared" si="11"/>
        <v>21</v>
      </c>
      <c r="M60" s="50" t="s">
        <v>7</v>
      </c>
      <c r="N60" s="50">
        <v>3</v>
      </c>
      <c r="O60" s="50" t="str">
        <f t="shared" si="23"/>
        <v>IM251c</v>
      </c>
      <c r="P60" s="50" t="str">
        <f t="shared" si="24"/>
        <v>IM251c</v>
      </c>
      <c r="Q60" s="50">
        <f t="shared" si="25"/>
        <v>0.184</v>
      </c>
    </row>
    <row r="61" spans="1:17">
      <c r="B61" s="54">
        <f t="shared" si="14"/>
        <v>16</v>
      </c>
      <c r="C61" s="61" t="str">
        <f t="shared" si="26"/>
        <v>IM252c</v>
      </c>
      <c r="D61" s="49">
        <f t="shared" si="27"/>
        <v>1.129</v>
      </c>
      <c r="E61" s="49"/>
      <c r="F61" s="49">
        <f t="shared" si="28"/>
        <v>1.129</v>
      </c>
      <c r="G61" s="63">
        <f t="shared" si="29"/>
        <v>0.5874761314336312</v>
      </c>
      <c r="H61" s="50">
        <f t="shared" si="15"/>
        <v>5</v>
      </c>
      <c r="I61" s="64">
        <f t="shared" si="30"/>
        <v>2.937380657168156</v>
      </c>
      <c r="J61" s="65">
        <f t="shared" si="31"/>
        <v>2.937380657168156</v>
      </c>
      <c r="L61" s="50">
        <f t="shared" si="11"/>
        <v>22</v>
      </c>
      <c r="M61" s="50" t="s">
        <v>8</v>
      </c>
      <c r="N61" s="50">
        <v>3</v>
      </c>
      <c r="O61" s="50" t="str">
        <f t="shared" si="23"/>
        <v>IM252c</v>
      </c>
      <c r="P61" s="50" t="str">
        <f t="shared" si="24"/>
        <v>IM252c</v>
      </c>
      <c r="Q61" s="50">
        <f t="shared" si="25"/>
        <v>1.129</v>
      </c>
    </row>
    <row r="62" spans="1:17">
      <c r="B62" s="54">
        <f t="shared" si="14"/>
        <v>17</v>
      </c>
      <c r="C62" s="61" t="str">
        <f t="shared" si="26"/>
        <v>IM253c</v>
      </c>
      <c r="D62" s="49">
        <f t="shared" si="27"/>
        <v>1.5680000000000001</v>
      </c>
      <c r="E62" s="49"/>
      <c r="F62" s="49">
        <f t="shared" si="28"/>
        <v>1.5680000000000001</v>
      </c>
      <c r="G62" s="63">
        <f t="shared" si="29"/>
        <v>0.23366249319091517</v>
      </c>
      <c r="H62" s="50">
        <f t="shared" si="15"/>
        <v>5</v>
      </c>
      <c r="I62" s="64">
        <f t="shared" si="30"/>
        <v>1.1683124659545758</v>
      </c>
      <c r="J62" s="65">
        <f t="shared" si="31"/>
        <v>1.1683124659545758</v>
      </c>
      <c r="L62" s="50">
        <f t="shared" si="11"/>
        <v>23</v>
      </c>
      <c r="M62" s="50" t="s">
        <v>9</v>
      </c>
      <c r="N62" s="50">
        <v>3</v>
      </c>
      <c r="O62" s="50" t="str">
        <f t="shared" si="23"/>
        <v>IM253c</v>
      </c>
      <c r="P62" s="50" t="str">
        <f t="shared" si="24"/>
        <v>IM253c</v>
      </c>
      <c r="Q62" s="50">
        <f t="shared" si="25"/>
        <v>1.5680000000000001</v>
      </c>
    </row>
    <row r="63" spans="1:17">
      <c r="B63" s="54">
        <f t="shared" si="14"/>
        <v>18</v>
      </c>
      <c r="C63" s="61" t="str">
        <f t="shared" si="26"/>
        <v>IM255c</v>
      </c>
      <c r="D63" s="49">
        <f t="shared" si="27"/>
        <v>0.28000000000000003</v>
      </c>
      <c r="E63" s="49"/>
      <c r="F63" s="49">
        <f t="shared" si="28"/>
        <v>0.28000000000000003</v>
      </c>
      <c r="G63" s="63">
        <f t="shared" si="29"/>
        <v>2.8048452522001375</v>
      </c>
      <c r="H63" s="50">
        <f t="shared" si="15"/>
        <v>5</v>
      </c>
      <c r="I63" s="64">
        <f t="shared" si="30"/>
        <v>14.024226261000688</v>
      </c>
      <c r="J63" s="65">
        <f t="shared" si="31"/>
        <v>14.024226261000688</v>
      </c>
      <c r="L63" s="50">
        <f t="shared" si="11"/>
        <v>24</v>
      </c>
      <c r="M63" s="50" t="s">
        <v>10</v>
      </c>
      <c r="N63" s="50">
        <v>3</v>
      </c>
      <c r="O63" s="50" t="str">
        <f t="shared" si="23"/>
        <v>IM255c</v>
      </c>
      <c r="P63" s="50" t="str">
        <f t="shared" si="24"/>
        <v>IM255c</v>
      </c>
      <c r="Q63" s="50">
        <f t="shared" si="25"/>
        <v>0.28000000000000003</v>
      </c>
    </row>
    <row r="64" spans="1:17">
      <c r="A64">
        <f>A56+($A$48-$A$40)</f>
        <v>49</v>
      </c>
      <c r="B64" s="48">
        <f t="shared" si="14"/>
        <v>19</v>
      </c>
      <c r="C64" s="61" t="str">
        <f>IF(ISBLANK(F4),"",F4)</f>
        <v>IM266c</v>
      </c>
      <c r="D64" s="49">
        <f>IF(ISBLANK(F15),"",F15)</f>
        <v>0.33100000000000002</v>
      </c>
      <c r="E64" s="49"/>
      <c r="F64" s="49">
        <f>IF(ISBLANK(E15),"", AVERAGE(D64:E64))</f>
        <v>0.33100000000000002</v>
      </c>
      <c r="G64" s="63">
        <f>IF(ISBLANK(E15),"",(10^(((LN(F64/($E$26-F64)))-$C$34)/$C$33))*$G$33)</f>
        <v>2.428944941917301</v>
      </c>
      <c r="H64" s="50">
        <f t="shared" si="15"/>
        <v>5</v>
      </c>
      <c r="I64" s="64">
        <f>IF(ISBLANK(F15),"",G64*H64)</f>
        <v>12.144724709586505</v>
      </c>
      <c r="J64" s="65">
        <f>IF(ISBLANK(F15),"",IF(F64&gt;$F$41,"&lt;LOD",IF(F64&lt;$F$45,"&gt;max",I64)))</f>
        <v>12.144724709586505</v>
      </c>
      <c r="L64" s="50">
        <f t="shared" si="11"/>
        <v>25</v>
      </c>
      <c r="M64" s="50" t="s">
        <v>3</v>
      </c>
      <c r="N64" s="50">
        <v>4</v>
      </c>
      <c r="O64" s="50" t="str">
        <f t="shared" si="23"/>
        <v>IM266c</v>
      </c>
      <c r="P64" s="50" t="str">
        <f t="shared" si="24"/>
        <v>IM266c</v>
      </c>
      <c r="Q64" s="50">
        <f t="shared" ref="Q64:Q71" si="32">F15</f>
        <v>0.33100000000000002</v>
      </c>
    </row>
    <row r="65" spans="1:17">
      <c r="B65" s="54">
        <f t="shared" si="14"/>
        <v>20</v>
      </c>
      <c r="C65" s="61" t="str">
        <f t="shared" ref="C65:C71" si="33">IF(ISBLANK(F5),"",F5)</f>
        <v>IM273c</v>
      </c>
      <c r="D65" s="49">
        <f t="shared" ref="D65:D71" si="34">IF(ISBLANK(F16),"",F16)</f>
        <v>0.65100000000000002</v>
      </c>
      <c r="E65" s="49"/>
      <c r="F65" s="49">
        <f t="shared" ref="F65:F71" si="35">IF(ISBLANK(E16),"", AVERAGE(D65:E65))</f>
        <v>0.65100000000000002</v>
      </c>
      <c r="G65" s="63">
        <f t="shared" ref="G65:G71" si="36">IF(ISBLANK(E16),"",(10^(((LN(F65/($E$26-F65)))-$C$34)/$C$33))*$G$33)</f>
        <v>1.2602711738753969</v>
      </c>
      <c r="H65" s="50">
        <f t="shared" si="15"/>
        <v>5</v>
      </c>
      <c r="I65" s="64">
        <f t="shared" ref="I65:I71" si="37">IF(ISBLANK(F16),"",G65*H65)</f>
        <v>6.3013558693769847</v>
      </c>
      <c r="J65" s="65">
        <f t="shared" ref="J65:J71" si="38">IF(ISBLANK(F16),"",IF(F65&gt;$F$41,"&lt;LOD",IF(F65&lt;$F$45,"&gt;max",I65)))</f>
        <v>6.3013558693769847</v>
      </c>
      <c r="L65" s="50">
        <f t="shared" si="11"/>
        <v>26</v>
      </c>
      <c r="M65" s="50" t="s">
        <v>4</v>
      </c>
      <c r="N65" s="50">
        <v>4</v>
      </c>
      <c r="O65" s="50" t="str">
        <f t="shared" si="23"/>
        <v>IM273c</v>
      </c>
      <c r="P65" s="50" t="str">
        <f t="shared" si="24"/>
        <v>IM273c</v>
      </c>
      <c r="Q65" s="50">
        <f t="shared" si="32"/>
        <v>0.65100000000000002</v>
      </c>
    </row>
    <row r="66" spans="1:17">
      <c r="B66" s="54">
        <f t="shared" si="14"/>
        <v>21</v>
      </c>
      <c r="C66" s="61" t="str">
        <f t="shared" si="33"/>
        <v>IM292c</v>
      </c>
      <c r="D66" s="49">
        <f t="shared" si="34"/>
        <v>1.337</v>
      </c>
      <c r="E66" s="49"/>
      <c r="F66" s="49">
        <f t="shared" si="35"/>
        <v>1.337</v>
      </c>
      <c r="G66" s="63">
        <f t="shared" si="36"/>
        <v>0.40625771458692805</v>
      </c>
      <c r="H66" s="50">
        <f t="shared" si="15"/>
        <v>5</v>
      </c>
      <c r="I66" s="64">
        <f t="shared" si="37"/>
        <v>2.0312885729346402</v>
      </c>
      <c r="J66" s="65">
        <f t="shared" si="38"/>
        <v>2.0312885729346402</v>
      </c>
      <c r="L66" s="50">
        <f t="shared" si="11"/>
        <v>27</v>
      </c>
      <c r="M66" s="50" t="s">
        <v>5</v>
      </c>
      <c r="N66" s="50">
        <v>4</v>
      </c>
      <c r="O66" s="50" t="str">
        <f t="shared" si="23"/>
        <v>IM292c</v>
      </c>
      <c r="P66" s="50" t="str">
        <f t="shared" si="24"/>
        <v>IM292c</v>
      </c>
      <c r="Q66" s="50">
        <f t="shared" si="32"/>
        <v>1.337</v>
      </c>
    </row>
    <row r="67" spans="1:17">
      <c r="B67" s="54">
        <f t="shared" si="14"/>
        <v>22</v>
      </c>
      <c r="C67" s="61" t="str">
        <f t="shared" si="33"/>
        <v>IM299c</v>
      </c>
      <c r="D67" s="49">
        <f t="shared" si="34"/>
        <v>1.3160000000000001</v>
      </c>
      <c r="E67" s="49"/>
      <c r="F67" s="49">
        <f t="shared" si="35"/>
        <v>1.3160000000000001</v>
      </c>
      <c r="G67" s="63">
        <f t="shared" si="36"/>
        <v>0.42308963835913932</v>
      </c>
      <c r="H67" s="50">
        <f t="shared" si="15"/>
        <v>5</v>
      </c>
      <c r="I67" s="64">
        <f t="shared" si="37"/>
        <v>2.1154481917956964</v>
      </c>
      <c r="J67" s="65">
        <f t="shared" si="38"/>
        <v>2.1154481917956964</v>
      </c>
      <c r="L67" s="50">
        <f t="shared" si="11"/>
        <v>28</v>
      </c>
      <c r="M67" s="50" t="s">
        <v>6</v>
      </c>
      <c r="N67" s="50">
        <v>4</v>
      </c>
      <c r="O67" s="50" t="str">
        <f t="shared" si="23"/>
        <v>IM299c</v>
      </c>
      <c r="P67" s="50" t="str">
        <f t="shared" si="24"/>
        <v>IM299c</v>
      </c>
      <c r="Q67" s="50">
        <f t="shared" si="32"/>
        <v>1.3160000000000001</v>
      </c>
    </row>
    <row r="68" spans="1:17">
      <c r="B68" s="54">
        <f t="shared" si="14"/>
        <v>23</v>
      </c>
      <c r="C68" s="61" t="str">
        <f t="shared" si="33"/>
        <v>IM305c</v>
      </c>
      <c r="D68" s="49">
        <f t="shared" si="34"/>
        <v>0.82</v>
      </c>
      <c r="E68" s="49"/>
      <c r="F68" s="49">
        <f t="shared" si="35"/>
        <v>0.82</v>
      </c>
      <c r="G68" s="63">
        <f t="shared" si="36"/>
        <v>0.95686026510795574</v>
      </c>
      <c r="H68" s="50">
        <f t="shared" si="15"/>
        <v>5</v>
      </c>
      <c r="I68" s="64">
        <f t="shared" si="37"/>
        <v>4.7843013255397784</v>
      </c>
      <c r="J68" s="65">
        <f t="shared" si="38"/>
        <v>4.7843013255397784</v>
      </c>
      <c r="L68" s="50">
        <f t="shared" si="11"/>
        <v>29</v>
      </c>
      <c r="M68" s="50" t="s">
        <v>7</v>
      </c>
      <c r="N68" s="50">
        <v>4</v>
      </c>
      <c r="O68" s="50" t="str">
        <f t="shared" si="23"/>
        <v>IM305c</v>
      </c>
      <c r="P68" s="50" t="str">
        <f t="shared" si="24"/>
        <v>IM305c</v>
      </c>
      <c r="Q68" s="50">
        <f t="shared" si="32"/>
        <v>0.82</v>
      </c>
    </row>
    <row r="69" spans="1:17">
      <c r="B69" s="54">
        <f t="shared" si="14"/>
        <v>24</v>
      </c>
      <c r="C69" s="61" t="str">
        <f t="shared" si="33"/>
        <v>IM328c</v>
      </c>
      <c r="D69" s="49">
        <f t="shared" si="34"/>
        <v>1.417</v>
      </c>
      <c r="E69" s="49"/>
      <c r="F69" s="49">
        <f t="shared" si="35"/>
        <v>1.417</v>
      </c>
      <c r="G69" s="63">
        <f t="shared" si="36"/>
        <v>0.34430464616917056</v>
      </c>
      <c r="H69" s="50">
        <f t="shared" si="15"/>
        <v>5</v>
      </c>
      <c r="I69" s="64">
        <f t="shared" si="37"/>
        <v>1.7215232308458528</v>
      </c>
      <c r="J69" s="65">
        <f t="shared" si="38"/>
        <v>1.7215232308458528</v>
      </c>
      <c r="L69" s="50">
        <f t="shared" si="11"/>
        <v>30</v>
      </c>
      <c r="M69" s="50" t="s">
        <v>8</v>
      </c>
      <c r="N69" s="50">
        <v>4</v>
      </c>
      <c r="O69" s="50" t="str">
        <f t="shared" si="23"/>
        <v>IM328c</v>
      </c>
      <c r="P69" s="50" t="str">
        <f t="shared" si="24"/>
        <v>IM328c</v>
      </c>
      <c r="Q69" s="50">
        <f t="shared" si="32"/>
        <v>1.417</v>
      </c>
    </row>
    <row r="70" spans="1:17">
      <c r="B70" s="54">
        <f t="shared" si="14"/>
        <v>25</v>
      </c>
      <c r="C70" s="61" t="str">
        <f t="shared" si="33"/>
        <v>im266g*50</v>
      </c>
      <c r="D70" s="49">
        <f t="shared" si="34"/>
        <v>1.0229999999999999</v>
      </c>
      <c r="E70" s="49"/>
      <c r="F70" s="49">
        <f t="shared" si="35"/>
        <v>1.0229999999999999</v>
      </c>
      <c r="G70" s="63">
        <f t="shared" si="36"/>
        <v>0.69648167157352736</v>
      </c>
      <c r="H70" s="50">
        <v>50</v>
      </c>
      <c r="I70" s="64">
        <f t="shared" si="37"/>
        <v>34.824083578676365</v>
      </c>
      <c r="J70" s="65">
        <f t="shared" si="38"/>
        <v>34.824083578676365</v>
      </c>
      <c r="L70" s="50">
        <f t="shared" si="11"/>
        <v>31</v>
      </c>
      <c r="M70" s="50" t="s">
        <v>9</v>
      </c>
      <c r="N70" s="50">
        <v>4</v>
      </c>
      <c r="O70" s="50" t="str">
        <f t="shared" si="23"/>
        <v>im266g*50</v>
      </c>
      <c r="P70" s="50" t="str">
        <f t="shared" si="24"/>
        <v>im266g*50</v>
      </c>
      <c r="Q70" s="50">
        <f t="shared" si="32"/>
        <v>1.0229999999999999</v>
      </c>
    </row>
    <row r="71" spans="1:17">
      <c r="B71" s="54">
        <f t="shared" si="14"/>
        <v>26</v>
      </c>
      <c r="C71" s="61" t="str">
        <f t="shared" si="33"/>
        <v>im166g*50</v>
      </c>
      <c r="D71" s="49">
        <f t="shared" si="34"/>
        <v>0.94199999999999995</v>
      </c>
      <c r="E71" s="49"/>
      <c r="F71" s="49">
        <f t="shared" si="35"/>
        <v>0.94199999999999995</v>
      </c>
      <c r="G71" s="63">
        <f t="shared" si="36"/>
        <v>0.79069246845398844</v>
      </c>
      <c r="H71" s="50">
        <v>50</v>
      </c>
      <c r="I71" s="64">
        <f t="shared" si="37"/>
        <v>39.534623422699426</v>
      </c>
      <c r="J71" s="65">
        <f t="shared" si="38"/>
        <v>39.534623422699426</v>
      </c>
      <c r="L71" s="50">
        <f t="shared" si="11"/>
        <v>32</v>
      </c>
      <c r="M71" s="50" t="s">
        <v>10</v>
      </c>
      <c r="N71" s="50">
        <v>4</v>
      </c>
      <c r="O71" s="50" t="str">
        <f t="shared" si="23"/>
        <v>im166g*50</v>
      </c>
      <c r="P71" s="50" t="str">
        <f t="shared" si="24"/>
        <v>im166g*50</v>
      </c>
      <c r="Q71" s="50">
        <f t="shared" si="32"/>
        <v>0.94199999999999995</v>
      </c>
    </row>
    <row r="72" spans="1:17">
      <c r="A72">
        <f>A64+($A$48-$A$40)</f>
        <v>65</v>
      </c>
      <c r="B72" s="48">
        <f t="shared" si="14"/>
        <v>27</v>
      </c>
      <c r="C72" s="61" t="str">
        <f>IF(ISBLANK(G4),"",G4)</f>
        <v>S1</v>
      </c>
      <c r="D72" s="49">
        <f>IF(ISBLANK(G15),"",G15)</f>
        <v>1.512</v>
      </c>
      <c r="E72" s="49"/>
      <c r="F72" s="49">
        <f>IF(ISBLANK(G15),"", AVERAGE(D72:E72))</f>
        <v>1.512</v>
      </c>
      <c r="G72" s="63">
        <f>IF(ISBLANK(G15),"",(10^(((LN(F72/($E$26-F72)))-$C$34)/$C$33))*$G$33)</f>
        <v>0.27407946055826132</v>
      </c>
      <c r="H72" s="50">
        <f t="shared" si="15"/>
        <v>5</v>
      </c>
      <c r="I72" s="64">
        <f>IF(ISBLANK(G15),"",G72*H72)</f>
        <v>1.3703973027913066</v>
      </c>
      <c r="J72" s="65">
        <f>IF(ISBLANK(G15),"",IF(F72&gt;$F$41,"&lt;LOD",IF(F72&lt;$F$45,"&gt;max",I72)))</f>
        <v>1.3703973027913066</v>
      </c>
      <c r="L72" s="50">
        <f t="shared" si="11"/>
        <v>33</v>
      </c>
      <c r="M72" s="50" t="s">
        <v>3</v>
      </c>
      <c r="N72" s="50">
        <v>5</v>
      </c>
      <c r="O72" s="50" t="str">
        <f t="shared" si="23"/>
        <v>S1</v>
      </c>
      <c r="P72" s="50" t="str">
        <f t="shared" si="24"/>
        <v>S1</v>
      </c>
      <c r="Q72" s="50">
        <f t="shared" ref="Q72:Q79" si="39">G15</f>
        <v>1.512</v>
      </c>
    </row>
    <row r="73" spans="1:17">
      <c r="B73" s="54">
        <f t="shared" si="14"/>
        <v>28</v>
      </c>
      <c r="C73" s="61" t="str">
        <f t="shared" ref="C73:C79" si="40">IF(ISBLANK(G5),"",G5)</f>
        <v>S2</v>
      </c>
      <c r="D73" s="49">
        <f t="shared" ref="D73:D79" si="41">IF(ISBLANK(G16),"",G16)</f>
        <v>1.514</v>
      </c>
      <c r="E73" s="49"/>
      <c r="F73" s="49">
        <f t="shared" ref="F73:F79" si="42">IF(ISBLANK(G16),"", AVERAGE(D73:E73))</f>
        <v>1.514</v>
      </c>
      <c r="G73" s="63">
        <f t="shared" ref="G73:G79" si="43">IF(ISBLANK(G16),"",(10^(((LN(F73/($E$26-F73)))-$C$34)/$C$33))*$G$33)</f>
        <v>0.27262775737293438</v>
      </c>
      <c r="H73" s="50">
        <f t="shared" si="15"/>
        <v>5</v>
      </c>
      <c r="I73" s="64">
        <f t="shared" ref="I73:I79" si="44">IF(ISBLANK(G16),"",G73*H73)</f>
        <v>1.3631387868646718</v>
      </c>
      <c r="J73" s="65">
        <f t="shared" ref="J73:J79" si="45">IF(ISBLANK(G16),"",IF(F73&gt;$F$41,"&lt;LOD",IF(F73&lt;$F$45,"&gt;max",I73)))</f>
        <v>1.3631387868646718</v>
      </c>
      <c r="L73" s="50">
        <f t="shared" si="11"/>
        <v>34</v>
      </c>
      <c r="M73" s="50" t="s">
        <v>4</v>
      </c>
      <c r="N73" s="50">
        <v>5</v>
      </c>
      <c r="O73" s="50" t="str">
        <f t="shared" si="23"/>
        <v>S2</v>
      </c>
      <c r="P73" s="50" t="str">
        <f t="shared" si="24"/>
        <v>S2</v>
      </c>
      <c r="Q73" s="50">
        <f t="shared" si="39"/>
        <v>1.514</v>
      </c>
    </row>
    <row r="74" spans="1:17">
      <c r="B74" s="54">
        <f t="shared" si="14"/>
        <v>29</v>
      </c>
      <c r="C74" s="61" t="str">
        <f t="shared" si="40"/>
        <v>S3</v>
      </c>
      <c r="D74" s="49">
        <f t="shared" si="41"/>
        <v>1.1140000000000001</v>
      </c>
      <c r="E74" s="49"/>
      <c r="F74" s="49">
        <f t="shared" si="42"/>
        <v>1.1140000000000001</v>
      </c>
      <c r="G74" s="63">
        <f t="shared" si="43"/>
        <v>0.60206955472766299</v>
      </c>
      <c r="H74" s="50">
        <f t="shared" si="15"/>
        <v>5</v>
      </c>
      <c r="I74" s="64">
        <f t="shared" si="44"/>
        <v>3.0103477736383151</v>
      </c>
      <c r="J74" s="65">
        <f t="shared" si="45"/>
        <v>3.0103477736383151</v>
      </c>
      <c r="L74" s="50">
        <f t="shared" si="11"/>
        <v>35</v>
      </c>
      <c r="M74" s="50" t="s">
        <v>5</v>
      </c>
      <c r="N74" s="50">
        <v>5</v>
      </c>
      <c r="O74" s="50" t="str">
        <f t="shared" si="23"/>
        <v>S3</v>
      </c>
      <c r="P74" s="50" t="str">
        <f t="shared" si="24"/>
        <v>S3</v>
      </c>
      <c r="Q74" s="50">
        <f t="shared" si="39"/>
        <v>1.1140000000000001</v>
      </c>
    </row>
    <row r="75" spans="1:17">
      <c r="B75" s="54">
        <f t="shared" si="14"/>
        <v>30</v>
      </c>
      <c r="C75" s="61" t="str">
        <f t="shared" si="40"/>
        <v>S4</v>
      </c>
      <c r="D75" s="49">
        <f t="shared" si="41"/>
        <v>0.66100000000000003</v>
      </c>
      <c r="E75" s="49"/>
      <c r="F75" s="49">
        <f t="shared" si="42"/>
        <v>0.66100000000000003</v>
      </c>
      <c r="G75" s="63">
        <f t="shared" si="43"/>
        <v>1.2390408994772941</v>
      </c>
      <c r="H75" s="50">
        <f t="shared" si="15"/>
        <v>5</v>
      </c>
      <c r="I75" s="64">
        <f t="shared" si="44"/>
        <v>6.1952044973864702</v>
      </c>
      <c r="J75" s="65">
        <f t="shared" si="45"/>
        <v>6.1952044973864702</v>
      </c>
      <c r="L75" s="50">
        <f t="shared" si="11"/>
        <v>36</v>
      </c>
      <c r="M75" s="50" t="s">
        <v>6</v>
      </c>
      <c r="N75" s="50">
        <v>5</v>
      </c>
      <c r="O75" s="50" t="str">
        <f t="shared" si="23"/>
        <v>S4</v>
      </c>
      <c r="P75" s="50" t="str">
        <f t="shared" si="24"/>
        <v>S4</v>
      </c>
      <c r="Q75" s="50">
        <f t="shared" si="39"/>
        <v>0.66100000000000003</v>
      </c>
    </row>
    <row r="76" spans="1:17">
      <c r="B76" s="54">
        <f t="shared" si="14"/>
        <v>31</v>
      </c>
      <c r="C76" s="61" t="str">
        <f t="shared" si="40"/>
        <v>S5</v>
      </c>
      <c r="D76" s="49">
        <f t="shared" si="41"/>
        <v>0.33900000000000002</v>
      </c>
      <c r="E76" s="49"/>
      <c r="F76" s="49">
        <f t="shared" si="42"/>
        <v>0.33900000000000002</v>
      </c>
      <c r="G76" s="63">
        <f t="shared" si="43"/>
        <v>2.3785967425468537</v>
      </c>
      <c r="H76" s="50">
        <f t="shared" si="15"/>
        <v>5</v>
      </c>
      <c r="I76" s="64">
        <f t="shared" si="44"/>
        <v>11.892983712734269</v>
      </c>
      <c r="J76" s="65">
        <f t="shared" si="45"/>
        <v>11.892983712734269</v>
      </c>
      <c r="L76" s="50">
        <f t="shared" si="11"/>
        <v>37</v>
      </c>
      <c r="M76" s="50" t="s">
        <v>7</v>
      </c>
      <c r="N76" s="50">
        <v>5</v>
      </c>
      <c r="O76" s="50" t="str">
        <f t="shared" si="23"/>
        <v>S5</v>
      </c>
      <c r="P76" s="50" t="str">
        <f t="shared" si="24"/>
        <v>S5</v>
      </c>
      <c r="Q76" s="50">
        <f t="shared" si="39"/>
        <v>0.33900000000000002</v>
      </c>
    </row>
    <row r="77" spans="1:17">
      <c r="B77" s="54">
        <f t="shared" si="14"/>
        <v>32</v>
      </c>
      <c r="C77" s="61" t="str">
        <f t="shared" si="40"/>
        <v>S6</v>
      </c>
      <c r="D77" s="49">
        <f t="shared" si="41"/>
        <v>0.19700000000000001</v>
      </c>
      <c r="E77" s="49"/>
      <c r="F77" s="49">
        <f t="shared" si="42"/>
        <v>0.19700000000000001</v>
      </c>
      <c r="G77" s="63">
        <f t="shared" si="43"/>
        <v>3.7463776285760595</v>
      </c>
      <c r="H77" s="50">
        <f t="shared" si="15"/>
        <v>5</v>
      </c>
      <c r="I77" s="64">
        <f t="shared" si="44"/>
        <v>18.731888142880297</v>
      </c>
      <c r="J77" s="65" t="str">
        <f t="shared" si="45"/>
        <v>&gt;max</v>
      </c>
      <c r="L77" s="50">
        <f t="shared" si="11"/>
        <v>38</v>
      </c>
      <c r="M77" s="50" t="s">
        <v>8</v>
      </c>
      <c r="N77" s="50">
        <v>5</v>
      </c>
      <c r="O77" s="50" t="str">
        <f t="shared" si="23"/>
        <v>S6</v>
      </c>
      <c r="P77" s="50" t="str">
        <f t="shared" si="24"/>
        <v>S6</v>
      </c>
      <c r="Q77" s="50">
        <f t="shared" si="39"/>
        <v>0.19700000000000001</v>
      </c>
    </row>
    <row r="78" spans="1:17">
      <c r="B78" s="54">
        <f t="shared" si="14"/>
        <v>33</v>
      </c>
      <c r="C78" s="61" t="str">
        <f t="shared" si="40"/>
        <v>Ref 1*8</v>
      </c>
      <c r="D78" s="49">
        <f t="shared" si="41"/>
        <v>1.0529999999999999</v>
      </c>
      <c r="E78" s="49"/>
      <c r="F78" s="49">
        <f t="shared" si="42"/>
        <v>1.0529999999999999</v>
      </c>
      <c r="G78" s="63">
        <f t="shared" si="43"/>
        <v>0.66415960342227431</v>
      </c>
      <c r="H78" s="50">
        <f t="shared" si="15"/>
        <v>5</v>
      </c>
      <c r="I78" s="64">
        <f t="shared" si="44"/>
        <v>3.3207980171113718</v>
      </c>
      <c r="J78" s="65">
        <f t="shared" si="45"/>
        <v>3.3207980171113718</v>
      </c>
      <c r="L78" s="50">
        <f t="shared" si="11"/>
        <v>39</v>
      </c>
      <c r="M78" s="50" t="s">
        <v>9</v>
      </c>
      <c r="N78" s="50">
        <v>5</v>
      </c>
      <c r="O78" s="50" t="str">
        <f t="shared" si="23"/>
        <v>Ref 1*8</v>
      </c>
      <c r="P78" s="50" t="str">
        <f t="shared" si="24"/>
        <v>Ref 1*8</v>
      </c>
      <c r="Q78" s="50">
        <f t="shared" si="39"/>
        <v>1.0529999999999999</v>
      </c>
    </row>
    <row r="79" spans="1:17">
      <c r="B79" s="54">
        <f t="shared" si="14"/>
        <v>34</v>
      </c>
      <c r="C79" s="61" t="str">
        <f t="shared" si="40"/>
        <v>Ref 2*8</v>
      </c>
      <c r="D79" s="49">
        <f t="shared" si="41"/>
        <v>0.94699999999999995</v>
      </c>
      <c r="E79" s="49"/>
      <c r="F79" s="49">
        <f t="shared" si="42"/>
        <v>0.94699999999999995</v>
      </c>
      <c r="G79" s="63">
        <f t="shared" si="43"/>
        <v>0.78455190595945234</v>
      </c>
      <c r="H79" s="50">
        <f t="shared" si="15"/>
        <v>5</v>
      </c>
      <c r="I79" s="64">
        <f t="shared" si="44"/>
        <v>3.9227595297972617</v>
      </c>
      <c r="J79" s="65">
        <f t="shared" si="45"/>
        <v>3.9227595297972617</v>
      </c>
      <c r="L79" s="50">
        <f t="shared" si="11"/>
        <v>40</v>
      </c>
      <c r="M79" s="50" t="s">
        <v>10</v>
      </c>
      <c r="N79" s="50">
        <v>5</v>
      </c>
      <c r="O79" s="50" t="str">
        <f t="shared" si="23"/>
        <v>Ref 2*8</v>
      </c>
      <c r="P79" s="50" t="str">
        <f t="shared" si="24"/>
        <v>Ref 2*8</v>
      </c>
      <c r="Q79" s="50">
        <f t="shared" si="39"/>
        <v>0.94699999999999995</v>
      </c>
    </row>
    <row r="80" spans="1:17">
      <c r="A80">
        <f>A72+($A$48-$A$40)</f>
        <v>81</v>
      </c>
      <c r="B80" s="48">
        <f t="shared" si="14"/>
        <v>35</v>
      </c>
      <c r="C80" s="61" t="str">
        <f>IF(ISBLANK(H4),"",H4)</f>
        <v/>
      </c>
      <c r="D80" s="49" t="str">
        <f>IF(ISBLANK(H15),"",H15)</f>
        <v/>
      </c>
      <c r="E80" s="49"/>
      <c r="F80" s="49" t="str">
        <f>IF(ISBLANK(H15),"", AVERAGE(D80:E80))</f>
        <v/>
      </c>
      <c r="G80" s="63" t="str">
        <f>IF(ISBLANK(H15),"",(10^(((LN(F80/($E$26-F80)))-$C$34)/$C$33))*$G$33)</f>
        <v/>
      </c>
      <c r="H80" s="50">
        <f t="shared" si="15"/>
        <v>5</v>
      </c>
      <c r="I80" s="64" t="str">
        <f>IF(ISBLANK(H15),"",G80*H80)</f>
        <v/>
      </c>
      <c r="J80" s="65" t="str">
        <f>IF(ISBLANK(H15),"",IF(F80&gt;$F$41,"&lt;LOD",IF(F80&lt;$F$45,"&gt;max",I80)))</f>
        <v/>
      </c>
      <c r="L80" s="50">
        <f t="shared" si="11"/>
        <v>41</v>
      </c>
      <c r="M80" s="50" t="s">
        <v>3</v>
      </c>
      <c r="N80" s="50">
        <v>6</v>
      </c>
      <c r="O80" s="50" t="str">
        <f t="shared" si="23"/>
        <v/>
      </c>
      <c r="P80" s="50" t="str">
        <f t="shared" si="24"/>
        <v/>
      </c>
      <c r="Q80" s="50">
        <f t="shared" ref="Q80:Q87" si="46">H15</f>
        <v>0</v>
      </c>
    </row>
    <row r="81" spans="1:17">
      <c r="B81" s="54">
        <f t="shared" si="14"/>
        <v>36</v>
      </c>
      <c r="C81" s="61" t="str">
        <f t="shared" ref="C81:C87" si="47">IF(ISBLANK(H5),"",H5)</f>
        <v/>
      </c>
      <c r="D81" s="49" t="str">
        <f t="shared" ref="D81:D87" si="48">IF(ISBLANK(H16),"",H16)</f>
        <v/>
      </c>
      <c r="E81" s="49"/>
      <c r="F81" s="49" t="str">
        <f t="shared" ref="F81:F87" si="49">IF(ISBLANK(H16),"", AVERAGE(D81:E81))</f>
        <v/>
      </c>
      <c r="G81" s="63" t="str">
        <f t="shared" ref="G81:G87" si="50">IF(ISBLANK(H16),"",(10^(((LN(F81/($E$26-F81)))-$C$34)/$C$33))*$G$33)</f>
        <v/>
      </c>
      <c r="H81" s="50">
        <f t="shared" si="15"/>
        <v>5</v>
      </c>
      <c r="I81" s="64" t="str">
        <f t="shared" ref="I81:I87" si="51">IF(ISBLANK(H16),"",G81*H81)</f>
        <v/>
      </c>
      <c r="J81" s="65" t="str">
        <f t="shared" ref="J81:J87" si="52">IF(ISBLANK(H16),"",IF(F81&gt;$F$41,"&lt;LOD",IF(F81&lt;$F$45,"&gt;max",I81)))</f>
        <v/>
      </c>
      <c r="L81" s="50">
        <f t="shared" si="11"/>
        <v>42</v>
      </c>
      <c r="M81" s="50" t="s">
        <v>4</v>
      </c>
      <c r="N81" s="50">
        <v>6</v>
      </c>
      <c r="O81" s="50" t="str">
        <f t="shared" si="23"/>
        <v/>
      </c>
      <c r="P81" s="50" t="str">
        <f t="shared" si="24"/>
        <v/>
      </c>
      <c r="Q81" s="50">
        <f t="shared" si="46"/>
        <v>0</v>
      </c>
    </row>
    <row r="82" spans="1:17">
      <c r="B82" s="54">
        <f t="shared" si="14"/>
        <v>37</v>
      </c>
      <c r="C82" s="61" t="str">
        <f t="shared" si="47"/>
        <v/>
      </c>
      <c r="D82" s="49" t="str">
        <f t="shared" si="48"/>
        <v/>
      </c>
      <c r="E82" s="49"/>
      <c r="F82" s="49" t="str">
        <f t="shared" si="49"/>
        <v/>
      </c>
      <c r="G82" s="63" t="str">
        <f t="shared" si="50"/>
        <v/>
      </c>
      <c r="H82" s="50">
        <f t="shared" si="15"/>
        <v>5</v>
      </c>
      <c r="I82" s="64" t="str">
        <f t="shared" si="51"/>
        <v/>
      </c>
      <c r="J82" s="65" t="str">
        <f t="shared" si="52"/>
        <v/>
      </c>
      <c r="L82" s="50">
        <f t="shared" si="11"/>
        <v>43</v>
      </c>
      <c r="M82" s="50" t="s">
        <v>5</v>
      </c>
      <c r="N82" s="50">
        <v>6</v>
      </c>
      <c r="O82" s="50" t="str">
        <f t="shared" si="23"/>
        <v/>
      </c>
      <c r="P82" s="50" t="str">
        <f t="shared" si="24"/>
        <v/>
      </c>
      <c r="Q82" s="50">
        <f t="shared" si="46"/>
        <v>0</v>
      </c>
    </row>
    <row r="83" spans="1:17">
      <c r="B83" s="54">
        <f t="shared" si="14"/>
        <v>38</v>
      </c>
      <c r="C83" s="61" t="str">
        <f t="shared" si="47"/>
        <v/>
      </c>
      <c r="D83" s="49" t="str">
        <f t="shared" si="48"/>
        <v/>
      </c>
      <c r="E83" s="49"/>
      <c r="F83" s="49" t="str">
        <f t="shared" si="49"/>
        <v/>
      </c>
      <c r="G83" s="63" t="str">
        <f t="shared" si="50"/>
        <v/>
      </c>
      <c r="H83" s="50">
        <f t="shared" si="15"/>
        <v>5</v>
      </c>
      <c r="I83" s="64" t="str">
        <f t="shared" si="51"/>
        <v/>
      </c>
      <c r="J83" s="65" t="str">
        <f t="shared" si="52"/>
        <v/>
      </c>
      <c r="L83" s="50">
        <f t="shared" si="11"/>
        <v>44</v>
      </c>
      <c r="M83" s="50" t="s">
        <v>6</v>
      </c>
      <c r="N83" s="50">
        <v>6</v>
      </c>
      <c r="O83" s="50" t="str">
        <f t="shared" si="23"/>
        <v/>
      </c>
      <c r="P83" s="50" t="str">
        <f t="shared" si="24"/>
        <v/>
      </c>
      <c r="Q83" s="50">
        <f t="shared" si="46"/>
        <v>0</v>
      </c>
    </row>
    <row r="84" spans="1:17">
      <c r="B84" s="54">
        <f t="shared" si="14"/>
        <v>39</v>
      </c>
      <c r="C84" s="61" t="str">
        <f t="shared" si="47"/>
        <v/>
      </c>
      <c r="D84" s="49" t="str">
        <f t="shared" si="48"/>
        <v/>
      </c>
      <c r="E84" s="49"/>
      <c r="F84" s="49" t="str">
        <f t="shared" si="49"/>
        <v/>
      </c>
      <c r="G84" s="63" t="str">
        <f t="shared" si="50"/>
        <v/>
      </c>
      <c r="H84" s="50">
        <f t="shared" si="15"/>
        <v>5</v>
      </c>
      <c r="I84" s="64" t="str">
        <f t="shared" si="51"/>
        <v/>
      </c>
      <c r="J84" s="65" t="str">
        <f t="shared" si="52"/>
        <v/>
      </c>
      <c r="L84" s="50">
        <f t="shared" si="11"/>
        <v>45</v>
      </c>
      <c r="M84" s="50" t="s">
        <v>7</v>
      </c>
      <c r="N84" s="50">
        <v>6</v>
      </c>
      <c r="O84" s="50" t="str">
        <f t="shared" si="23"/>
        <v/>
      </c>
      <c r="P84" s="50" t="str">
        <f t="shared" si="24"/>
        <v/>
      </c>
      <c r="Q84" s="50">
        <f t="shared" si="46"/>
        <v>0</v>
      </c>
    </row>
    <row r="85" spans="1:17">
      <c r="B85" s="54">
        <f t="shared" si="14"/>
        <v>40</v>
      </c>
      <c r="C85" s="61" t="str">
        <f t="shared" si="47"/>
        <v/>
      </c>
      <c r="D85" s="49" t="str">
        <f t="shared" si="48"/>
        <v/>
      </c>
      <c r="E85" s="49"/>
      <c r="F85" s="49" t="str">
        <f t="shared" si="49"/>
        <v/>
      </c>
      <c r="G85" s="63" t="str">
        <f t="shared" si="50"/>
        <v/>
      </c>
      <c r="H85" s="50">
        <f t="shared" si="15"/>
        <v>5</v>
      </c>
      <c r="I85" s="64" t="str">
        <f t="shared" si="51"/>
        <v/>
      </c>
      <c r="J85" s="65" t="str">
        <f t="shared" si="52"/>
        <v/>
      </c>
      <c r="L85" s="50">
        <f t="shared" si="11"/>
        <v>46</v>
      </c>
      <c r="M85" s="50" t="s">
        <v>8</v>
      </c>
      <c r="N85" s="50">
        <v>6</v>
      </c>
      <c r="O85" s="50" t="str">
        <f t="shared" si="23"/>
        <v/>
      </c>
      <c r="P85" s="50" t="str">
        <f t="shared" si="24"/>
        <v/>
      </c>
      <c r="Q85" s="50">
        <f t="shared" si="46"/>
        <v>0</v>
      </c>
    </row>
    <row r="86" spans="1:17">
      <c r="B86" s="54">
        <f t="shared" si="14"/>
        <v>41</v>
      </c>
      <c r="C86" s="61" t="str">
        <f t="shared" si="47"/>
        <v/>
      </c>
      <c r="D86" s="49" t="str">
        <f t="shared" si="48"/>
        <v/>
      </c>
      <c r="E86" s="49"/>
      <c r="F86" s="49" t="str">
        <f t="shared" si="49"/>
        <v/>
      </c>
      <c r="G86" s="63" t="str">
        <f t="shared" si="50"/>
        <v/>
      </c>
      <c r="H86" s="50">
        <f t="shared" si="15"/>
        <v>5</v>
      </c>
      <c r="I86" s="64" t="str">
        <f t="shared" si="51"/>
        <v/>
      </c>
      <c r="J86" s="65" t="str">
        <f t="shared" si="52"/>
        <v/>
      </c>
      <c r="L86" s="50">
        <f t="shared" si="11"/>
        <v>47</v>
      </c>
      <c r="M86" s="50" t="s">
        <v>9</v>
      </c>
      <c r="N86" s="50">
        <v>6</v>
      </c>
      <c r="O86" s="50" t="str">
        <f t="shared" si="23"/>
        <v/>
      </c>
      <c r="P86" s="50" t="str">
        <f t="shared" si="24"/>
        <v/>
      </c>
      <c r="Q86" s="50">
        <f t="shared" si="46"/>
        <v>0</v>
      </c>
    </row>
    <row r="87" spans="1:17">
      <c r="B87" s="54">
        <f t="shared" si="14"/>
        <v>42</v>
      </c>
      <c r="C87" s="61" t="str">
        <f t="shared" si="47"/>
        <v/>
      </c>
      <c r="D87" s="49" t="str">
        <f t="shared" si="48"/>
        <v/>
      </c>
      <c r="E87" s="49"/>
      <c r="F87" s="49" t="str">
        <f t="shared" si="49"/>
        <v/>
      </c>
      <c r="G87" s="63" t="str">
        <f t="shared" si="50"/>
        <v/>
      </c>
      <c r="H87" s="50">
        <f t="shared" si="15"/>
        <v>5</v>
      </c>
      <c r="I87" s="64" t="str">
        <f t="shared" si="51"/>
        <v/>
      </c>
      <c r="J87" s="65" t="str">
        <f t="shared" si="52"/>
        <v/>
      </c>
      <c r="L87" s="50">
        <f t="shared" si="11"/>
        <v>48</v>
      </c>
      <c r="M87" s="50" t="s">
        <v>10</v>
      </c>
      <c r="N87" s="50">
        <v>6</v>
      </c>
      <c r="O87" s="50" t="str">
        <f t="shared" si="23"/>
        <v/>
      </c>
      <c r="P87" s="50" t="str">
        <f t="shared" si="24"/>
        <v/>
      </c>
      <c r="Q87" s="50">
        <f t="shared" si="46"/>
        <v>0</v>
      </c>
    </row>
    <row r="88" spans="1:17">
      <c r="A88">
        <f>A80+($A$48-$A$40)</f>
        <v>97</v>
      </c>
      <c r="B88" s="48">
        <f t="shared" si="14"/>
        <v>43</v>
      </c>
      <c r="C88" s="61" t="str">
        <f>IF(ISBLANK(I4),"",I4)</f>
        <v/>
      </c>
      <c r="D88" s="49" t="str">
        <f>IF(ISBLANK(I15),"",I15)</f>
        <v/>
      </c>
      <c r="E88" s="49"/>
      <c r="F88" s="49" t="str">
        <f>IF(ISBLANK(I15),"", AVERAGE(D88:E88))</f>
        <v/>
      </c>
      <c r="G88" s="63" t="str">
        <f>IF(ISBLANK(I15),"",(10^(((LN(F88/($E$26-F88)))-$C$34)/$C$33))*$G$33)</f>
        <v/>
      </c>
      <c r="H88" s="50">
        <f t="shared" si="15"/>
        <v>5</v>
      </c>
      <c r="I88" s="64" t="str">
        <f>IF(ISBLANK(I15),"",G88*H88)</f>
        <v/>
      </c>
      <c r="J88" s="65" t="str">
        <f>IF(ISBLANK(I15),"",IF(F88&gt;$F$41,"&lt;LOD",IF(F88&lt;$F$45,"&gt;max",I88)))</f>
        <v/>
      </c>
      <c r="L88" s="50">
        <f t="shared" si="11"/>
        <v>49</v>
      </c>
      <c r="M88" s="50" t="s">
        <v>3</v>
      </c>
      <c r="N88" s="50">
        <v>7</v>
      </c>
      <c r="O88" s="50" t="str">
        <f t="shared" si="23"/>
        <v/>
      </c>
      <c r="P88" s="50" t="str">
        <f t="shared" si="24"/>
        <v/>
      </c>
      <c r="Q88" s="50">
        <f t="shared" ref="Q88:Q95" si="53">I15</f>
        <v>0</v>
      </c>
    </row>
    <row r="89" spans="1:17">
      <c r="B89" s="54">
        <f t="shared" si="14"/>
        <v>44</v>
      </c>
      <c r="C89" s="61" t="str">
        <f t="shared" ref="C89:C95" si="54">IF(ISBLANK(I5),"",I5)</f>
        <v/>
      </c>
      <c r="D89" s="49" t="str">
        <f t="shared" ref="D89:D95" si="55">IF(ISBLANK(I16),"",I16)</f>
        <v/>
      </c>
      <c r="E89" s="49"/>
      <c r="F89" s="49" t="str">
        <f t="shared" ref="F89:F95" si="56">IF(ISBLANK(I16),"", AVERAGE(D89:E89))</f>
        <v/>
      </c>
      <c r="G89" s="63" t="str">
        <f t="shared" ref="G89:G95" si="57">IF(ISBLANK(I16),"",(10^(((LN(F89/($E$26-F89)))-$C$34)/$C$33))*$G$33)</f>
        <v/>
      </c>
      <c r="H89" s="50">
        <f t="shared" si="15"/>
        <v>5</v>
      </c>
      <c r="I89" s="64" t="str">
        <f t="shared" ref="I89:I95" si="58">IF(ISBLANK(I16),"",G89*H89)</f>
        <v/>
      </c>
      <c r="J89" s="65" t="str">
        <f t="shared" ref="J89:J95" si="59">IF(ISBLANK(I16),"",IF(F89&gt;$F$41,"&lt;LOD",IF(F89&lt;$F$45,"&gt;max",I89)))</f>
        <v/>
      </c>
      <c r="L89" s="50">
        <f t="shared" si="11"/>
        <v>50</v>
      </c>
      <c r="M89" s="50" t="s">
        <v>4</v>
      </c>
      <c r="N89" s="50">
        <v>7</v>
      </c>
      <c r="O89" s="50" t="str">
        <f t="shared" si="23"/>
        <v/>
      </c>
      <c r="P89" s="50" t="str">
        <f t="shared" si="24"/>
        <v/>
      </c>
      <c r="Q89" s="50">
        <f t="shared" si="53"/>
        <v>0</v>
      </c>
    </row>
    <row r="90" spans="1:17">
      <c r="B90" s="54">
        <f t="shared" si="14"/>
        <v>45</v>
      </c>
      <c r="C90" s="61" t="str">
        <f t="shared" si="54"/>
        <v/>
      </c>
      <c r="D90" s="49" t="str">
        <f t="shared" si="55"/>
        <v/>
      </c>
      <c r="E90" s="49"/>
      <c r="F90" s="49" t="str">
        <f t="shared" si="56"/>
        <v/>
      </c>
      <c r="G90" s="63" t="str">
        <f t="shared" si="57"/>
        <v/>
      </c>
      <c r="H90" s="50">
        <f t="shared" si="15"/>
        <v>5</v>
      </c>
      <c r="I90" s="64" t="str">
        <f t="shared" si="58"/>
        <v/>
      </c>
      <c r="J90" s="65" t="str">
        <f t="shared" si="59"/>
        <v/>
      </c>
      <c r="L90" s="50">
        <f t="shared" si="11"/>
        <v>51</v>
      </c>
      <c r="M90" s="50" t="s">
        <v>5</v>
      </c>
      <c r="N90" s="50">
        <v>7</v>
      </c>
      <c r="O90" s="50" t="str">
        <f t="shared" si="23"/>
        <v/>
      </c>
      <c r="P90" s="50" t="str">
        <f t="shared" si="24"/>
        <v/>
      </c>
      <c r="Q90" s="50">
        <f t="shared" si="53"/>
        <v>0</v>
      </c>
    </row>
    <row r="91" spans="1:17">
      <c r="B91" s="54">
        <f t="shared" si="14"/>
        <v>46</v>
      </c>
      <c r="C91" s="61" t="str">
        <f t="shared" si="54"/>
        <v/>
      </c>
      <c r="D91" s="49" t="str">
        <f t="shared" si="55"/>
        <v/>
      </c>
      <c r="E91" s="49"/>
      <c r="F91" s="49" t="str">
        <f t="shared" si="56"/>
        <v/>
      </c>
      <c r="G91" s="63" t="str">
        <f t="shared" si="57"/>
        <v/>
      </c>
      <c r="H91" s="50">
        <f t="shared" si="15"/>
        <v>5</v>
      </c>
      <c r="I91" s="64" t="str">
        <f t="shared" si="58"/>
        <v/>
      </c>
      <c r="J91" s="65" t="str">
        <f t="shared" si="59"/>
        <v/>
      </c>
      <c r="L91" s="50">
        <f t="shared" si="11"/>
        <v>52</v>
      </c>
      <c r="M91" s="50" t="s">
        <v>6</v>
      </c>
      <c r="N91" s="50">
        <v>7</v>
      </c>
      <c r="O91" s="50" t="str">
        <f t="shared" si="23"/>
        <v/>
      </c>
      <c r="P91" s="50" t="str">
        <f t="shared" si="24"/>
        <v/>
      </c>
      <c r="Q91" s="50">
        <f t="shared" si="53"/>
        <v>0</v>
      </c>
    </row>
    <row r="92" spans="1:17">
      <c r="B92" s="54">
        <f t="shared" si="14"/>
        <v>47</v>
      </c>
      <c r="C92" s="61" t="str">
        <f t="shared" si="54"/>
        <v/>
      </c>
      <c r="D92" s="49" t="str">
        <f t="shared" si="55"/>
        <v/>
      </c>
      <c r="E92" s="49"/>
      <c r="F92" s="49" t="str">
        <f t="shared" si="56"/>
        <v/>
      </c>
      <c r="G92" s="63" t="str">
        <f t="shared" si="57"/>
        <v/>
      </c>
      <c r="H92" s="50">
        <f t="shared" si="15"/>
        <v>5</v>
      </c>
      <c r="I92" s="64" t="str">
        <f t="shared" si="58"/>
        <v/>
      </c>
      <c r="J92" s="65" t="str">
        <f t="shared" si="59"/>
        <v/>
      </c>
      <c r="L92" s="50">
        <f t="shared" si="11"/>
        <v>53</v>
      </c>
      <c r="M92" s="50" t="s">
        <v>7</v>
      </c>
      <c r="N92" s="50">
        <v>7</v>
      </c>
      <c r="O92" s="50" t="str">
        <f t="shared" si="23"/>
        <v/>
      </c>
      <c r="P92" s="50" t="str">
        <f t="shared" si="24"/>
        <v/>
      </c>
      <c r="Q92" s="50">
        <f t="shared" si="53"/>
        <v>0</v>
      </c>
    </row>
    <row r="93" spans="1:17">
      <c r="B93" s="54">
        <f t="shared" si="14"/>
        <v>48</v>
      </c>
      <c r="C93" s="61" t="str">
        <f t="shared" si="54"/>
        <v/>
      </c>
      <c r="D93" s="49" t="str">
        <f t="shared" si="55"/>
        <v/>
      </c>
      <c r="E93" s="49"/>
      <c r="F93" s="49" t="str">
        <f t="shared" si="56"/>
        <v/>
      </c>
      <c r="G93" s="63" t="str">
        <f t="shared" si="57"/>
        <v/>
      </c>
      <c r="H93" s="50">
        <f t="shared" si="15"/>
        <v>5</v>
      </c>
      <c r="I93" s="64" t="str">
        <f t="shared" si="58"/>
        <v/>
      </c>
      <c r="J93" s="65" t="str">
        <f t="shared" si="59"/>
        <v/>
      </c>
      <c r="L93" s="50">
        <f t="shared" si="11"/>
        <v>54</v>
      </c>
      <c r="M93" s="50" t="s">
        <v>8</v>
      </c>
      <c r="N93" s="50">
        <v>7</v>
      </c>
      <c r="O93" s="50" t="str">
        <f t="shared" si="23"/>
        <v/>
      </c>
      <c r="P93" s="50" t="str">
        <f t="shared" si="24"/>
        <v/>
      </c>
      <c r="Q93" s="50">
        <f t="shared" si="53"/>
        <v>0</v>
      </c>
    </row>
    <row r="94" spans="1:17">
      <c r="B94" s="54">
        <f t="shared" si="14"/>
        <v>49</v>
      </c>
      <c r="C94" s="61" t="str">
        <f t="shared" si="54"/>
        <v/>
      </c>
      <c r="D94" s="49" t="str">
        <f t="shared" si="55"/>
        <v/>
      </c>
      <c r="E94" s="49"/>
      <c r="F94" s="49" t="str">
        <f t="shared" si="56"/>
        <v/>
      </c>
      <c r="G94" s="63" t="str">
        <f t="shared" si="57"/>
        <v/>
      </c>
      <c r="H94" s="50">
        <f t="shared" si="15"/>
        <v>5</v>
      </c>
      <c r="I94" s="64" t="str">
        <f t="shared" si="58"/>
        <v/>
      </c>
      <c r="J94" s="65" t="str">
        <f t="shared" si="59"/>
        <v/>
      </c>
      <c r="L94" s="50">
        <f t="shared" si="11"/>
        <v>55</v>
      </c>
      <c r="M94" s="50" t="s">
        <v>9</v>
      </c>
      <c r="N94" s="50">
        <v>7</v>
      </c>
      <c r="O94" s="50" t="str">
        <f t="shared" si="23"/>
        <v/>
      </c>
      <c r="P94" s="50" t="str">
        <f t="shared" si="24"/>
        <v/>
      </c>
      <c r="Q94" s="50">
        <f t="shared" si="53"/>
        <v>0</v>
      </c>
    </row>
    <row r="95" spans="1:17">
      <c r="B95" s="54">
        <f t="shared" si="14"/>
        <v>50</v>
      </c>
      <c r="C95" s="61" t="str">
        <f t="shared" si="54"/>
        <v/>
      </c>
      <c r="D95" s="49" t="str">
        <f t="shared" si="55"/>
        <v/>
      </c>
      <c r="E95" s="49"/>
      <c r="F95" s="49" t="str">
        <f t="shared" si="56"/>
        <v/>
      </c>
      <c r="G95" s="63" t="str">
        <f t="shared" si="57"/>
        <v/>
      </c>
      <c r="H95" s="50">
        <f t="shared" si="15"/>
        <v>5</v>
      </c>
      <c r="I95" s="64" t="str">
        <f t="shared" si="58"/>
        <v/>
      </c>
      <c r="J95" s="65" t="str">
        <f t="shared" si="59"/>
        <v/>
      </c>
      <c r="L95" s="50">
        <f t="shared" si="11"/>
        <v>56</v>
      </c>
      <c r="M95" s="50" t="s">
        <v>10</v>
      </c>
      <c r="N95" s="50">
        <v>7</v>
      </c>
      <c r="O95" s="50" t="str">
        <f t="shared" si="23"/>
        <v/>
      </c>
      <c r="P95" s="50" t="str">
        <f t="shared" si="24"/>
        <v/>
      </c>
      <c r="Q95" s="50">
        <f t="shared" si="53"/>
        <v>0</v>
      </c>
    </row>
    <row r="96" spans="1:17">
      <c r="A96">
        <f>A88+($A$48-$A$40)</f>
        <v>113</v>
      </c>
      <c r="B96" s="48">
        <f t="shared" si="14"/>
        <v>51</v>
      </c>
      <c r="C96" s="61" t="str">
        <f>IF(ISBLANK(J4),"",J4)</f>
        <v/>
      </c>
      <c r="D96" s="49" t="str">
        <f>IF(ISBLANK(J15),"",J15)</f>
        <v/>
      </c>
      <c r="E96" s="49"/>
      <c r="F96" s="49" t="str">
        <f>IF(ISBLANK(J15),"", AVERAGE(D96:E96))</f>
        <v/>
      </c>
      <c r="G96" s="63" t="str">
        <f>IF(ISBLANK(J15),"",(10^(((LN(F96/($E$26-F96)))-$C$34)/$C$33))*$G$33)</f>
        <v/>
      </c>
      <c r="H96" s="50">
        <f t="shared" si="15"/>
        <v>5</v>
      </c>
      <c r="I96" s="64" t="str">
        <f>IF(ISBLANK(J15),"",G96*H96)</f>
        <v/>
      </c>
      <c r="J96" s="65" t="str">
        <f>IF(ISBLANK(J15),"",IF(F96&gt;$F$41,"&lt;LOD",IF(F96&lt;$F$45,"&gt;max",I96)))</f>
        <v/>
      </c>
      <c r="L96" s="50">
        <f t="shared" si="11"/>
        <v>57</v>
      </c>
      <c r="M96" s="50" t="s">
        <v>3</v>
      </c>
      <c r="N96" s="50">
        <v>8</v>
      </c>
      <c r="O96" s="50" t="str">
        <f t="shared" si="23"/>
        <v/>
      </c>
      <c r="P96" s="50" t="str">
        <f t="shared" si="24"/>
        <v/>
      </c>
      <c r="Q96" s="50">
        <f t="shared" ref="Q96:Q103" si="60">J15</f>
        <v>0</v>
      </c>
    </row>
    <row r="97" spans="1:17">
      <c r="B97" s="54">
        <f t="shared" si="14"/>
        <v>52</v>
      </c>
      <c r="C97" s="61" t="str">
        <f t="shared" ref="C97:C103" si="61">IF(ISBLANK(J5),"",J5)</f>
        <v/>
      </c>
      <c r="D97" s="49" t="str">
        <f t="shared" ref="D97:D103" si="62">IF(ISBLANK(J16),"",J16)</f>
        <v/>
      </c>
      <c r="E97" s="49"/>
      <c r="F97" s="49" t="str">
        <f t="shared" ref="F97:F103" si="63">IF(ISBLANK(J16),"", AVERAGE(D97:E97))</f>
        <v/>
      </c>
      <c r="G97" s="63" t="str">
        <f t="shared" ref="G97:G103" si="64">IF(ISBLANK(J16),"",(10^(((LN(F97/($E$26-F97)))-$C$34)/$C$33))*$G$33)</f>
        <v/>
      </c>
      <c r="H97" s="50">
        <f t="shared" si="15"/>
        <v>5</v>
      </c>
      <c r="I97" s="64" t="str">
        <f t="shared" ref="I97:I103" si="65">IF(ISBLANK(J16),"",G97*H97)</f>
        <v/>
      </c>
      <c r="J97" s="65" t="str">
        <f t="shared" ref="J97:J103" si="66">IF(ISBLANK(J16),"",IF(F97&gt;$F$41,"&lt;LOD",IF(F97&lt;$F$45,"&gt;max",I97)))</f>
        <v/>
      </c>
      <c r="L97" s="50">
        <f t="shared" si="11"/>
        <v>58</v>
      </c>
      <c r="M97" s="50" t="s">
        <v>4</v>
      </c>
      <c r="N97" s="50">
        <v>8</v>
      </c>
      <c r="O97" s="50" t="str">
        <f t="shared" si="23"/>
        <v/>
      </c>
      <c r="P97" s="50" t="str">
        <f t="shared" si="24"/>
        <v/>
      </c>
      <c r="Q97" s="50">
        <f t="shared" si="60"/>
        <v>0</v>
      </c>
    </row>
    <row r="98" spans="1:17">
      <c r="B98" s="54">
        <f t="shared" si="14"/>
        <v>53</v>
      </c>
      <c r="C98" s="61" t="str">
        <f t="shared" si="61"/>
        <v/>
      </c>
      <c r="D98" s="49" t="str">
        <f t="shared" si="62"/>
        <v/>
      </c>
      <c r="E98" s="49"/>
      <c r="F98" s="49" t="str">
        <f t="shared" si="63"/>
        <v/>
      </c>
      <c r="G98" s="63" t="str">
        <f t="shared" si="64"/>
        <v/>
      </c>
      <c r="H98" s="50">
        <f t="shared" si="15"/>
        <v>5</v>
      </c>
      <c r="I98" s="64" t="str">
        <f t="shared" si="65"/>
        <v/>
      </c>
      <c r="J98" s="65" t="str">
        <f t="shared" si="66"/>
        <v/>
      </c>
      <c r="L98" s="50">
        <f t="shared" si="11"/>
        <v>59</v>
      </c>
      <c r="M98" s="50" t="s">
        <v>5</v>
      </c>
      <c r="N98" s="50">
        <v>8</v>
      </c>
      <c r="O98" s="50" t="str">
        <f t="shared" si="23"/>
        <v/>
      </c>
      <c r="P98" s="50" t="str">
        <f t="shared" si="24"/>
        <v/>
      </c>
      <c r="Q98" s="50">
        <f t="shared" si="60"/>
        <v>0</v>
      </c>
    </row>
    <row r="99" spans="1:17">
      <c r="B99" s="54">
        <f t="shared" si="14"/>
        <v>54</v>
      </c>
      <c r="C99" s="61" t="str">
        <f t="shared" si="61"/>
        <v/>
      </c>
      <c r="D99" s="49" t="str">
        <f t="shared" si="62"/>
        <v/>
      </c>
      <c r="E99" s="49"/>
      <c r="F99" s="49" t="str">
        <f t="shared" si="63"/>
        <v/>
      </c>
      <c r="G99" s="63" t="str">
        <f t="shared" si="64"/>
        <v/>
      </c>
      <c r="H99" s="50">
        <f t="shared" si="15"/>
        <v>5</v>
      </c>
      <c r="I99" s="64" t="str">
        <f t="shared" si="65"/>
        <v/>
      </c>
      <c r="J99" s="65" t="str">
        <f t="shared" si="66"/>
        <v/>
      </c>
      <c r="L99" s="50">
        <f t="shared" si="11"/>
        <v>60</v>
      </c>
      <c r="M99" s="50" t="s">
        <v>6</v>
      </c>
      <c r="N99" s="50">
        <v>8</v>
      </c>
      <c r="O99" s="50" t="str">
        <f t="shared" si="23"/>
        <v/>
      </c>
      <c r="P99" s="50" t="str">
        <f t="shared" si="24"/>
        <v/>
      </c>
      <c r="Q99" s="50">
        <f t="shared" si="60"/>
        <v>0</v>
      </c>
    </row>
    <row r="100" spans="1:17">
      <c r="B100" s="54">
        <f t="shared" si="14"/>
        <v>55</v>
      </c>
      <c r="C100" s="61" t="str">
        <f t="shared" si="61"/>
        <v/>
      </c>
      <c r="D100" s="49" t="str">
        <f t="shared" si="62"/>
        <v/>
      </c>
      <c r="E100" s="49"/>
      <c r="F100" s="49" t="str">
        <f t="shared" si="63"/>
        <v/>
      </c>
      <c r="G100" s="63" t="str">
        <f t="shared" si="64"/>
        <v/>
      </c>
      <c r="H100" s="50">
        <f t="shared" si="15"/>
        <v>5</v>
      </c>
      <c r="I100" s="64" t="str">
        <f t="shared" si="65"/>
        <v/>
      </c>
      <c r="J100" s="65" t="str">
        <f t="shared" si="66"/>
        <v/>
      </c>
      <c r="L100" s="50">
        <f t="shared" si="11"/>
        <v>61</v>
      </c>
      <c r="M100" s="50" t="s">
        <v>7</v>
      </c>
      <c r="N100" s="50">
        <v>8</v>
      </c>
      <c r="O100" s="50" t="str">
        <f t="shared" si="23"/>
        <v/>
      </c>
      <c r="P100" s="50" t="str">
        <f t="shared" si="24"/>
        <v/>
      </c>
      <c r="Q100" s="50">
        <f t="shared" si="60"/>
        <v>0</v>
      </c>
    </row>
    <row r="101" spans="1:17">
      <c r="B101" s="54">
        <f t="shared" si="14"/>
        <v>56</v>
      </c>
      <c r="C101" s="61" t="str">
        <f t="shared" si="61"/>
        <v/>
      </c>
      <c r="D101" s="49" t="str">
        <f t="shared" si="62"/>
        <v/>
      </c>
      <c r="E101" s="49"/>
      <c r="F101" s="49" t="str">
        <f t="shared" si="63"/>
        <v/>
      </c>
      <c r="G101" s="63" t="str">
        <f t="shared" si="64"/>
        <v/>
      </c>
      <c r="H101" s="50">
        <f t="shared" si="15"/>
        <v>5</v>
      </c>
      <c r="I101" s="64" t="str">
        <f t="shared" si="65"/>
        <v/>
      </c>
      <c r="J101" s="65" t="str">
        <f t="shared" si="66"/>
        <v/>
      </c>
      <c r="L101" s="50">
        <f t="shared" si="11"/>
        <v>62</v>
      </c>
      <c r="M101" s="50" t="s">
        <v>8</v>
      </c>
      <c r="N101" s="50">
        <v>8</v>
      </c>
      <c r="O101" s="50" t="str">
        <f t="shared" si="23"/>
        <v/>
      </c>
      <c r="P101" s="50" t="str">
        <f t="shared" si="24"/>
        <v/>
      </c>
      <c r="Q101" s="50">
        <f t="shared" si="60"/>
        <v>0</v>
      </c>
    </row>
    <row r="102" spans="1:17">
      <c r="B102" s="54">
        <f t="shared" si="14"/>
        <v>57</v>
      </c>
      <c r="C102" s="61" t="str">
        <f t="shared" si="61"/>
        <v/>
      </c>
      <c r="D102" s="49" t="str">
        <f t="shared" si="62"/>
        <v/>
      </c>
      <c r="E102" s="49"/>
      <c r="F102" s="49" t="str">
        <f t="shared" si="63"/>
        <v/>
      </c>
      <c r="G102" s="63" t="str">
        <f t="shared" si="64"/>
        <v/>
      </c>
      <c r="H102" s="50">
        <f t="shared" si="15"/>
        <v>5</v>
      </c>
      <c r="I102" s="64" t="str">
        <f t="shared" si="65"/>
        <v/>
      </c>
      <c r="J102" s="65" t="str">
        <f t="shared" si="66"/>
        <v/>
      </c>
      <c r="L102" s="50">
        <f t="shared" si="11"/>
        <v>63</v>
      </c>
      <c r="M102" s="50" t="s">
        <v>9</v>
      </c>
      <c r="N102" s="50">
        <v>8</v>
      </c>
      <c r="O102" s="50" t="str">
        <f t="shared" si="23"/>
        <v/>
      </c>
      <c r="P102" s="50" t="str">
        <f t="shared" si="24"/>
        <v/>
      </c>
      <c r="Q102" s="50">
        <f t="shared" si="60"/>
        <v>0</v>
      </c>
    </row>
    <row r="103" spans="1:17">
      <c r="B103" s="54">
        <f t="shared" si="14"/>
        <v>58</v>
      </c>
      <c r="C103" s="61" t="str">
        <f t="shared" si="61"/>
        <v/>
      </c>
      <c r="D103" s="49" t="str">
        <f t="shared" si="62"/>
        <v/>
      </c>
      <c r="E103" s="49"/>
      <c r="F103" s="49" t="str">
        <f t="shared" si="63"/>
        <v/>
      </c>
      <c r="G103" s="63" t="str">
        <f t="shared" si="64"/>
        <v/>
      </c>
      <c r="H103" s="50">
        <f t="shared" si="15"/>
        <v>5</v>
      </c>
      <c r="I103" s="64" t="str">
        <f t="shared" si="65"/>
        <v/>
      </c>
      <c r="J103" s="65" t="str">
        <f t="shared" si="66"/>
        <v/>
      </c>
      <c r="L103" s="50">
        <f t="shared" si="11"/>
        <v>64</v>
      </c>
      <c r="M103" s="50" t="s">
        <v>10</v>
      </c>
      <c r="N103" s="50">
        <v>8</v>
      </c>
      <c r="O103" s="50" t="str">
        <f t="shared" si="23"/>
        <v/>
      </c>
      <c r="P103" s="50" t="str">
        <f t="shared" si="24"/>
        <v/>
      </c>
      <c r="Q103" s="50">
        <f t="shared" si="60"/>
        <v>0</v>
      </c>
    </row>
    <row r="104" spans="1:17">
      <c r="A104">
        <f>A96+($A$48-$A$40)</f>
        <v>129</v>
      </c>
      <c r="B104" s="48">
        <f t="shared" si="14"/>
        <v>59</v>
      </c>
      <c r="C104" s="61" t="str">
        <f>IF(ISBLANK(K4),"",K4)</f>
        <v/>
      </c>
      <c r="D104" s="49" t="str">
        <f>IF(ISBLANK(K15),"",K15)</f>
        <v/>
      </c>
      <c r="E104" s="49"/>
      <c r="F104" s="49" t="str">
        <f>IF(ISBLANK(K15),"", AVERAGE(D104:E104))</f>
        <v/>
      </c>
      <c r="G104" s="63" t="str">
        <f>IF(ISBLANK(K15),"",(10^(((LN(F104/($E$26-F104)))-$C$34)/$C$33))*$G$33)</f>
        <v/>
      </c>
      <c r="H104" s="50">
        <f t="shared" si="15"/>
        <v>5</v>
      </c>
      <c r="I104" s="64" t="str">
        <f>IF(ISBLANK(K15),"",G104*H104)</f>
        <v/>
      </c>
      <c r="J104" s="65" t="str">
        <f>IF(ISBLANK(K15),"",IF(F104&gt;$F$41,"&lt;LOD",IF(F104&lt;$F$45,"&gt;max",I104)))</f>
        <v/>
      </c>
      <c r="L104" s="50">
        <f t="shared" si="11"/>
        <v>65</v>
      </c>
      <c r="M104" s="50" t="s">
        <v>3</v>
      </c>
      <c r="N104" s="50">
        <v>9</v>
      </c>
      <c r="O104" s="50" t="str">
        <f t="shared" si="23"/>
        <v/>
      </c>
      <c r="P104" s="50" t="str">
        <f t="shared" si="24"/>
        <v/>
      </c>
      <c r="Q104" s="50">
        <f t="shared" ref="Q104:Q111" si="67">K15</f>
        <v>0</v>
      </c>
    </row>
    <row r="105" spans="1:17">
      <c r="B105" s="54">
        <f t="shared" si="14"/>
        <v>60</v>
      </c>
      <c r="C105" s="61" t="str">
        <f t="shared" ref="C105:C111" si="68">IF(ISBLANK(K5),"",K5)</f>
        <v/>
      </c>
      <c r="D105" s="49" t="str">
        <f t="shared" ref="D105:D111" si="69">IF(ISBLANK(K16),"",K16)</f>
        <v/>
      </c>
      <c r="E105" s="49"/>
      <c r="F105" s="49" t="str">
        <f t="shared" ref="F105:F111" si="70">IF(ISBLANK(K16),"", AVERAGE(D105:E105))</f>
        <v/>
      </c>
      <c r="G105" s="63" t="str">
        <f t="shared" ref="G105:G111" si="71">IF(ISBLANK(K16),"",(10^(((LN(F105/($E$26-F105)))-$C$34)/$C$33))*$G$33)</f>
        <v/>
      </c>
      <c r="H105" s="50">
        <f t="shared" si="15"/>
        <v>5</v>
      </c>
      <c r="I105" s="64" t="str">
        <f t="shared" ref="I105:I111" si="72">IF(ISBLANK(K16),"",G105*H105)</f>
        <v/>
      </c>
      <c r="J105" s="65" t="str">
        <f t="shared" ref="J105:J111" si="73">IF(ISBLANK(K16),"",IF(F105&gt;$F$41,"&lt;LOD",IF(F105&lt;$F$45,"&gt;max",I105)))</f>
        <v/>
      </c>
      <c r="L105" s="50">
        <f t="shared" ref="L105:L135" si="74">L104+1</f>
        <v>66</v>
      </c>
      <c r="M105" s="50" t="s">
        <v>4</v>
      </c>
      <c r="N105" s="50">
        <v>9</v>
      </c>
      <c r="O105" s="50" t="str">
        <f t="shared" si="23"/>
        <v/>
      </c>
      <c r="P105" s="50" t="str">
        <f t="shared" si="24"/>
        <v/>
      </c>
      <c r="Q105" s="50">
        <f t="shared" si="67"/>
        <v>0</v>
      </c>
    </row>
    <row r="106" spans="1:17">
      <c r="B106" s="54">
        <f t="shared" si="14"/>
        <v>61</v>
      </c>
      <c r="C106" s="61" t="str">
        <f t="shared" si="68"/>
        <v/>
      </c>
      <c r="D106" s="49" t="str">
        <f t="shared" si="69"/>
        <v/>
      </c>
      <c r="E106" s="49"/>
      <c r="F106" s="49" t="str">
        <f t="shared" si="70"/>
        <v/>
      </c>
      <c r="G106" s="63" t="str">
        <f t="shared" si="71"/>
        <v/>
      </c>
      <c r="H106" s="50">
        <f t="shared" si="15"/>
        <v>5</v>
      </c>
      <c r="I106" s="64" t="str">
        <f t="shared" si="72"/>
        <v/>
      </c>
      <c r="J106" s="65" t="str">
        <f t="shared" si="73"/>
        <v/>
      </c>
      <c r="L106" s="50">
        <f t="shared" si="74"/>
        <v>67</v>
      </c>
      <c r="M106" s="50" t="s">
        <v>5</v>
      </c>
      <c r="N106" s="50">
        <v>9</v>
      </c>
      <c r="O106" s="50" t="str">
        <f t="shared" si="23"/>
        <v/>
      </c>
      <c r="P106" s="50" t="str">
        <f t="shared" si="24"/>
        <v/>
      </c>
      <c r="Q106" s="50">
        <f t="shared" si="67"/>
        <v>0</v>
      </c>
    </row>
    <row r="107" spans="1:17">
      <c r="B107" s="54">
        <f t="shared" si="14"/>
        <v>62</v>
      </c>
      <c r="C107" s="61" t="str">
        <f t="shared" si="68"/>
        <v/>
      </c>
      <c r="D107" s="49" t="str">
        <f t="shared" si="69"/>
        <v/>
      </c>
      <c r="E107" s="49"/>
      <c r="F107" s="49" t="str">
        <f t="shared" si="70"/>
        <v/>
      </c>
      <c r="G107" s="63" t="str">
        <f t="shared" si="71"/>
        <v/>
      </c>
      <c r="H107" s="50">
        <f t="shared" si="15"/>
        <v>5</v>
      </c>
      <c r="I107" s="64" t="str">
        <f t="shared" si="72"/>
        <v/>
      </c>
      <c r="J107" s="65" t="str">
        <f t="shared" si="73"/>
        <v/>
      </c>
      <c r="L107" s="50">
        <f t="shared" si="74"/>
        <v>68</v>
      </c>
      <c r="M107" s="50" t="s">
        <v>6</v>
      </c>
      <c r="N107" s="50">
        <v>9</v>
      </c>
      <c r="O107" s="50" t="str">
        <f t="shared" si="23"/>
        <v/>
      </c>
      <c r="P107" s="50" t="str">
        <f t="shared" si="24"/>
        <v/>
      </c>
      <c r="Q107" s="50">
        <f t="shared" si="67"/>
        <v>0</v>
      </c>
    </row>
    <row r="108" spans="1:17">
      <c r="B108" s="54">
        <f t="shared" si="14"/>
        <v>63</v>
      </c>
      <c r="C108" s="61" t="str">
        <f t="shared" si="68"/>
        <v/>
      </c>
      <c r="D108" s="49" t="str">
        <f t="shared" si="69"/>
        <v/>
      </c>
      <c r="E108" s="49"/>
      <c r="F108" s="49" t="str">
        <f t="shared" si="70"/>
        <v/>
      </c>
      <c r="G108" s="63" t="str">
        <f t="shared" si="71"/>
        <v/>
      </c>
      <c r="H108" s="50">
        <f t="shared" si="15"/>
        <v>5</v>
      </c>
      <c r="I108" s="64" t="str">
        <f t="shared" si="72"/>
        <v/>
      </c>
      <c r="J108" s="65" t="str">
        <f t="shared" si="73"/>
        <v/>
      </c>
      <c r="L108" s="50">
        <f t="shared" si="74"/>
        <v>69</v>
      </c>
      <c r="M108" s="50" t="s">
        <v>7</v>
      </c>
      <c r="N108" s="50">
        <v>9</v>
      </c>
      <c r="O108" s="50" t="str">
        <f t="shared" si="23"/>
        <v/>
      </c>
      <c r="P108" s="50" t="str">
        <f t="shared" si="24"/>
        <v/>
      </c>
      <c r="Q108" s="50">
        <f t="shared" si="67"/>
        <v>0</v>
      </c>
    </row>
    <row r="109" spans="1:17">
      <c r="B109" s="54">
        <f t="shared" si="14"/>
        <v>64</v>
      </c>
      <c r="C109" s="61" t="str">
        <f t="shared" si="68"/>
        <v/>
      </c>
      <c r="D109" s="49" t="str">
        <f t="shared" si="69"/>
        <v/>
      </c>
      <c r="E109" s="49"/>
      <c r="F109" s="49" t="str">
        <f t="shared" si="70"/>
        <v/>
      </c>
      <c r="G109" s="63" t="str">
        <f t="shared" si="71"/>
        <v/>
      </c>
      <c r="H109" s="50">
        <f t="shared" si="15"/>
        <v>5</v>
      </c>
      <c r="I109" s="64" t="str">
        <f t="shared" si="72"/>
        <v/>
      </c>
      <c r="J109" s="65" t="str">
        <f t="shared" si="73"/>
        <v/>
      </c>
      <c r="L109" s="50">
        <f t="shared" si="74"/>
        <v>70</v>
      </c>
      <c r="M109" s="50" t="s">
        <v>8</v>
      </c>
      <c r="N109" s="50">
        <v>9</v>
      </c>
      <c r="O109" s="50" t="str">
        <f t="shared" si="23"/>
        <v/>
      </c>
      <c r="P109" s="50" t="str">
        <f t="shared" si="24"/>
        <v/>
      </c>
      <c r="Q109" s="50">
        <f t="shared" si="67"/>
        <v>0</v>
      </c>
    </row>
    <row r="110" spans="1:17">
      <c r="B110" s="54">
        <f t="shared" si="14"/>
        <v>65</v>
      </c>
      <c r="C110" s="61" t="str">
        <f t="shared" si="68"/>
        <v/>
      </c>
      <c r="D110" s="49" t="str">
        <f t="shared" si="69"/>
        <v/>
      </c>
      <c r="E110" s="49"/>
      <c r="F110" s="49" t="str">
        <f t="shared" si="70"/>
        <v/>
      </c>
      <c r="G110" s="63" t="str">
        <f t="shared" si="71"/>
        <v/>
      </c>
      <c r="H110" s="50">
        <f t="shared" si="15"/>
        <v>5</v>
      </c>
      <c r="I110" s="64" t="str">
        <f t="shared" si="72"/>
        <v/>
      </c>
      <c r="J110" s="65" t="str">
        <f t="shared" si="73"/>
        <v/>
      </c>
      <c r="L110" s="50">
        <f t="shared" si="74"/>
        <v>71</v>
      </c>
      <c r="M110" s="50" t="s">
        <v>9</v>
      </c>
      <c r="N110" s="50">
        <v>9</v>
      </c>
      <c r="O110" s="50" t="str">
        <f t="shared" si="23"/>
        <v/>
      </c>
      <c r="P110" s="50" t="str">
        <f t="shared" si="24"/>
        <v/>
      </c>
      <c r="Q110" s="50">
        <f t="shared" si="67"/>
        <v>0</v>
      </c>
    </row>
    <row r="111" spans="1:17">
      <c r="B111" s="54">
        <f t="shared" ref="B111:B129" si="75">B110+1</f>
        <v>66</v>
      </c>
      <c r="C111" s="61" t="str">
        <f t="shared" si="68"/>
        <v/>
      </c>
      <c r="D111" s="49" t="str">
        <f t="shared" si="69"/>
        <v/>
      </c>
      <c r="E111" s="49"/>
      <c r="F111" s="49" t="str">
        <f t="shared" si="70"/>
        <v/>
      </c>
      <c r="G111" s="63" t="str">
        <f t="shared" si="71"/>
        <v/>
      </c>
      <c r="H111" s="50">
        <f t="shared" ref="H111:H129" si="76">$D$34</f>
        <v>5</v>
      </c>
      <c r="I111" s="64" t="str">
        <f t="shared" si="72"/>
        <v/>
      </c>
      <c r="J111" s="65" t="str">
        <f t="shared" si="73"/>
        <v/>
      </c>
      <c r="L111" s="50">
        <f t="shared" si="74"/>
        <v>72</v>
      </c>
      <c r="M111" s="50" t="s">
        <v>10</v>
      </c>
      <c r="N111" s="50">
        <v>9</v>
      </c>
      <c r="O111" s="50" t="str">
        <f t="shared" si="23"/>
        <v/>
      </c>
      <c r="P111" s="50" t="str">
        <f t="shared" si="24"/>
        <v/>
      </c>
      <c r="Q111" s="50">
        <f t="shared" si="67"/>
        <v>0</v>
      </c>
    </row>
    <row r="112" spans="1:17">
      <c r="A112">
        <f>A104+($A$48-$A$40)</f>
        <v>145</v>
      </c>
      <c r="B112" s="48">
        <f t="shared" si="75"/>
        <v>67</v>
      </c>
      <c r="C112" s="61" t="str">
        <f>IF(ISBLANK(L4),"",L4)</f>
        <v/>
      </c>
      <c r="D112" s="49" t="str">
        <f>IF(ISBLANK(L15),"",L15)</f>
        <v/>
      </c>
      <c r="E112" s="49"/>
      <c r="F112" s="49" t="str">
        <f>IF(ISBLANK(L15),"", AVERAGE(D112:E112))</f>
        <v/>
      </c>
      <c r="G112" s="63" t="str">
        <f>IF(ISBLANK(L15),"",(10^(((LN(F112/($E$26-F112)))-$C$34)/$C$33))*$G$33)</f>
        <v/>
      </c>
      <c r="H112" s="50">
        <f t="shared" si="76"/>
        <v>5</v>
      </c>
      <c r="I112" s="64" t="str">
        <f>IF(ISBLANK(L15),"",G112*H112)</f>
        <v/>
      </c>
      <c r="J112" s="65" t="str">
        <f>IF(ISBLANK(L15),"",IF(F112&gt;$F$41,"&lt;LOD",IF(F112&lt;$F$45,"&gt;max",I112)))</f>
        <v/>
      </c>
      <c r="L112" s="50">
        <f t="shared" si="74"/>
        <v>73</v>
      </c>
      <c r="M112" s="50" t="s">
        <v>3</v>
      </c>
      <c r="N112" s="50">
        <v>10</v>
      </c>
      <c r="O112" s="50" t="str">
        <f t="shared" si="23"/>
        <v/>
      </c>
      <c r="P112" s="50" t="str">
        <f t="shared" si="24"/>
        <v/>
      </c>
      <c r="Q112" s="50">
        <f t="shared" ref="Q112:Q119" si="77">L15</f>
        <v>0</v>
      </c>
    </row>
    <row r="113" spans="1:17">
      <c r="B113" s="54">
        <f t="shared" si="75"/>
        <v>68</v>
      </c>
      <c r="C113" s="61" t="str">
        <f t="shared" ref="C113:C119" si="78">IF(ISBLANK(L5),"",L5)</f>
        <v/>
      </c>
      <c r="D113" s="49" t="str">
        <f t="shared" ref="D113:D119" si="79">IF(ISBLANK(L16),"",L16)</f>
        <v/>
      </c>
      <c r="E113" s="49"/>
      <c r="F113" s="49" t="str">
        <f t="shared" ref="F113:F119" si="80">IF(ISBLANK(L16),"", AVERAGE(D113:E113))</f>
        <v/>
      </c>
      <c r="G113" s="63" t="str">
        <f t="shared" ref="G113:G119" si="81">IF(ISBLANK(L16),"",(10^(((LN(F113/($E$26-F113)))-$C$34)/$C$33))*$G$33)</f>
        <v/>
      </c>
      <c r="H113" s="50">
        <f t="shared" si="76"/>
        <v>5</v>
      </c>
      <c r="I113" s="64" t="str">
        <f t="shared" ref="I113:I119" si="82">IF(ISBLANK(L16),"",G113*H113)</f>
        <v/>
      </c>
      <c r="J113" s="65" t="str">
        <f t="shared" ref="J113:J119" si="83">IF(ISBLANK(L16),"",IF(F113&gt;$F$41,"&lt;LOD",IF(F113&lt;$F$45,"&gt;max",I113)))</f>
        <v/>
      </c>
      <c r="L113" s="50">
        <f t="shared" si="74"/>
        <v>74</v>
      </c>
      <c r="M113" s="50" t="s">
        <v>4</v>
      </c>
      <c r="N113" s="50">
        <v>10</v>
      </c>
      <c r="O113" s="50" t="str">
        <f t="shared" ref="O113:O129" si="84">+C113</f>
        <v/>
      </c>
      <c r="P113" s="50" t="str">
        <f t="shared" ref="P113:P129" si="85">+C113</f>
        <v/>
      </c>
      <c r="Q113" s="50">
        <f t="shared" si="77"/>
        <v>0</v>
      </c>
    </row>
    <row r="114" spans="1:17">
      <c r="B114" s="54">
        <f t="shared" si="75"/>
        <v>69</v>
      </c>
      <c r="C114" s="61" t="str">
        <f t="shared" si="78"/>
        <v/>
      </c>
      <c r="D114" s="49" t="str">
        <f t="shared" si="79"/>
        <v/>
      </c>
      <c r="E114" s="49"/>
      <c r="F114" s="49" t="str">
        <f t="shared" si="80"/>
        <v/>
      </c>
      <c r="G114" s="63" t="str">
        <f t="shared" si="81"/>
        <v/>
      </c>
      <c r="H114" s="50">
        <f t="shared" si="76"/>
        <v>5</v>
      </c>
      <c r="I114" s="64" t="str">
        <f t="shared" si="82"/>
        <v/>
      </c>
      <c r="J114" s="65" t="str">
        <f t="shared" si="83"/>
        <v/>
      </c>
      <c r="L114" s="50">
        <f t="shared" si="74"/>
        <v>75</v>
      </c>
      <c r="M114" s="50" t="s">
        <v>5</v>
      </c>
      <c r="N114" s="50">
        <v>10</v>
      </c>
      <c r="O114" s="50" t="str">
        <f t="shared" si="84"/>
        <v/>
      </c>
      <c r="P114" s="50" t="str">
        <f t="shared" si="85"/>
        <v/>
      </c>
      <c r="Q114" s="50">
        <f t="shared" si="77"/>
        <v>0</v>
      </c>
    </row>
    <row r="115" spans="1:17">
      <c r="B115" s="54">
        <f t="shared" si="75"/>
        <v>70</v>
      </c>
      <c r="C115" s="61" t="str">
        <f t="shared" si="78"/>
        <v/>
      </c>
      <c r="D115" s="49" t="str">
        <f t="shared" si="79"/>
        <v/>
      </c>
      <c r="E115" s="49"/>
      <c r="F115" s="49" t="str">
        <f t="shared" si="80"/>
        <v/>
      </c>
      <c r="G115" s="63" t="str">
        <f t="shared" si="81"/>
        <v/>
      </c>
      <c r="H115" s="50">
        <f t="shared" si="76"/>
        <v>5</v>
      </c>
      <c r="I115" s="64" t="str">
        <f t="shared" si="82"/>
        <v/>
      </c>
      <c r="J115" s="65" t="str">
        <f t="shared" si="83"/>
        <v/>
      </c>
      <c r="L115" s="50">
        <f t="shared" si="74"/>
        <v>76</v>
      </c>
      <c r="M115" s="50" t="s">
        <v>6</v>
      </c>
      <c r="N115" s="50">
        <v>10</v>
      </c>
      <c r="O115" s="50" t="str">
        <f t="shared" si="84"/>
        <v/>
      </c>
      <c r="P115" s="50" t="str">
        <f t="shared" si="85"/>
        <v/>
      </c>
      <c r="Q115" s="50">
        <f t="shared" si="77"/>
        <v>0</v>
      </c>
    </row>
    <row r="116" spans="1:17">
      <c r="B116" s="54">
        <f t="shared" si="75"/>
        <v>71</v>
      </c>
      <c r="C116" s="61" t="str">
        <f t="shared" si="78"/>
        <v/>
      </c>
      <c r="D116" s="49" t="str">
        <f t="shared" si="79"/>
        <v/>
      </c>
      <c r="E116" s="49"/>
      <c r="F116" s="49" t="str">
        <f t="shared" si="80"/>
        <v/>
      </c>
      <c r="G116" s="63" t="str">
        <f t="shared" si="81"/>
        <v/>
      </c>
      <c r="H116" s="50">
        <f t="shared" si="76"/>
        <v>5</v>
      </c>
      <c r="I116" s="64" t="str">
        <f t="shared" si="82"/>
        <v/>
      </c>
      <c r="J116" s="65" t="str">
        <f t="shared" si="83"/>
        <v/>
      </c>
      <c r="L116" s="50">
        <f t="shared" si="74"/>
        <v>77</v>
      </c>
      <c r="M116" s="50" t="s">
        <v>7</v>
      </c>
      <c r="N116" s="50">
        <v>10</v>
      </c>
      <c r="O116" s="50" t="str">
        <f t="shared" si="84"/>
        <v/>
      </c>
      <c r="P116" s="50" t="str">
        <f t="shared" si="85"/>
        <v/>
      </c>
      <c r="Q116" s="50">
        <f t="shared" si="77"/>
        <v>0</v>
      </c>
    </row>
    <row r="117" spans="1:17">
      <c r="B117" s="54">
        <f t="shared" si="75"/>
        <v>72</v>
      </c>
      <c r="C117" s="61" t="str">
        <f t="shared" si="78"/>
        <v/>
      </c>
      <c r="D117" s="49" t="str">
        <f t="shared" si="79"/>
        <v/>
      </c>
      <c r="E117" s="49"/>
      <c r="F117" s="49" t="str">
        <f t="shared" si="80"/>
        <v/>
      </c>
      <c r="G117" s="63" t="str">
        <f t="shared" si="81"/>
        <v/>
      </c>
      <c r="H117" s="50">
        <f t="shared" si="76"/>
        <v>5</v>
      </c>
      <c r="I117" s="64" t="str">
        <f t="shared" si="82"/>
        <v/>
      </c>
      <c r="J117" s="65" t="str">
        <f t="shared" si="83"/>
        <v/>
      </c>
      <c r="L117" s="50">
        <f t="shared" si="74"/>
        <v>78</v>
      </c>
      <c r="M117" s="50" t="s">
        <v>8</v>
      </c>
      <c r="N117" s="50">
        <v>10</v>
      </c>
      <c r="O117" s="50" t="str">
        <f t="shared" si="84"/>
        <v/>
      </c>
      <c r="P117" s="50" t="str">
        <f t="shared" si="85"/>
        <v/>
      </c>
      <c r="Q117" s="50">
        <f t="shared" si="77"/>
        <v>0</v>
      </c>
    </row>
    <row r="118" spans="1:17">
      <c r="B118" s="54">
        <f t="shared" si="75"/>
        <v>73</v>
      </c>
      <c r="C118" s="61" t="str">
        <f t="shared" si="78"/>
        <v/>
      </c>
      <c r="D118" s="49" t="str">
        <f t="shared" si="79"/>
        <v/>
      </c>
      <c r="E118" s="49"/>
      <c r="F118" s="49" t="str">
        <f t="shared" si="80"/>
        <v/>
      </c>
      <c r="G118" s="63" t="str">
        <f t="shared" si="81"/>
        <v/>
      </c>
      <c r="H118" s="50">
        <f t="shared" si="76"/>
        <v>5</v>
      </c>
      <c r="I118" s="64" t="str">
        <f t="shared" si="82"/>
        <v/>
      </c>
      <c r="J118" s="65" t="str">
        <f t="shared" si="83"/>
        <v/>
      </c>
      <c r="L118" s="50">
        <f t="shared" si="74"/>
        <v>79</v>
      </c>
      <c r="M118" s="50" t="s">
        <v>9</v>
      </c>
      <c r="N118" s="50">
        <v>10</v>
      </c>
      <c r="O118" s="50" t="str">
        <f t="shared" si="84"/>
        <v/>
      </c>
      <c r="P118" s="50" t="str">
        <f t="shared" si="85"/>
        <v/>
      </c>
      <c r="Q118" s="50">
        <f t="shared" si="77"/>
        <v>0</v>
      </c>
    </row>
    <row r="119" spans="1:17">
      <c r="B119" s="54">
        <f t="shared" si="75"/>
        <v>74</v>
      </c>
      <c r="C119" s="61" t="str">
        <f t="shared" si="78"/>
        <v/>
      </c>
      <c r="D119" s="49" t="str">
        <f t="shared" si="79"/>
        <v/>
      </c>
      <c r="E119" s="49"/>
      <c r="F119" s="49" t="str">
        <f t="shared" si="80"/>
        <v/>
      </c>
      <c r="G119" s="63" t="str">
        <f t="shared" si="81"/>
        <v/>
      </c>
      <c r="H119" s="50">
        <f t="shared" si="76"/>
        <v>5</v>
      </c>
      <c r="I119" s="64" t="str">
        <f t="shared" si="82"/>
        <v/>
      </c>
      <c r="J119" s="65" t="str">
        <f t="shared" si="83"/>
        <v/>
      </c>
      <c r="L119" s="50">
        <f t="shared" si="74"/>
        <v>80</v>
      </c>
      <c r="M119" s="50" t="s">
        <v>10</v>
      </c>
      <c r="N119" s="50">
        <v>10</v>
      </c>
      <c r="O119" s="50" t="str">
        <f t="shared" si="84"/>
        <v/>
      </c>
      <c r="P119" s="50" t="str">
        <f t="shared" si="85"/>
        <v/>
      </c>
      <c r="Q119" s="50">
        <f t="shared" si="77"/>
        <v>0</v>
      </c>
    </row>
    <row r="120" spans="1:17">
      <c r="A120">
        <f>A112+($A$48-$A$40)</f>
        <v>161</v>
      </c>
      <c r="B120" s="48">
        <f t="shared" si="75"/>
        <v>75</v>
      </c>
      <c r="C120" s="61" t="str">
        <f>IF(ISBLANK(M4),"",M4)</f>
        <v/>
      </c>
      <c r="D120" s="49" t="str">
        <f>IF(ISBLANK(M15),"",M15)</f>
        <v/>
      </c>
      <c r="E120" s="49"/>
      <c r="F120" s="49" t="str">
        <f>IF(ISBLANK(M15),"", AVERAGE(D120:E120))</f>
        <v/>
      </c>
      <c r="G120" s="63" t="str">
        <f>IF(ISBLANK(M15),"",(10^(((LN(F120/($E$26-F120)))-$C$34)/$C$33))*$G$33)</f>
        <v/>
      </c>
      <c r="H120" s="50">
        <f t="shared" si="76"/>
        <v>5</v>
      </c>
      <c r="I120" s="64" t="str">
        <f>IF(ISBLANK(M15),"",G120*H120)</f>
        <v/>
      </c>
      <c r="J120" s="65" t="str">
        <f>IF(ISBLANK(M15),"",IF(F120&gt;$F$41,"&lt;LOD",IF(F120&lt;$F$45,"&gt;max",I120)))</f>
        <v/>
      </c>
      <c r="L120" s="50">
        <f t="shared" si="74"/>
        <v>81</v>
      </c>
      <c r="M120" s="50" t="s">
        <v>3</v>
      </c>
      <c r="N120" s="50">
        <v>11</v>
      </c>
      <c r="O120" s="50" t="str">
        <f t="shared" si="84"/>
        <v/>
      </c>
      <c r="P120" s="50" t="str">
        <f t="shared" si="85"/>
        <v/>
      </c>
      <c r="Q120" s="50">
        <f t="shared" ref="Q120:Q127" si="86">M15</f>
        <v>0</v>
      </c>
    </row>
    <row r="121" spans="1:17">
      <c r="B121" s="54">
        <f t="shared" si="75"/>
        <v>76</v>
      </c>
      <c r="C121" s="61" t="str">
        <f t="shared" ref="C121:C127" si="87">IF(ISBLANK(M5),"",M5)</f>
        <v/>
      </c>
      <c r="D121" s="49" t="str">
        <f t="shared" ref="D121:D127" si="88">IF(ISBLANK(M16),"",M16)</f>
        <v/>
      </c>
      <c r="E121" s="49"/>
      <c r="F121" s="49" t="str">
        <f t="shared" ref="F121:F127" si="89">IF(ISBLANK(M16),"", AVERAGE(D121:E121))</f>
        <v/>
      </c>
      <c r="G121" s="63" t="str">
        <f t="shared" ref="G121:G127" si="90">IF(ISBLANK(M16),"",(10^(((LN(F121/($E$26-F121)))-$C$34)/$C$33))*$G$33)</f>
        <v/>
      </c>
      <c r="H121" s="50">
        <f t="shared" si="76"/>
        <v>5</v>
      </c>
      <c r="I121" s="64" t="str">
        <f t="shared" ref="I121:I127" si="91">IF(ISBLANK(M16),"",G121*H121)</f>
        <v/>
      </c>
      <c r="J121" s="65" t="str">
        <f t="shared" ref="J121:J127" si="92">IF(ISBLANK(M16),"",IF(F121&gt;$F$41,"&lt;LOD",IF(F121&lt;$F$45,"&gt;max",I121)))</f>
        <v/>
      </c>
      <c r="L121" s="50">
        <f t="shared" si="74"/>
        <v>82</v>
      </c>
      <c r="M121" s="50" t="s">
        <v>4</v>
      </c>
      <c r="N121" s="50">
        <v>11</v>
      </c>
      <c r="O121" s="50" t="str">
        <f t="shared" si="84"/>
        <v/>
      </c>
      <c r="P121" s="50" t="str">
        <f t="shared" si="85"/>
        <v/>
      </c>
      <c r="Q121" s="50">
        <f t="shared" si="86"/>
        <v>0</v>
      </c>
    </row>
    <row r="122" spans="1:17">
      <c r="B122" s="54">
        <f t="shared" si="75"/>
        <v>77</v>
      </c>
      <c r="C122" s="61" t="str">
        <f t="shared" si="87"/>
        <v/>
      </c>
      <c r="D122" s="49" t="str">
        <f t="shared" si="88"/>
        <v/>
      </c>
      <c r="E122" s="49"/>
      <c r="F122" s="49" t="str">
        <f t="shared" si="89"/>
        <v/>
      </c>
      <c r="G122" s="63" t="str">
        <f t="shared" si="90"/>
        <v/>
      </c>
      <c r="H122" s="50">
        <f t="shared" si="76"/>
        <v>5</v>
      </c>
      <c r="I122" s="64" t="str">
        <f t="shared" si="91"/>
        <v/>
      </c>
      <c r="J122" s="65" t="str">
        <f t="shared" si="92"/>
        <v/>
      </c>
      <c r="L122" s="50">
        <f t="shared" si="74"/>
        <v>83</v>
      </c>
      <c r="M122" s="50" t="s">
        <v>5</v>
      </c>
      <c r="N122" s="50">
        <v>11</v>
      </c>
      <c r="O122" s="50" t="str">
        <f t="shared" si="84"/>
        <v/>
      </c>
      <c r="P122" s="50" t="str">
        <f t="shared" si="85"/>
        <v/>
      </c>
      <c r="Q122" s="50">
        <f t="shared" si="86"/>
        <v>0</v>
      </c>
    </row>
    <row r="123" spans="1:17">
      <c r="B123" s="54">
        <f t="shared" si="75"/>
        <v>78</v>
      </c>
      <c r="C123" s="61" t="str">
        <f t="shared" si="87"/>
        <v/>
      </c>
      <c r="D123" s="49" t="str">
        <f t="shared" si="88"/>
        <v/>
      </c>
      <c r="E123" s="49"/>
      <c r="F123" s="49" t="str">
        <f t="shared" si="89"/>
        <v/>
      </c>
      <c r="G123" s="63" t="str">
        <f t="shared" si="90"/>
        <v/>
      </c>
      <c r="H123" s="50">
        <f t="shared" si="76"/>
        <v>5</v>
      </c>
      <c r="I123" s="64" t="str">
        <f t="shared" si="91"/>
        <v/>
      </c>
      <c r="J123" s="65" t="str">
        <f t="shared" si="92"/>
        <v/>
      </c>
      <c r="L123" s="50">
        <f t="shared" si="74"/>
        <v>84</v>
      </c>
      <c r="M123" s="50" t="s">
        <v>6</v>
      </c>
      <c r="N123" s="50">
        <v>11</v>
      </c>
      <c r="O123" s="50" t="str">
        <f t="shared" si="84"/>
        <v/>
      </c>
      <c r="P123" s="50" t="str">
        <f t="shared" si="85"/>
        <v/>
      </c>
      <c r="Q123" s="50">
        <f t="shared" si="86"/>
        <v>0</v>
      </c>
    </row>
    <row r="124" spans="1:17">
      <c r="B124" s="54">
        <f t="shared" si="75"/>
        <v>79</v>
      </c>
      <c r="C124" s="61" t="str">
        <f t="shared" si="87"/>
        <v/>
      </c>
      <c r="D124" s="49" t="str">
        <f t="shared" si="88"/>
        <v/>
      </c>
      <c r="E124" s="49"/>
      <c r="F124" s="49" t="str">
        <f t="shared" si="89"/>
        <v/>
      </c>
      <c r="G124" s="63" t="str">
        <f t="shared" si="90"/>
        <v/>
      </c>
      <c r="H124" s="50">
        <f t="shared" si="76"/>
        <v>5</v>
      </c>
      <c r="I124" s="64" t="str">
        <f t="shared" si="91"/>
        <v/>
      </c>
      <c r="J124" s="65" t="str">
        <f t="shared" si="92"/>
        <v/>
      </c>
      <c r="L124" s="50">
        <f t="shared" si="74"/>
        <v>85</v>
      </c>
      <c r="M124" s="50" t="s">
        <v>7</v>
      </c>
      <c r="N124" s="50">
        <v>11</v>
      </c>
      <c r="O124" s="50" t="str">
        <f t="shared" si="84"/>
        <v/>
      </c>
      <c r="P124" s="50" t="str">
        <f t="shared" si="85"/>
        <v/>
      </c>
      <c r="Q124" s="50">
        <f t="shared" si="86"/>
        <v>0</v>
      </c>
    </row>
    <row r="125" spans="1:17">
      <c r="B125" s="54">
        <f t="shared" si="75"/>
        <v>80</v>
      </c>
      <c r="C125" s="61" t="str">
        <f t="shared" si="87"/>
        <v/>
      </c>
      <c r="D125" s="49" t="str">
        <f t="shared" si="88"/>
        <v/>
      </c>
      <c r="E125" s="49"/>
      <c r="F125" s="49" t="str">
        <f t="shared" si="89"/>
        <v/>
      </c>
      <c r="G125" s="63" t="str">
        <f t="shared" si="90"/>
        <v/>
      </c>
      <c r="H125" s="50">
        <f t="shared" si="76"/>
        <v>5</v>
      </c>
      <c r="I125" s="64" t="str">
        <f t="shared" si="91"/>
        <v/>
      </c>
      <c r="J125" s="65" t="str">
        <f t="shared" si="92"/>
        <v/>
      </c>
      <c r="L125" s="50">
        <f t="shared" si="74"/>
        <v>86</v>
      </c>
      <c r="M125" s="50" t="s">
        <v>8</v>
      </c>
      <c r="N125" s="50">
        <v>11</v>
      </c>
      <c r="O125" s="50" t="str">
        <f t="shared" si="84"/>
        <v/>
      </c>
      <c r="P125" s="50" t="str">
        <f t="shared" si="85"/>
        <v/>
      </c>
      <c r="Q125" s="50">
        <f t="shared" si="86"/>
        <v>0</v>
      </c>
    </row>
    <row r="126" spans="1:17">
      <c r="B126" s="54">
        <f t="shared" si="75"/>
        <v>81</v>
      </c>
      <c r="C126" s="61" t="str">
        <f t="shared" si="87"/>
        <v/>
      </c>
      <c r="D126" s="49" t="str">
        <f t="shared" si="88"/>
        <v/>
      </c>
      <c r="E126" s="49"/>
      <c r="F126" s="49" t="str">
        <f t="shared" si="89"/>
        <v/>
      </c>
      <c r="G126" s="63" t="str">
        <f t="shared" si="90"/>
        <v/>
      </c>
      <c r="H126" s="50">
        <f t="shared" si="76"/>
        <v>5</v>
      </c>
      <c r="I126" s="64" t="str">
        <f t="shared" si="91"/>
        <v/>
      </c>
      <c r="J126" s="65" t="str">
        <f t="shared" si="92"/>
        <v/>
      </c>
      <c r="L126" s="50">
        <f t="shared" si="74"/>
        <v>87</v>
      </c>
      <c r="M126" s="50" t="s">
        <v>9</v>
      </c>
      <c r="N126" s="50">
        <v>11</v>
      </c>
      <c r="O126" s="50" t="str">
        <f t="shared" si="84"/>
        <v/>
      </c>
      <c r="P126" s="50" t="str">
        <f t="shared" si="85"/>
        <v/>
      </c>
      <c r="Q126" s="50">
        <f t="shared" si="86"/>
        <v>0</v>
      </c>
    </row>
    <row r="127" spans="1:17">
      <c r="B127" s="54">
        <f t="shared" si="75"/>
        <v>82</v>
      </c>
      <c r="C127" s="61" t="str">
        <f t="shared" si="87"/>
        <v/>
      </c>
      <c r="D127" s="49" t="str">
        <f t="shared" si="88"/>
        <v/>
      </c>
      <c r="E127" s="49"/>
      <c r="F127" s="49" t="str">
        <f t="shared" si="89"/>
        <v/>
      </c>
      <c r="G127" s="63" t="str">
        <f t="shared" si="90"/>
        <v/>
      </c>
      <c r="H127" s="50">
        <f t="shared" si="76"/>
        <v>5</v>
      </c>
      <c r="I127" s="64" t="str">
        <f t="shared" si="91"/>
        <v/>
      </c>
      <c r="J127" s="65" t="str">
        <f t="shared" si="92"/>
        <v/>
      </c>
      <c r="L127" s="50">
        <f t="shared" si="74"/>
        <v>88</v>
      </c>
      <c r="M127" s="50" t="s">
        <v>10</v>
      </c>
      <c r="N127" s="50">
        <v>11</v>
      </c>
      <c r="O127" s="50" t="str">
        <f t="shared" si="84"/>
        <v/>
      </c>
      <c r="P127" s="50" t="str">
        <f t="shared" si="85"/>
        <v/>
      </c>
      <c r="Q127" s="50">
        <f t="shared" si="86"/>
        <v>0</v>
      </c>
    </row>
    <row r="128" spans="1:17">
      <c r="A128">
        <f>A120+($A$48-$A$40)</f>
        <v>177</v>
      </c>
      <c r="B128" s="48">
        <f t="shared" si="75"/>
        <v>83</v>
      </c>
      <c r="C128" s="61" t="str">
        <f>IF(ISBLANK(N4),"",N4)</f>
        <v>Sample 83</v>
      </c>
      <c r="D128" s="49" t="str">
        <f>IF(ISBLANK(N15),"",N15)</f>
        <v/>
      </c>
      <c r="E128" s="49"/>
      <c r="F128" s="49" t="str">
        <f>IF(ISBLANK(N15),"", AVERAGE(D128:E128))</f>
        <v/>
      </c>
      <c r="G128" s="63" t="str">
        <f>IF(ISBLANK(N15),"",(10^(((LN(F128/($E$26-F128)))-$C$34)/$C$33))*$G$33)</f>
        <v/>
      </c>
      <c r="H128" s="50">
        <f t="shared" si="76"/>
        <v>5</v>
      </c>
      <c r="I128" s="64" t="str">
        <f>IF(ISBLANK(N15),"",G128*H128)</f>
        <v/>
      </c>
      <c r="J128" s="65" t="str">
        <f>IF(ISBLANK(N15),"",IF(F128&gt;$F$41,"&lt;LOD",IF(F128&lt;$F$45,"&gt;max",I128)))</f>
        <v/>
      </c>
      <c r="L128" s="50">
        <f t="shared" si="74"/>
        <v>89</v>
      </c>
      <c r="M128" s="50" t="s">
        <v>3</v>
      </c>
      <c r="N128" s="50">
        <v>12</v>
      </c>
      <c r="O128" s="50" t="str">
        <f t="shared" si="84"/>
        <v>Sample 83</v>
      </c>
      <c r="P128" s="50" t="str">
        <f t="shared" si="85"/>
        <v>Sample 83</v>
      </c>
      <c r="Q128" s="50">
        <f t="shared" ref="Q128:Q135" si="93">N15</f>
        <v>0</v>
      </c>
    </row>
    <row r="129" spans="2:17" ht="15" thickBot="1">
      <c r="B129" s="57">
        <f t="shared" si="75"/>
        <v>84</v>
      </c>
      <c r="C129" s="61" t="str">
        <f>IF(ISBLANK(N5),"",N5)</f>
        <v>Sample 84</v>
      </c>
      <c r="D129" s="49" t="str">
        <f>IF(ISBLANK(N16),"",N16)</f>
        <v/>
      </c>
      <c r="E129" s="58"/>
      <c r="F129" s="49" t="str">
        <f>IF(ISBLANK(N16),"", AVERAGE(D129:E129))</f>
        <v/>
      </c>
      <c r="G129" s="63" t="str">
        <f>IF(ISBLANK(N16),"",(10^(((LN(F129/($E$26-F129)))-$C$34)/$C$33))*$G$33)</f>
        <v/>
      </c>
      <c r="H129" s="50">
        <f t="shared" si="76"/>
        <v>5</v>
      </c>
      <c r="I129" s="64" t="str">
        <f>IF(ISBLANK(N16),"",G129*H129)</f>
        <v/>
      </c>
      <c r="J129" s="65" t="str">
        <f>IF(ISBLANK(N16),"",IF(F129&gt;$F$41,"&lt;LOD",IF(F129&lt;$F$45,"&gt;max",I129)))</f>
        <v/>
      </c>
      <c r="L129" s="50">
        <f t="shared" si="74"/>
        <v>90</v>
      </c>
      <c r="M129" s="50" t="s">
        <v>4</v>
      </c>
      <c r="N129" s="50">
        <v>12</v>
      </c>
      <c r="O129" s="50" t="str">
        <f t="shared" si="84"/>
        <v>Sample 84</v>
      </c>
      <c r="P129" s="50" t="str">
        <f t="shared" si="85"/>
        <v>Sample 84</v>
      </c>
      <c r="Q129" s="50">
        <f t="shared" si="93"/>
        <v>0</v>
      </c>
    </row>
    <row r="130" spans="2:17">
      <c r="B130" s="2"/>
      <c r="C130" s="15"/>
      <c r="D130" s="59"/>
      <c r="E130" s="59"/>
      <c r="F130" s="59"/>
      <c r="G130" s="38"/>
      <c r="I130" s="38"/>
      <c r="L130" s="50">
        <f t="shared" si="74"/>
        <v>91</v>
      </c>
      <c r="M130" s="50" t="s">
        <v>5</v>
      </c>
      <c r="N130" s="50">
        <v>12</v>
      </c>
      <c r="O130" s="50" t="str">
        <f>+N6</f>
        <v>Std-1_2</v>
      </c>
      <c r="P130" s="50" t="str">
        <f t="shared" ref="P130:P135" si="94">+N6</f>
        <v>Std-1_2</v>
      </c>
      <c r="Q130" s="50">
        <f t="shared" si="93"/>
        <v>1.512</v>
      </c>
    </row>
    <row r="131" spans="2:17">
      <c r="B131" s="2"/>
      <c r="D131" s="59"/>
      <c r="E131" s="59"/>
      <c r="F131" s="59"/>
      <c r="G131" s="38"/>
      <c r="I131" s="38"/>
      <c r="L131" s="50">
        <f t="shared" si="74"/>
        <v>92</v>
      </c>
      <c r="M131" s="50" t="s">
        <v>6</v>
      </c>
      <c r="N131" s="50">
        <v>12</v>
      </c>
      <c r="O131" s="50" t="str">
        <f t="shared" ref="O131:O135" si="95">+N7</f>
        <v>Std-2_2</v>
      </c>
      <c r="P131" s="50" t="str">
        <f t="shared" si="94"/>
        <v>Std-2_2</v>
      </c>
      <c r="Q131" s="50">
        <f t="shared" si="93"/>
        <v>1.514</v>
      </c>
    </row>
    <row r="132" spans="2:17">
      <c r="L132" s="50">
        <f t="shared" si="74"/>
        <v>93</v>
      </c>
      <c r="M132" s="50" t="s">
        <v>7</v>
      </c>
      <c r="N132" s="50">
        <v>12</v>
      </c>
      <c r="O132" s="50" t="str">
        <f t="shared" si="95"/>
        <v>Std-3_2</v>
      </c>
      <c r="P132" s="50" t="str">
        <f t="shared" si="94"/>
        <v>Std-3_2</v>
      </c>
      <c r="Q132" s="50">
        <f t="shared" si="93"/>
        <v>1.1140000000000001</v>
      </c>
    </row>
    <row r="133" spans="2:17">
      <c r="L133" s="50">
        <f t="shared" si="74"/>
        <v>94</v>
      </c>
      <c r="M133" s="50" t="s">
        <v>8</v>
      </c>
      <c r="N133" s="50">
        <v>12</v>
      </c>
      <c r="O133" s="50" t="str">
        <f t="shared" si="95"/>
        <v>Std-4_2</v>
      </c>
      <c r="P133" s="50" t="str">
        <f t="shared" si="94"/>
        <v>Std-4_2</v>
      </c>
      <c r="Q133" s="50">
        <f t="shared" si="93"/>
        <v>0.66100000000000003</v>
      </c>
    </row>
    <row r="134" spans="2:17">
      <c r="L134" s="50">
        <f t="shared" si="74"/>
        <v>95</v>
      </c>
      <c r="M134" s="50" t="s">
        <v>9</v>
      </c>
      <c r="N134" s="50">
        <v>12</v>
      </c>
      <c r="O134" s="50" t="str">
        <f t="shared" si="95"/>
        <v>Std-5_2</v>
      </c>
      <c r="P134" s="50" t="str">
        <f t="shared" si="94"/>
        <v>Std-5_2</v>
      </c>
      <c r="Q134" s="50">
        <f t="shared" si="93"/>
        <v>0.33900000000000002</v>
      </c>
    </row>
    <row r="135" spans="2:17">
      <c r="L135" s="50">
        <f t="shared" si="74"/>
        <v>96</v>
      </c>
      <c r="M135" s="50" t="s">
        <v>10</v>
      </c>
      <c r="N135" s="50">
        <v>12</v>
      </c>
      <c r="O135" s="50" t="str">
        <f t="shared" si="95"/>
        <v>Std-6_2</v>
      </c>
      <c r="P135" s="50" t="str">
        <f t="shared" si="94"/>
        <v>Std-6_2</v>
      </c>
      <c r="Q135" s="50">
        <f t="shared" si="93"/>
        <v>0.19700000000000001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abSelected="1" topLeftCell="I1" workbookViewId="0">
      <selection activeCell="R29" sqref="R29"/>
    </sheetView>
  </sheetViews>
  <sheetFormatPr defaultRowHeight="14.4"/>
  <cols>
    <col min="14" max="14" width="10" style="86" bestFit="1" customWidth="1"/>
    <col min="15" max="17" width="8.77734375" style="86"/>
    <col min="22" max="22" width="12.44140625" bestFit="1" customWidth="1"/>
  </cols>
  <sheetData>
    <row r="1" spans="1:26">
      <c r="C1" t="s">
        <v>145</v>
      </c>
      <c r="D1" t="s">
        <v>146</v>
      </c>
      <c r="E1" t="s">
        <v>185</v>
      </c>
      <c r="F1" t="s">
        <v>186</v>
      </c>
      <c r="J1" t="s">
        <v>145</v>
      </c>
      <c r="K1" t="s">
        <v>146</v>
      </c>
      <c r="L1" t="s">
        <v>185</v>
      </c>
      <c r="M1" t="s">
        <v>186</v>
      </c>
      <c r="N1" s="86" t="s">
        <v>223</v>
      </c>
      <c r="O1" s="86" t="s">
        <v>224</v>
      </c>
      <c r="P1" s="86" t="s">
        <v>225</v>
      </c>
      <c r="Q1" s="86" t="s">
        <v>226</v>
      </c>
      <c r="R1" s="89" t="s">
        <v>227</v>
      </c>
      <c r="S1" s="89" t="s">
        <v>228</v>
      </c>
      <c r="T1" s="89" t="s">
        <v>229</v>
      </c>
    </row>
    <row r="2" spans="1:26">
      <c r="A2">
        <v>1</v>
      </c>
      <c r="B2" t="s">
        <v>106</v>
      </c>
      <c r="C2">
        <v>0</v>
      </c>
      <c r="D2">
        <v>0</v>
      </c>
      <c r="E2">
        <v>0.6406147686630097</v>
      </c>
      <c r="F2">
        <v>0.27372707278109054</v>
      </c>
      <c r="H2">
        <v>1</v>
      </c>
      <c r="I2" t="s">
        <v>106</v>
      </c>
      <c r="J2">
        <v>0</v>
      </c>
      <c r="K2">
        <v>0</v>
      </c>
      <c r="L2">
        <v>0.6406147686630097</v>
      </c>
      <c r="M2">
        <v>0.27372707278109054</v>
      </c>
      <c r="N2" s="86" t="e">
        <f>LOG10(J2)</f>
        <v>#NUM!</v>
      </c>
      <c r="O2" s="86" t="e">
        <f>LOG10(K2)</f>
        <v>#NUM!</v>
      </c>
      <c r="P2" s="86">
        <f>LOG10(L2)</f>
        <v>-0.19340305337916489</v>
      </c>
      <c r="Q2" s="86">
        <f>LOG10(M2)</f>
        <v>-0.56268224687931112</v>
      </c>
      <c r="R2" s="87" t="e">
        <f>N2-O2</f>
        <v>#NUM!</v>
      </c>
      <c r="S2" s="86" t="e">
        <f>N2-P2</f>
        <v>#NUM!</v>
      </c>
      <c r="T2" s="86" t="e">
        <f>N2-Q2</f>
        <v>#NUM!</v>
      </c>
      <c r="U2" s="50"/>
      <c r="V2" t="s">
        <v>174</v>
      </c>
      <c r="W2">
        <v>5</v>
      </c>
      <c r="X2">
        <v>0.37110650894578107</v>
      </c>
      <c r="Y2" t="s">
        <v>50</v>
      </c>
      <c r="Z2">
        <f>X6+J19</f>
        <v>20.935707040416325</v>
      </c>
    </row>
    <row r="3" spans="1:26">
      <c r="A3">
        <v>2</v>
      </c>
      <c r="B3" t="s">
        <v>111</v>
      </c>
      <c r="C3">
        <v>0.25442715968494856</v>
      </c>
      <c r="D3">
        <v>1.8243286848463454</v>
      </c>
      <c r="E3">
        <v>13.781950567746417</v>
      </c>
      <c r="F3">
        <v>0.7370878296257628</v>
      </c>
      <c r="H3">
        <v>2</v>
      </c>
      <c r="I3" t="s">
        <v>111</v>
      </c>
      <c r="J3">
        <v>0.25442715968494856</v>
      </c>
      <c r="K3">
        <v>1.8243286848463454</v>
      </c>
      <c r="L3">
        <v>13.781950567746417</v>
      </c>
      <c r="M3">
        <v>0.7370878296257628</v>
      </c>
      <c r="N3" s="86">
        <f t="shared" ref="N3:N25" si="0">LOG10(J3)</f>
        <v>-0.59443653032033605</v>
      </c>
      <c r="O3" s="86">
        <f t="shared" ref="O3:O25" si="1">LOG10(K3)</f>
        <v>0.26110308681870226</v>
      </c>
      <c r="P3" s="86">
        <f t="shared" ref="P3:P25" si="2">LOG10(L3)</f>
        <v>1.1393106878806971</v>
      </c>
      <c r="Q3" s="86">
        <f t="shared" ref="Q3:Q25" si="3">LOG10(M3)</f>
        <v>-0.1324807595640736</v>
      </c>
      <c r="R3" s="87">
        <f t="shared" ref="R3:R25" si="4">N3-O3</f>
        <v>-0.85553961713903837</v>
      </c>
      <c r="S3" s="86">
        <f t="shared" ref="S3:S25" si="5">N3-P3</f>
        <v>-1.7337472182010332</v>
      </c>
      <c r="T3" s="86">
        <f t="shared" ref="T3:T25" si="6">N3-Q3</f>
        <v>-0.46195577075626248</v>
      </c>
      <c r="U3" s="50"/>
      <c r="V3" t="s">
        <v>180</v>
      </c>
      <c r="W3">
        <v>5</v>
      </c>
      <c r="X3">
        <v>2.441873354087098</v>
      </c>
      <c r="Y3">
        <v>2.441873354087098</v>
      </c>
      <c r="Z3">
        <f>Z2/2</f>
        <v>10.467853520208163</v>
      </c>
    </row>
    <row r="4" spans="1:26">
      <c r="A4">
        <v>3</v>
      </c>
      <c r="B4" t="s">
        <v>88</v>
      </c>
      <c r="C4">
        <v>2.5468944719262754</v>
      </c>
      <c r="D4">
        <v>3.2319405708379758</v>
      </c>
      <c r="E4">
        <v>2.997404571431364</v>
      </c>
      <c r="F4">
        <v>5.1914927927245378</v>
      </c>
      <c r="H4">
        <v>3</v>
      </c>
      <c r="I4" t="s">
        <v>88</v>
      </c>
      <c r="J4">
        <v>2.5468944719262754</v>
      </c>
      <c r="K4">
        <v>3.2319405708379758</v>
      </c>
      <c r="L4">
        <v>2.997404571431364</v>
      </c>
      <c r="M4">
        <v>5.1914927927245378</v>
      </c>
      <c r="N4" s="86">
        <f t="shared" si="0"/>
        <v>0.40601095077062049</v>
      </c>
      <c r="O4" s="86">
        <f t="shared" si="1"/>
        <v>0.50946336633694655</v>
      </c>
      <c r="P4" s="86">
        <f t="shared" si="2"/>
        <v>0.4767453653286855</v>
      </c>
      <c r="Q4" s="86">
        <f t="shared" si="3"/>
        <v>0.71529225542538721</v>
      </c>
      <c r="R4" s="87">
        <f t="shared" si="4"/>
        <v>-0.10345241556632606</v>
      </c>
      <c r="S4" s="86">
        <f t="shared" si="5"/>
        <v>-7.0734414558065006E-2</v>
      </c>
      <c r="T4" s="86">
        <f t="shared" si="6"/>
        <v>-0.30928130465476672</v>
      </c>
      <c r="U4" s="50"/>
      <c r="V4" t="s">
        <v>150</v>
      </c>
      <c r="W4">
        <v>5</v>
      </c>
      <c r="X4">
        <v>2.2002298487550158</v>
      </c>
      <c r="Y4">
        <v>2.2002298487550158</v>
      </c>
    </row>
    <row r="5" spans="1:26">
      <c r="A5">
        <v>4</v>
      </c>
      <c r="B5" t="s">
        <v>91</v>
      </c>
      <c r="C5">
        <v>8.1350443119902049</v>
      </c>
      <c r="D5">
        <v>2.7950597110020405</v>
      </c>
      <c r="E5">
        <v>7.6603496664451667</v>
      </c>
      <c r="F5">
        <v>13.438823961362603</v>
      </c>
      <c r="H5">
        <v>4</v>
      </c>
      <c r="I5" t="s">
        <v>91</v>
      </c>
      <c r="J5">
        <v>8.1350443119902049</v>
      </c>
      <c r="K5">
        <v>2.7950597110020405</v>
      </c>
      <c r="L5">
        <v>7.6603496664451667</v>
      </c>
      <c r="M5">
        <v>13.438823961362603</v>
      </c>
      <c r="N5" s="86">
        <f t="shared" si="0"/>
        <v>0.91035992290292245</v>
      </c>
      <c r="O5" s="86">
        <f t="shared" si="1"/>
        <v>0.44639109017653805</v>
      </c>
      <c r="P5" s="86">
        <f t="shared" si="2"/>
        <v>0.88424859401141709</v>
      </c>
      <c r="Q5" s="86">
        <f t="shared" si="3"/>
        <v>1.1283612650393875</v>
      </c>
      <c r="R5" s="87">
        <f t="shared" si="4"/>
        <v>0.46396883272638439</v>
      </c>
      <c r="S5" s="86">
        <f t="shared" si="5"/>
        <v>2.6111328891505359E-2</v>
      </c>
      <c r="T5" s="86">
        <f t="shared" si="6"/>
        <v>-0.21800134213646505</v>
      </c>
      <c r="U5" s="50"/>
      <c r="V5" t="s">
        <v>154</v>
      </c>
      <c r="W5">
        <v>5</v>
      </c>
      <c r="X5">
        <v>2.1109045415760144</v>
      </c>
      <c r="Y5">
        <v>2.1109045415760144</v>
      </c>
    </row>
    <row r="6" spans="1:26">
      <c r="A6">
        <v>5</v>
      </c>
      <c r="B6" t="s">
        <v>94</v>
      </c>
      <c r="C6">
        <v>1.8776229548853227</v>
      </c>
      <c r="D6">
        <v>0.10405006367987295</v>
      </c>
      <c r="E6">
        <v>1.4548651606510608</v>
      </c>
      <c r="F6">
        <v>1.2138541860305092</v>
      </c>
      <c r="H6">
        <v>5</v>
      </c>
      <c r="I6" t="s">
        <v>94</v>
      </c>
      <c r="J6">
        <v>1.8776229548853227</v>
      </c>
      <c r="K6">
        <v>0.10405006367987295</v>
      </c>
      <c r="L6">
        <v>1.4548651606510608</v>
      </c>
      <c r="M6">
        <v>1.2138541860305092</v>
      </c>
      <c r="N6" s="86">
        <f t="shared" si="0"/>
        <v>0.27360838609154225</v>
      </c>
      <c r="O6" s="86">
        <f t="shared" si="1"/>
        <v>-0.98275764965889956</v>
      </c>
      <c r="P6" s="86">
        <f t="shared" si="2"/>
        <v>0.16282274404438463</v>
      </c>
      <c r="Q6" s="86">
        <f t="shared" si="3"/>
        <v>8.4166520342447093E-2</v>
      </c>
      <c r="R6" s="87">
        <f t="shared" si="4"/>
        <v>1.2563660357504418</v>
      </c>
      <c r="S6" s="86">
        <f t="shared" si="5"/>
        <v>0.11078564204715763</v>
      </c>
      <c r="T6" s="86">
        <f t="shared" si="6"/>
        <v>0.18944186574909516</v>
      </c>
      <c r="U6" s="50"/>
      <c r="V6" t="s">
        <v>158</v>
      </c>
      <c r="W6">
        <v>5</v>
      </c>
      <c r="X6">
        <v>11.044786610944977</v>
      </c>
      <c r="Y6">
        <v>11.044786610944977</v>
      </c>
    </row>
    <row r="7" spans="1:26">
      <c r="A7">
        <v>6</v>
      </c>
      <c r="B7" t="s">
        <v>97</v>
      </c>
      <c r="C7">
        <v>8.3347625658973907</v>
      </c>
      <c r="D7">
        <v>1.2330635916232293</v>
      </c>
      <c r="E7">
        <v>2.8785562619483951</v>
      </c>
      <c r="F7">
        <v>2.4704377970586728</v>
      </c>
      <c r="H7">
        <v>6</v>
      </c>
      <c r="I7" t="s">
        <v>97</v>
      </c>
      <c r="J7">
        <v>8.3347625658973907</v>
      </c>
      <c r="K7">
        <v>1.2330635916232293</v>
      </c>
      <c r="L7">
        <v>2.8785562619483951</v>
      </c>
      <c r="M7">
        <v>2.4704377970586728</v>
      </c>
      <c r="N7" s="86">
        <f t="shared" si="0"/>
        <v>0.92089323250363864</v>
      </c>
      <c r="O7" s="86">
        <f t="shared" si="1"/>
        <v>9.0985474632151869E-2</v>
      </c>
      <c r="P7" s="86">
        <f t="shared" si="2"/>
        <v>0.45917472224518835</v>
      </c>
      <c r="Q7" s="86">
        <f t="shared" si="3"/>
        <v>0.39277392329960265</v>
      </c>
      <c r="R7" s="87">
        <f t="shared" si="4"/>
        <v>0.82990775787148674</v>
      </c>
      <c r="S7" s="86">
        <f t="shared" si="5"/>
        <v>0.46171851025845029</v>
      </c>
      <c r="T7" s="86">
        <f t="shared" si="6"/>
        <v>0.52811930920403594</v>
      </c>
      <c r="U7" s="50"/>
      <c r="V7" t="s">
        <v>162</v>
      </c>
      <c r="W7">
        <v>80</v>
      </c>
      <c r="X7">
        <v>99.710933321925737</v>
      </c>
      <c r="Y7">
        <v>99.710933321925737</v>
      </c>
    </row>
    <row r="8" spans="1:26">
      <c r="A8">
        <v>7</v>
      </c>
      <c r="B8" t="s">
        <v>100</v>
      </c>
      <c r="C8" s="83">
        <v>26.047153047426846</v>
      </c>
      <c r="D8">
        <v>1.5423503653087902</v>
      </c>
      <c r="E8">
        <v>3.1149418342146982</v>
      </c>
      <c r="F8">
        <v>4.4523814182641299</v>
      </c>
      <c r="H8">
        <v>7</v>
      </c>
      <c r="I8" t="s">
        <v>100</v>
      </c>
      <c r="J8" s="84">
        <v>40</v>
      </c>
      <c r="K8">
        <v>1.5423503653087902</v>
      </c>
      <c r="L8">
        <v>3.1149418342146982</v>
      </c>
      <c r="M8">
        <v>4.4523814182641299</v>
      </c>
      <c r="N8" s="86">
        <f t="shared" si="0"/>
        <v>1.6020599913279623</v>
      </c>
      <c r="O8" s="86">
        <f t="shared" si="1"/>
        <v>0.18818304066446753</v>
      </c>
      <c r="P8" s="86">
        <f t="shared" si="2"/>
        <v>0.49344994142361776</v>
      </c>
      <c r="Q8" s="86">
        <f t="shared" si="3"/>
        <v>0.64859236158180855</v>
      </c>
      <c r="R8" s="87">
        <f t="shared" si="4"/>
        <v>1.4138769506634947</v>
      </c>
      <c r="S8" s="86">
        <f t="shared" si="5"/>
        <v>1.1086100499043445</v>
      </c>
      <c r="T8" s="86">
        <f t="shared" si="6"/>
        <v>0.95346762974615373</v>
      </c>
      <c r="U8" s="50"/>
      <c r="V8" t="s">
        <v>166</v>
      </c>
      <c r="W8">
        <v>80</v>
      </c>
      <c r="X8">
        <v>109.43117243156151</v>
      </c>
      <c r="Y8">
        <v>109.43117243156151</v>
      </c>
    </row>
    <row r="9" spans="1:26">
      <c r="A9">
        <v>8</v>
      </c>
      <c r="B9" t="s">
        <v>103</v>
      </c>
      <c r="C9">
        <v>10.696302336834083</v>
      </c>
      <c r="D9">
        <v>1.294366391471802</v>
      </c>
      <c r="E9">
        <v>4.3552585150259251</v>
      </c>
      <c r="F9" s="83">
        <v>43.191930256024868</v>
      </c>
      <c r="H9">
        <v>8</v>
      </c>
      <c r="I9" t="s">
        <v>103</v>
      </c>
      <c r="J9">
        <v>10.696302336834083</v>
      </c>
      <c r="K9">
        <v>1.294366391471802</v>
      </c>
      <c r="L9">
        <v>4.3552585150259251</v>
      </c>
      <c r="M9" s="84">
        <v>59.33730973128916</v>
      </c>
      <c r="N9" s="86">
        <f t="shared" si="0"/>
        <v>1.0292336699984139</v>
      </c>
      <c r="O9" s="86">
        <f t="shared" si="1"/>
        <v>0.11205722785608807</v>
      </c>
      <c r="P9" s="86">
        <f t="shared" si="2"/>
        <v>0.6390139385209791</v>
      </c>
      <c r="Q9" s="86">
        <f t="shared" si="3"/>
        <v>1.7733278521368452</v>
      </c>
      <c r="R9" s="87">
        <f t="shared" si="4"/>
        <v>0.91717644214232585</v>
      </c>
      <c r="S9" s="86">
        <f t="shared" si="5"/>
        <v>0.39021973147743483</v>
      </c>
      <c r="T9" s="86">
        <f t="shared" si="6"/>
        <v>-0.74409418213843126</v>
      </c>
      <c r="U9" s="50"/>
      <c r="V9" t="s">
        <v>170</v>
      </c>
      <c r="W9">
        <v>80</v>
      </c>
      <c r="X9">
        <v>356.86323880720022</v>
      </c>
      <c r="Y9" t="s">
        <v>47</v>
      </c>
    </row>
    <row r="10" spans="1:26">
      <c r="A10">
        <v>9</v>
      </c>
      <c r="B10" t="s">
        <v>107</v>
      </c>
      <c r="C10">
        <v>15.039149538362722</v>
      </c>
      <c r="D10">
        <v>3.9166465731306936</v>
      </c>
      <c r="E10">
        <v>12.969253537527361</v>
      </c>
      <c r="F10">
        <v>8.2906289442561718</v>
      </c>
      <c r="H10">
        <v>9</v>
      </c>
      <c r="I10" t="s">
        <v>107</v>
      </c>
      <c r="J10">
        <v>15.039149538362722</v>
      </c>
      <c r="K10">
        <v>3.9166465731306936</v>
      </c>
      <c r="L10">
        <v>12.969253537527361</v>
      </c>
      <c r="M10">
        <v>8.2906289442561718</v>
      </c>
      <c r="N10" s="86">
        <f t="shared" si="0"/>
        <v>1.1772232776625842</v>
      </c>
      <c r="O10" s="86">
        <f t="shared" si="1"/>
        <v>0.59291438383681272</v>
      </c>
      <c r="P10" s="86">
        <f t="shared" si="2"/>
        <v>1.1129149804123708</v>
      </c>
      <c r="Q10" s="86">
        <f t="shared" si="3"/>
        <v>0.91858747827751952</v>
      </c>
      <c r="R10" s="87">
        <f t="shared" si="4"/>
        <v>0.58430889382577145</v>
      </c>
      <c r="S10" s="86">
        <f t="shared" si="5"/>
        <v>6.4308297250213364E-2</v>
      </c>
      <c r="T10" s="86">
        <f t="shared" si="6"/>
        <v>0.25863579938506465</v>
      </c>
      <c r="U10" s="50"/>
      <c r="V10" t="s">
        <v>175</v>
      </c>
      <c r="W10">
        <v>40</v>
      </c>
      <c r="X10">
        <v>75.165433469799453</v>
      </c>
      <c r="Y10">
        <v>75.165433469799453</v>
      </c>
    </row>
    <row r="11" spans="1:26">
      <c r="A11">
        <v>10</v>
      </c>
      <c r="B11" t="s">
        <v>112</v>
      </c>
      <c r="C11">
        <v>15.635126060013338</v>
      </c>
      <c r="D11" s="83">
        <v>33.543172984460526</v>
      </c>
      <c r="E11" s="83">
        <v>24.701374687926595</v>
      </c>
      <c r="F11">
        <v>20.734637913922658</v>
      </c>
      <c r="H11">
        <v>10</v>
      </c>
      <c r="I11" t="s">
        <v>112</v>
      </c>
      <c r="J11" s="84">
        <v>109.43117243156151</v>
      </c>
      <c r="K11" s="84">
        <v>143</v>
      </c>
      <c r="L11" s="84">
        <v>35.619330321761936</v>
      </c>
      <c r="M11">
        <v>20.734637913922658</v>
      </c>
      <c r="N11" s="86">
        <f t="shared" si="0"/>
        <v>2.03914105222246</v>
      </c>
      <c r="O11" s="86">
        <f t="shared" si="1"/>
        <v>2.1553360374650619</v>
      </c>
      <c r="P11" s="86">
        <f t="shared" si="2"/>
        <v>1.5516857500430743</v>
      </c>
      <c r="Q11" s="86">
        <f t="shared" si="3"/>
        <v>1.3166964557425547</v>
      </c>
      <c r="R11" s="87">
        <f t="shared" si="4"/>
        <v>-0.11619498524260186</v>
      </c>
      <c r="S11" s="86">
        <f t="shared" si="5"/>
        <v>0.48745530217938571</v>
      </c>
      <c r="T11" s="86">
        <f t="shared" si="6"/>
        <v>0.72244459647990533</v>
      </c>
      <c r="U11" s="50"/>
    </row>
    <row r="12" spans="1:26">
      <c r="A12">
        <v>11</v>
      </c>
      <c r="B12" t="s">
        <v>89</v>
      </c>
      <c r="C12">
        <v>3.6634915723163908</v>
      </c>
      <c r="D12">
        <v>3.9473032831874382</v>
      </c>
      <c r="E12">
        <v>5.4549817287478088</v>
      </c>
      <c r="F12">
        <v>2.1293862481425316</v>
      </c>
      <c r="H12">
        <v>11</v>
      </c>
      <c r="I12" t="s">
        <v>89</v>
      </c>
      <c r="J12">
        <v>3.6634915723163908</v>
      </c>
      <c r="K12">
        <v>3.9473032831874382</v>
      </c>
      <c r="L12">
        <v>5.4549817287478088</v>
      </c>
      <c r="M12">
        <v>2.1293862481425316</v>
      </c>
      <c r="N12" s="86">
        <f t="shared" si="0"/>
        <v>0.56389519680290845</v>
      </c>
      <c r="O12" s="86">
        <f t="shared" si="1"/>
        <v>0.59630049582916855</v>
      </c>
      <c r="P12" s="86">
        <f t="shared" si="2"/>
        <v>0.73679330027407774</v>
      </c>
      <c r="Q12" s="86">
        <f t="shared" si="3"/>
        <v>0.32825444500920231</v>
      </c>
      <c r="R12" s="87">
        <f t="shared" si="4"/>
        <v>-3.2405299026260104E-2</v>
      </c>
      <c r="S12" s="86">
        <f t="shared" si="5"/>
        <v>-0.1728981034711693</v>
      </c>
      <c r="T12" s="86">
        <f t="shared" si="6"/>
        <v>0.23564075179370614</v>
      </c>
      <c r="U12" s="50"/>
      <c r="V12" t="s">
        <v>215</v>
      </c>
      <c r="W12">
        <v>50</v>
      </c>
      <c r="X12">
        <v>68.178823172564279</v>
      </c>
      <c r="Y12">
        <v>68.178823172564279</v>
      </c>
    </row>
    <row r="13" spans="1:26">
      <c r="A13">
        <v>12</v>
      </c>
      <c r="B13" t="s">
        <v>92</v>
      </c>
      <c r="C13">
        <v>2.5782063892486229</v>
      </c>
      <c r="D13">
        <v>4.1169480065013957</v>
      </c>
      <c r="E13">
        <v>2.7638231003938625</v>
      </c>
      <c r="F13">
        <v>5.1710966441344368</v>
      </c>
      <c r="H13">
        <v>12</v>
      </c>
      <c r="I13" t="s">
        <v>92</v>
      </c>
      <c r="J13">
        <v>2.5782063892486229</v>
      </c>
      <c r="K13">
        <v>4.1169480065013957</v>
      </c>
      <c r="L13">
        <v>2.7638231003938625</v>
      </c>
      <c r="M13">
        <v>5.1710966441344368</v>
      </c>
      <c r="N13" s="86">
        <f t="shared" si="0"/>
        <v>0.41131768032694571</v>
      </c>
      <c r="O13" s="86">
        <f t="shared" si="1"/>
        <v>0.6145753822677984</v>
      </c>
      <c r="P13" s="86">
        <f t="shared" si="2"/>
        <v>0.44151024239919401</v>
      </c>
      <c r="Q13" s="86">
        <f t="shared" si="3"/>
        <v>0.71358265450424496</v>
      </c>
      <c r="R13" s="87">
        <f t="shared" si="4"/>
        <v>-0.20325770194085269</v>
      </c>
      <c r="S13" s="86">
        <f t="shared" si="5"/>
        <v>-3.0192562072248297E-2</v>
      </c>
      <c r="T13" s="86">
        <f t="shared" si="6"/>
        <v>-0.30226497417729925</v>
      </c>
      <c r="U13" s="50"/>
      <c r="V13" t="s">
        <v>221</v>
      </c>
      <c r="W13">
        <v>80</v>
      </c>
      <c r="X13">
        <v>35.619330321761936</v>
      </c>
      <c r="Y13">
        <v>35.619330321761936</v>
      </c>
    </row>
    <row r="14" spans="1:26">
      <c r="A14">
        <v>13</v>
      </c>
      <c r="B14" t="s">
        <v>95</v>
      </c>
      <c r="C14">
        <v>9.9937865006196258</v>
      </c>
      <c r="D14">
        <v>4.2209059628620906</v>
      </c>
      <c r="E14">
        <v>7.0665247803000666</v>
      </c>
      <c r="F14">
        <v>11.805864648878684</v>
      </c>
      <c r="H14">
        <v>13</v>
      </c>
      <c r="I14" t="s">
        <v>95</v>
      </c>
      <c r="J14">
        <v>9.9937865006196258</v>
      </c>
      <c r="K14">
        <v>4.2209059628620906</v>
      </c>
      <c r="L14">
        <v>7.0665247803000666</v>
      </c>
      <c r="M14">
        <v>11.805864648878684</v>
      </c>
      <c r="N14" s="86">
        <f t="shared" si="0"/>
        <v>0.99973006728055291</v>
      </c>
      <c r="O14" s="86">
        <f t="shared" si="1"/>
        <v>0.62540567665926061</v>
      </c>
      <c r="P14" s="86">
        <f t="shared" si="2"/>
        <v>0.84920588624427351</v>
      </c>
      <c r="Q14" s="86">
        <f t="shared" si="3"/>
        <v>1.0720977998421413</v>
      </c>
      <c r="R14" s="87">
        <f t="shared" si="4"/>
        <v>0.3743243906212923</v>
      </c>
      <c r="S14" s="86">
        <f t="shared" si="5"/>
        <v>0.1505241810362794</v>
      </c>
      <c r="T14" s="86">
        <f t="shared" si="6"/>
        <v>-7.2367732561588349E-2</v>
      </c>
      <c r="U14" s="50"/>
      <c r="V14" t="s">
        <v>190</v>
      </c>
      <c r="W14">
        <v>160</v>
      </c>
      <c r="X14">
        <v>372.02464513298992</v>
      </c>
      <c r="Y14">
        <v>372.02464513298992</v>
      </c>
    </row>
    <row r="15" spans="1:26">
      <c r="A15">
        <v>14</v>
      </c>
      <c r="B15" t="s">
        <v>98</v>
      </c>
      <c r="C15">
        <v>1.4547858121675681</v>
      </c>
      <c r="D15">
        <v>3.4170036908486594</v>
      </c>
      <c r="E15">
        <v>1.9432663513540371</v>
      </c>
      <c r="F15">
        <v>1.4632683974341334</v>
      </c>
      <c r="H15">
        <v>14</v>
      </c>
      <c r="I15" t="s">
        <v>98</v>
      </c>
      <c r="J15">
        <v>1.4547858121675681</v>
      </c>
      <c r="K15">
        <v>3.4170036908486594</v>
      </c>
      <c r="L15">
        <v>1.9432663513540371</v>
      </c>
      <c r="M15">
        <v>1.4632683974341334</v>
      </c>
      <c r="N15" s="86">
        <f t="shared" si="0"/>
        <v>0.16279905693630278</v>
      </c>
      <c r="O15" s="86">
        <f t="shared" si="1"/>
        <v>0.53364544789865764</v>
      </c>
      <c r="P15" s="86">
        <f t="shared" si="2"/>
        <v>0.28853233070555956</v>
      </c>
      <c r="Q15" s="86">
        <f t="shared" si="3"/>
        <v>0.16532399313400367</v>
      </c>
      <c r="R15" s="87">
        <f t="shared" si="4"/>
        <v>-0.37084639096235483</v>
      </c>
      <c r="S15" s="86">
        <f t="shared" si="5"/>
        <v>-0.12573327376925678</v>
      </c>
      <c r="T15" s="86">
        <f t="shared" si="6"/>
        <v>-2.5249361977008888E-3</v>
      </c>
      <c r="U15" s="50"/>
      <c r="V15" t="s">
        <v>194</v>
      </c>
      <c r="W15">
        <v>80</v>
      </c>
      <c r="X15">
        <v>121.10786726138885</v>
      </c>
      <c r="Y15">
        <v>121.10786726138885</v>
      </c>
    </row>
    <row r="16" spans="1:26">
      <c r="A16">
        <v>15</v>
      </c>
      <c r="B16" t="s">
        <v>101</v>
      </c>
      <c r="C16">
        <v>15.331719728175306</v>
      </c>
      <c r="D16" s="83">
        <v>19.783798189428104</v>
      </c>
      <c r="E16">
        <v>15.022573196642135</v>
      </c>
      <c r="F16" s="83">
        <v>28.795255564440648</v>
      </c>
      <c r="H16">
        <v>15</v>
      </c>
      <c r="I16" t="s">
        <v>101</v>
      </c>
      <c r="J16">
        <v>15.331719728175306</v>
      </c>
      <c r="K16" s="84">
        <v>75.165433469799453</v>
      </c>
      <c r="L16">
        <v>15.022573196642135</v>
      </c>
      <c r="M16" s="84">
        <v>29.446092956801312</v>
      </c>
      <c r="N16" s="86">
        <f t="shared" si="0"/>
        <v>1.1855908715254759</v>
      </c>
      <c r="O16" s="86">
        <f t="shared" si="1"/>
        <v>1.8760181663281805</v>
      </c>
      <c r="P16" s="86">
        <f t="shared" si="2"/>
        <v>1.1767443287658439</v>
      </c>
      <c r="Q16" s="86">
        <f t="shared" si="3"/>
        <v>1.4690276787541265</v>
      </c>
      <c r="R16" s="87">
        <f t="shared" si="4"/>
        <v>-0.69042729480270459</v>
      </c>
      <c r="S16" s="86">
        <f t="shared" si="5"/>
        <v>8.8465427596320367E-3</v>
      </c>
      <c r="T16" s="86">
        <f t="shared" si="6"/>
        <v>-0.28343680722865061</v>
      </c>
      <c r="U16" s="50"/>
      <c r="V16" t="s">
        <v>198</v>
      </c>
      <c r="W16">
        <v>20</v>
      </c>
      <c r="X16">
        <v>59.33730973128916</v>
      </c>
      <c r="Y16">
        <v>59.33730973128916</v>
      </c>
    </row>
    <row r="17" spans="1:25">
      <c r="A17">
        <v>16</v>
      </c>
      <c r="B17" t="s">
        <v>104</v>
      </c>
      <c r="C17">
        <v>2.5962543086736591</v>
      </c>
      <c r="D17">
        <v>2.937380657168156</v>
      </c>
      <c r="E17">
        <v>6.9895980105383551</v>
      </c>
      <c r="F17">
        <v>3.3657150517330048</v>
      </c>
      <c r="H17">
        <v>16</v>
      </c>
      <c r="I17" t="s">
        <v>104</v>
      </c>
      <c r="J17">
        <v>2.5962543086736591</v>
      </c>
      <c r="K17">
        <v>2.937380657168156</v>
      </c>
      <c r="L17">
        <v>6.9895980105383551</v>
      </c>
      <c r="M17">
        <v>3.3657150517330048</v>
      </c>
      <c r="N17" s="86">
        <f t="shared" si="0"/>
        <v>0.41434723028716774</v>
      </c>
      <c r="O17" s="86">
        <f t="shared" si="1"/>
        <v>0.46796023068874265</v>
      </c>
      <c r="P17" s="86">
        <f t="shared" si="2"/>
        <v>0.84445219908971569</v>
      </c>
      <c r="Q17" s="86">
        <f t="shared" si="3"/>
        <v>0.52707734494391645</v>
      </c>
      <c r="R17" s="87">
        <f t="shared" si="4"/>
        <v>-5.3613000401574906E-2</v>
      </c>
      <c r="S17" s="86">
        <f t="shared" si="5"/>
        <v>-0.43010496880254795</v>
      </c>
      <c r="T17" s="86">
        <f t="shared" si="6"/>
        <v>-0.1127301146567487</v>
      </c>
      <c r="U17" s="50"/>
      <c r="V17" t="s">
        <v>202</v>
      </c>
      <c r="W17">
        <v>20</v>
      </c>
      <c r="X17">
        <v>29.446092956801312</v>
      </c>
      <c r="Y17">
        <v>29.446092956801312</v>
      </c>
    </row>
    <row r="18" spans="1:25">
      <c r="A18">
        <v>17</v>
      </c>
      <c r="B18" t="s">
        <v>108</v>
      </c>
      <c r="C18">
        <v>2.9522133187512867</v>
      </c>
      <c r="D18">
        <v>1.1683124659545758</v>
      </c>
      <c r="E18">
        <v>4.1199138486414491</v>
      </c>
      <c r="F18">
        <v>2.3976688053307713</v>
      </c>
      <c r="H18">
        <v>17</v>
      </c>
      <c r="I18" t="s">
        <v>108</v>
      </c>
      <c r="J18">
        <v>2.9522133187512867</v>
      </c>
      <c r="K18">
        <v>1.1683124659545758</v>
      </c>
      <c r="L18">
        <v>4.1199138486414491</v>
      </c>
      <c r="M18">
        <v>2.3976688053307713</v>
      </c>
      <c r="N18" s="86">
        <f t="shared" si="0"/>
        <v>0.47014773520026576</v>
      </c>
      <c r="O18" s="86">
        <f t="shared" si="1"/>
        <v>6.7559010662861213E-2</v>
      </c>
      <c r="P18" s="86">
        <f t="shared" si="2"/>
        <v>0.61488813461303338</v>
      </c>
      <c r="Q18" s="86">
        <f t="shared" si="3"/>
        <v>0.37978919296174596</v>
      </c>
      <c r="R18" s="87">
        <f t="shared" si="4"/>
        <v>0.40258872453740457</v>
      </c>
      <c r="S18" s="86">
        <f t="shared" si="5"/>
        <v>-0.14474039941276762</v>
      </c>
      <c r="T18" s="86">
        <f t="shared" si="6"/>
        <v>9.0358542238519801E-2</v>
      </c>
      <c r="U18" s="50"/>
      <c r="V18" t="s">
        <v>206</v>
      </c>
      <c r="W18">
        <v>20</v>
      </c>
      <c r="X18">
        <v>23.629719649214028</v>
      </c>
      <c r="Y18">
        <v>23.629719649214028</v>
      </c>
    </row>
    <row r="19" spans="1:25">
      <c r="A19">
        <v>18</v>
      </c>
      <c r="B19" t="s">
        <v>113</v>
      </c>
      <c r="C19">
        <v>8.7370542479977189</v>
      </c>
      <c r="D19">
        <v>14.024226261000688</v>
      </c>
      <c r="E19" s="83">
        <v>24.701374687926595</v>
      </c>
      <c r="F19" s="83">
        <v>22.461880575815158</v>
      </c>
      <c r="H19">
        <v>18</v>
      </c>
      <c r="I19" t="s">
        <v>113</v>
      </c>
      <c r="J19">
        <v>9.8909204294713469</v>
      </c>
      <c r="K19">
        <v>14.024226261000688</v>
      </c>
      <c r="L19" s="84">
        <v>68.178823172564279</v>
      </c>
      <c r="M19" s="84">
        <v>23.629719649214028</v>
      </c>
      <c r="N19" s="86">
        <f t="shared" si="0"/>
        <v>0.99523670806233844</v>
      </c>
      <c r="O19" s="86">
        <f t="shared" si="1"/>
        <v>1.146878909867783</v>
      </c>
      <c r="P19" s="86">
        <f t="shared" si="2"/>
        <v>1.8336495006465774</v>
      </c>
      <c r="Q19" s="86">
        <f t="shared" si="3"/>
        <v>1.3734585690499901</v>
      </c>
      <c r="R19" s="87">
        <f t="shared" si="4"/>
        <v>-0.15164220180544452</v>
      </c>
      <c r="S19" s="86">
        <f t="shared" si="5"/>
        <v>-0.83841279258423895</v>
      </c>
      <c r="T19" s="86">
        <f t="shared" si="6"/>
        <v>-0.37822186098765165</v>
      </c>
      <c r="U19" s="50"/>
      <c r="V19" t="s">
        <v>210</v>
      </c>
      <c r="W19">
        <v>20</v>
      </c>
      <c r="X19">
        <v>34.249852748509184</v>
      </c>
      <c r="Y19">
        <v>34.249852748509184</v>
      </c>
    </row>
    <row r="20" spans="1:25">
      <c r="A20">
        <v>19</v>
      </c>
      <c r="B20" t="s">
        <v>90</v>
      </c>
      <c r="C20" s="83">
        <v>27.827954656220722</v>
      </c>
      <c r="D20">
        <v>12.144724709586505</v>
      </c>
      <c r="E20">
        <v>18.586637316153631</v>
      </c>
      <c r="F20" s="83">
        <v>33.305682001988146</v>
      </c>
      <c r="H20">
        <v>19</v>
      </c>
      <c r="I20" t="s">
        <v>90</v>
      </c>
      <c r="J20" s="84">
        <v>35</v>
      </c>
      <c r="K20">
        <v>12.144724709586505</v>
      </c>
      <c r="L20">
        <v>18.586637316153631</v>
      </c>
      <c r="M20" s="84">
        <v>34.249852748509184</v>
      </c>
      <c r="N20" s="86">
        <f t="shared" si="0"/>
        <v>1.5440680443502757</v>
      </c>
      <c r="O20" s="86">
        <f t="shared" si="1"/>
        <v>1.0843876748873396</v>
      </c>
      <c r="P20" s="86">
        <f t="shared" si="2"/>
        <v>1.269200824568143</v>
      </c>
      <c r="Q20" s="86">
        <f t="shared" si="3"/>
        <v>1.534658708656258</v>
      </c>
      <c r="R20" s="87">
        <f t="shared" si="4"/>
        <v>0.45968036946293611</v>
      </c>
      <c r="S20" s="86">
        <f t="shared" si="5"/>
        <v>0.27486721978213269</v>
      </c>
      <c r="T20" s="86">
        <f t="shared" si="6"/>
        <v>9.4093356940176953E-3</v>
      </c>
      <c r="U20" s="50"/>
      <c r="V20" t="s">
        <v>216</v>
      </c>
      <c r="W20">
        <v>100</v>
      </c>
      <c r="X20">
        <v>294.5251170628141</v>
      </c>
      <c r="Y20">
        <v>294.5251170628141</v>
      </c>
    </row>
    <row r="21" spans="1:25">
      <c r="A21">
        <v>20</v>
      </c>
      <c r="B21" t="s">
        <v>93</v>
      </c>
      <c r="C21">
        <v>18.288112883501096</v>
      </c>
      <c r="D21">
        <v>6.3013558693769847</v>
      </c>
      <c r="E21" s="83">
        <v>24.266543339012618</v>
      </c>
      <c r="F21">
        <v>19.684686077078716</v>
      </c>
      <c r="H21">
        <v>20</v>
      </c>
      <c r="I21" t="s">
        <v>93</v>
      </c>
      <c r="J21">
        <v>18.288112883501096</v>
      </c>
      <c r="K21">
        <v>6.3013558693769847</v>
      </c>
      <c r="L21" s="84">
        <v>54</v>
      </c>
      <c r="M21">
        <v>19.684686077078716</v>
      </c>
      <c r="N21" s="86">
        <f t="shared" si="0"/>
        <v>1.2621688937451216</v>
      </c>
      <c r="O21" s="86">
        <f t="shared" si="1"/>
        <v>0.79943400710956447</v>
      </c>
      <c r="P21" s="86">
        <f t="shared" si="2"/>
        <v>1.7323937598229686</v>
      </c>
      <c r="Q21" s="86">
        <f t="shared" si="3"/>
        <v>1.2941284932395551</v>
      </c>
      <c r="R21" s="87">
        <f t="shared" si="4"/>
        <v>0.46273488663555717</v>
      </c>
      <c r="S21" s="86">
        <f t="shared" si="5"/>
        <v>-0.47022486607784697</v>
      </c>
      <c r="T21" s="86">
        <f t="shared" si="6"/>
        <v>-3.1959599494433499E-2</v>
      </c>
      <c r="U21" s="50"/>
    </row>
    <row r="22" spans="1:25">
      <c r="A22">
        <v>21</v>
      </c>
      <c r="B22" t="s">
        <v>96</v>
      </c>
      <c r="C22">
        <v>3.2476113868203105</v>
      </c>
      <c r="D22">
        <v>2.0312885729346402</v>
      </c>
      <c r="E22">
        <v>3.849207523175608</v>
      </c>
      <c r="F22">
        <v>6.9869431211499009</v>
      </c>
      <c r="H22">
        <v>21</v>
      </c>
      <c r="I22" t="s">
        <v>96</v>
      </c>
      <c r="J22">
        <v>3.2476113868203105</v>
      </c>
      <c r="K22">
        <v>2.0312885729346402</v>
      </c>
      <c r="L22">
        <v>3.849207523175608</v>
      </c>
      <c r="M22">
        <v>6.9869431211499009</v>
      </c>
      <c r="N22" s="86">
        <f t="shared" si="0"/>
        <v>0.51156405546541306</v>
      </c>
      <c r="O22" s="86">
        <f t="shared" si="1"/>
        <v>0.30777162538934161</v>
      </c>
      <c r="P22" s="86">
        <f t="shared" si="2"/>
        <v>0.58537132594013364</v>
      </c>
      <c r="Q22" s="86">
        <f t="shared" si="3"/>
        <v>0.84428720779258826</v>
      </c>
      <c r="R22" s="87">
        <f t="shared" si="4"/>
        <v>0.20379243007607145</v>
      </c>
      <c r="S22" s="86">
        <f t="shared" si="5"/>
        <v>-7.3807270474720577E-2</v>
      </c>
      <c r="T22" s="86">
        <f t="shared" si="6"/>
        <v>-0.3327231523271752</v>
      </c>
      <c r="U22" s="50"/>
    </row>
    <row r="23" spans="1:25">
      <c r="A23">
        <v>22</v>
      </c>
      <c r="B23" t="s">
        <v>99</v>
      </c>
      <c r="C23">
        <v>5.9516583089923403</v>
      </c>
      <c r="D23">
        <v>2.1154481917956964</v>
      </c>
      <c r="E23">
        <v>6.4706129923025042</v>
      </c>
      <c r="F23">
        <v>7.361523239200328</v>
      </c>
      <c r="H23">
        <v>22</v>
      </c>
      <c r="I23" t="s">
        <v>99</v>
      </c>
      <c r="J23">
        <v>5.9516583089923403</v>
      </c>
      <c r="K23">
        <v>2.1154481917956964</v>
      </c>
      <c r="L23">
        <v>6.4706129923025042</v>
      </c>
      <c r="M23" s="85">
        <v>7.361523239200328</v>
      </c>
      <c r="N23" s="86">
        <f t="shared" si="0"/>
        <v>0.77463798994729738</v>
      </c>
      <c r="O23" s="86">
        <f t="shared" si="1"/>
        <v>0.32540239374542196</v>
      </c>
      <c r="P23" s="86">
        <f t="shared" si="2"/>
        <v>0.81094542542355619</v>
      </c>
      <c r="Q23" s="86">
        <f t="shared" si="3"/>
        <v>0.86696768742616415</v>
      </c>
      <c r="R23" s="87">
        <f t="shared" si="4"/>
        <v>0.44923559620187542</v>
      </c>
      <c r="S23" s="86">
        <f t="shared" si="5"/>
        <v>-3.6307435476258809E-2</v>
      </c>
      <c r="T23" s="86">
        <f t="shared" si="6"/>
        <v>-9.2329697478866768E-2</v>
      </c>
      <c r="U23" s="50"/>
    </row>
    <row r="24" spans="1:25">
      <c r="A24">
        <v>23</v>
      </c>
      <c r="B24" t="s">
        <v>102</v>
      </c>
      <c r="C24">
        <v>8.671434257491331</v>
      </c>
      <c r="D24">
        <v>4.7843013255397784</v>
      </c>
      <c r="E24" s="83">
        <v>44.263952738599286</v>
      </c>
      <c r="F24">
        <v>6.654859182235306</v>
      </c>
      <c r="H24">
        <v>23</v>
      </c>
      <c r="I24" t="s">
        <v>102</v>
      </c>
      <c r="J24">
        <v>8.671434257491331</v>
      </c>
      <c r="K24">
        <v>4.7843013255397784</v>
      </c>
      <c r="L24" s="84">
        <v>294.5251170628141</v>
      </c>
      <c r="M24">
        <v>6.654859182235306</v>
      </c>
      <c r="N24" s="86">
        <f t="shared" si="0"/>
        <v>0.93809093583816872</v>
      </c>
      <c r="O24" s="86">
        <f t="shared" si="1"/>
        <v>0.6798185246379731</v>
      </c>
      <c r="P24" s="86">
        <f t="shared" si="2"/>
        <v>2.4691223372781073</v>
      </c>
      <c r="Q24" s="86">
        <f t="shared" si="3"/>
        <v>0.82313887017505238</v>
      </c>
      <c r="R24" s="87">
        <f t="shared" si="4"/>
        <v>0.25827241120019562</v>
      </c>
      <c r="S24" s="86">
        <f t="shared" si="5"/>
        <v>-1.5310314014399387</v>
      </c>
      <c r="T24" s="86">
        <f t="shared" si="6"/>
        <v>0.11495206566311633</v>
      </c>
      <c r="U24" s="50"/>
    </row>
    <row r="25" spans="1:25">
      <c r="A25">
        <v>24</v>
      </c>
      <c r="B25" t="s">
        <v>105</v>
      </c>
      <c r="C25">
        <v>10.634525839348976</v>
      </c>
      <c r="D25">
        <v>1.7215232308458528</v>
      </c>
      <c r="E25">
        <v>11.044786610944977</v>
      </c>
      <c r="F25">
        <v>4.4691221986031904</v>
      </c>
      <c r="H25">
        <v>24</v>
      </c>
      <c r="I25" t="s">
        <v>105</v>
      </c>
      <c r="J25">
        <v>10.634525839348976</v>
      </c>
      <c r="K25">
        <v>1.7215232308458528</v>
      </c>
      <c r="L25">
        <v>11.044786610944977</v>
      </c>
      <c r="M25">
        <v>4.4691221986031904</v>
      </c>
      <c r="N25" s="86">
        <f t="shared" si="0"/>
        <v>1.026718130821259</v>
      </c>
      <c r="O25" s="86">
        <f t="shared" si="1"/>
        <v>0.23591288760420731</v>
      </c>
      <c r="P25" s="86">
        <f t="shared" si="2"/>
        <v>1.0431573295705743</v>
      </c>
      <c r="Q25" s="86">
        <f t="shared" si="3"/>
        <v>0.65022222967792676</v>
      </c>
      <c r="R25" s="87">
        <f t="shared" si="4"/>
        <v>0.79080524321705159</v>
      </c>
      <c r="S25" s="86">
        <f t="shared" si="5"/>
        <v>-1.643919874931532E-2</v>
      </c>
      <c r="T25" s="86">
        <f t="shared" si="6"/>
        <v>0.3764959011433322</v>
      </c>
      <c r="U25" s="50"/>
    </row>
    <row r="26" spans="1:25">
      <c r="C26">
        <f>AVERAGE(C2:C25)</f>
        <v>8.7706371523894209</v>
      </c>
      <c r="D26">
        <f t="shared" ref="D26:F26" si="7">AVERAGE(D2:D25)</f>
        <v>5.5083124730579938</v>
      </c>
      <c r="E26">
        <f t="shared" si="7"/>
        <v>10.462431908179708</v>
      </c>
      <c r="F26">
        <f t="shared" si="7"/>
        <v>10.668664747008997</v>
      </c>
      <c r="J26">
        <f>AVERAGE(J2:J25)</f>
        <v>13.607087354446678</v>
      </c>
      <c r="K26">
        <f t="shared" ref="K26" si="8">AVERAGE(K2:K25)</f>
        <v>12.37658173538761</v>
      </c>
      <c r="L26">
        <f t="shared" ref="L26" si="9">AVERAGE(L2:L25)</f>
        <v>24.395349620832835</v>
      </c>
      <c r="M26">
        <f t="shared" ref="M26" si="10">AVERAGE(M2:M25)</f>
        <v>11.456507525656702</v>
      </c>
      <c r="R26" s="88">
        <f>AVERAGE(R3:R25)</f>
        <v>0.27346348078457089</v>
      </c>
      <c r="S26" s="88">
        <f t="shared" ref="S26:T26" si="11">AVERAGE(S3:S25)</f>
        <v>-0.11264900432621182</v>
      </c>
      <c r="T26" s="88">
        <f t="shared" si="11"/>
        <v>5.9597531435176829E-3</v>
      </c>
      <c r="U26" s="50"/>
    </row>
    <row r="27" spans="1:25">
      <c r="J27">
        <f>LOG10(J26)</f>
        <v>1.1337651728693907</v>
      </c>
      <c r="R27" s="8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C14" sqref="C14"/>
    </sheetView>
  </sheetViews>
  <sheetFormatPr defaultRowHeight="14.4"/>
  <sheetData>
    <row r="1" spans="1:3">
      <c r="A1">
        <v>-0.85553961713903837</v>
      </c>
    </row>
    <row r="2" spans="1:3">
      <c r="A2">
        <v>-0.69042729480270459</v>
      </c>
      <c r="C2">
        <v>9</v>
      </c>
    </row>
    <row r="3" spans="1:3">
      <c r="A3">
        <v>-0.37084639096235483</v>
      </c>
    </row>
    <row r="4" spans="1:3">
      <c r="A4">
        <v>-0.20325770194085269</v>
      </c>
    </row>
    <row r="5" spans="1:3">
      <c r="A5">
        <v>-0.15164220180544452</v>
      </c>
    </row>
    <row r="6" spans="1:3">
      <c r="A6">
        <v>-0.11619498524260186</v>
      </c>
    </row>
    <row r="7" spans="1:3">
      <c r="A7">
        <v>-0.10345241556632606</v>
      </c>
    </row>
    <row r="8" spans="1:3">
      <c r="A8">
        <v>-5.3613000401574906E-2</v>
      </c>
    </row>
    <row r="9" spans="1:3">
      <c r="A9">
        <v>-3.2405299026260104E-2</v>
      </c>
    </row>
    <row r="11" spans="1:3">
      <c r="A11">
        <v>0.20379243007607145</v>
      </c>
      <c r="C11">
        <v>14</v>
      </c>
    </row>
    <row r="12" spans="1:3">
      <c r="A12">
        <v>0.25827241120019562</v>
      </c>
    </row>
    <row r="13" spans="1:3">
      <c r="A13">
        <v>0.3743243906212923</v>
      </c>
      <c r="C13">
        <f>14/23</f>
        <v>0.60869565217391308</v>
      </c>
    </row>
    <row r="14" spans="1:3">
      <c r="A14">
        <v>0.40258872453740457</v>
      </c>
    </row>
    <row r="15" spans="1:3">
      <c r="A15">
        <v>0.44923559620187542</v>
      </c>
    </row>
    <row r="16" spans="1:3">
      <c r="A16">
        <v>0.45968036946293611</v>
      </c>
    </row>
    <row r="17" spans="1:1">
      <c r="A17">
        <v>0.46273488663555717</v>
      </c>
    </row>
    <row r="18" spans="1:1">
      <c r="A18">
        <v>0.46396883272638439</v>
      </c>
    </row>
    <row r="19" spans="1:1">
      <c r="A19">
        <v>0.58430889382577145</v>
      </c>
    </row>
    <row r="20" spans="1:1">
      <c r="A20">
        <v>0.79080524321705159</v>
      </c>
    </row>
    <row r="21" spans="1:1">
      <c r="A21">
        <v>0.82990775787148674</v>
      </c>
    </row>
    <row r="22" spans="1:1">
      <c r="A22">
        <v>0.91717644214232585</v>
      </c>
    </row>
    <row r="23" spans="1:1">
      <c r="A23">
        <v>1.2563660357504418</v>
      </c>
    </row>
    <row r="24" spans="1:1">
      <c r="A24">
        <v>1.4138769506634947</v>
      </c>
    </row>
  </sheetData>
  <sortState ref="A1:A23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5"/>
  <sheetViews>
    <sheetView topLeftCell="A57" zoomScale="85" zoomScaleNormal="85" workbookViewId="0">
      <selection activeCell="C70" sqref="C70:J78"/>
    </sheetView>
  </sheetViews>
  <sheetFormatPr defaultRowHeight="14.4"/>
  <cols>
    <col min="3" max="3" width="13" bestFit="1" customWidth="1"/>
    <col min="4" max="4" width="13.21875" customWidth="1"/>
    <col min="5" max="5" width="12.44140625" customWidth="1"/>
    <col min="6" max="8" width="9.5546875" customWidth="1"/>
    <col min="9" max="9" width="10.21875" customWidth="1"/>
    <col min="10" max="10" width="9.77734375" customWidth="1"/>
    <col min="11" max="11" width="10" customWidth="1"/>
    <col min="12" max="12" width="9.77734375" customWidth="1"/>
    <col min="15" max="15" width="13.21875" customWidth="1"/>
    <col min="16" max="16" width="13.44140625" customWidth="1"/>
    <col min="19" max="19" width="7" customWidth="1"/>
  </cols>
  <sheetData>
    <row r="1" spans="2:17">
      <c r="B1" s="1" t="s">
        <v>0</v>
      </c>
      <c r="I1" s="2"/>
      <c r="J1" s="2"/>
      <c r="K1" s="2"/>
      <c r="L1" s="2"/>
    </row>
    <row r="2" spans="2:17">
      <c r="B2" t="s">
        <v>1</v>
      </c>
      <c r="C2" s="67" t="s">
        <v>183</v>
      </c>
      <c r="F2" t="s">
        <v>2</v>
      </c>
      <c r="G2" s="67" t="s">
        <v>184</v>
      </c>
      <c r="I2" s="2"/>
      <c r="J2" s="2"/>
      <c r="K2" s="2"/>
      <c r="L2" s="2"/>
    </row>
    <row r="3" spans="2:17" s="6" customFormat="1">
      <c r="B3" s="4"/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  <c r="L3" s="5">
        <v>10</v>
      </c>
      <c r="M3" s="5">
        <v>11</v>
      </c>
      <c r="N3" s="5">
        <v>12</v>
      </c>
      <c r="Q3"/>
    </row>
    <row r="4" spans="2:17" s="6" customFormat="1">
      <c r="B4" s="5" t="s">
        <v>3</v>
      </c>
      <c r="C4" s="7" t="s">
        <v>62</v>
      </c>
      <c r="D4" s="7" t="s">
        <v>147</v>
      </c>
      <c r="E4" s="7" t="s">
        <v>148</v>
      </c>
      <c r="F4" s="7" t="s">
        <v>149</v>
      </c>
      <c r="G4" s="7" t="s">
        <v>150</v>
      </c>
      <c r="H4" s="7" t="s">
        <v>62</v>
      </c>
      <c r="I4" s="7"/>
      <c r="J4" s="7"/>
      <c r="K4" s="7"/>
      <c r="L4" s="7"/>
      <c r="M4" s="7"/>
      <c r="N4" s="7" t="s">
        <v>71</v>
      </c>
      <c r="Q4"/>
    </row>
    <row r="5" spans="2:17" s="6" customFormat="1">
      <c r="B5" s="5" t="s">
        <v>4</v>
      </c>
      <c r="C5" s="7" t="s">
        <v>63</v>
      </c>
      <c r="D5" s="7" t="s">
        <v>151</v>
      </c>
      <c r="E5" s="7" t="s">
        <v>152</v>
      </c>
      <c r="F5" s="7" t="s">
        <v>153</v>
      </c>
      <c r="G5" s="7" t="s">
        <v>154</v>
      </c>
      <c r="H5" s="7" t="s">
        <v>63</v>
      </c>
      <c r="I5" s="7"/>
      <c r="J5" s="7"/>
      <c r="K5" s="7"/>
      <c r="L5" s="7"/>
      <c r="M5" s="7"/>
      <c r="N5" s="7" t="s">
        <v>72</v>
      </c>
      <c r="Q5"/>
    </row>
    <row r="6" spans="2:17" s="6" customFormat="1">
      <c r="B6" s="5" t="s">
        <v>5</v>
      </c>
      <c r="C6" s="7" t="s">
        <v>64</v>
      </c>
      <c r="D6" s="7" t="s">
        <v>155</v>
      </c>
      <c r="E6" s="7" t="s">
        <v>156</v>
      </c>
      <c r="F6" s="7" t="s">
        <v>157</v>
      </c>
      <c r="G6" s="7" t="s">
        <v>158</v>
      </c>
      <c r="H6" s="7" t="s">
        <v>64</v>
      </c>
      <c r="I6" s="7"/>
      <c r="J6" s="7"/>
      <c r="K6" s="7"/>
      <c r="L6" s="7"/>
      <c r="M6" s="7"/>
      <c r="N6" s="7" t="s">
        <v>76</v>
      </c>
      <c r="Q6"/>
    </row>
    <row r="7" spans="2:17" s="6" customFormat="1">
      <c r="B7" s="5" t="s">
        <v>6</v>
      </c>
      <c r="C7" s="7" t="s">
        <v>65</v>
      </c>
      <c r="D7" s="7" t="s">
        <v>159</v>
      </c>
      <c r="E7" s="7" t="s">
        <v>160</v>
      </c>
      <c r="F7" s="7" t="s">
        <v>161</v>
      </c>
      <c r="G7" s="7" t="s">
        <v>162</v>
      </c>
      <c r="H7" s="7" t="s">
        <v>65</v>
      </c>
      <c r="I7" s="7"/>
      <c r="J7" s="7"/>
      <c r="K7" s="7"/>
      <c r="L7" s="7"/>
      <c r="M7" s="7"/>
      <c r="N7" s="7" t="s">
        <v>78</v>
      </c>
      <c r="Q7"/>
    </row>
    <row r="8" spans="2:17" s="6" customFormat="1" ht="20.399999999999999">
      <c r="B8" s="5" t="s">
        <v>7</v>
      </c>
      <c r="C8" s="7" t="s">
        <v>66</v>
      </c>
      <c r="D8" s="7" t="s">
        <v>163</v>
      </c>
      <c r="E8" s="7" t="s">
        <v>164</v>
      </c>
      <c r="F8" s="7" t="s">
        <v>165</v>
      </c>
      <c r="G8" s="7" t="s">
        <v>166</v>
      </c>
      <c r="H8" s="7" t="s">
        <v>66</v>
      </c>
      <c r="I8" s="7"/>
      <c r="J8" s="7"/>
      <c r="K8" s="7"/>
      <c r="L8" s="7"/>
      <c r="M8" s="7"/>
      <c r="N8" s="7" t="s">
        <v>80</v>
      </c>
      <c r="Q8"/>
    </row>
    <row r="9" spans="2:17" s="6" customFormat="1">
      <c r="B9" s="5" t="s">
        <v>8</v>
      </c>
      <c r="C9" s="7" t="s">
        <v>67</v>
      </c>
      <c r="D9" s="7" t="s">
        <v>167</v>
      </c>
      <c r="E9" s="7" t="s">
        <v>168</v>
      </c>
      <c r="F9" s="7" t="s">
        <v>169</v>
      </c>
      <c r="G9" s="7" t="s">
        <v>170</v>
      </c>
      <c r="H9" s="7" t="s">
        <v>67</v>
      </c>
      <c r="I9" s="7"/>
      <c r="J9" s="7"/>
      <c r="K9" s="7"/>
      <c r="L9" s="7"/>
      <c r="M9" s="7"/>
      <c r="N9" s="7" t="s">
        <v>82</v>
      </c>
      <c r="Q9"/>
    </row>
    <row r="10" spans="2:17" s="6" customFormat="1">
      <c r="B10" s="5" t="s">
        <v>9</v>
      </c>
      <c r="C10" s="7" t="s">
        <v>171</v>
      </c>
      <c r="D10" s="7" t="s">
        <v>172</v>
      </c>
      <c r="E10" s="7" t="s">
        <v>173</v>
      </c>
      <c r="F10" s="7" t="s">
        <v>174</v>
      </c>
      <c r="G10" s="7" t="s">
        <v>175</v>
      </c>
      <c r="H10" s="7" t="s">
        <v>176</v>
      </c>
      <c r="I10" s="7"/>
      <c r="J10" s="7"/>
      <c r="K10" s="7"/>
      <c r="L10" s="7"/>
      <c r="M10" s="7"/>
      <c r="N10" s="7" t="s">
        <v>83</v>
      </c>
      <c r="Q10"/>
    </row>
    <row r="11" spans="2:17" s="6" customFormat="1">
      <c r="B11" s="5" t="s">
        <v>10</v>
      </c>
      <c r="C11" s="7" t="s">
        <v>177</v>
      </c>
      <c r="D11" s="7" t="s">
        <v>178</v>
      </c>
      <c r="E11" s="7" t="s">
        <v>179</v>
      </c>
      <c r="F11" s="7" t="s">
        <v>180</v>
      </c>
      <c r="G11" s="7" t="s">
        <v>181</v>
      </c>
      <c r="H11" s="7" t="s">
        <v>182</v>
      </c>
      <c r="I11" s="7"/>
      <c r="J11" s="7"/>
      <c r="K11" s="7"/>
      <c r="L11" s="7"/>
      <c r="M11" s="7"/>
      <c r="N11" s="7" t="s">
        <v>84</v>
      </c>
    </row>
    <row r="13" spans="2:17">
      <c r="B13" s="1" t="s">
        <v>11</v>
      </c>
    </row>
    <row r="14" spans="2:17">
      <c r="B14" s="8"/>
      <c r="C14" s="5">
        <v>1</v>
      </c>
      <c r="D14" s="5">
        <v>2</v>
      </c>
      <c r="E14" s="5">
        <v>3</v>
      </c>
      <c r="F14" s="5">
        <v>4</v>
      </c>
      <c r="G14" s="5">
        <v>5</v>
      </c>
      <c r="H14" s="5">
        <v>6</v>
      </c>
      <c r="I14" s="5">
        <v>7</v>
      </c>
      <c r="J14" s="5">
        <v>8</v>
      </c>
      <c r="K14" s="5">
        <v>9</v>
      </c>
      <c r="L14" s="5">
        <v>10</v>
      </c>
      <c r="M14" s="5">
        <v>11</v>
      </c>
      <c r="N14" s="5">
        <v>12</v>
      </c>
    </row>
    <row r="15" spans="2:17">
      <c r="B15" s="5" t="s">
        <v>3</v>
      </c>
      <c r="C15" s="9">
        <v>2.056</v>
      </c>
      <c r="D15" s="9">
        <v>0.97699999999999998</v>
      </c>
      <c r="E15" s="9">
        <v>0.65500000000000003</v>
      </c>
      <c r="F15" s="9">
        <v>0.20499999999999999</v>
      </c>
      <c r="G15" s="9">
        <v>1.141</v>
      </c>
      <c r="H15" s="9">
        <v>1.5509999999999999</v>
      </c>
      <c r="I15" s="9"/>
      <c r="J15" s="9"/>
      <c r="K15" s="9"/>
      <c r="L15" s="9"/>
      <c r="M15" s="9"/>
      <c r="N15" s="9"/>
    </row>
    <row r="16" spans="2:17">
      <c r="B16" s="5" t="s">
        <v>4</v>
      </c>
      <c r="C16" s="9">
        <v>1.605</v>
      </c>
      <c r="D16" s="9">
        <v>0.49399999999999999</v>
      </c>
      <c r="E16" s="9">
        <v>1.0209999999999999</v>
      </c>
      <c r="F16" s="9">
        <v>0.153</v>
      </c>
      <c r="G16" s="9">
        <v>1.1619999999999999</v>
      </c>
      <c r="H16" s="9">
        <v>1.3180000000000001</v>
      </c>
      <c r="I16" s="9"/>
      <c r="J16" s="9"/>
      <c r="K16" s="9"/>
      <c r="L16" s="9"/>
      <c r="M16" s="9"/>
      <c r="N16" s="9"/>
      <c r="O16" s="1" t="s">
        <v>12</v>
      </c>
    </row>
    <row r="17" spans="1:15">
      <c r="B17" s="5" t="s">
        <v>5</v>
      </c>
      <c r="C17" s="9">
        <v>1.268</v>
      </c>
      <c r="D17" s="9">
        <v>1.335</v>
      </c>
      <c r="E17" s="9">
        <v>0.53</v>
      </c>
      <c r="F17" s="9">
        <v>0.84</v>
      </c>
      <c r="G17" s="9">
        <v>0.35099999999999998</v>
      </c>
      <c r="H17" s="9">
        <v>0.99099999999999999</v>
      </c>
      <c r="I17" s="9"/>
      <c r="J17" s="9"/>
      <c r="K17" s="9"/>
      <c r="L17" s="9"/>
      <c r="M17" s="9"/>
      <c r="N17" s="62">
        <v>1.5509999999999999</v>
      </c>
      <c r="O17" t="s">
        <v>13</v>
      </c>
    </row>
    <row r="18" spans="1:15">
      <c r="B18" s="5" t="s">
        <v>6</v>
      </c>
      <c r="C18" s="9">
        <v>0.748</v>
      </c>
      <c r="D18" s="9">
        <v>0.999</v>
      </c>
      <c r="E18" s="9">
        <v>1.2030000000000001</v>
      </c>
      <c r="F18" s="9">
        <v>0.57099999999999995</v>
      </c>
      <c r="G18" s="9">
        <v>0.58899999999999997</v>
      </c>
      <c r="H18" s="9">
        <v>0.623</v>
      </c>
      <c r="I18" s="9"/>
      <c r="J18" s="9"/>
      <c r="K18" s="9"/>
      <c r="L18" s="9"/>
      <c r="M18" s="9"/>
      <c r="N18" s="62">
        <v>1.3180000000000001</v>
      </c>
      <c r="O18" t="s">
        <v>14</v>
      </c>
    </row>
    <row r="19" spans="1:15">
      <c r="B19" s="5" t="s">
        <v>7</v>
      </c>
      <c r="C19" s="9">
        <v>0.39200000000000002</v>
      </c>
      <c r="D19" s="9">
        <v>0.95599999999999996</v>
      </c>
      <c r="E19" s="9">
        <v>0.25700000000000001</v>
      </c>
      <c r="F19" s="9">
        <v>7.6999999999999999E-2</v>
      </c>
      <c r="G19" s="9">
        <v>0.54500000000000004</v>
      </c>
      <c r="H19" s="9">
        <v>0.32400000000000001</v>
      </c>
      <c r="I19" s="9"/>
      <c r="J19" s="9"/>
      <c r="K19" s="9"/>
      <c r="L19" s="9"/>
      <c r="M19" s="9"/>
      <c r="N19" s="62">
        <v>0.99099999999999999</v>
      </c>
      <c r="O19" t="s">
        <v>15</v>
      </c>
    </row>
    <row r="20" spans="1:15">
      <c r="B20" s="5" t="s">
        <v>8</v>
      </c>
      <c r="C20" s="9">
        <v>0.21199999999999999</v>
      </c>
      <c r="D20" s="9">
        <v>0.77300000000000002</v>
      </c>
      <c r="E20" s="9">
        <v>0.53500000000000003</v>
      </c>
      <c r="F20" s="9">
        <v>0.35099999999999998</v>
      </c>
      <c r="G20" s="9">
        <v>0.16800000000000001</v>
      </c>
      <c r="H20" s="9">
        <v>0.185</v>
      </c>
      <c r="I20" s="9"/>
      <c r="J20" s="9"/>
      <c r="K20" s="9"/>
      <c r="L20" s="9"/>
      <c r="M20" s="9"/>
      <c r="N20" s="62">
        <v>0.623</v>
      </c>
      <c r="O20" t="s">
        <v>16</v>
      </c>
    </row>
    <row r="21" spans="1:15">
      <c r="B21" s="5" t="s">
        <v>9</v>
      </c>
      <c r="C21" s="9">
        <v>1.597</v>
      </c>
      <c r="D21" s="9">
        <v>0.29899999999999999</v>
      </c>
      <c r="E21" s="9">
        <v>0.80300000000000005</v>
      </c>
      <c r="F21" s="9">
        <v>1.6910000000000001</v>
      </c>
      <c r="G21" s="9">
        <v>0.41</v>
      </c>
      <c r="H21" s="9">
        <v>0.93400000000000005</v>
      </c>
      <c r="I21" s="9"/>
      <c r="J21" s="9"/>
      <c r="K21" s="9"/>
      <c r="L21" s="9"/>
      <c r="M21" s="9"/>
      <c r="N21" s="62">
        <v>0.32400000000000001</v>
      </c>
      <c r="O21" t="s">
        <v>17</v>
      </c>
    </row>
    <row r="22" spans="1:15">
      <c r="B22" s="5" t="s">
        <v>10</v>
      </c>
      <c r="C22" s="9">
        <v>0.28100000000000003</v>
      </c>
      <c r="D22" s="9">
        <v>0.15</v>
      </c>
      <c r="E22" s="9">
        <v>0.15</v>
      </c>
      <c r="F22" s="9">
        <v>1.087</v>
      </c>
      <c r="G22" s="9">
        <v>0.93799999999999994</v>
      </c>
      <c r="H22" s="9">
        <v>0.154</v>
      </c>
      <c r="I22" s="9"/>
      <c r="J22" s="9"/>
      <c r="K22" s="9"/>
      <c r="L22" s="9"/>
      <c r="M22" s="9"/>
      <c r="N22" s="62">
        <v>0.185</v>
      </c>
      <c r="O22" t="s">
        <v>18</v>
      </c>
    </row>
    <row r="24" spans="1:15" ht="15" thickBot="1">
      <c r="A24" t="s">
        <v>19</v>
      </c>
      <c r="B24" s="1" t="s">
        <v>20</v>
      </c>
      <c r="I24" t="s">
        <v>21</v>
      </c>
      <c r="J24" t="s">
        <v>87</v>
      </c>
    </row>
    <row r="25" spans="1:15">
      <c r="B25" s="10" t="s">
        <v>22</v>
      </c>
      <c r="C25" s="11" t="s">
        <v>23</v>
      </c>
      <c r="D25" s="11" t="s">
        <v>24</v>
      </c>
      <c r="E25" s="12" t="s">
        <v>25</v>
      </c>
      <c r="F25" s="12" t="s">
        <v>26</v>
      </c>
      <c r="G25" s="13" t="s">
        <v>69</v>
      </c>
      <c r="H25" s="14" t="s">
        <v>27</v>
      </c>
      <c r="I25" s="12" t="s">
        <v>28</v>
      </c>
      <c r="J25" s="14" t="s">
        <v>29</v>
      </c>
      <c r="K25" s="12" t="s">
        <v>30</v>
      </c>
      <c r="L25" s="12" t="s">
        <v>31</v>
      </c>
      <c r="O25" s="15"/>
    </row>
    <row r="26" spans="1:15">
      <c r="B26" s="16" t="s">
        <v>32</v>
      </c>
      <c r="C26" s="9">
        <f t="shared" ref="C26:C31" si="0">C15</f>
        <v>2.056</v>
      </c>
      <c r="D26" s="9">
        <f t="shared" ref="D26:D31" si="1">N17</f>
        <v>1.5509999999999999</v>
      </c>
      <c r="E26" s="17">
        <f t="shared" ref="E26:E31" si="2">AVERAGE(C26:D26)</f>
        <v>1.8035000000000001</v>
      </c>
      <c r="F26" s="18">
        <v>1</v>
      </c>
      <c r="G26" s="66">
        <v>0</v>
      </c>
      <c r="H26" s="19"/>
      <c r="I26" s="20" t="s">
        <v>33</v>
      </c>
      <c r="J26" s="21" t="s">
        <v>33</v>
      </c>
      <c r="K26" s="22"/>
      <c r="L26" s="23"/>
      <c r="O26" s="15"/>
    </row>
    <row r="27" spans="1:15">
      <c r="B27" s="16" t="s">
        <v>34</v>
      </c>
      <c r="C27" s="9">
        <f t="shared" si="0"/>
        <v>1.605</v>
      </c>
      <c r="D27" s="9">
        <f t="shared" si="1"/>
        <v>1.3180000000000001</v>
      </c>
      <c r="E27" s="17">
        <f t="shared" si="2"/>
        <v>1.4615</v>
      </c>
      <c r="F27" s="18">
        <f>E27/E26</f>
        <v>0.8103687274743554</v>
      </c>
      <c r="G27" s="66">
        <v>0.2</v>
      </c>
      <c r="H27" s="19">
        <f>E27/E26</f>
        <v>0.8103687274743554</v>
      </c>
      <c r="I27" s="24">
        <f>LN(E27/(E26-E27))</f>
        <v>1.4524078474886952</v>
      </c>
      <c r="J27" s="19">
        <f>LOG(G27)</f>
        <v>-0.69897000433601875</v>
      </c>
      <c r="K27" s="25">
        <f>(G27-L27)/G27</f>
        <v>-4.2876276559100229E-2</v>
      </c>
      <c r="L27" s="26">
        <f>(10^(((LN(E27/(E$26-E27)))-$C$34)/$C$33))</f>
        <v>0.20857525531182006</v>
      </c>
    </row>
    <row r="28" spans="1:15">
      <c r="B28" s="16" t="s">
        <v>35</v>
      </c>
      <c r="C28" s="9">
        <f t="shared" si="0"/>
        <v>1.268</v>
      </c>
      <c r="D28" s="9">
        <f t="shared" si="1"/>
        <v>0.99099999999999999</v>
      </c>
      <c r="E28" s="17">
        <f t="shared" si="2"/>
        <v>1.1294999999999999</v>
      </c>
      <c r="F28" s="18">
        <f>E28/E26</f>
        <v>0.62628222899916819</v>
      </c>
      <c r="G28" s="66">
        <v>0.5</v>
      </c>
      <c r="H28" s="19">
        <f>E28/E26</f>
        <v>0.62628222899916819</v>
      </c>
      <c r="I28" s="24">
        <f>LN(E28/(E26-E28))</f>
        <v>0.51630022499575068</v>
      </c>
      <c r="J28" s="19">
        <f>LOG(G28)</f>
        <v>-0.3010299956639812</v>
      </c>
      <c r="K28" s="25">
        <f>(G28-L28)/G28</f>
        <v>9.9917320635360074E-2</v>
      </c>
      <c r="L28" s="26">
        <f>(10^(((LN(E28/(E$26-E28)))-$C$34)/$C$33))</f>
        <v>0.45004133968231996</v>
      </c>
    </row>
    <row r="29" spans="1:15">
      <c r="B29" s="16" t="s">
        <v>36</v>
      </c>
      <c r="C29" s="9">
        <f t="shared" si="0"/>
        <v>0.748</v>
      </c>
      <c r="D29" s="9">
        <f t="shared" si="1"/>
        <v>0.623</v>
      </c>
      <c r="E29" s="17">
        <f t="shared" si="2"/>
        <v>0.6855</v>
      </c>
      <c r="F29" s="18">
        <f>E29/E26</f>
        <v>0.38009426115885775</v>
      </c>
      <c r="G29" s="66">
        <v>1</v>
      </c>
      <c r="H29" s="19">
        <f>E29/E26</f>
        <v>0.38009426115885775</v>
      </c>
      <c r="I29" s="24">
        <f>LN(E29/(E26-E29))</f>
        <v>-0.48914815471267548</v>
      </c>
      <c r="J29" s="19">
        <f>LOG(G29)</f>
        <v>0</v>
      </c>
      <c r="K29" s="25">
        <f>(G29-L29)/G29</f>
        <v>-2.7973242577372215E-2</v>
      </c>
      <c r="L29" s="26">
        <f>(10^(((LN(E29/(E$26-E29)))-$C$34)/$C$33))</f>
        <v>1.0279732425773722</v>
      </c>
    </row>
    <row r="30" spans="1:15">
      <c r="B30" s="16" t="s">
        <v>37</v>
      </c>
      <c r="C30" s="9">
        <f t="shared" si="0"/>
        <v>0.39200000000000002</v>
      </c>
      <c r="D30" s="9">
        <f t="shared" si="1"/>
        <v>0.32400000000000001</v>
      </c>
      <c r="E30" s="17">
        <f t="shared" si="2"/>
        <v>0.35799999999999998</v>
      </c>
      <c r="F30" s="18">
        <f>E30/E26</f>
        <v>0.19850291100637646</v>
      </c>
      <c r="G30" s="66">
        <v>2</v>
      </c>
      <c r="H30" s="19">
        <f>E30/E26</f>
        <v>0.19850291100637646</v>
      </c>
      <c r="I30" s="24">
        <f>LN(E30/(E26-E30))</f>
        <v>-1.3956775750557004</v>
      </c>
      <c r="J30" s="19">
        <f>LOG(G30)</f>
        <v>0.3010299956639812</v>
      </c>
      <c r="K30" s="25">
        <f>(G30-L30)/G30</f>
        <v>-8.2401451835414585E-2</v>
      </c>
      <c r="L30" s="26">
        <f>(10^(((LN(E30/(E$26-E30)))-$C$34)/$C$33))</f>
        <v>2.1648029036708292</v>
      </c>
      <c r="O30" s="15"/>
    </row>
    <row r="31" spans="1:15">
      <c r="B31" s="16" t="s">
        <v>38</v>
      </c>
      <c r="C31" s="9">
        <f t="shared" si="0"/>
        <v>0.21199999999999999</v>
      </c>
      <c r="D31" s="9">
        <f t="shared" si="1"/>
        <v>0.185</v>
      </c>
      <c r="E31" s="27">
        <f t="shared" si="2"/>
        <v>0.19850000000000001</v>
      </c>
      <c r="F31" s="28">
        <f>E31/E26</f>
        <v>0.11006376490158026</v>
      </c>
      <c r="G31" s="66">
        <v>4</v>
      </c>
      <c r="H31" s="29">
        <f>E31/E26</f>
        <v>0.11006376490158026</v>
      </c>
      <c r="I31" s="30">
        <f>LN(E31/(E26-E31))</f>
        <v>-2.0900899354368709</v>
      </c>
      <c r="J31" s="29">
        <f>LOG(G31)</f>
        <v>0.6020599913279624</v>
      </c>
      <c r="K31" s="31">
        <f>(G31-L31)/G31</f>
        <v>4.2553246751061313E-2</v>
      </c>
      <c r="L31" s="26">
        <f>(10^(((LN(E31/(E$26-E31)))-$C$34)/$C$33))</f>
        <v>3.8297870129957547</v>
      </c>
      <c r="O31" s="15"/>
    </row>
    <row r="32" spans="1:15" ht="15" thickBot="1">
      <c r="O32" s="15"/>
    </row>
    <row r="33" spans="1:26">
      <c r="B33" s="32" t="s">
        <v>39</v>
      </c>
      <c r="C33" s="33">
        <f>SLOPE(I27:I31,J27:J31)</f>
        <v>-2.8028044961351446</v>
      </c>
      <c r="D33" s="34"/>
      <c r="F33" s="60" t="s">
        <v>70</v>
      </c>
      <c r="G33" s="35">
        <v>1</v>
      </c>
      <c r="O33" s="15"/>
    </row>
    <row r="34" spans="1:26">
      <c r="B34" s="36" t="s">
        <v>40</v>
      </c>
      <c r="C34" s="37">
        <f>INTERCEPT(I27:I31,J27:J31)</f>
        <v>-0.45556548258005936</v>
      </c>
      <c r="D34" s="1">
        <v>5</v>
      </c>
      <c r="E34" s="1" t="s">
        <v>41</v>
      </c>
      <c r="O34" s="15"/>
    </row>
    <row r="35" spans="1:26">
      <c r="B35" s="36" t="s">
        <v>42</v>
      </c>
      <c r="C35" s="37">
        <f>10^(ABS(C34/C33))</f>
        <v>1.4539154711332121</v>
      </c>
      <c r="D35" s="38">
        <f>J41*D34</f>
        <v>1.0428762765591002</v>
      </c>
      <c r="E35" t="s">
        <v>43</v>
      </c>
      <c r="I35" t="s">
        <v>44</v>
      </c>
      <c r="O35" s="15"/>
      <c r="S35" s="39"/>
    </row>
    <row r="36" spans="1:26">
      <c r="B36" s="36" t="s">
        <v>45</v>
      </c>
      <c r="C36" s="37">
        <f>RSQ(I27:I31,J27:J31)</f>
        <v>0.9960315977643005</v>
      </c>
      <c r="D36" s="38">
        <f>J45*D34</f>
        <v>19.148935064978772</v>
      </c>
      <c r="E36" t="s">
        <v>46</v>
      </c>
      <c r="I36" t="s">
        <v>47</v>
      </c>
      <c r="J36">
        <f>COUNTIF($J$46:$J$129,"=&gt;max")</f>
        <v>7</v>
      </c>
      <c r="O36" s="15"/>
    </row>
    <row r="37" spans="1:26">
      <c r="B37" s="40"/>
      <c r="C37" s="40"/>
      <c r="I37" t="s">
        <v>48</v>
      </c>
      <c r="J37">
        <f>COUNT(J46:J129)</f>
        <v>32</v>
      </c>
      <c r="O37" s="15"/>
    </row>
    <row r="38" spans="1:26" ht="15" thickBot="1">
      <c r="B38" s="41" t="s">
        <v>49</v>
      </c>
      <c r="I38" t="s">
        <v>50</v>
      </c>
      <c r="J38">
        <f>COUNTIF($J$46:$J$129,"=&lt;LOD")</f>
        <v>3</v>
      </c>
      <c r="L38" s="1" t="s">
        <v>85</v>
      </c>
    </row>
    <row r="39" spans="1:26" s="6" customFormat="1" ht="43.2">
      <c r="A39" s="6" t="s">
        <v>51</v>
      </c>
      <c r="B39" s="42" t="s">
        <v>52</v>
      </c>
      <c r="C39" s="43" t="s">
        <v>53</v>
      </c>
      <c r="D39" s="44" t="s">
        <v>54</v>
      </c>
      <c r="E39" s="44" t="s">
        <v>24</v>
      </c>
      <c r="F39" s="44" t="s">
        <v>25</v>
      </c>
      <c r="G39" s="44" t="s">
        <v>55</v>
      </c>
      <c r="H39" s="44" t="s">
        <v>41</v>
      </c>
      <c r="I39" s="45" t="s">
        <v>56</v>
      </c>
      <c r="J39" s="46" t="s">
        <v>57</v>
      </c>
      <c r="L39" s="47" t="s">
        <v>51</v>
      </c>
      <c r="M39" s="47" t="s">
        <v>58</v>
      </c>
      <c r="N39" s="47" t="s">
        <v>59</v>
      </c>
      <c r="O39" s="47" t="s">
        <v>53</v>
      </c>
      <c r="P39" s="47" t="s">
        <v>60</v>
      </c>
      <c r="Q39" s="47" t="s">
        <v>61</v>
      </c>
      <c r="S39"/>
      <c r="T39"/>
      <c r="U39"/>
      <c r="V39"/>
      <c r="W39"/>
      <c r="X39"/>
      <c r="Y39"/>
      <c r="Z39"/>
    </row>
    <row r="40" spans="1:26">
      <c r="A40">
        <v>1</v>
      </c>
      <c r="B40" s="48" t="s">
        <v>62</v>
      </c>
      <c r="C40" s="61" t="str">
        <f>C4</f>
        <v>S1</v>
      </c>
      <c r="D40" s="49">
        <f>C15</f>
        <v>2.056</v>
      </c>
      <c r="E40" s="49">
        <f>N17</f>
        <v>1.5509999999999999</v>
      </c>
      <c r="F40" s="49">
        <f t="shared" ref="F40:F45" si="3">AVERAGE(D40:E40)</f>
        <v>1.8035000000000001</v>
      </c>
      <c r="G40" s="50"/>
      <c r="H40" s="50"/>
      <c r="I40" s="51"/>
      <c r="J40" s="52"/>
      <c r="L40" s="50">
        <v>1</v>
      </c>
      <c r="M40" s="50" t="s">
        <v>3</v>
      </c>
      <c r="N40" s="50">
        <v>1</v>
      </c>
      <c r="O40" s="50" t="str">
        <f>+C40</f>
        <v>S1</v>
      </c>
      <c r="P40" s="50" t="str">
        <f>+C4</f>
        <v>S1</v>
      </c>
      <c r="Q40" s="50">
        <f t="shared" ref="Q40:Q47" si="4">C15</f>
        <v>2.056</v>
      </c>
      <c r="S40" s="53"/>
      <c r="T40" s="53"/>
      <c r="U40" s="6"/>
      <c r="V40" s="6"/>
      <c r="W40" s="6"/>
      <c r="X40" s="6"/>
      <c r="Y40" s="6"/>
      <c r="Z40" s="6"/>
    </row>
    <row r="41" spans="1:26">
      <c r="B41" s="54" t="s">
        <v>63</v>
      </c>
      <c r="C41" s="61" t="str">
        <f t="shared" ref="C41:C47" si="5">C5</f>
        <v>S2</v>
      </c>
      <c r="D41" s="49">
        <f t="shared" ref="D41:D45" si="6">C16</f>
        <v>1.605</v>
      </c>
      <c r="E41" s="49">
        <f t="shared" ref="E41:E45" si="7">N18</f>
        <v>1.3180000000000001</v>
      </c>
      <c r="F41" s="49">
        <f t="shared" si="3"/>
        <v>1.4615</v>
      </c>
      <c r="G41" s="63">
        <f t="shared" ref="G41:G45" si="8">(10^(((LN(F41/($E$26-F41)))-$C$34)/$C$33))*$G$33</f>
        <v>0.20857525531182006</v>
      </c>
      <c r="H41" s="50">
        <v>1</v>
      </c>
      <c r="I41" s="64">
        <f t="shared" ref="I41:I45" si="9">G41*H41</f>
        <v>0.20857525531182006</v>
      </c>
      <c r="J41" s="65">
        <f t="shared" ref="J41:J45" si="10">IF(F41&gt;$F$41,"&lt;LOD",IF(F41&lt;$F$45,"&gt;max",I41))</f>
        <v>0.20857525531182006</v>
      </c>
      <c r="L41" s="50">
        <f t="shared" ref="L41:L104" si="11">L40+1</f>
        <v>2</v>
      </c>
      <c r="M41" s="50" t="s">
        <v>4</v>
      </c>
      <c r="N41" s="50">
        <v>1</v>
      </c>
      <c r="O41" s="50" t="str">
        <f t="shared" ref="O41:O47" si="12">+C41</f>
        <v>S2</v>
      </c>
      <c r="P41" s="50" t="str">
        <f t="shared" ref="P41:P47" si="13">+C5</f>
        <v>S2</v>
      </c>
      <c r="Q41" s="50">
        <f t="shared" si="4"/>
        <v>1.605</v>
      </c>
      <c r="S41" s="55"/>
      <c r="T41" s="55"/>
    </row>
    <row r="42" spans="1:26">
      <c r="B42" s="54" t="s">
        <v>64</v>
      </c>
      <c r="C42" s="61" t="str">
        <f t="shared" si="5"/>
        <v>S3</v>
      </c>
      <c r="D42" s="49">
        <f t="shared" si="6"/>
        <v>1.268</v>
      </c>
      <c r="E42" s="49">
        <f t="shared" si="7"/>
        <v>0.99099999999999999</v>
      </c>
      <c r="F42" s="49">
        <f t="shared" si="3"/>
        <v>1.1294999999999999</v>
      </c>
      <c r="G42" s="63">
        <f t="shared" si="8"/>
        <v>0.45004133968231996</v>
      </c>
      <c r="H42" s="50">
        <v>1</v>
      </c>
      <c r="I42" s="64">
        <f t="shared" si="9"/>
        <v>0.45004133968231996</v>
      </c>
      <c r="J42" s="65">
        <f t="shared" si="10"/>
        <v>0.45004133968231996</v>
      </c>
      <c r="L42" s="50">
        <f t="shared" si="11"/>
        <v>3</v>
      </c>
      <c r="M42" s="50" t="s">
        <v>5</v>
      </c>
      <c r="N42" s="50">
        <v>1</v>
      </c>
      <c r="O42" s="50" t="str">
        <f t="shared" si="12"/>
        <v>S3</v>
      </c>
      <c r="P42" s="50" t="str">
        <f t="shared" si="13"/>
        <v>S3</v>
      </c>
      <c r="Q42" s="50">
        <f t="shared" si="4"/>
        <v>1.268</v>
      </c>
      <c r="S42" s="2"/>
      <c r="T42" s="2"/>
      <c r="U42" s="2"/>
      <c r="V42" s="2"/>
    </row>
    <row r="43" spans="1:26">
      <c r="B43" s="54" t="s">
        <v>65</v>
      </c>
      <c r="C43" s="61" t="str">
        <f t="shared" si="5"/>
        <v>S4</v>
      </c>
      <c r="D43" s="49">
        <f t="shared" si="6"/>
        <v>0.748</v>
      </c>
      <c r="E43" s="49">
        <f t="shared" si="7"/>
        <v>0.623</v>
      </c>
      <c r="F43" s="49">
        <f t="shared" si="3"/>
        <v>0.6855</v>
      </c>
      <c r="G43" s="63">
        <f t="shared" si="8"/>
        <v>1.0279732425773722</v>
      </c>
      <c r="H43" s="50">
        <v>1</v>
      </c>
      <c r="I43" s="64">
        <f t="shared" si="9"/>
        <v>1.0279732425773722</v>
      </c>
      <c r="J43" s="65">
        <f t="shared" si="10"/>
        <v>1.0279732425773722</v>
      </c>
      <c r="L43" s="50">
        <f t="shared" si="11"/>
        <v>4</v>
      </c>
      <c r="M43" s="50" t="s">
        <v>6</v>
      </c>
      <c r="N43" s="50">
        <v>1</v>
      </c>
      <c r="O43" s="50" t="str">
        <f t="shared" si="12"/>
        <v>S4</v>
      </c>
      <c r="P43" s="50" t="str">
        <f t="shared" si="13"/>
        <v>S4</v>
      </c>
      <c r="Q43" s="50">
        <f t="shared" si="4"/>
        <v>0.748</v>
      </c>
    </row>
    <row r="44" spans="1:26">
      <c r="B44" s="54" t="s">
        <v>66</v>
      </c>
      <c r="C44" s="61" t="str">
        <f t="shared" si="5"/>
        <v>S5</v>
      </c>
      <c r="D44" s="49">
        <f t="shared" si="6"/>
        <v>0.39200000000000002</v>
      </c>
      <c r="E44" s="49">
        <f t="shared" si="7"/>
        <v>0.32400000000000001</v>
      </c>
      <c r="F44" s="49">
        <f t="shared" si="3"/>
        <v>0.35799999999999998</v>
      </c>
      <c r="G44" s="63">
        <f t="shared" si="8"/>
        <v>2.1648029036708292</v>
      </c>
      <c r="H44" s="50">
        <v>1</v>
      </c>
      <c r="I44" s="64">
        <f t="shared" si="9"/>
        <v>2.1648029036708292</v>
      </c>
      <c r="J44" s="65">
        <f t="shared" si="10"/>
        <v>2.1648029036708292</v>
      </c>
      <c r="L44" s="50">
        <f t="shared" si="11"/>
        <v>5</v>
      </c>
      <c r="M44" s="50" t="s">
        <v>7</v>
      </c>
      <c r="N44" s="50">
        <v>1</v>
      </c>
      <c r="O44" s="50" t="str">
        <f t="shared" si="12"/>
        <v>S5</v>
      </c>
      <c r="P44" s="50" t="str">
        <f t="shared" si="13"/>
        <v>S5</v>
      </c>
      <c r="Q44" s="50">
        <f t="shared" si="4"/>
        <v>0.39200000000000002</v>
      </c>
    </row>
    <row r="45" spans="1:26">
      <c r="B45" s="54" t="s">
        <v>67</v>
      </c>
      <c r="C45" s="61" t="str">
        <f t="shared" si="5"/>
        <v>S6</v>
      </c>
      <c r="D45" s="49">
        <f t="shared" si="6"/>
        <v>0.21199999999999999</v>
      </c>
      <c r="E45" s="49">
        <f t="shared" si="7"/>
        <v>0.185</v>
      </c>
      <c r="F45" s="49">
        <f t="shared" si="3"/>
        <v>0.19850000000000001</v>
      </c>
      <c r="G45" s="63">
        <f t="shared" si="8"/>
        <v>3.8297870129957547</v>
      </c>
      <c r="H45" s="50">
        <v>1</v>
      </c>
      <c r="I45" s="64">
        <f t="shared" si="9"/>
        <v>3.8297870129957547</v>
      </c>
      <c r="J45" s="65">
        <f t="shared" si="10"/>
        <v>3.8297870129957547</v>
      </c>
      <c r="L45" s="50">
        <f t="shared" si="11"/>
        <v>6</v>
      </c>
      <c r="M45" s="50" t="s">
        <v>8</v>
      </c>
      <c r="N45" s="50">
        <v>1</v>
      </c>
      <c r="O45" s="50" t="str">
        <f t="shared" si="12"/>
        <v>S6</v>
      </c>
      <c r="P45" s="50" t="str">
        <f t="shared" si="13"/>
        <v>S6</v>
      </c>
      <c r="Q45" s="50">
        <f t="shared" si="4"/>
        <v>0.21199999999999999</v>
      </c>
    </row>
    <row r="46" spans="1:26">
      <c r="B46" s="54">
        <v>1</v>
      </c>
      <c r="C46" s="61" t="str">
        <f t="shared" si="5"/>
        <v>IM105a</v>
      </c>
      <c r="D46" s="49">
        <f>IF(ISBLANK(C21),"",C21)</f>
        <v>1.597</v>
      </c>
      <c r="E46" s="49"/>
      <c r="F46" s="49">
        <f>IF(ISBLANK(C21),"", AVERAGE(D46:E46))</f>
        <v>1.597</v>
      </c>
      <c r="G46" s="63">
        <f>IF(ISBLANK(C21),"",(10^(((LN(F46/($E$26-F46)))-$C$34)/$C$33))*$G$33)</f>
        <v>0.12812295373260194</v>
      </c>
      <c r="H46" s="50">
        <f>$D$34</f>
        <v>5</v>
      </c>
      <c r="I46" s="64">
        <f>IF(ISBLANK(C21),"",G46*H46)</f>
        <v>0.6406147686630097</v>
      </c>
      <c r="J46" s="65" t="str">
        <f>IF(ISBLANK(C21),"",IF(F46&gt;$F$41,"&lt;LOD",IF(F46&lt;$F$45,"&gt;max",I46)))</f>
        <v>&lt;LOD</v>
      </c>
      <c r="L46" s="50">
        <f t="shared" si="11"/>
        <v>7</v>
      </c>
      <c r="M46" s="50" t="s">
        <v>9</v>
      </c>
      <c r="N46" s="50">
        <v>1</v>
      </c>
      <c r="O46" s="50" t="str">
        <f t="shared" si="12"/>
        <v>IM105a</v>
      </c>
      <c r="P46" s="50" t="str">
        <f t="shared" si="13"/>
        <v>IM105a</v>
      </c>
      <c r="Q46" s="50">
        <f t="shared" si="4"/>
        <v>1.597</v>
      </c>
    </row>
    <row r="47" spans="1:26">
      <c r="B47" s="54">
        <f t="shared" ref="B47:B110" si="14">B46+1</f>
        <v>2</v>
      </c>
      <c r="C47" s="61" t="str">
        <f t="shared" si="5"/>
        <v>IM119a</v>
      </c>
      <c r="D47" s="49">
        <f>IF(ISBLANK(C22),"",C22)</f>
        <v>0.28100000000000003</v>
      </c>
      <c r="E47" s="49"/>
      <c r="F47" s="49">
        <f>IF(ISBLANK(C22),"", AVERAGE(D47:E47))</f>
        <v>0.28100000000000003</v>
      </c>
      <c r="G47" s="63">
        <f>IF(ISBLANK(C22),"",(10^(((LN(F47/($E$26-F47)))-$C$34)/$C$33))*$G$33)</f>
        <v>2.7563901135492834</v>
      </c>
      <c r="H47" s="50">
        <f t="shared" ref="H47:H110" si="15">$D$34</f>
        <v>5</v>
      </c>
      <c r="I47" s="64">
        <f>IF(ISBLANK(C22),"",G47*H47)</f>
        <v>13.781950567746417</v>
      </c>
      <c r="J47" s="65">
        <f>IF(ISBLANK(C22),"",IF(F47&gt;$F$41,"&lt;LOD",IF(F47&lt;$F$45,"&gt;max",I47)))</f>
        <v>13.781950567746417</v>
      </c>
      <c r="L47" s="50">
        <f t="shared" si="11"/>
        <v>8</v>
      </c>
      <c r="M47" s="50" t="s">
        <v>10</v>
      </c>
      <c r="N47" s="50">
        <v>1</v>
      </c>
      <c r="O47" s="50" t="str">
        <f t="shared" si="12"/>
        <v>IM119a</v>
      </c>
      <c r="P47" s="50" t="str">
        <f t="shared" si="13"/>
        <v>IM119a</v>
      </c>
      <c r="Q47" s="50">
        <f t="shared" si="4"/>
        <v>0.28100000000000003</v>
      </c>
    </row>
    <row r="48" spans="1:26">
      <c r="A48">
        <v>17</v>
      </c>
      <c r="B48" s="48">
        <f t="shared" si="14"/>
        <v>3</v>
      </c>
      <c r="C48" s="61" t="str">
        <f>IF(ISBLANK(D4),"",D4)</f>
        <v>IM120a</v>
      </c>
      <c r="D48" s="49">
        <f>IF(ISBLANK(D15),"",D15)</f>
        <v>0.97699999999999998</v>
      </c>
      <c r="E48" s="49"/>
      <c r="F48" s="49">
        <f>IF(ISBLANK(D15),"", AVERAGE(D48:E48))</f>
        <v>0.97699999999999998</v>
      </c>
      <c r="G48" s="63">
        <f>IF(ISBLANK(D15),"",(10^(((LN(F48/($E$26-F48)))-$C$34)/$C$33))*$G$33)</f>
        <v>0.59948091428627281</v>
      </c>
      <c r="H48" s="50">
        <f t="shared" si="15"/>
        <v>5</v>
      </c>
      <c r="I48" s="64">
        <f>IF(ISBLANK(D15),"",G48*H48)</f>
        <v>2.997404571431364</v>
      </c>
      <c r="J48" s="65">
        <f>IF(ISBLANK(D15),"",IF(F48&gt;$F$41,"&lt;LOD",IF(F48&lt;$F$45,"&gt;max",I48)))</f>
        <v>2.997404571431364</v>
      </c>
      <c r="L48" s="50">
        <f t="shared" si="11"/>
        <v>9</v>
      </c>
      <c r="M48" s="50" t="s">
        <v>3</v>
      </c>
      <c r="N48" s="50">
        <v>2</v>
      </c>
      <c r="O48" s="50" t="str">
        <f>+C48</f>
        <v>IM120a</v>
      </c>
      <c r="P48" s="50" t="str">
        <f>+C48</f>
        <v>IM120a</v>
      </c>
      <c r="Q48" s="50">
        <f t="shared" ref="Q48:Q55" si="16">D15</f>
        <v>0.97699999999999998</v>
      </c>
    </row>
    <row r="49" spans="1:17">
      <c r="B49" s="54">
        <f t="shared" si="14"/>
        <v>4</v>
      </c>
      <c r="C49" s="61" t="str">
        <f t="shared" ref="C49:C55" si="17">IF(ISBLANK(D5),"",D5)</f>
        <v>IM123a</v>
      </c>
      <c r="D49" s="49">
        <f t="shared" ref="D49:D55" si="18">IF(ISBLANK(D16),"",D16)</f>
        <v>0.49399999999999999</v>
      </c>
      <c r="E49" s="49"/>
      <c r="F49" s="49">
        <f t="shared" ref="F49:F55" si="19">IF(ISBLANK(D16),"", AVERAGE(D49:E49))</f>
        <v>0.49399999999999999</v>
      </c>
      <c r="G49" s="63">
        <f t="shared" ref="G49:G55" si="20">IF(ISBLANK(D16),"",(10^(((LN(F49/($E$26-F49)))-$C$34)/$C$33))*$G$33)</f>
        <v>1.5320699332890333</v>
      </c>
      <c r="H49" s="50">
        <f t="shared" si="15"/>
        <v>5</v>
      </c>
      <c r="I49" s="64">
        <f t="shared" ref="I49:I55" si="21">IF(ISBLANK(D16),"",G49*H49)</f>
        <v>7.6603496664451667</v>
      </c>
      <c r="J49" s="65">
        <f t="shared" ref="J49:J55" si="22">IF(ISBLANK(D16),"",IF(F49&gt;$F$41,"&lt;LOD",IF(F49&lt;$F$45,"&gt;max",I49)))</f>
        <v>7.6603496664451667</v>
      </c>
      <c r="L49" s="50">
        <f t="shared" si="11"/>
        <v>10</v>
      </c>
      <c r="M49" s="50" t="s">
        <v>4</v>
      </c>
      <c r="N49" s="50">
        <v>2</v>
      </c>
      <c r="O49" s="50" t="str">
        <f t="shared" ref="O49:O112" si="23">+C49</f>
        <v>IM123a</v>
      </c>
      <c r="P49" s="50" t="str">
        <f t="shared" ref="P49:P112" si="24">+C49</f>
        <v>IM123a</v>
      </c>
      <c r="Q49" s="50">
        <f t="shared" si="16"/>
        <v>0.49399999999999999</v>
      </c>
    </row>
    <row r="50" spans="1:17">
      <c r="B50" s="54">
        <f t="shared" si="14"/>
        <v>5</v>
      </c>
      <c r="C50" s="61" t="str">
        <f t="shared" si="17"/>
        <v>IM145a</v>
      </c>
      <c r="D50" s="49">
        <f t="shared" si="18"/>
        <v>1.335</v>
      </c>
      <c r="E50" s="49"/>
      <c r="F50" s="49">
        <f t="shared" si="19"/>
        <v>1.335</v>
      </c>
      <c r="G50" s="63">
        <f t="shared" si="20"/>
        <v>0.29097303213021214</v>
      </c>
      <c r="H50" s="50">
        <f t="shared" si="15"/>
        <v>5</v>
      </c>
      <c r="I50" s="64">
        <f t="shared" si="21"/>
        <v>1.4548651606510608</v>
      </c>
      <c r="J50" s="65">
        <f t="shared" si="22"/>
        <v>1.4548651606510608</v>
      </c>
      <c r="L50" s="50">
        <f t="shared" si="11"/>
        <v>11</v>
      </c>
      <c r="M50" s="50" t="s">
        <v>5</v>
      </c>
      <c r="N50" s="50">
        <v>2</v>
      </c>
      <c r="O50" s="50" t="str">
        <f t="shared" si="23"/>
        <v>IM145a</v>
      </c>
      <c r="P50" s="50" t="str">
        <f t="shared" si="24"/>
        <v>IM145a</v>
      </c>
      <c r="Q50" s="50">
        <f t="shared" si="16"/>
        <v>1.335</v>
      </c>
    </row>
    <row r="51" spans="1:17">
      <c r="B51" s="54">
        <f t="shared" si="14"/>
        <v>6</v>
      </c>
      <c r="C51" s="61" t="str">
        <f t="shared" si="17"/>
        <v>IM162a</v>
      </c>
      <c r="D51" s="49">
        <f t="shared" si="18"/>
        <v>0.999</v>
      </c>
      <c r="E51" s="49"/>
      <c r="F51" s="49">
        <f t="shared" si="19"/>
        <v>0.999</v>
      </c>
      <c r="G51" s="63">
        <f t="shared" si="20"/>
        <v>0.57571125238967902</v>
      </c>
      <c r="H51" s="50">
        <f t="shared" si="15"/>
        <v>5</v>
      </c>
      <c r="I51" s="64">
        <f t="shared" si="21"/>
        <v>2.8785562619483951</v>
      </c>
      <c r="J51" s="65">
        <f t="shared" si="22"/>
        <v>2.8785562619483951</v>
      </c>
      <c r="L51" s="50">
        <f t="shared" si="11"/>
        <v>12</v>
      </c>
      <c r="M51" s="50" t="s">
        <v>6</v>
      </c>
      <c r="N51" s="50">
        <v>2</v>
      </c>
      <c r="O51" s="50" t="str">
        <f t="shared" si="23"/>
        <v>IM162a</v>
      </c>
      <c r="P51" s="50" t="str">
        <f t="shared" si="24"/>
        <v>IM162a</v>
      </c>
      <c r="Q51" s="50">
        <f t="shared" si="16"/>
        <v>0.999</v>
      </c>
    </row>
    <row r="52" spans="1:17">
      <c r="B52" s="54">
        <f t="shared" si="14"/>
        <v>7</v>
      </c>
      <c r="C52" s="61" t="str">
        <f t="shared" si="17"/>
        <v>IM166a</v>
      </c>
      <c r="D52" s="49">
        <f t="shared" si="18"/>
        <v>0.95599999999999996</v>
      </c>
      <c r="E52" s="49"/>
      <c r="F52" s="49">
        <f t="shared" si="19"/>
        <v>0.95599999999999996</v>
      </c>
      <c r="G52" s="63">
        <f t="shared" si="20"/>
        <v>0.62298836684293968</v>
      </c>
      <c r="H52" s="50">
        <f t="shared" si="15"/>
        <v>5</v>
      </c>
      <c r="I52" s="64">
        <f t="shared" si="21"/>
        <v>3.1149418342146982</v>
      </c>
      <c r="J52" s="65">
        <f t="shared" si="22"/>
        <v>3.1149418342146982</v>
      </c>
      <c r="L52" s="50">
        <f t="shared" si="11"/>
        <v>13</v>
      </c>
      <c r="M52" s="50" t="s">
        <v>7</v>
      </c>
      <c r="N52" s="50">
        <v>2</v>
      </c>
      <c r="O52" s="50" t="str">
        <f t="shared" si="23"/>
        <v>IM166a</v>
      </c>
      <c r="P52" s="50" t="str">
        <f t="shared" si="24"/>
        <v>IM166a</v>
      </c>
      <c r="Q52" s="50">
        <f t="shared" si="16"/>
        <v>0.95599999999999996</v>
      </c>
    </row>
    <row r="53" spans="1:17">
      <c r="A53" s="56"/>
      <c r="B53" s="54">
        <f t="shared" si="14"/>
        <v>8</v>
      </c>
      <c r="C53" s="61" t="str">
        <f t="shared" si="17"/>
        <v>IM168a</v>
      </c>
      <c r="D53" s="49">
        <f t="shared" si="18"/>
        <v>0.77300000000000002</v>
      </c>
      <c r="E53" s="49"/>
      <c r="F53" s="49">
        <f t="shared" si="19"/>
        <v>0.77300000000000002</v>
      </c>
      <c r="G53" s="63">
        <f t="shared" si="20"/>
        <v>0.87105170300518509</v>
      </c>
      <c r="H53" s="50">
        <f t="shared" si="15"/>
        <v>5</v>
      </c>
      <c r="I53" s="64">
        <f t="shared" si="21"/>
        <v>4.3552585150259251</v>
      </c>
      <c r="J53" s="65">
        <f t="shared" si="22"/>
        <v>4.3552585150259251</v>
      </c>
      <c r="L53" s="50">
        <f t="shared" si="11"/>
        <v>14</v>
      </c>
      <c r="M53" s="50" t="s">
        <v>8</v>
      </c>
      <c r="N53" s="50">
        <v>2</v>
      </c>
      <c r="O53" s="50" t="str">
        <f t="shared" si="23"/>
        <v>IM168a</v>
      </c>
      <c r="P53" s="50" t="str">
        <f t="shared" si="24"/>
        <v>IM168a</v>
      </c>
      <c r="Q53" s="50">
        <f t="shared" si="16"/>
        <v>0.77300000000000002</v>
      </c>
    </row>
    <row r="54" spans="1:17">
      <c r="B54" s="54">
        <f t="shared" si="14"/>
        <v>9</v>
      </c>
      <c r="C54" s="61" t="str">
        <f t="shared" si="17"/>
        <v>IM171a</v>
      </c>
      <c r="D54" s="49">
        <f t="shared" si="18"/>
        <v>0.29899999999999999</v>
      </c>
      <c r="E54" s="49"/>
      <c r="F54" s="49">
        <f t="shared" si="19"/>
        <v>0.29899999999999999</v>
      </c>
      <c r="G54" s="63">
        <f t="shared" si="20"/>
        <v>2.5938507075054722</v>
      </c>
      <c r="H54" s="50">
        <f t="shared" si="15"/>
        <v>5</v>
      </c>
      <c r="I54" s="64">
        <f t="shared" si="21"/>
        <v>12.969253537527361</v>
      </c>
      <c r="J54" s="65">
        <f t="shared" si="22"/>
        <v>12.969253537527361</v>
      </c>
      <c r="L54" s="50">
        <f t="shared" si="11"/>
        <v>15</v>
      </c>
      <c r="M54" s="50" t="s">
        <v>9</v>
      </c>
      <c r="N54" s="50">
        <v>2</v>
      </c>
      <c r="O54" s="50" t="str">
        <f t="shared" si="23"/>
        <v>IM171a</v>
      </c>
      <c r="P54" s="50" t="str">
        <f t="shared" si="24"/>
        <v>IM171a</v>
      </c>
      <c r="Q54" s="50">
        <f t="shared" si="16"/>
        <v>0.29899999999999999</v>
      </c>
    </row>
    <row r="55" spans="1:17">
      <c r="B55" s="54">
        <f t="shared" si="14"/>
        <v>10</v>
      </c>
      <c r="C55" s="76" t="str">
        <f t="shared" si="17"/>
        <v>IM180a</v>
      </c>
      <c r="D55" s="77">
        <f t="shared" si="18"/>
        <v>0.15</v>
      </c>
      <c r="E55" s="77"/>
      <c r="F55" s="77">
        <f t="shared" si="19"/>
        <v>0.15</v>
      </c>
      <c r="G55" s="78">
        <f t="shared" si="20"/>
        <v>4.9402749375853192</v>
      </c>
      <c r="H55" s="79">
        <f t="shared" si="15"/>
        <v>5</v>
      </c>
      <c r="I55" s="80">
        <f t="shared" si="21"/>
        <v>24.701374687926595</v>
      </c>
      <c r="J55" s="81" t="str">
        <f t="shared" si="22"/>
        <v>&gt;max</v>
      </c>
      <c r="L55" s="50">
        <f t="shared" si="11"/>
        <v>16</v>
      </c>
      <c r="M55" s="50" t="s">
        <v>10</v>
      </c>
      <c r="N55" s="50">
        <v>2</v>
      </c>
      <c r="O55" s="50" t="str">
        <f t="shared" si="23"/>
        <v>IM180a</v>
      </c>
      <c r="P55" s="50" t="str">
        <f t="shared" si="24"/>
        <v>IM180a</v>
      </c>
      <c r="Q55" s="50">
        <f t="shared" si="16"/>
        <v>0.15</v>
      </c>
    </row>
    <row r="56" spans="1:17">
      <c r="A56">
        <f>A48+($A$48-$A$40)</f>
        <v>33</v>
      </c>
      <c r="B56" s="48">
        <f t="shared" si="14"/>
        <v>11</v>
      </c>
      <c r="C56" s="61" t="str">
        <f>IF(ISBLANK(E4),"",E4)</f>
        <v>IM184a</v>
      </c>
      <c r="D56" s="49">
        <f>IF(ISBLANK(E15),"",E15)</f>
        <v>0.65500000000000003</v>
      </c>
      <c r="E56" s="49"/>
      <c r="F56" s="49">
        <f>IF(ISBLANK(E15),"", AVERAGE(D56:E56))</f>
        <v>0.65500000000000003</v>
      </c>
      <c r="G56" s="63">
        <f>IF(ISBLANK(E15),"",(10^(((LN(F56/($E$26-F56)))-$C$34)/$C$33))*$G$33)</f>
        <v>1.0909963457495617</v>
      </c>
      <c r="H56" s="50">
        <f t="shared" si="15"/>
        <v>5</v>
      </c>
      <c r="I56" s="64">
        <f>IF(ISBLANK(E15),"",G56*H56)</f>
        <v>5.4549817287478088</v>
      </c>
      <c r="J56" s="65">
        <f>IF(ISBLANK(E15),"",IF(F56&gt;$F$41,"&lt;LOD",IF(F56&lt;$F$45,"&gt;max",I56)))</f>
        <v>5.4549817287478088</v>
      </c>
      <c r="L56" s="50">
        <f t="shared" si="11"/>
        <v>17</v>
      </c>
      <c r="M56" s="50" t="s">
        <v>3</v>
      </c>
      <c r="N56" s="50">
        <v>3</v>
      </c>
      <c r="O56" s="50" t="str">
        <f t="shared" si="23"/>
        <v>IM184a</v>
      </c>
      <c r="P56" s="50" t="str">
        <f t="shared" si="24"/>
        <v>IM184a</v>
      </c>
      <c r="Q56" s="50">
        <f t="shared" ref="Q56:Q63" si="25">E15</f>
        <v>0.65500000000000003</v>
      </c>
    </row>
    <row r="57" spans="1:17">
      <c r="A57" s="3"/>
      <c r="B57" s="54">
        <f t="shared" si="14"/>
        <v>12</v>
      </c>
      <c r="C57" s="61" t="str">
        <f t="shared" ref="C57:C63" si="26">IF(ISBLANK(E5),"",E5)</f>
        <v>IM202a</v>
      </c>
      <c r="D57" s="49">
        <f t="shared" ref="D57:D63" si="27">IF(ISBLANK(E16),"",E16)</f>
        <v>1.0209999999999999</v>
      </c>
      <c r="E57" s="49"/>
      <c r="F57" s="49">
        <f t="shared" ref="F57:F63" si="28">IF(ISBLANK(E16),"", AVERAGE(D57:E57))</f>
        <v>1.0209999999999999</v>
      </c>
      <c r="G57" s="63">
        <f t="shared" ref="G57:G63" si="29">IF(ISBLANK(E16),"",(10^(((LN(F57/($E$26-F57)))-$C$34)/$C$33))*$G$33)</f>
        <v>0.55276462007877247</v>
      </c>
      <c r="H57" s="50">
        <f t="shared" si="15"/>
        <v>5</v>
      </c>
      <c r="I57" s="64">
        <f t="shared" ref="I57:I63" si="30">IF(ISBLANK(E16),"",G57*H57)</f>
        <v>2.7638231003938625</v>
      </c>
      <c r="J57" s="65">
        <f t="shared" ref="J57:J63" si="31">IF(ISBLANK(E16),"",IF(F57&gt;$F$41,"&lt;LOD",IF(F57&lt;$F$45,"&gt;max",I57)))</f>
        <v>2.7638231003938625</v>
      </c>
      <c r="L57" s="50">
        <f t="shared" si="11"/>
        <v>18</v>
      </c>
      <c r="M57" s="50" t="s">
        <v>4</v>
      </c>
      <c r="N57" s="50">
        <v>3</v>
      </c>
      <c r="O57" s="50" t="str">
        <f t="shared" si="23"/>
        <v>IM202a</v>
      </c>
      <c r="P57" s="50" t="str">
        <f t="shared" si="24"/>
        <v>IM202a</v>
      </c>
      <c r="Q57" s="50">
        <f t="shared" si="25"/>
        <v>1.0209999999999999</v>
      </c>
    </row>
    <row r="58" spans="1:17">
      <c r="A58" s="3"/>
      <c r="B58" s="54">
        <f t="shared" si="14"/>
        <v>13</v>
      </c>
      <c r="C58" s="61" t="str">
        <f t="shared" si="26"/>
        <v>IM233a</v>
      </c>
      <c r="D58" s="49">
        <f t="shared" si="27"/>
        <v>0.53</v>
      </c>
      <c r="E58" s="49"/>
      <c r="F58" s="49">
        <f t="shared" si="28"/>
        <v>0.53</v>
      </c>
      <c r="G58" s="63">
        <f t="shared" si="29"/>
        <v>1.4133049560600133</v>
      </c>
      <c r="H58" s="50">
        <f t="shared" si="15"/>
        <v>5</v>
      </c>
      <c r="I58" s="64">
        <f t="shared" si="30"/>
        <v>7.0665247803000666</v>
      </c>
      <c r="J58" s="65">
        <f t="shared" si="31"/>
        <v>7.0665247803000666</v>
      </c>
      <c r="L58" s="50">
        <f t="shared" si="11"/>
        <v>19</v>
      </c>
      <c r="M58" s="50" t="s">
        <v>5</v>
      </c>
      <c r="N58" s="50">
        <v>3</v>
      </c>
      <c r="O58" s="50" t="str">
        <f t="shared" si="23"/>
        <v>IM233a</v>
      </c>
      <c r="P58" s="50" t="str">
        <f t="shared" si="24"/>
        <v>IM233a</v>
      </c>
      <c r="Q58" s="50">
        <f t="shared" si="25"/>
        <v>0.53</v>
      </c>
    </row>
    <row r="59" spans="1:17">
      <c r="B59" s="54">
        <f t="shared" si="14"/>
        <v>14</v>
      </c>
      <c r="C59" s="61" t="str">
        <f t="shared" si="26"/>
        <v>IM242a</v>
      </c>
      <c r="D59" s="49">
        <f t="shared" si="27"/>
        <v>1.2030000000000001</v>
      </c>
      <c r="E59" s="49"/>
      <c r="F59" s="49">
        <f t="shared" si="28"/>
        <v>1.2030000000000001</v>
      </c>
      <c r="G59" s="63">
        <f t="shared" si="29"/>
        <v>0.38865327027080743</v>
      </c>
      <c r="H59" s="50">
        <f t="shared" si="15"/>
        <v>5</v>
      </c>
      <c r="I59" s="64">
        <f t="shared" si="30"/>
        <v>1.9432663513540371</v>
      </c>
      <c r="J59" s="65">
        <f t="shared" si="31"/>
        <v>1.9432663513540371</v>
      </c>
      <c r="L59" s="50">
        <f t="shared" si="11"/>
        <v>20</v>
      </c>
      <c r="M59" s="50" t="s">
        <v>6</v>
      </c>
      <c r="N59" s="50">
        <v>3</v>
      </c>
      <c r="O59" s="50" t="str">
        <f t="shared" si="23"/>
        <v>IM242a</v>
      </c>
      <c r="P59" s="50" t="str">
        <f t="shared" si="24"/>
        <v>IM242a</v>
      </c>
      <c r="Q59" s="50">
        <f t="shared" si="25"/>
        <v>1.2030000000000001</v>
      </c>
    </row>
    <row r="60" spans="1:17">
      <c r="B60" s="54">
        <f t="shared" si="14"/>
        <v>15</v>
      </c>
      <c r="C60" s="61" t="str">
        <f t="shared" si="26"/>
        <v>IM251a</v>
      </c>
      <c r="D60" s="49">
        <f t="shared" si="27"/>
        <v>0.25700000000000001</v>
      </c>
      <c r="E60" s="49"/>
      <c r="F60" s="49">
        <f t="shared" si="28"/>
        <v>0.25700000000000001</v>
      </c>
      <c r="G60" s="63">
        <f t="shared" si="29"/>
        <v>3.004514639328427</v>
      </c>
      <c r="H60" s="50">
        <f t="shared" si="15"/>
        <v>5</v>
      </c>
      <c r="I60" s="64">
        <f t="shared" si="30"/>
        <v>15.022573196642135</v>
      </c>
      <c r="J60" s="65">
        <f t="shared" si="31"/>
        <v>15.022573196642135</v>
      </c>
      <c r="L60" s="50">
        <f t="shared" si="11"/>
        <v>21</v>
      </c>
      <c r="M60" s="50" t="s">
        <v>7</v>
      </c>
      <c r="N60" s="50">
        <v>3</v>
      </c>
      <c r="O60" s="50" t="str">
        <f t="shared" si="23"/>
        <v>IM251a</v>
      </c>
      <c r="P60" s="50" t="str">
        <f t="shared" si="24"/>
        <v>IM251a</v>
      </c>
      <c r="Q60" s="50">
        <f t="shared" si="25"/>
        <v>0.25700000000000001</v>
      </c>
    </row>
    <row r="61" spans="1:17">
      <c r="B61" s="54">
        <f t="shared" si="14"/>
        <v>16</v>
      </c>
      <c r="C61" s="61" t="str">
        <f t="shared" si="26"/>
        <v>IM252a</v>
      </c>
      <c r="D61" s="49">
        <f t="shared" si="27"/>
        <v>0.53500000000000003</v>
      </c>
      <c r="E61" s="49"/>
      <c r="F61" s="49">
        <f t="shared" si="28"/>
        <v>0.53500000000000003</v>
      </c>
      <c r="G61" s="63">
        <f t="shared" si="29"/>
        <v>1.397919602107671</v>
      </c>
      <c r="H61" s="50">
        <f t="shared" si="15"/>
        <v>5</v>
      </c>
      <c r="I61" s="64">
        <f t="shared" si="30"/>
        <v>6.9895980105383551</v>
      </c>
      <c r="J61" s="65">
        <f t="shared" si="31"/>
        <v>6.9895980105383551</v>
      </c>
      <c r="L61" s="50">
        <f t="shared" si="11"/>
        <v>22</v>
      </c>
      <c r="M61" s="50" t="s">
        <v>8</v>
      </c>
      <c r="N61" s="50">
        <v>3</v>
      </c>
      <c r="O61" s="50" t="str">
        <f t="shared" si="23"/>
        <v>IM252a</v>
      </c>
      <c r="P61" s="50" t="str">
        <f t="shared" si="24"/>
        <v>IM252a</v>
      </c>
      <c r="Q61" s="50">
        <f t="shared" si="25"/>
        <v>0.53500000000000003</v>
      </c>
    </row>
    <row r="62" spans="1:17">
      <c r="B62" s="54">
        <f t="shared" si="14"/>
        <v>17</v>
      </c>
      <c r="C62" s="61" t="str">
        <f t="shared" si="26"/>
        <v>IM253a</v>
      </c>
      <c r="D62" s="49">
        <f t="shared" si="27"/>
        <v>0.80300000000000005</v>
      </c>
      <c r="E62" s="49"/>
      <c r="F62" s="49">
        <f t="shared" si="28"/>
        <v>0.80300000000000005</v>
      </c>
      <c r="G62" s="63">
        <f t="shared" si="29"/>
        <v>0.82398276972828988</v>
      </c>
      <c r="H62" s="50">
        <f t="shared" si="15"/>
        <v>5</v>
      </c>
      <c r="I62" s="64">
        <f t="shared" si="30"/>
        <v>4.1199138486414491</v>
      </c>
      <c r="J62" s="65">
        <f t="shared" si="31"/>
        <v>4.1199138486414491</v>
      </c>
      <c r="L62" s="50">
        <f t="shared" si="11"/>
        <v>23</v>
      </c>
      <c r="M62" s="50" t="s">
        <v>9</v>
      </c>
      <c r="N62" s="50">
        <v>3</v>
      </c>
      <c r="O62" s="50" t="str">
        <f t="shared" si="23"/>
        <v>IM253a</v>
      </c>
      <c r="P62" s="50" t="str">
        <f t="shared" si="24"/>
        <v>IM253a</v>
      </c>
      <c r="Q62" s="50">
        <f t="shared" si="25"/>
        <v>0.80300000000000005</v>
      </c>
    </row>
    <row r="63" spans="1:17">
      <c r="B63" s="54">
        <f t="shared" si="14"/>
        <v>18</v>
      </c>
      <c r="C63" s="76" t="str">
        <f t="shared" si="26"/>
        <v>IM255a</v>
      </c>
      <c r="D63" s="77">
        <f t="shared" si="27"/>
        <v>0.15</v>
      </c>
      <c r="E63" s="77"/>
      <c r="F63" s="77">
        <f t="shared" si="28"/>
        <v>0.15</v>
      </c>
      <c r="G63" s="78">
        <f t="shared" si="29"/>
        <v>4.9402749375853192</v>
      </c>
      <c r="H63" s="79">
        <f t="shared" si="15"/>
        <v>5</v>
      </c>
      <c r="I63" s="80">
        <f t="shared" si="30"/>
        <v>24.701374687926595</v>
      </c>
      <c r="J63" s="81" t="str">
        <f t="shared" si="31"/>
        <v>&gt;max</v>
      </c>
      <c r="L63" s="50">
        <f t="shared" si="11"/>
        <v>24</v>
      </c>
      <c r="M63" s="50" t="s">
        <v>10</v>
      </c>
      <c r="N63" s="50">
        <v>3</v>
      </c>
      <c r="O63" s="50" t="str">
        <f t="shared" si="23"/>
        <v>IM255a</v>
      </c>
      <c r="P63" s="50" t="str">
        <f t="shared" si="24"/>
        <v>IM255a</v>
      </c>
      <c r="Q63" s="50">
        <f t="shared" si="25"/>
        <v>0.15</v>
      </c>
    </row>
    <row r="64" spans="1:17">
      <c r="A64">
        <f>A56+($A$48-$A$40)</f>
        <v>49</v>
      </c>
      <c r="B64" s="48">
        <f t="shared" si="14"/>
        <v>19</v>
      </c>
      <c r="C64" s="61" t="str">
        <f>IF(ISBLANK(F4),"",F4)</f>
        <v>IM266a</v>
      </c>
      <c r="D64" s="49">
        <f>IF(ISBLANK(F15),"",F15)</f>
        <v>0.20499999999999999</v>
      </c>
      <c r="E64" s="49"/>
      <c r="F64" s="49">
        <f>IF(ISBLANK(E15),"", AVERAGE(D64:E64))</f>
        <v>0.20499999999999999</v>
      </c>
      <c r="G64" s="63">
        <f>IF(ISBLANK(E15),"",(10^(((LN(F64/($E$26-F64)))-$C$34)/$C$33))*$G$33)</f>
        <v>3.7173274632307263</v>
      </c>
      <c r="H64" s="50">
        <f t="shared" si="15"/>
        <v>5</v>
      </c>
      <c r="I64" s="64">
        <f>IF(ISBLANK(F15),"",G64*H64)</f>
        <v>18.586637316153631</v>
      </c>
      <c r="J64" s="65">
        <f>IF(ISBLANK(F15),"",IF(F64&gt;$F$41,"&lt;LOD",IF(F64&lt;$F$45,"&gt;max",I64)))</f>
        <v>18.586637316153631</v>
      </c>
      <c r="L64" s="50">
        <f t="shared" si="11"/>
        <v>25</v>
      </c>
      <c r="M64" s="50" t="s">
        <v>3</v>
      </c>
      <c r="N64" s="50">
        <v>4</v>
      </c>
      <c r="O64" s="50" t="str">
        <f t="shared" si="23"/>
        <v>IM266a</v>
      </c>
      <c r="P64" s="50" t="str">
        <f t="shared" si="24"/>
        <v>IM266a</v>
      </c>
      <c r="Q64" s="50">
        <f t="shared" ref="Q64:Q71" si="32">F15</f>
        <v>0.20499999999999999</v>
      </c>
    </row>
    <row r="65" spans="1:17">
      <c r="B65" s="54">
        <f t="shared" si="14"/>
        <v>20</v>
      </c>
      <c r="C65" s="76" t="str">
        <f t="shared" ref="C65:C71" si="33">IF(ISBLANK(F5),"",F5)</f>
        <v>IM273a</v>
      </c>
      <c r="D65" s="77">
        <f t="shared" ref="D65:D71" si="34">IF(ISBLANK(F16),"",F16)</f>
        <v>0.153</v>
      </c>
      <c r="E65" s="77"/>
      <c r="F65" s="77">
        <f t="shared" ref="F65:F71" si="35">IF(ISBLANK(E16),"", AVERAGE(D65:E65))</f>
        <v>0.153</v>
      </c>
      <c r="G65" s="78">
        <f t="shared" ref="G65:G71" si="36">IF(ISBLANK(E16),"",(10^(((LN(F65/($E$26-F65)))-$C$34)/$C$33))*$G$33)</f>
        <v>4.8533086678025237</v>
      </c>
      <c r="H65" s="79">
        <f t="shared" si="15"/>
        <v>5</v>
      </c>
      <c r="I65" s="80">
        <f t="shared" ref="I65:I71" si="37">IF(ISBLANK(F16),"",G65*H65)</f>
        <v>24.266543339012618</v>
      </c>
      <c r="J65" s="81" t="str">
        <f t="shared" ref="J65:J71" si="38">IF(ISBLANK(F16),"",IF(F65&gt;$F$41,"&lt;LOD",IF(F65&lt;$F$45,"&gt;max",I65)))</f>
        <v>&gt;max</v>
      </c>
      <c r="L65" s="50">
        <f t="shared" si="11"/>
        <v>26</v>
      </c>
      <c r="M65" s="50" t="s">
        <v>4</v>
      </c>
      <c r="N65" s="50">
        <v>4</v>
      </c>
      <c r="O65" s="50" t="str">
        <f t="shared" si="23"/>
        <v>IM273a</v>
      </c>
      <c r="P65" s="50" t="str">
        <f t="shared" si="24"/>
        <v>IM273a</v>
      </c>
      <c r="Q65" s="50">
        <f t="shared" si="32"/>
        <v>0.153</v>
      </c>
    </row>
    <row r="66" spans="1:17">
      <c r="B66" s="54">
        <f t="shared" si="14"/>
        <v>21</v>
      </c>
      <c r="C66" s="61" t="str">
        <f t="shared" si="33"/>
        <v>IM292a</v>
      </c>
      <c r="D66" s="49">
        <f t="shared" si="34"/>
        <v>0.84</v>
      </c>
      <c r="E66" s="49"/>
      <c r="F66" s="49">
        <f t="shared" si="35"/>
        <v>0.84</v>
      </c>
      <c r="G66" s="63">
        <f t="shared" si="36"/>
        <v>0.76984150463512158</v>
      </c>
      <c r="H66" s="50">
        <f t="shared" si="15"/>
        <v>5</v>
      </c>
      <c r="I66" s="64">
        <f t="shared" si="37"/>
        <v>3.849207523175608</v>
      </c>
      <c r="J66" s="65">
        <f t="shared" si="38"/>
        <v>3.849207523175608</v>
      </c>
      <c r="L66" s="50">
        <f t="shared" si="11"/>
        <v>27</v>
      </c>
      <c r="M66" s="50" t="s">
        <v>5</v>
      </c>
      <c r="N66" s="50">
        <v>4</v>
      </c>
      <c r="O66" s="50" t="str">
        <f t="shared" si="23"/>
        <v>IM292a</v>
      </c>
      <c r="P66" s="50" t="str">
        <f t="shared" si="24"/>
        <v>IM292a</v>
      </c>
      <c r="Q66" s="50">
        <f t="shared" si="32"/>
        <v>0.84</v>
      </c>
    </row>
    <row r="67" spans="1:17">
      <c r="B67" s="54">
        <f t="shared" si="14"/>
        <v>22</v>
      </c>
      <c r="C67" s="61" t="str">
        <f t="shared" si="33"/>
        <v>IM299a</v>
      </c>
      <c r="D67" s="49">
        <f t="shared" si="34"/>
        <v>0.57099999999999995</v>
      </c>
      <c r="E67" s="49"/>
      <c r="F67" s="49">
        <f t="shared" si="35"/>
        <v>0.57099999999999995</v>
      </c>
      <c r="G67" s="63">
        <f t="shared" si="36"/>
        <v>1.2941225984605009</v>
      </c>
      <c r="H67" s="50">
        <f t="shared" si="15"/>
        <v>5</v>
      </c>
      <c r="I67" s="64">
        <f t="shared" si="37"/>
        <v>6.4706129923025042</v>
      </c>
      <c r="J67" s="65">
        <f t="shared" si="38"/>
        <v>6.4706129923025042</v>
      </c>
      <c r="L67" s="50">
        <f t="shared" si="11"/>
        <v>28</v>
      </c>
      <c r="M67" s="50" t="s">
        <v>6</v>
      </c>
      <c r="N67" s="50">
        <v>4</v>
      </c>
      <c r="O67" s="50" t="str">
        <f t="shared" si="23"/>
        <v>IM299a</v>
      </c>
      <c r="P67" s="50" t="str">
        <f t="shared" si="24"/>
        <v>IM299a</v>
      </c>
      <c r="Q67" s="50">
        <f t="shared" si="32"/>
        <v>0.57099999999999995</v>
      </c>
    </row>
    <row r="68" spans="1:17">
      <c r="B68" s="54">
        <f t="shared" si="14"/>
        <v>23</v>
      </c>
      <c r="C68" s="76" t="str">
        <f t="shared" si="33"/>
        <v>IM305a</v>
      </c>
      <c r="D68" s="77">
        <f t="shared" si="34"/>
        <v>7.6999999999999999E-2</v>
      </c>
      <c r="E68" s="77"/>
      <c r="F68" s="77">
        <f t="shared" si="35"/>
        <v>7.6999999999999999E-2</v>
      </c>
      <c r="G68" s="78">
        <f t="shared" si="36"/>
        <v>8.8527905477198576</v>
      </c>
      <c r="H68" s="79">
        <f t="shared" si="15"/>
        <v>5</v>
      </c>
      <c r="I68" s="80">
        <f t="shared" si="37"/>
        <v>44.263952738599286</v>
      </c>
      <c r="J68" s="81" t="str">
        <f t="shared" si="38"/>
        <v>&gt;max</v>
      </c>
      <c r="L68" s="50">
        <f t="shared" si="11"/>
        <v>29</v>
      </c>
      <c r="M68" s="50" t="s">
        <v>7</v>
      </c>
      <c r="N68" s="50">
        <v>4</v>
      </c>
      <c r="O68" s="50" t="str">
        <f t="shared" si="23"/>
        <v>IM305a</v>
      </c>
      <c r="P68" s="50" t="str">
        <f t="shared" si="24"/>
        <v>IM305a</v>
      </c>
      <c r="Q68" s="50">
        <f t="shared" si="32"/>
        <v>7.6999999999999999E-2</v>
      </c>
    </row>
    <row r="69" spans="1:17">
      <c r="B69" s="54">
        <f t="shared" si="14"/>
        <v>24</v>
      </c>
      <c r="C69" s="61" t="str">
        <f t="shared" si="33"/>
        <v>IM328a</v>
      </c>
      <c r="D69" s="49">
        <f t="shared" si="34"/>
        <v>0.35099999999999998</v>
      </c>
      <c r="E69" s="49"/>
      <c r="F69" s="49">
        <f t="shared" si="35"/>
        <v>0.35099999999999998</v>
      </c>
      <c r="G69" s="63">
        <f t="shared" si="36"/>
        <v>2.2089573221889953</v>
      </c>
      <c r="H69" s="50">
        <f t="shared" si="15"/>
        <v>5</v>
      </c>
      <c r="I69" s="64">
        <f t="shared" si="37"/>
        <v>11.044786610944977</v>
      </c>
      <c r="J69" s="65">
        <f t="shared" si="38"/>
        <v>11.044786610944977</v>
      </c>
      <c r="L69" s="50">
        <f t="shared" si="11"/>
        <v>30</v>
      </c>
      <c r="M69" s="50" t="s">
        <v>8</v>
      </c>
      <c r="N69" s="50">
        <v>4</v>
      </c>
      <c r="O69" s="50" t="str">
        <f t="shared" si="23"/>
        <v>IM328a</v>
      </c>
      <c r="P69" s="50" t="str">
        <f t="shared" si="24"/>
        <v>IM328a</v>
      </c>
      <c r="Q69" s="50">
        <f t="shared" si="32"/>
        <v>0.35099999999999998</v>
      </c>
    </row>
    <row r="70" spans="1:17">
      <c r="B70" s="54">
        <f t="shared" si="14"/>
        <v>25</v>
      </c>
      <c r="C70" s="61" t="str">
        <f t="shared" si="33"/>
        <v>IM119GR2</v>
      </c>
      <c r="D70" s="49">
        <f t="shared" si="34"/>
        <v>1.6910000000000001</v>
      </c>
      <c r="E70" s="49"/>
      <c r="F70" s="49">
        <f t="shared" si="35"/>
        <v>1.6910000000000001</v>
      </c>
      <c r="G70" s="63">
        <f t="shared" si="36"/>
        <v>7.4221301789156216E-2</v>
      </c>
      <c r="H70" s="50">
        <f t="shared" si="15"/>
        <v>5</v>
      </c>
      <c r="I70" s="64">
        <f t="shared" si="37"/>
        <v>0.37110650894578107</v>
      </c>
      <c r="J70" s="65" t="str">
        <f t="shared" si="38"/>
        <v>&lt;LOD</v>
      </c>
      <c r="L70" s="50">
        <f t="shared" si="11"/>
        <v>31</v>
      </c>
      <c r="M70" s="50" t="s">
        <v>9</v>
      </c>
      <c r="N70" s="50">
        <v>4</v>
      </c>
      <c r="O70" s="50" t="str">
        <f t="shared" si="23"/>
        <v>IM119GR2</v>
      </c>
      <c r="P70" s="50" t="str">
        <f t="shared" si="24"/>
        <v>IM119GR2</v>
      </c>
      <c r="Q70" s="50">
        <f t="shared" si="32"/>
        <v>1.6910000000000001</v>
      </c>
    </row>
    <row r="71" spans="1:17">
      <c r="B71" s="54">
        <f t="shared" si="14"/>
        <v>26</v>
      </c>
      <c r="C71" s="61" t="str">
        <f t="shared" si="33"/>
        <v>IM120GR2</v>
      </c>
      <c r="D71" s="49">
        <f t="shared" si="34"/>
        <v>1.087</v>
      </c>
      <c r="E71" s="49"/>
      <c r="F71" s="49">
        <f t="shared" si="35"/>
        <v>1.087</v>
      </c>
      <c r="G71" s="63">
        <f t="shared" si="36"/>
        <v>0.48837467081741959</v>
      </c>
      <c r="H71" s="50">
        <f t="shared" si="15"/>
        <v>5</v>
      </c>
      <c r="I71" s="64">
        <f t="shared" si="37"/>
        <v>2.441873354087098</v>
      </c>
      <c r="J71" s="65">
        <f t="shared" si="38"/>
        <v>2.441873354087098</v>
      </c>
      <c r="L71" s="50">
        <f t="shared" si="11"/>
        <v>32</v>
      </c>
      <c r="M71" s="50" t="s">
        <v>10</v>
      </c>
      <c r="N71" s="50">
        <v>4</v>
      </c>
      <c r="O71" s="50" t="str">
        <f t="shared" si="23"/>
        <v>IM120GR2</v>
      </c>
      <c r="P71" s="50" t="str">
        <f t="shared" si="24"/>
        <v>IM120GR2</v>
      </c>
      <c r="Q71" s="50">
        <f t="shared" si="32"/>
        <v>1.087</v>
      </c>
    </row>
    <row r="72" spans="1:17">
      <c r="A72">
        <f>A64+($A$48-$A$40)</f>
        <v>65</v>
      </c>
      <c r="B72" s="48">
        <f t="shared" si="14"/>
        <v>27</v>
      </c>
      <c r="C72" s="61" t="str">
        <f>IF(ISBLANK(G4),"",G4)</f>
        <v>IM202GR2</v>
      </c>
      <c r="D72" s="49">
        <f>IF(ISBLANK(G15),"",G15)</f>
        <v>1.141</v>
      </c>
      <c r="E72" s="49"/>
      <c r="F72" s="49">
        <f>IF(ISBLANK(G15),"", AVERAGE(D72:E72))</f>
        <v>1.141</v>
      </c>
      <c r="G72" s="63">
        <f>IF(ISBLANK(G15),"",(10^(((LN(F72/($E$26-F72)))-$C$34)/$C$33))*$G$33)</f>
        <v>0.44004596975100313</v>
      </c>
      <c r="H72" s="50">
        <f t="shared" si="15"/>
        <v>5</v>
      </c>
      <c r="I72" s="64">
        <f>IF(ISBLANK(G15),"",G72*H72)</f>
        <v>2.2002298487550158</v>
      </c>
      <c r="J72" s="65">
        <f>IF(ISBLANK(G15),"",IF(F72&gt;$F$41,"&lt;LOD",IF(F72&lt;$F$45,"&gt;max",I72)))</f>
        <v>2.2002298487550158</v>
      </c>
      <c r="L72" s="50">
        <f t="shared" si="11"/>
        <v>33</v>
      </c>
      <c r="M72" s="50" t="s">
        <v>3</v>
      </c>
      <c r="N72" s="50">
        <v>5</v>
      </c>
      <c r="O72" s="50" t="str">
        <f t="shared" si="23"/>
        <v>IM202GR2</v>
      </c>
      <c r="P72" s="50" t="str">
        <f t="shared" si="24"/>
        <v>IM202GR2</v>
      </c>
      <c r="Q72" s="50">
        <f t="shared" ref="Q72:Q79" si="39">G15</f>
        <v>1.141</v>
      </c>
    </row>
    <row r="73" spans="1:17">
      <c r="B73" s="54">
        <f t="shared" si="14"/>
        <v>28</v>
      </c>
      <c r="C73" s="61" t="str">
        <f t="shared" ref="C73:C79" si="40">IF(ISBLANK(G5),"",G5)</f>
        <v>IM242GR2</v>
      </c>
      <c r="D73" s="49">
        <f t="shared" ref="D73:D79" si="41">IF(ISBLANK(G16),"",G16)</f>
        <v>1.1619999999999999</v>
      </c>
      <c r="E73" s="49"/>
      <c r="F73" s="49">
        <f t="shared" ref="F73:F79" si="42">IF(ISBLANK(G16),"", AVERAGE(D73:E73))</f>
        <v>1.1619999999999999</v>
      </c>
      <c r="G73" s="63">
        <f t="shared" ref="G73:G79" si="43">IF(ISBLANK(G16),"",(10^(((LN(F73/($E$26-F73)))-$C$34)/$C$33))*$G$33)</f>
        <v>0.42218090831520289</v>
      </c>
      <c r="H73" s="50">
        <f t="shared" si="15"/>
        <v>5</v>
      </c>
      <c r="I73" s="64">
        <f t="shared" ref="I73:I79" si="44">IF(ISBLANK(G16),"",G73*H73)</f>
        <v>2.1109045415760144</v>
      </c>
      <c r="J73" s="65">
        <f t="shared" ref="J73:J79" si="45">IF(ISBLANK(G16),"",IF(F73&gt;$F$41,"&lt;LOD",IF(F73&lt;$F$45,"&gt;max",I73)))</f>
        <v>2.1109045415760144</v>
      </c>
      <c r="L73" s="50">
        <f t="shared" si="11"/>
        <v>34</v>
      </c>
      <c r="M73" s="50" t="s">
        <v>4</v>
      </c>
      <c r="N73" s="50">
        <v>5</v>
      </c>
      <c r="O73" s="50" t="str">
        <f t="shared" si="23"/>
        <v>IM242GR2</v>
      </c>
      <c r="P73" s="50" t="str">
        <f t="shared" si="24"/>
        <v>IM242GR2</v>
      </c>
      <c r="Q73" s="50">
        <f t="shared" si="39"/>
        <v>1.1619999999999999</v>
      </c>
    </row>
    <row r="74" spans="1:17">
      <c r="B74" s="54">
        <f t="shared" si="14"/>
        <v>29</v>
      </c>
      <c r="C74" s="61" t="str">
        <f t="shared" si="40"/>
        <v>IM255GR2</v>
      </c>
      <c r="D74" s="49">
        <f t="shared" si="41"/>
        <v>0.35099999999999998</v>
      </c>
      <c r="E74" s="49"/>
      <c r="F74" s="49">
        <f t="shared" si="42"/>
        <v>0.35099999999999998</v>
      </c>
      <c r="G74" s="63">
        <f t="shared" si="43"/>
        <v>2.2089573221889953</v>
      </c>
      <c r="H74" s="50">
        <f t="shared" si="15"/>
        <v>5</v>
      </c>
      <c r="I74" s="64">
        <f t="shared" si="44"/>
        <v>11.044786610944977</v>
      </c>
      <c r="J74" s="65">
        <f t="shared" si="45"/>
        <v>11.044786610944977</v>
      </c>
      <c r="L74" s="50">
        <f t="shared" si="11"/>
        <v>35</v>
      </c>
      <c r="M74" s="50" t="s">
        <v>5</v>
      </c>
      <c r="N74" s="50">
        <v>5</v>
      </c>
      <c r="O74" s="50" t="str">
        <f t="shared" si="23"/>
        <v>IM255GR2</v>
      </c>
      <c r="P74" s="50" t="str">
        <f t="shared" si="24"/>
        <v>IM255GR2</v>
      </c>
      <c r="Q74" s="50">
        <f t="shared" si="39"/>
        <v>0.35099999999999998</v>
      </c>
    </row>
    <row r="75" spans="1:17">
      <c r="B75" s="54">
        <f t="shared" si="14"/>
        <v>30</v>
      </c>
      <c r="C75" s="61" t="str">
        <f t="shared" si="40"/>
        <v>IM180GR*80</v>
      </c>
      <c r="D75" s="49">
        <f t="shared" si="41"/>
        <v>0.58899999999999997</v>
      </c>
      <c r="E75" s="49"/>
      <c r="F75" s="49">
        <f t="shared" si="42"/>
        <v>0.58899999999999997</v>
      </c>
      <c r="G75" s="63">
        <f t="shared" si="43"/>
        <v>1.2463866665240717</v>
      </c>
      <c r="H75" s="50">
        <v>80</v>
      </c>
      <c r="I75" s="64">
        <f t="shared" si="44"/>
        <v>99.710933321925737</v>
      </c>
      <c r="J75" s="65">
        <f t="shared" si="45"/>
        <v>99.710933321925737</v>
      </c>
      <c r="L75" s="50">
        <f t="shared" si="11"/>
        <v>36</v>
      </c>
      <c r="M75" s="50" t="s">
        <v>6</v>
      </c>
      <c r="N75" s="50">
        <v>5</v>
      </c>
      <c r="O75" s="50" t="str">
        <f t="shared" si="23"/>
        <v>IM180GR*80</v>
      </c>
      <c r="P75" s="50" t="str">
        <f t="shared" si="24"/>
        <v>IM180GR*80</v>
      </c>
      <c r="Q75" s="50">
        <f t="shared" si="39"/>
        <v>0.58899999999999997</v>
      </c>
    </row>
    <row r="76" spans="1:17">
      <c r="B76" s="54">
        <f t="shared" si="14"/>
        <v>31</v>
      </c>
      <c r="C76" s="61" t="str">
        <f t="shared" si="40"/>
        <v>IM180GR2*80</v>
      </c>
      <c r="D76" s="49">
        <f t="shared" si="41"/>
        <v>0.54500000000000004</v>
      </c>
      <c r="E76" s="49"/>
      <c r="F76" s="49">
        <f t="shared" si="42"/>
        <v>0.54500000000000004</v>
      </c>
      <c r="G76" s="63">
        <f t="shared" si="43"/>
        <v>1.3678896553945188</v>
      </c>
      <c r="H76" s="50">
        <v>80</v>
      </c>
      <c r="I76" s="64">
        <f t="shared" si="44"/>
        <v>109.43117243156151</v>
      </c>
      <c r="J76" s="65">
        <f t="shared" si="45"/>
        <v>109.43117243156151</v>
      </c>
      <c r="L76" s="50">
        <f t="shared" si="11"/>
        <v>37</v>
      </c>
      <c r="M76" s="50" t="s">
        <v>7</v>
      </c>
      <c r="N76" s="50">
        <v>5</v>
      </c>
      <c r="O76" s="50" t="str">
        <f t="shared" si="23"/>
        <v>IM180GR2*80</v>
      </c>
      <c r="P76" s="50" t="str">
        <f t="shared" si="24"/>
        <v>IM180GR2*80</v>
      </c>
      <c r="Q76" s="50">
        <f t="shared" si="39"/>
        <v>0.54500000000000004</v>
      </c>
    </row>
    <row r="77" spans="1:17">
      <c r="B77" s="54">
        <f t="shared" si="14"/>
        <v>32</v>
      </c>
      <c r="C77" s="76" t="str">
        <f t="shared" si="40"/>
        <v>IM180CR*80</v>
      </c>
      <c r="D77" s="77">
        <f t="shared" si="41"/>
        <v>0.16800000000000001</v>
      </c>
      <c r="E77" s="77"/>
      <c r="F77" s="77">
        <f t="shared" si="42"/>
        <v>0.16800000000000001</v>
      </c>
      <c r="G77" s="78">
        <f t="shared" si="43"/>
        <v>4.4607904850900031</v>
      </c>
      <c r="H77" s="79">
        <v>80</v>
      </c>
      <c r="I77" s="80">
        <f t="shared" si="44"/>
        <v>356.86323880720022</v>
      </c>
      <c r="J77" s="81" t="str">
        <f t="shared" si="45"/>
        <v>&gt;max</v>
      </c>
      <c r="L77" s="50">
        <f t="shared" si="11"/>
        <v>38</v>
      </c>
      <c r="M77" s="50" t="s">
        <v>8</v>
      </c>
      <c r="N77" s="50">
        <v>5</v>
      </c>
      <c r="O77" s="50" t="str">
        <f t="shared" si="23"/>
        <v>IM180CR*80</v>
      </c>
      <c r="P77" s="50" t="str">
        <f t="shared" si="24"/>
        <v>IM180CR*80</v>
      </c>
      <c r="Q77" s="50">
        <f t="shared" si="39"/>
        <v>0.16800000000000001</v>
      </c>
    </row>
    <row r="78" spans="1:17">
      <c r="B78" s="54">
        <f t="shared" si="14"/>
        <v>33</v>
      </c>
      <c r="C78" s="61" t="str">
        <f t="shared" si="40"/>
        <v>IM251CR*40</v>
      </c>
      <c r="D78" s="49">
        <f t="shared" si="41"/>
        <v>0.41</v>
      </c>
      <c r="E78" s="49"/>
      <c r="F78" s="49">
        <f t="shared" si="42"/>
        <v>0.41</v>
      </c>
      <c r="G78" s="63">
        <f t="shared" si="43"/>
        <v>1.8791358367449862</v>
      </c>
      <c r="H78" s="50">
        <v>40</v>
      </c>
      <c r="I78" s="64">
        <f t="shared" si="44"/>
        <v>75.165433469799453</v>
      </c>
      <c r="J78" s="65">
        <f t="shared" si="45"/>
        <v>75.165433469799453</v>
      </c>
      <c r="L78" s="50">
        <f t="shared" si="11"/>
        <v>39</v>
      </c>
      <c r="M78" s="50" t="s">
        <v>9</v>
      </c>
      <c r="N78" s="50">
        <v>5</v>
      </c>
      <c r="O78" s="50" t="str">
        <f t="shared" si="23"/>
        <v>IM251CR*40</v>
      </c>
      <c r="P78" s="50" t="str">
        <f t="shared" si="24"/>
        <v>IM251CR*40</v>
      </c>
      <c r="Q78" s="50">
        <f t="shared" si="39"/>
        <v>0.41</v>
      </c>
    </row>
    <row r="79" spans="1:17">
      <c r="B79" s="54">
        <f t="shared" si="14"/>
        <v>34</v>
      </c>
      <c r="C79" s="61" t="str">
        <f t="shared" si="40"/>
        <v>REF</v>
      </c>
      <c r="D79" s="49">
        <f t="shared" si="41"/>
        <v>0.93799999999999994</v>
      </c>
      <c r="E79" s="49"/>
      <c r="F79" s="49">
        <f t="shared" si="42"/>
        <v>0.93799999999999994</v>
      </c>
      <c r="G79" s="63">
        <f t="shared" si="43"/>
        <v>0.64381352814905357</v>
      </c>
      <c r="H79" s="50">
        <v>40</v>
      </c>
      <c r="I79" s="64">
        <f t="shared" si="44"/>
        <v>25.752541125962143</v>
      </c>
      <c r="J79" s="65">
        <f t="shared" si="45"/>
        <v>25.752541125962143</v>
      </c>
      <c r="L79" s="50">
        <f t="shared" si="11"/>
        <v>40</v>
      </c>
      <c r="M79" s="50" t="s">
        <v>10</v>
      </c>
      <c r="N79" s="50">
        <v>5</v>
      </c>
      <c r="O79" s="50" t="str">
        <f t="shared" si="23"/>
        <v>REF</v>
      </c>
      <c r="P79" s="50" t="str">
        <f t="shared" si="24"/>
        <v>REF</v>
      </c>
      <c r="Q79" s="50">
        <f t="shared" si="39"/>
        <v>0.93799999999999994</v>
      </c>
    </row>
    <row r="80" spans="1:17">
      <c r="A80">
        <f>A72+($A$48-$A$40)</f>
        <v>81</v>
      </c>
      <c r="B80" s="48">
        <f t="shared" si="14"/>
        <v>35</v>
      </c>
      <c r="C80" s="61" t="str">
        <f>IF(ISBLANK(H4),"",H4)</f>
        <v>S1</v>
      </c>
      <c r="D80" s="49">
        <f>IF(ISBLANK(H15),"",H15)</f>
        <v>1.5509999999999999</v>
      </c>
      <c r="E80" s="49"/>
      <c r="F80" s="49">
        <f>IF(ISBLANK(H15),"", AVERAGE(D80:E80))</f>
        <v>1.5509999999999999</v>
      </c>
      <c r="G80" s="63">
        <f>IF(ISBLANK(H15),"",(10^(((LN(F80/($E$26-F80)))-$C$34)/$C$33))*$G$33)</f>
        <v>0.15481325315762112</v>
      </c>
      <c r="H80" s="50">
        <f t="shared" si="15"/>
        <v>5</v>
      </c>
      <c r="I80" s="64">
        <f>IF(ISBLANK(H15),"",G80*H80)</f>
        <v>0.77406626578810567</v>
      </c>
      <c r="J80" s="65" t="str">
        <f>IF(ISBLANK(H15),"",IF(F80&gt;$F$41,"&lt;LOD",IF(F80&lt;$F$45,"&gt;max",I80)))</f>
        <v>&lt;LOD</v>
      </c>
      <c r="L80" s="50">
        <f t="shared" si="11"/>
        <v>41</v>
      </c>
      <c r="M80" s="50" t="s">
        <v>3</v>
      </c>
      <c r="N80" s="50">
        <v>6</v>
      </c>
      <c r="O80" s="50" t="str">
        <f t="shared" si="23"/>
        <v>S1</v>
      </c>
      <c r="P80" s="50" t="str">
        <f t="shared" si="24"/>
        <v>S1</v>
      </c>
      <c r="Q80" s="50">
        <f t="shared" ref="Q80:Q87" si="46">H15</f>
        <v>1.5509999999999999</v>
      </c>
    </row>
    <row r="81" spans="1:17">
      <c r="B81" s="54">
        <f t="shared" si="14"/>
        <v>36</v>
      </c>
      <c r="C81" s="61" t="str">
        <f t="shared" ref="C81:C87" si="47">IF(ISBLANK(H5),"",H5)</f>
        <v>S2</v>
      </c>
      <c r="D81" s="49">
        <f t="shared" ref="D81:D87" si="48">IF(ISBLANK(H16),"",H16)</f>
        <v>1.3180000000000001</v>
      </c>
      <c r="E81" s="49"/>
      <c r="F81" s="49">
        <f t="shared" ref="F81:F87" si="49">IF(ISBLANK(H16),"", AVERAGE(D81:E81))</f>
        <v>1.3180000000000001</v>
      </c>
      <c r="G81" s="63">
        <f t="shared" ref="G81:G87" si="50">IF(ISBLANK(H16),"",(10^(((LN(F81/($E$26-F81)))-$C$34)/$C$33))*$G$33)</f>
        <v>0.30279048465248848</v>
      </c>
      <c r="H81" s="50">
        <f t="shared" si="15"/>
        <v>5</v>
      </c>
      <c r="I81" s="64">
        <f t="shared" ref="I81:I87" si="51">IF(ISBLANK(H16),"",G81*H81)</f>
        <v>1.5139524232624424</v>
      </c>
      <c r="J81" s="65">
        <f t="shared" ref="J81:J87" si="52">IF(ISBLANK(H16),"",IF(F81&gt;$F$41,"&lt;LOD",IF(F81&lt;$F$45,"&gt;max",I81)))</f>
        <v>1.5139524232624424</v>
      </c>
      <c r="L81" s="50">
        <f t="shared" si="11"/>
        <v>42</v>
      </c>
      <c r="M81" s="50" t="s">
        <v>4</v>
      </c>
      <c r="N81" s="50">
        <v>6</v>
      </c>
      <c r="O81" s="50" t="str">
        <f t="shared" si="23"/>
        <v>S2</v>
      </c>
      <c r="P81" s="50" t="str">
        <f t="shared" si="24"/>
        <v>S2</v>
      </c>
      <c r="Q81" s="50">
        <f t="shared" si="46"/>
        <v>1.3180000000000001</v>
      </c>
    </row>
    <row r="82" spans="1:17">
      <c r="B82" s="54">
        <f t="shared" si="14"/>
        <v>37</v>
      </c>
      <c r="C82" s="61" t="str">
        <f t="shared" si="47"/>
        <v>S3</v>
      </c>
      <c r="D82" s="49">
        <f t="shared" si="48"/>
        <v>0.99099999999999999</v>
      </c>
      <c r="E82" s="49"/>
      <c r="F82" s="49">
        <f t="shared" si="49"/>
        <v>0.99099999999999999</v>
      </c>
      <c r="G82" s="63">
        <f t="shared" si="50"/>
        <v>0.58425674435736674</v>
      </c>
      <c r="H82" s="50">
        <f t="shared" si="15"/>
        <v>5</v>
      </c>
      <c r="I82" s="64">
        <f t="shared" si="51"/>
        <v>2.9212837217868337</v>
      </c>
      <c r="J82" s="65">
        <f t="shared" si="52"/>
        <v>2.9212837217868337</v>
      </c>
      <c r="L82" s="50">
        <f t="shared" si="11"/>
        <v>43</v>
      </c>
      <c r="M82" s="50" t="s">
        <v>5</v>
      </c>
      <c r="N82" s="50">
        <v>6</v>
      </c>
      <c r="O82" s="50" t="str">
        <f t="shared" si="23"/>
        <v>S3</v>
      </c>
      <c r="P82" s="50" t="str">
        <f t="shared" si="24"/>
        <v>S3</v>
      </c>
      <c r="Q82" s="50">
        <f t="shared" si="46"/>
        <v>0.99099999999999999</v>
      </c>
    </row>
    <row r="83" spans="1:17">
      <c r="B83" s="54">
        <f t="shared" si="14"/>
        <v>38</v>
      </c>
      <c r="C83" s="61" t="str">
        <f t="shared" si="47"/>
        <v>S4</v>
      </c>
      <c r="D83" s="49">
        <f t="shared" si="48"/>
        <v>0.623</v>
      </c>
      <c r="E83" s="49"/>
      <c r="F83" s="49">
        <f t="shared" si="49"/>
        <v>0.623</v>
      </c>
      <c r="G83" s="63">
        <f t="shared" si="50"/>
        <v>1.1627843163220828</v>
      </c>
      <c r="H83" s="50">
        <f t="shared" si="15"/>
        <v>5</v>
      </c>
      <c r="I83" s="64">
        <f t="shared" si="51"/>
        <v>5.8139215816104137</v>
      </c>
      <c r="J83" s="65">
        <f t="shared" si="52"/>
        <v>5.8139215816104137</v>
      </c>
      <c r="L83" s="50">
        <f t="shared" si="11"/>
        <v>44</v>
      </c>
      <c r="M83" s="50" t="s">
        <v>6</v>
      </c>
      <c r="N83" s="50">
        <v>6</v>
      </c>
      <c r="O83" s="50" t="str">
        <f t="shared" si="23"/>
        <v>S4</v>
      </c>
      <c r="P83" s="50" t="str">
        <f t="shared" si="24"/>
        <v>S4</v>
      </c>
      <c r="Q83" s="50">
        <f t="shared" si="46"/>
        <v>0.623</v>
      </c>
    </row>
    <row r="84" spans="1:17">
      <c r="B84" s="54">
        <f t="shared" si="14"/>
        <v>39</v>
      </c>
      <c r="C84" s="61" t="str">
        <f t="shared" si="47"/>
        <v>S5</v>
      </c>
      <c r="D84" s="49">
        <f t="shared" si="48"/>
        <v>0.32400000000000001</v>
      </c>
      <c r="E84" s="49"/>
      <c r="F84" s="49">
        <f t="shared" si="49"/>
        <v>0.32400000000000001</v>
      </c>
      <c r="G84" s="63">
        <f t="shared" si="50"/>
        <v>2.3950615124954773</v>
      </c>
      <c r="H84" s="50">
        <f t="shared" si="15"/>
        <v>5</v>
      </c>
      <c r="I84" s="64">
        <f t="shared" si="51"/>
        <v>11.975307562477386</v>
      </c>
      <c r="J84" s="65">
        <f t="shared" si="52"/>
        <v>11.975307562477386</v>
      </c>
      <c r="L84" s="50">
        <f t="shared" si="11"/>
        <v>45</v>
      </c>
      <c r="M84" s="50" t="s">
        <v>7</v>
      </c>
      <c r="N84" s="50">
        <v>6</v>
      </c>
      <c r="O84" s="50" t="str">
        <f t="shared" si="23"/>
        <v>S5</v>
      </c>
      <c r="P84" s="50" t="str">
        <f t="shared" si="24"/>
        <v>S5</v>
      </c>
      <c r="Q84" s="50">
        <f t="shared" si="46"/>
        <v>0.32400000000000001</v>
      </c>
    </row>
    <row r="85" spans="1:17">
      <c r="B85" s="54">
        <f t="shared" si="14"/>
        <v>40</v>
      </c>
      <c r="C85" s="61" t="str">
        <f t="shared" si="47"/>
        <v>S6</v>
      </c>
      <c r="D85" s="49">
        <f t="shared" si="48"/>
        <v>0.185</v>
      </c>
      <c r="E85" s="49"/>
      <c r="F85" s="49">
        <f t="shared" si="49"/>
        <v>0.185</v>
      </c>
      <c r="G85" s="63">
        <f t="shared" si="50"/>
        <v>4.0859461825902033</v>
      </c>
      <c r="H85" s="50">
        <f t="shared" si="15"/>
        <v>5</v>
      </c>
      <c r="I85" s="64">
        <f t="shared" si="51"/>
        <v>20.429730912951015</v>
      </c>
      <c r="J85" s="65" t="str">
        <f t="shared" si="52"/>
        <v>&gt;max</v>
      </c>
      <c r="L85" s="50">
        <f t="shared" si="11"/>
        <v>46</v>
      </c>
      <c r="M85" s="50" t="s">
        <v>8</v>
      </c>
      <c r="N85" s="50">
        <v>6</v>
      </c>
      <c r="O85" s="50" t="str">
        <f t="shared" si="23"/>
        <v>S6</v>
      </c>
      <c r="P85" s="50" t="str">
        <f t="shared" si="24"/>
        <v>S6</v>
      </c>
      <c r="Q85" s="50">
        <f t="shared" si="46"/>
        <v>0.185</v>
      </c>
    </row>
    <row r="86" spans="1:17">
      <c r="B86" s="54">
        <f t="shared" si="14"/>
        <v>41</v>
      </c>
      <c r="C86" s="61" t="str">
        <f t="shared" si="47"/>
        <v>IM251GR*40</v>
      </c>
      <c r="D86" s="49">
        <f t="shared" si="48"/>
        <v>0.93400000000000005</v>
      </c>
      <c r="E86" s="49"/>
      <c r="F86" s="49">
        <f t="shared" si="49"/>
        <v>0.93400000000000005</v>
      </c>
      <c r="G86" s="63">
        <f t="shared" si="50"/>
        <v>0.6485298169737217</v>
      </c>
      <c r="H86" s="50">
        <f t="shared" si="15"/>
        <v>5</v>
      </c>
      <c r="I86" s="64">
        <f t="shared" si="51"/>
        <v>3.2426490848686083</v>
      </c>
      <c r="J86" s="65">
        <f t="shared" si="52"/>
        <v>3.2426490848686083</v>
      </c>
      <c r="L86" s="50">
        <f t="shared" si="11"/>
        <v>47</v>
      </c>
      <c r="M86" s="50" t="s">
        <v>9</v>
      </c>
      <c r="N86" s="50">
        <v>6</v>
      </c>
      <c r="O86" s="50" t="str">
        <f t="shared" si="23"/>
        <v>IM251GR*40</v>
      </c>
      <c r="P86" s="50" t="str">
        <f t="shared" si="24"/>
        <v>IM251GR*40</v>
      </c>
      <c r="Q86" s="50">
        <f t="shared" si="46"/>
        <v>0.93400000000000005</v>
      </c>
    </row>
    <row r="87" spans="1:17">
      <c r="B87" s="54">
        <f t="shared" si="14"/>
        <v>42</v>
      </c>
      <c r="C87" s="61" t="str">
        <f t="shared" si="47"/>
        <v>IM251GR</v>
      </c>
      <c r="D87" s="49">
        <f t="shared" si="48"/>
        <v>0.154</v>
      </c>
      <c r="E87" s="49"/>
      <c r="F87" s="49">
        <f t="shared" si="49"/>
        <v>0.154</v>
      </c>
      <c r="G87" s="63">
        <f t="shared" si="50"/>
        <v>4.8250002005153574</v>
      </c>
      <c r="H87" s="50">
        <f t="shared" si="15"/>
        <v>5</v>
      </c>
      <c r="I87" s="64">
        <f t="shared" si="51"/>
        <v>24.125001002576788</v>
      </c>
      <c r="J87" s="65" t="str">
        <f t="shared" si="52"/>
        <v>&gt;max</v>
      </c>
      <c r="L87" s="50">
        <f t="shared" si="11"/>
        <v>48</v>
      </c>
      <c r="M87" s="50" t="s">
        <v>10</v>
      </c>
      <c r="N87" s="50">
        <v>6</v>
      </c>
      <c r="O87" s="50" t="str">
        <f t="shared" si="23"/>
        <v>IM251GR</v>
      </c>
      <c r="P87" s="50" t="str">
        <f t="shared" si="24"/>
        <v>IM251GR</v>
      </c>
      <c r="Q87" s="50">
        <f t="shared" si="46"/>
        <v>0.154</v>
      </c>
    </row>
    <row r="88" spans="1:17">
      <c r="A88">
        <f>A80+($A$48-$A$40)</f>
        <v>97</v>
      </c>
      <c r="B88" s="48">
        <f t="shared" si="14"/>
        <v>43</v>
      </c>
      <c r="C88" s="61" t="str">
        <f>IF(ISBLANK(I4),"",I4)</f>
        <v/>
      </c>
      <c r="D88" s="49" t="str">
        <f>IF(ISBLANK(I15),"",I15)</f>
        <v/>
      </c>
      <c r="E88" s="49"/>
      <c r="F88" s="49" t="str">
        <f>IF(ISBLANK(I15),"", AVERAGE(D88:E88))</f>
        <v/>
      </c>
      <c r="G88" s="63" t="str">
        <f>IF(ISBLANK(I15),"",(10^(((LN(F88/($E$26-F88)))-$C$34)/$C$33))*$G$33)</f>
        <v/>
      </c>
      <c r="H88" s="50">
        <f t="shared" si="15"/>
        <v>5</v>
      </c>
      <c r="I88" s="64" t="str">
        <f>IF(ISBLANK(I15),"",G88*H88)</f>
        <v/>
      </c>
      <c r="J88" s="65" t="str">
        <f>IF(ISBLANK(I15),"",IF(F88&gt;$F$41,"&lt;LOD",IF(F88&lt;$F$45,"&gt;max",I88)))</f>
        <v/>
      </c>
      <c r="L88" s="50">
        <f t="shared" si="11"/>
        <v>49</v>
      </c>
      <c r="M88" s="50" t="s">
        <v>3</v>
      </c>
      <c r="N88" s="50">
        <v>7</v>
      </c>
      <c r="O88" s="50" t="str">
        <f t="shared" si="23"/>
        <v/>
      </c>
      <c r="P88" s="50" t="str">
        <f t="shared" si="24"/>
        <v/>
      </c>
      <c r="Q88" s="50">
        <f t="shared" ref="Q88:Q95" si="53">I15</f>
        <v>0</v>
      </c>
    </row>
    <row r="89" spans="1:17">
      <c r="B89" s="54">
        <f t="shared" si="14"/>
        <v>44</v>
      </c>
      <c r="C89" s="61" t="str">
        <f t="shared" ref="C89:C95" si="54">IF(ISBLANK(I5),"",I5)</f>
        <v/>
      </c>
      <c r="D89" s="49" t="str">
        <f t="shared" ref="D89:D95" si="55">IF(ISBLANK(I16),"",I16)</f>
        <v/>
      </c>
      <c r="E89" s="49"/>
      <c r="F89" s="49" t="str">
        <f t="shared" ref="F89:F95" si="56">IF(ISBLANK(I16),"", AVERAGE(D89:E89))</f>
        <v/>
      </c>
      <c r="G89" s="63" t="str">
        <f t="shared" ref="G89:G95" si="57">IF(ISBLANK(I16),"",(10^(((LN(F89/($E$26-F89)))-$C$34)/$C$33))*$G$33)</f>
        <v/>
      </c>
      <c r="H89" s="50">
        <f t="shared" si="15"/>
        <v>5</v>
      </c>
      <c r="I89" s="64" t="str">
        <f t="shared" ref="I89:I95" si="58">IF(ISBLANK(I16),"",G89*H89)</f>
        <v/>
      </c>
      <c r="J89" s="65" t="str">
        <f t="shared" ref="J89:J95" si="59">IF(ISBLANK(I16),"",IF(F89&gt;$F$41,"&lt;LOD",IF(F89&lt;$F$45,"&gt;max",I89)))</f>
        <v/>
      </c>
      <c r="L89" s="50">
        <f t="shared" si="11"/>
        <v>50</v>
      </c>
      <c r="M89" s="50" t="s">
        <v>4</v>
      </c>
      <c r="N89" s="50">
        <v>7</v>
      </c>
      <c r="O89" s="50" t="str">
        <f t="shared" si="23"/>
        <v/>
      </c>
      <c r="P89" s="50" t="str">
        <f t="shared" si="24"/>
        <v/>
      </c>
      <c r="Q89" s="50">
        <f t="shared" si="53"/>
        <v>0</v>
      </c>
    </row>
    <row r="90" spans="1:17">
      <c r="B90" s="54">
        <f t="shared" si="14"/>
        <v>45</v>
      </c>
      <c r="C90" s="61" t="str">
        <f t="shared" si="54"/>
        <v/>
      </c>
      <c r="D90" s="49" t="str">
        <f t="shared" si="55"/>
        <v/>
      </c>
      <c r="E90" s="49"/>
      <c r="F90" s="49" t="str">
        <f t="shared" si="56"/>
        <v/>
      </c>
      <c r="G90" s="63" t="str">
        <f t="shared" si="57"/>
        <v/>
      </c>
      <c r="H90" s="50">
        <f t="shared" si="15"/>
        <v>5</v>
      </c>
      <c r="I90" s="64" t="str">
        <f t="shared" si="58"/>
        <v/>
      </c>
      <c r="J90" s="65" t="str">
        <f t="shared" si="59"/>
        <v/>
      </c>
      <c r="L90" s="50">
        <f t="shared" si="11"/>
        <v>51</v>
      </c>
      <c r="M90" s="50" t="s">
        <v>5</v>
      </c>
      <c r="N90" s="50">
        <v>7</v>
      </c>
      <c r="O90" s="50" t="str">
        <f t="shared" si="23"/>
        <v/>
      </c>
      <c r="P90" s="50" t="str">
        <f t="shared" si="24"/>
        <v/>
      </c>
      <c r="Q90" s="50">
        <f t="shared" si="53"/>
        <v>0</v>
      </c>
    </row>
    <row r="91" spans="1:17">
      <c r="B91" s="54">
        <f t="shared" si="14"/>
        <v>46</v>
      </c>
      <c r="C91" s="61" t="str">
        <f t="shared" si="54"/>
        <v/>
      </c>
      <c r="D91" s="49" t="str">
        <f t="shared" si="55"/>
        <v/>
      </c>
      <c r="E91" s="49"/>
      <c r="F91" s="49" t="str">
        <f t="shared" si="56"/>
        <v/>
      </c>
      <c r="G91" s="63" t="str">
        <f t="shared" si="57"/>
        <v/>
      </c>
      <c r="H91" s="50">
        <f t="shared" si="15"/>
        <v>5</v>
      </c>
      <c r="I91" s="64" t="str">
        <f t="shared" si="58"/>
        <v/>
      </c>
      <c r="J91" s="65" t="str">
        <f t="shared" si="59"/>
        <v/>
      </c>
      <c r="L91" s="50">
        <f t="shared" si="11"/>
        <v>52</v>
      </c>
      <c r="M91" s="50" t="s">
        <v>6</v>
      </c>
      <c r="N91" s="50">
        <v>7</v>
      </c>
      <c r="O91" s="50" t="str">
        <f t="shared" si="23"/>
        <v/>
      </c>
      <c r="P91" s="50" t="str">
        <f t="shared" si="24"/>
        <v/>
      </c>
      <c r="Q91" s="50">
        <f t="shared" si="53"/>
        <v>0</v>
      </c>
    </row>
    <row r="92" spans="1:17">
      <c r="B92" s="54">
        <f t="shared" si="14"/>
        <v>47</v>
      </c>
      <c r="C92" s="61" t="str">
        <f t="shared" si="54"/>
        <v/>
      </c>
      <c r="D92" s="49" t="str">
        <f t="shared" si="55"/>
        <v/>
      </c>
      <c r="E92" s="49"/>
      <c r="F92" s="49" t="str">
        <f t="shared" si="56"/>
        <v/>
      </c>
      <c r="G92" s="63" t="str">
        <f t="shared" si="57"/>
        <v/>
      </c>
      <c r="H92" s="50">
        <f t="shared" si="15"/>
        <v>5</v>
      </c>
      <c r="I92" s="64" t="str">
        <f t="shared" si="58"/>
        <v/>
      </c>
      <c r="J92" s="65" t="str">
        <f t="shared" si="59"/>
        <v/>
      </c>
      <c r="L92" s="50">
        <f t="shared" si="11"/>
        <v>53</v>
      </c>
      <c r="M92" s="50" t="s">
        <v>7</v>
      </c>
      <c r="N92" s="50">
        <v>7</v>
      </c>
      <c r="O92" s="50" t="str">
        <f t="shared" si="23"/>
        <v/>
      </c>
      <c r="P92" s="50" t="str">
        <f t="shared" si="24"/>
        <v/>
      </c>
      <c r="Q92" s="50">
        <f t="shared" si="53"/>
        <v>0</v>
      </c>
    </row>
    <row r="93" spans="1:17">
      <c r="B93" s="54">
        <f t="shared" si="14"/>
        <v>48</v>
      </c>
      <c r="C93" s="61" t="str">
        <f t="shared" si="54"/>
        <v/>
      </c>
      <c r="D93" s="49" t="str">
        <f t="shared" si="55"/>
        <v/>
      </c>
      <c r="E93" s="49"/>
      <c r="F93" s="49" t="str">
        <f t="shared" si="56"/>
        <v/>
      </c>
      <c r="G93" s="63" t="str">
        <f t="shared" si="57"/>
        <v/>
      </c>
      <c r="H93" s="50">
        <f t="shared" si="15"/>
        <v>5</v>
      </c>
      <c r="I93" s="64" t="str">
        <f t="shared" si="58"/>
        <v/>
      </c>
      <c r="J93" s="65" t="str">
        <f t="shared" si="59"/>
        <v/>
      </c>
      <c r="L93" s="50">
        <f t="shared" si="11"/>
        <v>54</v>
      </c>
      <c r="M93" s="50" t="s">
        <v>8</v>
      </c>
      <c r="N93" s="50">
        <v>7</v>
      </c>
      <c r="O93" s="50" t="str">
        <f t="shared" si="23"/>
        <v/>
      </c>
      <c r="P93" s="50" t="str">
        <f t="shared" si="24"/>
        <v/>
      </c>
      <c r="Q93" s="50">
        <f t="shared" si="53"/>
        <v>0</v>
      </c>
    </row>
    <row r="94" spans="1:17">
      <c r="B94" s="54">
        <f t="shared" si="14"/>
        <v>49</v>
      </c>
      <c r="C94" s="61" t="str">
        <f t="shared" si="54"/>
        <v/>
      </c>
      <c r="D94" s="49" t="str">
        <f t="shared" si="55"/>
        <v/>
      </c>
      <c r="E94" s="49"/>
      <c r="F94" s="49" t="str">
        <f t="shared" si="56"/>
        <v/>
      </c>
      <c r="G94" s="63" t="str">
        <f t="shared" si="57"/>
        <v/>
      </c>
      <c r="H94" s="50">
        <f t="shared" si="15"/>
        <v>5</v>
      </c>
      <c r="I94" s="64" t="str">
        <f t="shared" si="58"/>
        <v/>
      </c>
      <c r="J94" s="65" t="str">
        <f t="shared" si="59"/>
        <v/>
      </c>
      <c r="L94" s="50">
        <f t="shared" si="11"/>
        <v>55</v>
      </c>
      <c r="M94" s="50" t="s">
        <v>9</v>
      </c>
      <c r="N94" s="50">
        <v>7</v>
      </c>
      <c r="O94" s="50" t="str">
        <f t="shared" si="23"/>
        <v/>
      </c>
      <c r="P94" s="50" t="str">
        <f t="shared" si="24"/>
        <v/>
      </c>
      <c r="Q94" s="50">
        <f t="shared" si="53"/>
        <v>0</v>
      </c>
    </row>
    <row r="95" spans="1:17">
      <c r="B95" s="54">
        <f t="shared" si="14"/>
        <v>50</v>
      </c>
      <c r="C95" s="61" t="str">
        <f t="shared" si="54"/>
        <v/>
      </c>
      <c r="D95" s="49" t="str">
        <f t="shared" si="55"/>
        <v/>
      </c>
      <c r="E95" s="49"/>
      <c r="F95" s="49" t="str">
        <f t="shared" si="56"/>
        <v/>
      </c>
      <c r="G95" s="63" t="str">
        <f t="shared" si="57"/>
        <v/>
      </c>
      <c r="H95" s="50">
        <f t="shared" si="15"/>
        <v>5</v>
      </c>
      <c r="I95" s="64" t="str">
        <f t="shared" si="58"/>
        <v/>
      </c>
      <c r="J95" s="65" t="str">
        <f t="shared" si="59"/>
        <v/>
      </c>
      <c r="L95" s="50">
        <f t="shared" si="11"/>
        <v>56</v>
      </c>
      <c r="M95" s="50" t="s">
        <v>10</v>
      </c>
      <c r="N95" s="50">
        <v>7</v>
      </c>
      <c r="O95" s="50" t="str">
        <f t="shared" si="23"/>
        <v/>
      </c>
      <c r="P95" s="50" t="str">
        <f t="shared" si="24"/>
        <v/>
      </c>
      <c r="Q95" s="50">
        <f t="shared" si="53"/>
        <v>0</v>
      </c>
    </row>
    <row r="96" spans="1:17">
      <c r="A96">
        <f>A88+($A$48-$A$40)</f>
        <v>113</v>
      </c>
      <c r="B96" s="48">
        <f t="shared" si="14"/>
        <v>51</v>
      </c>
      <c r="C96" s="61" t="str">
        <f>IF(ISBLANK(J4),"",J4)</f>
        <v/>
      </c>
      <c r="D96" s="49" t="str">
        <f>IF(ISBLANK(J15),"",J15)</f>
        <v/>
      </c>
      <c r="E96" s="49"/>
      <c r="F96" s="49" t="str">
        <f>IF(ISBLANK(J15),"", AVERAGE(D96:E96))</f>
        <v/>
      </c>
      <c r="G96" s="63" t="str">
        <f>IF(ISBLANK(J15),"",(10^(((LN(F96/($E$26-F96)))-$C$34)/$C$33))*$G$33)</f>
        <v/>
      </c>
      <c r="H96" s="50">
        <f t="shared" si="15"/>
        <v>5</v>
      </c>
      <c r="I96" s="64" t="str">
        <f>IF(ISBLANK(J15),"",G96*H96)</f>
        <v/>
      </c>
      <c r="J96" s="65" t="str">
        <f>IF(ISBLANK(J15),"",IF(F96&gt;$F$41,"&lt;LOD",IF(F96&lt;$F$45,"&gt;max",I96)))</f>
        <v/>
      </c>
      <c r="L96" s="50">
        <f t="shared" si="11"/>
        <v>57</v>
      </c>
      <c r="M96" s="50" t="s">
        <v>3</v>
      </c>
      <c r="N96" s="50">
        <v>8</v>
      </c>
      <c r="O96" s="50" t="str">
        <f t="shared" si="23"/>
        <v/>
      </c>
      <c r="P96" s="50" t="str">
        <f t="shared" si="24"/>
        <v/>
      </c>
      <c r="Q96" s="50">
        <f t="shared" ref="Q96:Q103" si="60">J15</f>
        <v>0</v>
      </c>
    </row>
    <row r="97" spans="1:17">
      <c r="B97" s="54">
        <f t="shared" si="14"/>
        <v>52</v>
      </c>
      <c r="C97" s="61" t="str">
        <f t="shared" ref="C97:C103" si="61">IF(ISBLANK(J5),"",J5)</f>
        <v/>
      </c>
      <c r="D97" s="49" t="str">
        <f t="shared" ref="D97:D103" si="62">IF(ISBLANK(J16),"",J16)</f>
        <v/>
      </c>
      <c r="E97" s="49"/>
      <c r="F97" s="49" t="str">
        <f t="shared" ref="F97:F103" si="63">IF(ISBLANK(J16),"", AVERAGE(D97:E97))</f>
        <v/>
      </c>
      <c r="G97" s="63" t="str">
        <f t="shared" ref="G97:G103" si="64">IF(ISBLANK(J16),"",(10^(((LN(F97/($E$26-F97)))-$C$34)/$C$33))*$G$33)</f>
        <v/>
      </c>
      <c r="H97" s="50">
        <f t="shared" si="15"/>
        <v>5</v>
      </c>
      <c r="I97" s="64" t="str">
        <f t="shared" ref="I97:I103" si="65">IF(ISBLANK(J16),"",G97*H97)</f>
        <v/>
      </c>
      <c r="J97" s="65" t="str">
        <f t="shared" ref="J97:J103" si="66">IF(ISBLANK(J16),"",IF(F97&gt;$F$41,"&lt;LOD",IF(F97&lt;$F$45,"&gt;max",I97)))</f>
        <v/>
      </c>
      <c r="L97" s="50">
        <f t="shared" si="11"/>
        <v>58</v>
      </c>
      <c r="M97" s="50" t="s">
        <v>4</v>
      </c>
      <c r="N97" s="50">
        <v>8</v>
      </c>
      <c r="O97" s="50" t="str">
        <f t="shared" si="23"/>
        <v/>
      </c>
      <c r="P97" s="50" t="str">
        <f t="shared" si="24"/>
        <v/>
      </c>
      <c r="Q97" s="50">
        <f t="shared" si="60"/>
        <v>0</v>
      </c>
    </row>
    <row r="98" spans="1:17">
      <c r="B98" s="54">
        <f t="shared" si="14"/>
        <v>53</v>
      </c>
      <c r="C98" s="61" t="str">
        <f t="shared" si="61"/>
        <v/>
      </c>
      <c r="D98" s="49" t="str">
        <f t="shared" si="62"/>
        <v/>
      </c>
      <c r="E98" s="49"/>
      <c r="F98" s="49" t="str">
        <f t="shared" si="63"/>
        <v/>
      </c>
      <c r="G98" s="63" t="str">
        <f t="shared" si="64"/>
        <v/>
      </c>
      <c r="H98" s="50">
        <f t="shared" si="15"/>
        <v>5</v>
      </c>
      <c r="I98" s="64" t="str">
        <f t="shared" si="65"/>
        <v/>
      </c>
      <c r="J98" s="65" t="str">
        <f t="shared" si="66"/>
        <v/>
      </c>
      <c r="L98" s="50">
        <f t="shared" si="11"/>
        <v>59</v>
      </c>
      <c r="M98" s="50" t="s">
        <v>5</v>
      </c>
      <c r="N98" s="50">
        <v>8</v>
      </c>
      <c r="O98" s="50" t="str">
        <f t="shared" si="23"/>
        <v/>
      </c>
      <c r="P98" s="50" t="str">
        <f t="shared" si="24"/>
        <v/>
      </c>
      <c r="Q98" s="50">
        <f t="shared" si="60"/>
        <v>0</v>
      </c>
    </row>
    <row r="99" spans="1:17">
      <c r="B99" s="54">
        <f t="shared" si="14"/>
        <v>54</v>
      </c>
      <c r="C99" s="61" t="str">
        <f t="shared" si="61"/>
        <v/>
      </c>
      <c r="D99" s="49" t="str">
        <f t="shared" si="62"/>
        <v/>
      </c>
      <c r="E99" s="49"/>
      <c r="F99" s="49" t="str">
        <f t="shared" si="63"/>
        <v/>
      </c>
      <c r="G99" s="63" t="str">
        <f t="shared" si="64"/>
        <v/>
      </c>
      <c r="H99" s="50">
        <f t="shared" si="15"/>
        <v>5</v>
      </c>
      <c r="I99" s="64" t="str">
        <f t="shared" si="65"/>
        <v/>
      </c>
      <c r="J99" s="65" t="str">
        <f t="shared" si="66"/>
        <v/>
      </c>
      <c r="L99" s="50">
        <f t="shared" si="11"/>
        <v>60</v>
      </c>
      <c r="M99" s="50" t="s">
        <v>6</v>
      </c>
      <c r="N99" s="50">
        <v>8</v>
      </c>
      <c r="O99" s="50" t="str">
        <f t="shared" si="23"/>
        <v/>
      </c>
      <c r="P99" s="50" t="str">
        <f t="shared" si="24"/>
        <v/>
      </c>
      <c r="Q99" s="50">
        <f t="shared" si="60"/>
        <v>0</v>
      </c>
    </row>
    <row r="100" spans="1:17">
      <c r="B100" s="54">
        <f t="shared" si="14"/>
        <v>55</v>
      </c>
      <c r="C100" s="61" t="str">
        <f t="shared" si="61"/>
        <v/>
      </c>
      <c r="D100" s="49" t="str">
        <f t="shared" si="62"/>
        <v/>
      </c>
      <c r="E100" s="49"/>
      <c r="F100" s="49" t="str">
        <f t="shared" si="63"/>
        <v/>
      </c>
      <c r="G100" s="63" t="str">
        <f t="shared" si="64"/>
        <v/>
      </c>
      <c r="H100" s="50">
        <f t="shared" si="15"/>
        <v>5</v>
      </c>
      <c r="I100" s="64" t="str">
        <f t="shared" si="65"/>
        <v/>
      </c>
      <c r="J100" s="65" t="str">
        <f t="shared" si="66"/>
        <v/>
      </c>
      <c r="L100" s="50">
        <f t="shared" si="11"/>
        <v>61</v>
      </c>
      <c r="M100" s="50" t="s">
        <v>7</v>
      </c>
      <c r="N100" s="50">
        <v>8</v>
      </c>
      <c r="O100" s="50" t="str">
        <f t="shared" si="23"/>
        <v/>
      </c>
      <c r="P100" s="50" t="str">
        <f t="shared" si="24"/>
        <v/>
      </c>
      <c r="Q100" s="50">
        <f t="shared" si="60"/>
        <v>0</v>
      </c>
    </row>
    <row r="101" spans="1:17">
      <c r="B101" s="54">
        <f t="shared" si="14"/>
        <v>56</v>
      </c>
      <c r="C101" s="61" t="str">
        <f t="shared" si="61"/>
        <v/>
      </c>
      <c r="D101" s="49" t="str">
        <f t="shared" si="62"/>
        <v/>
      </c>
      <c r="E101" s="49"/>
      <c r="F101" s="49" t="str">
        <f t="shared" si="63"/>
        <v/>
      </c>
      <c r="G101" s="63" t="str">
        <f t="shared" si="64"/>
        <v/>
      </c>
      <c r="H101" s="50">
        <f t="shared" si="15"/>
        <v>5</v>
      </c>
      <c r="I101" s="64" t="str">
        <f t="shared" si="65"/>
        <v/>
      </c>
      <c r="J101" s="65" t="str">
        <f t="shared" si="66"/>
        <v/>
      </c>
      <c r="L101" s="50">
        <f t="shared" si="11"/>
        <v>62</v>
      </c>
      <c r="M101" s="50" t="s">
        <v>8</v>
      </c>
      <c r="N101" s="50">
        <v>8</v>
      </c>
      <c r="O101" s="50" t="str">
        <f t="shared" si="23"/>
        <v/>
      </c>
      <c r="P101" s="50" t="str">
        <f t="shared" si="24"/>
        <v/>
      </c>
      <c r="Q101" s="50">
        <f t="shared" si="60"/>
        <v>0</v>
      </c>
    </row>
    <row r="102" spans="1:17">
      <c r="B102" s="54">
        <f t="shared" si="14"/>
        <v>57</v>
      </c>
      <c r="C102" s="61" t="str">
        <f t="shared" si="61"/>
        <v/>
      </c>
      <c r="D102" s="49" t="str">
        <f t="shared" si="62"/>
        <v/>
      </c>
      <c r="E102" s="49"/>
      <c r="F102" s="49" t="str">
        <f t="shared" si="63"/>
        <v/>
      </c>
      <c r="G102" s="63" t="str">
        <f t="shared" si="64"/>
        <v/>
      </c>
      <c r="H102" s="50">
        <f t="shared" si="15"/>
        <v>5</v>
      </c>
      <c r="I102" s="64" t="str">
        <f t="shared" si="65"/>
        <v/>
      </c>
      <c r="J102" s="65" t="str">
        <f t="shared" si="66"/>
        <v/>
      </c>
      <c r="L102" s="50">
        <f t="shared" si="11"/>
        <v>63</v>
      </c>
      <c r="M102" s="50" t="s">
        <v>9</v>
      </c>
      <c r="N102" s="50">
        <v>8</v>
      </c>
      <c r="O102" s="50" t="str">
        <f t="shared" si="23"/>
        <v/>
      </c>
      <c r="P102" s="50" t="str">
        <f t="shared" si="24"/>
        <v/>
      </c>
      <c r="Q102" s="50">
        <f t="shared" si="60"/>
        <v>0</v>
      </c>
    </row>
    <row r="103" spans="1:17">
      <c r="B103" s="54">
        <f t="shared" si="14"/>
        <v>58</v>
      </c>
      <c r="C103" s="61" t="str">
        <f t="shared" si="61"/>
        <v/>
      </c>
      <c r="D103" s="49" t="str">
        <f t="shared" si="62"/>
        <v/>
      </c>
      <c r="E103" s="49"/>
      <c r="F103" s="49" t="str">
        <f t="shared" si="63"/>
        <v/>
      </c>
      <c r="G103" s="63" t="str">
        <f t="shared" si="64"/>
        <v/>
      </c>
      <c r="H103" s="50">
        <f t="shared" si="15"/>
        <v>5</v>
      </c>
      <c r="I103" s="64" t="str">
        <f t="shared" si="65"/>
        <v/>
      </c>
      <c r="J103" s="65" t="str">
        <f t="shared" si="66"/>
        <v/>
      </c>
      <c r="L103" s="50">
        <f t="shared" si="11"/>
        <v>64</v>
      </c>
      <c r="M103" s="50" t="s">
        <v>10</v>
      </c>
      <c r="N103" s="50">
        <v>8</v>
      </c>
      <c r="O103" s="50" t="str">
        <f t="shared" si="23"/>
        <v/>
      </c>
      <c r="P103" s="50" t="str">
        <f t="shared" si="24"/>
        <v/>
      </c>
      <c r="Q103" s="50">
        <f t="shared" si="60"/>
        <v>0</v>
      </c>
    </row>
    <row r="104" spans="1:17">
      <c r="A104">
        <f>A96+($A$48-$A$40)</f>
        <v>129</v>
      </c>
      <c r="B104" s="48">
        <f t="shared" si="14"/>
        <v>59</v>
      </c>
      <c r="C104" s="61" t="str">
        <f>IF(ISBLANK(K4),"",K4)</f>
        <v/>
      </c>
      <c r="D104" s="49" t="str">
        <f>IF(ISBLANK(K15),"",K15)</f>
        <v/>
      </c>
      <c r="E104" s="49"/>
      <c r="F104" s="49" t="str">
        <f>IF(ISBLANK(K15),"", AVERAGE(D104:E104))</f>
        <v/>
      </c>
      <c r="G104" s="63" t="str">
        <f>IF(ISBLANK(K15),"",(10^(((LN(F104/($E$26-F104)))-$C$34)/$C$33))*$G$33)</f>
        <v/>
      </c>
      <c r="H104" s="50">
        <f t="shared" si="15"/>
        <v>5</v>
      </c>
      <c r="I104" s="64" t="str">
        <f>IF(ISBLANK(K15),"",G104*H104)</f>
        <v/>
      </c>
      <c r="J104" s="65" t="str">
        <f>IF(ISBLANK(K15),"",IF(F104&gt;$F$41,"&lt;LOD",IF(F104&lt;$F$45,"&gt;max",I104)))</f>
        <v/>
      </c>
      <c r="L104" s="50">
        <f t="shared" si="11"/>
        <v>65</v>
      </c>
      <c r="M104" s="50" t="s">
        <v>3</v>
      </c>
      <c r="N104" s="50">
        <v>9</v>
      </c>
      <c r="O104" s="50" t="str">
        <f t="shared" si="23"/>
        <v/>
      </c>
      <c r="P104" s="50" t="str">
        <f t="shared" si="24"/>
        <v/>
      </c>
      <c r="Q104" s="50">
        <f t="shared" ref="Q104:Q111" si="67">K15</f>
        <v>0</v>
      </c>
    </row>
    <row r="105" spans="1:17">
      <c r="B105" s="54">
        <f t="shared" si="14"/>
        <v>60</v>
      </c>
      <c r="C105" s="61" t="str">
        <f t="shared" ref="C105:C111" si="68">IF(ISBLANK(K5),"",K5)</f>
        <v/>
      </c>
      <c r="D105" s="49" t="str">
        <f t="shared" ref="D105:D111" si="69">IF(ISBLANK(K16),"",K16)</f>
        <v/>
      </c>
      <c r="E105" s="49"/>
      <c r="F105" s="49" t="str">
        <f t="shared" ref="F105:F111" si="70">IF(ISBLANK(K16),"", AVERAGE(D105:E105))</f>
        <v/>
      </c>
      <c r="G105" s="63" t="str">
        <f t="shared" ref="G105:G111" si="71">IF(ISBLANK(K16),"",(10^(((LN(F105/($E$26-F105)))-$C$34)/$C$33))*$G$33)</f>
        <v/>
      </c>
      <c r="H105" s="50">
        <f t="shared" si="15"/>
        <v>5</v>
      </c>
      <c r="I105" s="64" t="str">
        <f t="shared" ref="I105:I111" si="72">IF(ISBLANK(K16),"",G105*H105)</f>
        <v/>
      </c>
      <c r="J105" s="65" t="str">
        <f t="shared" ref="J105:J111" si="73">IF(ISBLANK(K16),"",IF(F105&gt;$F$41,"&lt;LOD",IF(F105&lt;$F$45,"&gt;max",I105)))</f>
        <v/>
      </c>
      <c r="L105" s="50">
        <f t="shared" ref="L105:L135" si="74">L104+1</f>
        <v>66</v>
      </c>
      <c r="M105" s="50" t="s">
        <v>4</v>
      </c>
      <c r="N105" s="50">
        <v>9</v>
      </c>
      <c r="O105" s="50" t="str">
        <f t="shared" si="23"/>
        <v/>
      </c>
      <c r="P105" s="50" t="str">
        <f t="shared" si="24"/>
        <v/>
      </c>
      <c r="Q105" s="50">
        <f t="shared" si="67"/>
        <v>0</v>
      </c>
    </row>
    <row r="106" spans="1:17">
      <c r="B106" s="54">
        <f t="shared" si="14"/>
        <v>61</v>
      </c>
      <c r="C106" s="61" t="str">
        <f t="shared" si="68"/>
        <v/>
      </c>
      <c r="D106" s="49" t="str">
        <f t="shared" si="69"/>
        <v/>
      </c>
      <c r="E106" s="49"/>
      <c r="F106" s="49" t="str">
        <f t="shared" si="70"/>
        <v/>
      </c>
      <c r="G106" s="63" t="str">
        <f t="shared" si="71"/>
        <v/>
      </c>
      <c r="H106" s="50">
        <f t="shared" si="15"/>
        <v>5</v>
      </c>
      <c r="I106" s="64" t="str">
        <f t="shared" si="72"/>
        <v/>
      </c>
      <c r="J106" s="65" t="str">
        <f t="shared" si="73"/>
        <v/>
      </c>
      <c r="L106" s="50">
        <f t="shared" si="74"/>
        <v>67</v>
      </c>
      <c r="M106" s="50" t="s">
        <v>5</v>
      </c>
      <c r="N106" s="50">
        <v>9</v>
      </c>
      <c r="O106" s="50" t="str">
        <f t="shared" si="23"/>
        <v/>
      </c>
      <c r="P106" s="50" t="str">
        <f t="shared" si="24"/>
        <v/>
      </c>
      <c r="Q106" s="50">
        <f t="shared" si="67"/>
        <v>0</v>
      </c>
    </row>
    <row r="107" spans="1:17">
      <c r="B107" s="54">
        <f t="shared" si="14"/>
        <v>62</v>
      </c>
      <c r="C107" s="61" t="str">
        <f t="shared" si="68"/>
        <v/>
      </c>
      <c r="D107" s="49" t="str">
        <f t="shared" si="69"/>
        <v/>
      </c>
      <c r="E107" s="49"/>
      <c r="F107" s="49" t="str">
        <f t="shared" si="70"/>
        <v/>
      </c>
      <c r="G107" s="63" t="str">
        <f t="shared" si="71"/>
        <v/>
      </c>
      <c r="H107" s="50">
        <f t="shared" si="15"/>
        <v>5</v>
      </c>
      <c r="I107" s="64" t="str">
        <f t="shared" si="72"/>
        <v/>
      </c>
      <c r="J107" s="65" t="str">
        <f t="shared" si="73"/>
        <v/>
      </c>
      <c r="L107" s="50">
        <f t="shared" si="74"/>
        <v>68</v>
      </c>
      <c r="M107" s="50" t="s">
        <v>6</v>
      </c>
      <c r="N107" s="50">
        <v>9</v>
      </c>
      <c r="O107" s="50" t="str">
        <f t="shared" si="23"/>
        <v/>
      </c>
      <c r="P107" s="50" t="str">
        <f t="shared" si="24"/>
        <v/>
      </c>
      <c r="Q107" s="50">
        <f t="shared" si="67"/>
        <v>0</v>
      </c>
    </row>
    <row r="108" spans="1:17">
      <c r="B108" s="54">
        <f t="shared" si="14"/>
        <v>63</v>
      </c>
      <c r="C108" s="61" t="str">
        <f t="shared" si="68"/>
        <v/>
      </c>
      <c r="D108" s="49" t="str">
        <f t="shared" si="69"/>
        <v/>
      </c>
      <c r="E108" s="49"/>
      <c r="F108" s="49" t="str">
        <f t="shared" si="70"/>
        <v/>
      </c>
      <c r="G108" s="63" t="str">
        <f t="shared" si="71"/>
        <v/>
      </c>
      <c r="H108" s="50">
        <f t="shared" si="15"/>
        <v>5</v>
      </c>
      <c r="I108" s="64" t="str">
        <f t="shared" si="72"/>
        <v/>
      </c>
      <c r="J108" s="65" t="str">
        <f t="shared" si="73"/>
        <v/>
      </c>
      <c r="L108" s="50">
        <f t="shared" si="74"/>
        <v>69</v>
      </c>
      <c r="M108" s="50" t="s">
        <v>7</v>
      </c>
      <c r="N108" s="50">
        <v>9</v>
      </c>
      <c r="O108" s="50" t="str">
        <f t="shared" si="23"/>
        <v/>
      </c>
      <c r="P108" s="50" t="str">
        <f t="shared" si="24"/>
        <v/>
      </c>
      <c r="Q108" s="50">
        <f t="shared" si="67"/>
        <v>0</v>
      </c>
    </row>
    <row r="109" spans="1:17">
      <c r="B109" s="54">
        <f t="shared" si="14"/>
        <v>64</v>
      </c>
      <c r="C109" s="61" t="str">
        <f t="shared" si="68"/>
        <v/>
      </c>
      <c r="D109" s="49" t="str">
        <f t="shared" si="69"/>
        <v/>
      </c>
      <c r="E109" s="49"/>
      <c r="F109" s="49" t="str">
        <f t="shared" si="70"/>
        <v/>
      </c>
      <c r="G109" s="63" t="str">
        <f t="shared" si="71"/>
        <v/>
      </c>
      <c r="H109" s="50">
        <f t="shared" si="15"/>
        <v>5</v>
      </c>
      <c r="I109" s="64" t="str">
        <f t="shared" si="72"/>
        <v/>
      </c>
      <c r="J109" s="65" t="str">
        <f t="shared" si="73"/>
        <v/>
      </c>
      <c r="L109" s="50">
        <f t="shared" si="74"/>
        <v>70</v>
      </c>
      <c r="M109" s="50" t="s">
        <v>8</v>
      </c>
      <c r="N109" s="50">
        <v>9</v>
      </c>
      <c r="O109" s="50" t="str">
        <f t="shared" si="23"/>
        <v/>
      </c>
      <c r="P109" s="50" t="str">
        <f t="shared" si="24"/>
        <v/>
      </c>
      <c r="Q109" s="50">
        <f t="shared" si="67"/>
        <v>0</v>
      </c>
    </row>
    <row r="110" spans="1:17">
      <c r="B110" s="54">
        <f t="shared" si="14"/>
        <v>65</v>
      </c>
      <c r="C110" s="61" t="str">
        <f t="shared" si="68"/>
        <v/>
      </c>
      <c r="D110" s="49" t="str">
        <f t="shared" si="69"/>
        <v/>
      </c>
      <c r="E110" s="49"/>
      <c r="F110" s="49" t="str">
        <f t="shared" si="70"/>
        <v/>
      </c>
      <c r="G110" s="63" t="str">
        <f t="shared" si="71"/>
        <v/>
      </c>
      <c r="H110" s="50">
        <f t="shared" si="15"/>
        <v>5</v>
      </c>
      <c r="I110" s="64" t="str">
        <f t="shared" si="72"/>
        <v/>
      </c>
      <c r="J110" s="65" t="str">
        <f t="shared" si="73"/>
        <v/>
      </c>
      <c r="L110" s="50">
        <f t="shared" si="74"/>
        <v>71</v>
      </c>
      <c r="M110" s="50" t="s">
        <v>9</v>
      </c>
      <c r="N110" s="50">
        <v>9</v>
      </c>
      <c r="O110" s="50" t="str">
        <f t="shared" si="23"/>
        <v/>
      </c>
      <c r="P110" s="50" t="str">
        <f t="shared" si="24"/>
        <v/>
      </c>
      <c r="Q110" s="50">
        <f t="shared" si="67"/>
        <v>0</v>
      </c>
    </row>
    <row r="111" spans="1:17">
      <c r="B111" s="54">
        <f t="shared" ref="B111:B129" si="75">B110+1</f>
        <v>66</v>
      </c>
      <c r="C111" s="61" t="str">
        <f t="shared" si="68"/>
        <v/>
      </c>
      <c r="D111" s="49" t="str">
        <f t="shared" si="69"/>
        <v/>
      </c>
      <c r="E111" s="49"/>
      <c r="F111" s="49" t="str">
        <f t="shared" si="70"/>
        <v/>
      </c>
      <c r="G111" s="63" t="str">
        <f t="shared" si="71"/>
        <v/>
      </c>
      <c r="H111" s="50">
        <f t="shared" ref="H111:H129" si="76">$D$34</f>
        <v>5</v>
      </c>
      <c r="I111" s="64" t="str">
        <f t="shared" si="72"/>
        <v/>
      </c>
      <c r="J111" s="65" t="str">
        <f t="shared" si="73"/>
        <v/>
      </c>
      <c r="L111" s="50">
        <f t="shared" si="74"/>
        <v>72</v>
      </c>
      <c r="M111" s="50" t="s">
        <v>10</v>
      </c>
      <c r="N111" s="50">
        <v>9</v>
      </c>
      <c r="O111" s="50" t="str">
        <f t="shared" si="23"/>
        <v/>
      </c>
      <c r="P111" s="50" t="str">
        <f t="shared" si="24"/>
        <v/>
      </c>
      <c r="Q111" s="50">
        <f t="shared" si="67"/>
        <v>0</v>
      </c>
    </row>
    <row r="112" spans="1:17">
      <c r="A112">
        <f>A104+($A$48-$A$40)</f>
        <v>145</v>
      </c>
      <c r="B112" s="48">
        <f t="shared" si="75"/>
        <v>67</v>
      </c>
      <c r="C112" s="61" t="str">
        <f>IF(ISBLANK(L4),"",L4)</f>
        <v/>
      </c>
      <c r="D112" s="49" t="str">
        <f>IF(ISBLANK(L15),"",L15)</f>
        <v/>
      </c>
      <c r="E112" s="49"/>
      <c r="F112" s="49" t="str">
        <f>IF(ISBLANK(L15),"", AVERAGE(D112:E112))</f>
        <v/>
      </c>
      <c r="G112" s="63" t="str">
        <f>IF(ISBLANK(L15),"",(10^(((LN(F112/($E$26-F112)))-$C$34)/$C$33))*$G$33)</f>
        <v/>
      </c>
      <c r="H112" s="50">
        <f t="shared" si="76"/>
        <v>5</v>
      </c>
      <c r="I112" s="64" t="str">
        <f>IF(ISBLANK(L15),"",G112*H112)</f>
        <v/>
      </c>
      <c r="J112" s="65" t="str">
        <f>IF(ISBLANK(L15),"",IF(F112&gt;$F$41,"&lt;LOD",IF(F112&lt;$F$45,"&gt;max",I112)))</f>
        <v/>
      </c>
      <c r="L112" s="50">
        <f t="shared" si="74"/>
        <v>73</v>
      </c>
      <c r="M112" s="50" t="s">
        <v>3</v>
      </c>
      <c r="N112" s="50">
        <v>10</v>
      </c>
      <c r="O112" s="50" t="str">
        <f t="shared" si="23"/>
        <v/>
      </c>
      <c r="P112" s="50" t="str">
        <f t="shared" si="24"/>
        <v/>
      </c>
      <c r="Q112" s="50">
        <f t="shared" ref="Q112:Q119" si="77">L15</f>
        <v>0</v>
      </c>
    </row>
    <row r="113" spans="1:17">
      <c r="B113" s="54">
        <f t="shared" si="75"/>
        <v>68</v>
      </c>
      <c r="C113" s="61" t="str">
        <f t="shared" ref="C113:C119" si="78">IF(ISBLANK(L5),"",L5)</f>
        <v/>
      </c>
      <c r="D113" s="49" t="str">
        <f t="shared" ref="D113:D119" si="79">IF(ISBLANK(L16),"",L16)</f>
        <v/>
      </c>
      <c r="E113" s="49"/>
      <c r="F113" s="49" t="str">
        <f t="shared" ref="F113:F119" si="80">IF(ISBLANK(L16),"", AVERAGE(D113:E113))</f>
        <v/>
      </c>
      <c r="G113" s="63" t="str">
        <f t="shared" ref="G113:G119" si="81">IF(ISBLANK(L16),"",(10^(((LN(F113/($E$26-F113)))-$C$34)/$C$33))*$G$33)</f>
        <v/>
      </c>
      <c r="H113" s="50">
        <f t="shared" si="76"/>
        <v>5</v>
      </c>
      <c r="I113" s="64" t="str">
        <f t="shared" ref="I113:I119" si="82">IF(ISBLANK(L16),"",G113*H113)</f>
        <v/>
      </c>
      <c r="J113" s="65" t="str">
        <f t="shared" ref="J113:J119" si="83">IF(ISBLANK(L16),"",IF(F113&gt;$F$41,"&lt;LOD",IF(F113&lt;$F$45,"&gt;max",I113)))</f>
        <v/>
      </c>
      <c r="L113" s="50">
        <f t="shared" si="74"/>
        <v>74</v>
      </c>
      <c r="M113" s="50" t="s">
        <v>4</v>
      </c>
      <c r="N113" s="50">
        <v>10</v>
      </c>
      <c r="O113" s="50" t="str">
        <f t="shared" ref="O113:O129" si="84">+C113</f>
        <v/>
      </c>
      <c r="P113" s="50" t="str">
        <f t="shared" ref="P113:P129" si="85">+C113</f>
        <v/>
      </c>
      <c r="Q113" s="50">
        <f t="shared" si="77"/>
        <v>0</v>
      </c>
    </row>
    <row r="114" spans="1:17">
      <c r="B114" s="54">
        <f t="shared" si="75"/>
        <v>69</v>
      </c>
      <c r="C114" s="61" t="str">
        <f t="shared" si="78"/>
        <v/>
      </c>
      <c r="D114" s="49" t="str">
        <f t="shared" si="79"/>
        <v/>
      </c>
      <c r="E114" s="49"/>
      <c r="F114" s="49" t="str">
        <f t="shared" si="80"/>
        <v/>
      </c>
      <c r="G114" s="63" t="str">
        <f t="shared" si="81"/>
        <v/>
      </c>
      <c r="H114" s="50">
        <f t="shared" si="76"/>
        <v>5</v>
      </c>
      <c r="I114" s="64" t="str">
        <f t="shared" si="82"/>
        <v/>
      </c>
      <c r="J114" s="65" t="str">
        <f t="shared" si="83"/>
        <v/>
      </c>
      <c r="L114" s="50">
        <f t="shared" si="74"/>
        <v>75</v>
      </c>
      <c r="M114" s="50" t="s">
        <v>5</v>
      </c>
      <c r="N114" s="50">
        <v>10</v>
      </c>
      <c r="O114" s="50" t="str">
        <f t="shared" si="84"/>
        <v/>
      </c>
      <c r="P114" s="50" t="str">
        <f t="shared" si="85"/>
        <v/>
      </c>
      <c r="Q114" s="50">
        <f t="shared" si="77"/>
        <v>0</v>
      </c>
    </row>
    <row r="115" spans="1:17">
      <c r="B115" s="54">
        <f t="shared" si="75"/>
        <v>70</v>
      </c>
      <c r="C115" s="61" t="str">
        <f t="shared" si="78"/>
        <v/>
      </c>
      <c r="D115" s="49" t="str">
        <f t="shared" si="79"/>
        <v/>
      </c>
      <c r="E115" s="49"/>
      <c r="F115" s="49" t="str">
        <f t="shared" si="80"/>
        <v/>
      </c>
      <c r="G115" s="63" t="str">
        <f t="shared" si="81"/>
        <v/>
      </c>
      <c r="H115" s="50">
        <f t="shared" si="76"/>
        <v>5</v>
      </c>
      <c r="I115" s="64" t="str">
        <f t="shared" si="82"/>
        <v/>
      </c>
      <c r="J115" s="65" t="str">
        <f t="shared" si="83"/>
        <v/>
      </c>
      <c r="L115" s="50">
        <f t="shared" si="74"/>
        <v>76</v>
      </c>
      <c r="M115" s="50" t="s">
        <v>6</v>
      </c>
      <c r="N115" s="50">
        <v>10</v>
      </c>
      <c r="O115" s="50" t="str">
        <f t="shared" si="84"/>
        <v/>
      </c>
      <c r="P115" s="50" t="str">
        <f t="shared" si="85"/>
        <v/>
      </c>
      <c r="Q115" s="50">
        <f t="shared" si="77"/>
        <v>0</v>
      </c>
    </row>
    <row r="116" spans="1:17">
      <c r="B116" s="54">
        <f t="shared" si="75"/>
        <v>71</v>
      </c>
      <c r="C116" s="61" t="str">
        <f t="shared" si="78"/>
        <v/>
      </c>
      <c r="D116" s="49" t="str">
        <f t="shared" si="79"/>
        <v/>
      </c>
      <c r="E116" s="49"/>
      <c r="F116" s="49" t="str">
        <f t="shared" si="80"/>
        <v/>
      </c>
      <c r="G116" s="63" t="str">
        <f t="shared" si="81"/>
        <v/>
      </c>
      <c r="H116" s="50">
        <f t="shared" si="76"/>
        <v>5</v>
      </c>
      <c r="I116" s="64" t="str">
        <f t="shared" si="82"/>
        <v/>
      </c>
      <c r="J116" s="65" t="str">
        <f t="shared" si="83"/>
        <v/>
      </c>
      <c r="L116" s="50">
        <f t="shared" si="74"/>
        <v>77</v>
      </c>
      <c r="M116" s="50" t="s">
        <v>7</v>
      </c>
      <c r="N116" s="50">
        <v>10</v>
      </c>
      <c r="O116" s="50" t="str">
        <f t="shared" si="84"/>
        <v/>
      </c>
      <c r="P116" s="50" t="str">
        <f t="shared" si="85"/>
        <v/>
      </c>
      <c r="Q116" s="50">
        <f t="shared" si="77"/>
        <v>0</v>
      </c>
    </row>
    <row r="117" spans="1:17">
      <c r="B117" s="54">
        <f t="shared" si="75"/>
        <v>72</v>
      </c>
      <c r="C117" s="61" t="str">
        <f t="shared" si="78"/>
        <v/>
      </c>
      <c r="D117" s="49" t="str">
        <f t="shared" si="79"/>
        <v/>
      </c>
      <c r="E117" s="49"/>
      <c r="F117" s="49" t="str">
        <f t="shared" si="80"/>
        <v/>
      </c>
      <c r="G117" s="63" t="str">
        <f t="shared" si="81"/>
        <v/>
      </c>
      <c r="H117" s="50">
        <f t="shared" si="76"/>
        <v>5</v>
      </c>
      <c r="I117" s="64" t="str">
        <f t="shared" si="82"/>
        <v/>
      </c>
      <c r="J117" s="65" t="str">
        <f t="shared" si="83"/>
        <v/>
      </c>
      <c r="L117" s="50">
        <f t="shared" si="74"/>
        <v>78</v>
      </c>
      <c r="M117" s="50" t="s">
        <v>8</v>
      </c>
      <c r="N117" s="50">
        <v>10</v>
      </c>
      <c r="O117" s="50" t="str">
        <f t="shared" si="84"/>
        <v/>
      </c>
      <c r="P117" s="50" t="str">
        <f t="shared" si="85"/>
        <v/>
      </c>
      <c r="Q117" s="50">
        <f t="shared" si="77"/>
        <v>0</v>
      </c>
    </row>
    <row r="118" spans="1:17">
      <c r="B118" s="54">
        <f t="shared" si="75"/>
        <v>73</v>
      </c>
      <c r="C118" s="61" t="str">
        <f t="shared" si="78"/>
        <v/>
      </c>
      <c r="D118" s="49" t="str">
        <f t="shared" si="79"/>
        <v/>
      </c>
      <c r="E118" s="49"/>
      <c r="F118" s="49" t="str">
        <f t="shared" si="80"/>
        <v/>
      </c>
      <c r="G118" s="63" t="str">
        <f t="shared" si="81"/>
        <v/>
      </c>
      <c r="H118" s="50">
        <f t="shared" si="76"/>
        <v>5</v>
      </c>
      <c r="I118" s="64" t="str">
        <f t="shared" si="82"/>
        <v/>
      </c>
      <c r="J118" s="65" t="str">
        <f t="shared" si="83"/>
        <v/>
      </c>
      <c r="L118" s="50">
        <f t="shared" si="74"/>
        <v>79</v>
      </c>
      <c r="M118" s="50" t="s">
        <v>9</v>
      </c>
      <c r="N118" s="50">
        <v>10</v>
      </c>
      <c r="O118" s="50" t="str">
        <f t="shared" si="84"/>
        <v/>
      </c>
      <c r="P118" s="50" t="str">
        <f t="shared" si="85"/>
        <v/>
      </c>
      <c r="Q118" s="50">
        <f t="shared" si="77"/>
        <v>0</v>
      </c>
    </row>
    <row r="119" spans="1:17">
      <c r="B119" s="54">
        <f t="shared" si="75"/>
        <v>74</v>
      </c>
      <c r="C119" s="61" t="str">
        <f t="shared" si="78"/>
        <v/>
      </c>
      <c r="D119" s="49" t="str">
        <f t="shared" si="79"/>
        <v/>
      </c>
      <c r="E119" s="49"/>
      <c r="F119" s="49" t="str">
        <f t="shared" si="80"/>
        <v/>
      </c>
      <c r="G119" s="63" t="str">
        <f t="shared" si="81"/>
        <v/>
      </c>
      <c r="H119" s="50">
        <f t="shared" si="76"/>
        <v>5</v>
      </c>
      <c r="I119" s="64" t="str">
        <f t="shared" si="82"/>
        <v/>
      </c>
      <c r="J119" s="65" t="str">
        <f t="shared" si="83"/>
        <v/>
      </c>
      <c r="L119" s="50">
        <f t="shared" si="74"/>
        <v>80</v>
      </c>
      <c r="M119" s="50" t="s">
        <v>10</v>
      </c>
      <c r="N119" s="50">
        <v>10</v>
      </c>
      <c r="O119" s="50" t="str">
        <f t="shared" si="84"/>
        <v/>
      </c>
      <c r="P119" s="50" t="str">
        <f t="shared" si="85"/>
        <v/>
      </c>
      <c r="Q119" s="50">
        <f t="shared" si="77"/>
        <v>0</v>
      </c>
    </row>
    <row r="120" spans="1:17">
      <c r="A120">
        <f>A112+($A$48-$A$40)</f>
        <v>161</v>
      </c>
      <c r="B120" s="48">
        <f t="shared" si="75"/>
        <v>75</v>
      </c>
      <c r="C120" s="61" t="str">
        <f>IF(ISBLANK(M4),"",M4)</f>
        <v/>
      </c>
      <c r="D120" s="49" t="str">
        <f>IF(ISBLANK(M15),"",M15)</f>
        <v/>
      </c>
      <c r="E120" s="49"/>
      <c r="F120" s="49" t="str">
        <f>IF(ISBLANK(M15),"", AVERAGE(D120:E120))</f>
        <v/>
      </c>
      <c r="G120" s="63" t="str">
        <f>IF(ISBLANK(M15),"",(10^(((LN(F120/($E$26-F120)))-$C$34)/$C$33))*$G$33)</f>
        <v/>
      </c>
      <c r="H120" s="50">
        <f t="shared" si="76"/>
        <v>5</v>
      </c>
      <c r="I120" s="64" t="str">
        <f>IF(ISBLANK(M15),"",G120*H120)</f>
        <v/>
      </c>
      <c r="J120" s="65" t="str">
        <f>IF(ISBLANK(M15),"",IF(F120&gt;$F$41,"&lt;LOD",IF(F120&lt;$F$45,"&gt;max",I120)))</f>
        <v/>
      </c>
      <c r="L120" s="50">
        <f t="shared" si="74"/>
        <v>81</v>
      </c>
      <c r="M120" s="50" t="s">
        <v>3</v>
      </c>
      <c r="N120" s="50">
        <v>11</v>
      </c>
      <c r="O120" s="50" t="str">
        <f t="shared" si="84"/>
        <v/>
      </c>
      <c r="P120" s="50" t="str">
        <f t="shared" si="85"/>
        <v/>
      </c>
      <c r="Q120" s="50">
        <f t="shared" ref="Q120:Q127" si="86">M15</f>
        <v>0</v>
      </c>
    </row>
    <row r="121" spans="1:17">
      <c r="B121" s="54">
        <f t="shared" si="75"/>
        <v>76</v>
      </c>
      <c r="C121" s="61" t="str">
        <f t="shared" ref="C121:C127" si="87">IF(ISBLANK(M5),"",M5)</f>
        <v/>
      </c>
      <c r="D121" s="49" t="str">
        <f t="shared" ref="D121:D127" si="88">IF(ISBLANK(M16),"",M16)</f>
        <v/>
      </c>
      <c r="E121" s="49"/>
      <c r="F121" s="49" t="str">
        <f t="shared" ref="F121:F127" si="89">IF(ISBLANK(M16),"", AVERAGE(D121:E121))</f>
        <v/>
      </c>
      <c r="G121" s="63" t="str">
        <f t="shared" ref="G121:G127" si="90">IF(ISBLANK(M16),"",(10^(((LN(F121/($E$26-F121)))-$C$34)/$C$33))*$G$33)</f>
        <v/>
      </c>
      <c r="H121" s="50">
        <f t="shared" si="76"/>
        <v>5</v>
      </c>
      <c r="I121" s="64" t="str">
        <f t="shared" ref="I121:I127" si="91">IF(ISBLANK(M16),"",G121*H121)</f>
        <v/>
      </c>
      <c r="J121" s="65" t="str">
        <f t="shared" ref="J121:J127" si="92">IF(ISBLANK(M16),"",IF(F121&gt;$F$41,"&lt;LOD",IF(F121&lt;$F$45,"&gt;max",I121)))</f>
        <v/>
      </c>
      <c r="L121" s="50">
        <f t="shared" si="74"/>
        <v>82</v>
      </c>
      <c r="M121" s="50" t="s">
        <v>4</v>
      </c>
      <c r="N121" s="50">
        <v>11</v>
      </c>
      <c r="O121" s="50" t="str">
        <f t="shared" si="84"/>
        <v/>
      </c>
      <c r="P121" s="50" t="str">
        <f t="shared" si="85"/>
        <v/>
      </c>
      <c r="Q121" s="50">
        <f t="shared" si="86"/>
        <v>0</v>
      </c>
    </row>
    <row r="122" spans="1:17">
      <c r="B122" s="54">
        <f t="shared" si="75"/>
        <v>77</v>
      </c>
      <c r="C122" s="61" t="str">
        <f t="shared" si="87"/>
        <v/>
      </c>
      <c r="D122" s="49" t="str">
        <f t="shared" si="88"/>
        <v/>
      </c>
      <c r="E122" s="49"/>
      <c r="F122" s="49" t="str">
        <f t="shared" si="89"/>
        <v/>
      </c>
      <c r="G122" s="63" t="str">
        <f t="shared" si="90"/>
        <v/>
      </c>
      <c r="H122" s="50">
        <f t="shared" si="76"/>
        <v>5</v>
      </c>
      <c r="I122" s="64" t="str">
        <f t="shared" si="91"/>
        <v/>
      </c>
      <c r="J122" s="65" t="str">
        <f t="shared" si="92"/>
        <v/>
      </c>
      <c r="L122" s="50">
        <f t="shared" si="74"/>
        <v>83</v>
      </c>
      <c r="M122" s="50" t="s">
        <v>5</v>
      </c>
      <c r="N122" s="50">
        <v>11</v>
      </c>
      <c r="O122" s="50" t="str">
        <f t="shared" si="84"/>
        <v/>
      </c>
      <c r="P122" s="50" t="str">
        <f t="shared" si="85"/>
        <v/>
      </c>
      <c r="Q122" s="50">
        <f t="shared" si="86"/>
        <v>0</v>
      </c>
    </row>
    <row r="123" spans="1:17">
      <c r="B123" s="54">
        <f t="shared" si="75"/>
        <v>78</v>
      </c>
      <c r="C123" s="61" t="str">
        <f t="shared" si="87"/>
        <v/>
      </c>
      <c r="D123" s="49" t="str">
        <f t="shared" si="88"/>
        <v/>
      </c>
      <c r="E123" s="49"/>
      <c r="F123" s="49" t="str">
        <f t="shared" si="89"/>
        <v/>
      </c>
      <c r="G123" s="63" t="str">
        <f t="shared" si="90"/>
        <v/>
      </c>
      <c r="H123" s="50">
        <f t="shared" si="76"/>
        <v>5</v>
      </c>
      <c r="I123" s="64" t="str">
        <f t="shared" si="91"/>
        <v/>
      </c>
      <c r="J123" s="65" t="str">
        <f t="shared" si="92"/>
        <v/>
      </c>
      <c r="L123" s="50">
        <f t="shared" si="74"/>
        <v>84</v>
      </c>
      <c r="M123" s="50" t="s">
        <v>6</v>
      </c>
      <c r="N123" s="50">
        <v>11</v>
      </c>
      <c r="O123" s="50" t="str">
        <f t="shared" si="84"/>
        <v/>
      </c>
      <c r="P123" s="50" t="str">
        <f t="shared" si="85"/>
        <v/>
      </c>
      <c r="Q123" s="50">
        <f t="shared" si="86"/>
        <v>0</v>
      </c>
    </row>
    <row r="124" spans="1:17">
      <c r="B124" s="54">
        <f t="shared" si="75"/>
        <v>79</v>
      </c>
      <c r="C124" s="61" t="str">
        <f t="shared" si="87"/>
        <v/>
      </c>
      <c r="D124" s="49" t="str">
        <f t="shared" si="88"/>
        <v/>
      </c>
      <c r="E124" s="49"/>
      <c r="F124" s="49" t="str">
        <f t="shared" si="89"/>
        <v/>
      </c>
      <c r="G124" s="63" t="str">
        <f t="shared" si="90"/>
        <v/>
      </c>
      <c r="H124" s="50">
        <f t="shared" si="76"/>
        <v>5</v>
      </c>
      <c r="I124" s="64" t="str">
        <f t="shared" si="91"/>
        <v/>
      </c>
      <c r="J124" s="65" t="str">
        <f t="shared" si="92"/>
        <v/>
      </c>
      <c r="L124" s="50">
        <f t="shared" si="74"/>
        <v>85</v>
      </c>
      <c r="M124" s="50" t="s">
        <v>7</v>
      </c>
      <c r="N124" s="50">
        <v>11</v>
      </c>
      <c r="O124" s="50" t="str">
        <f t="shared" si="84"/>
        <v/>
      </c>
      <c r="P124" s="50" t="str">
        <f t="shared" si="85"/>
        <v/>
      </c>
      <c r="Q124" s="50">
        <f t="shared" si="86"/>
        <v>0</v>
      </c>
    </row>
    <row r="125" spans="1:17">
      <c r="B125" s="54">
        <f t="shared" si="75"/>
        <v>80</v>
      </c>
      <c r="C125" s="61" t="str">
        <f t="shared" si="87"/>
        <v/>
      </c>
      <c r="D125" s="49" t="str">
        <f t="shared" si="88"/>
        <v/>
      </c>
      <c r="E125" s="49"/>
      <c r="F125" s="49" t="str">
        <f t="shared" si="89"/>
        <v/>
      </c>
      <c r="G125" s="63" t="str">
        <f t="shared" si="90"/>
        <v/>
      </c>
      <c r="H125" s="50">
        <f t="shared" si="76"/>
        <v>5</v>
      </c>
      <c r="I125" s="64" t="str">
        <f t="shared" si="91"/>
        <v/>
      </c>
      <c r="J125" s="65" t="str">
        <f t="shared" si="92"/>
        <v/>
      </c>
      <c r="L125" s="50">
        <f t="shared" si="74"/>
        <v>86</v>
      </c>
      <c r="M125" s="50" t="s">
        <v>8</v>
      </c>
      <c r="N125" s="50">
        <v>11</v>
      </c>
      <c r="O125" s="50" t="str">
        <f t="shared" si="84"/>
        <v/>
      </c>
      <c r="P125" s="50" t="str">
        <f t="shared" si="85"/>
        <v/>
      </c>
      <c r="Q125" s="50">
        <f t="shared" si="86"/>
        <v>0</v>
      </c>
    </row>
    <row r="126" spans="1:17">
      <c r="B126" s="54">
        <f t="shared" si="75"/>
        <v>81</v>
      </c>
      <c r="C126" s="61" t="str">
        <f t="shared" si="87"/>
        <v/>
      </c>
      <c r="D126" s="49" t="str">
        <f t="shared" si="88"/>
        <v/>
      </c>
      <c r="E126" s="49"/>
      <c r="F126" s="49" t="str">
        <f t="shared" si="89"/>
        <v/>
      </c>
      <c r="G126" s="63" t="str">
        <f t="shared" si="90"/>
        <v/>
      </c>
      <c r="H126" s="50">
        <f t="shared" si="76"/>
        <v>5</v>
      </c>
      <c r="I126" s="64" t="str">
        <f t="shared" si="91"/>
        <v/>
      </c>
      <c r="J126" s="65" t="str">
        <f t="shared" si="92"/>
        <v/>
      </c>
      <c r="L126" s="50">
        <f t="shared" si="74"/>
        <v>87</v>
      </c>
      <c r="M126" s="50" t="s">
        <v>9</v>
      </c>
      <c r="N126" s="50">
        <v>11</v>
      </c>
      <c r="O126" s="50" t="str">
        <f t="shared" si="84"/>
        <v/>
      </c>
      <c r="P126" s="50" t="str">
        <f t="shared" si="85"/>
        <v/>
      </c>
      <c r="Q126" s="50">
        <f t="shared" si="86"/>
        <v>0</v>
      </c>
    </row>
    <row r="127" spans="1:17">
      <c r="B127" s="54">
        <f t="shared" si="75"/>
        <v>82</v>
      </c>
      <c r="C127" s="61" t="str">
        <f t="shared" si="87"/>
        <v/>
      </c>
      <c r="D127" s="49" t="str">
        <f t="shared" si="88"/>
        <v/>
      </c>
      <c r="E127" s="49"/>
      <c r="F127" s="49" t="str">
        <f t="shared" si="89"/>
        <v/>
      </c>
      <c r="G127" s="63" t="str">
        <f t="shared" si="90"/>
        <v/>
      </c>
      <c r="H127" s="50">
        <f t="shared" si="76"/>
        <v>5</v>
      </c>
      <c r="I127" s="64" t="str">
        <f t="shared" si="91"/>
        <v/>
      </c>
      <c r="J127" s="65" t="str">
        <f t="shared" si="92"/>
        <v/>
      </c>
      <c r="L127" s="50">
        <f t="shared" si="74"/>
        <v>88</v>
      </c>
      <c r="M127" s="50" t="s">
        <v>10</v>
      </c>
      <c r="N127" s="50">
        <v>11</v>
      </c>
      <c r="O127" s="50" t="str">
        <f t="shared" si="84"/>
        <v/>
      </c>
      <c r="P127" s="50" t="str">
        <f t="shared" si="85"/>
        <v/>
      </c>
      <c r="Q127" s="50">
        <f t="shared" si="86"/>
        <v>0</v>
      </c>
    </row>
    <row r="128" spans="1:17">
      <c r="A128">
        <f>A120+($A$48-$A$40)</f>
        <v>177</v>
      </c>
      <c r="B128" s="48">
        <f t="shared" si="75"/>
        <v>83</v>
      </c>
      <c r="C128" s="61" t="str">
        <f>IF(ISBLANK(N4),"",N4)</f>
        <v>Sample 83</v>
      </c>
      <c r="D128" s="49" t="str">
        <f>IF(ISBLANK(N15),"",N15)</f>
        <v/>
      </c>
      <c r="E128" s="49"/>
      <c r="F128" s="49" t="str">
        <f>IF(ISBLANK(N15),"", AVERAGE(D128:E128))</f>
        <v/>
      </c>
      <c r="G128" s="63" t="str">
        <f>IF(ISBLANK(N15),"",(10^(((LN(F128/($E$26-F128)))-$C$34)/$C$33))*$G$33)</f>
        <v/>
      </c>
      <c r="H128" s="50">
        <f t="shared" si="76"/>
        <v>5</v>
      </c>
      <c r="I128" s="64" t="str">
        <f>IF(ISBLANK(N15),"",G128*H128)</f>
        <v/>
      </c>
      <c r="J128" s="65" t="str">
        <f>IF(ISBLANK(N15),"",IF(F128&gt;$F$41,"&lt;LOD",IF(F128&lt;$F$45,"&gt;max",I128)))</f>
        <v/>
      </c>
      <c r="L128" s="50">
        <f t="shared" si="74"/>
        <v>89</v>
      </c>
      <c r="M128" s="50" t="s">
        <v>3</v>
      </c>
      <c r="N128" s="50">
        <v>12</v>
      </c>
      <c r="O128" s="50" t="str">
        <f t="shared" si="84"/>
        <v>Sample 83</v>
      </c>
      <c r="P128" s="50" t="str">
        <f t="shared" si="85"/>
        <v>Sample 83</v>
      </c>
      <c r="Q128" s="50">
        <f t="shared" ref="Q128:Q135" si="93">N15</f>
        <v>0</v>
      </c>
    </row>
    <row r="129" spans="2:17" ht="15" thickBot="1">
      <c r="B129" s="57">
        <f t="shared" si="75"/>
        <v>84</v>
      </c>
      <c r="C129" s="61" t="str">
        <f>IF(ISBLANK(N5),"",N5)</f>
        <v>Sample 84</v>
      </c>
      <c r="D129" s="49" t="str">
        <f>IF(ISBLANK(N16),"",N16)</f>
        <v/>
      </c>
      <c r="E129" s="58"/>
      <c r="F129" s="49" t="str">
        <f>IF(ISBLANK(N16),"", AVERAGE(D129:E129))</f>
        <v/>
      </c>
      <c r="G129" s="63" t="str">
        <f>IF(ISBLANK(N16),"",(10^(((LN(F129/($E$26-F129)))-$C$34)/$C$33))*$G$33)</f>
        <v/>
      </c>
      <c r="H129" s="50">
        <f t="shared" si="76"/>
        <v>5</v>
      </c>
      <c r="I129" s="64" t="str">
        <f>IF(ISBLANK(N16),"",G129*H129)</f>
        <v/>
      </c>
      <c r="J129" s="65" t="str">
        <f>IF(ISBLANK(N16),"",IF(F129&gt;$F$41,"&lt;LOD",IF(F129&lt;$F$45,"&gt;max",I129)))</f>
        <v/>
      </c>
      <c r="L129" s="50">
        <f t="shared" si="74"/>
        <v>90</v>
      </c>
      <c r="M129" s="50" t="s">
        <v>4</v>
      </c>
      <c r="N129" s="50">
        <v>12</v>
      </c>
      <c r="O129" s="50" t="str">
        <f t="shared" si="84"/>
        <v>Sample 84</v>
      </c>
      <c r="P129" s="50" t="str">
        <f t="shared" si="85"/>
        <v>Sample 84</v>
      </c>
      <c r="Q129" s="50">
        <f t="shared" si="93"/>
        <v>0</v>
      </c>
    </row>
    <row r="130" spans="2:17">
      <c r="B130" s="2"/>
      <c r="C130" s="15"/>
      <c r="D130" s="59"/>
      <c r="E130" s="59"/>
      <c r="F130" s="59"/>
      <c r="G130" s="38"/>
      <c r="I130" s="38"/>
      <c r="L130" s="50">
        <f t="shared" si="74"/>
        <v>91</v>
      </c>
      <c r="M130" s="50" t="s">
        <v>5</v>
      </c>
      <c r="N130" s="50">
        <v>12</v>
      </c>
      <c r="O130" s="50" t="str">
        <f>+N6</f>
        <v>Std-1_2</v>
      </c>
      <c r="P130" s="50" t="str">
        <f t="shared" ref="P130:P135" si="94">+N6</f>
        <v>Std-1_2</v>
      </c>
      <c r="Q130" s="50">
        <f t="shared" si="93"/>
        <v>1.5509999999999999</v>
      </c>
    </row>
    <row r="131" spans="2:17">
      <c r="B131" s="2"/>
      <c r="D131" s="59"/>
      <c r="E131" s="59"/>
      <c r="F131" s="59"/>
      <c r="G131" s="38"/>
      <c r="I131" s="38"/>
      <c r="L131" s="50">
        <f t="shared" si="74"/>
        <v>92</v>
      </c>
      <c r="M131" s="50" t="s">
        <v>6</v>
      </c>
      <c r="N131" s="50">
        <v>12</v>
      </c>
      <c r="O131" s="50" t="str">
        <f t="shared" ref="O131:O135" si="95">+N7</f>
        <v>Std-2_2</v>
      </c>
      <c r="P131" s="50" t="str">
        <f t="shared" si="94"/>
        <v>Std-2_2</v>
      </c>
      <c r="Q131" s="50">
        <f t="shared" si="93"/>
        <v>1.3180000000000001</v>
      </c>
    </row>
    <row r="132" spans="2:17">
      <c r="L132" s="50">
        <f t="shared" si="74"/>
        <v>93</v>
      </c>
      <c r="M132" s="50" t="s">
        <v>7</v>
      </c>
      <c r="N132" s="50">
        <v>12</v>
      </c>
      <c r="O132" s="50" t="str">
        <f t="shared" si="95"/>
        <v>Std-3_2</v>
      </c>
      <c r="P132" s="50" t="str">
        <f t="shared" si="94"/>
        <v>Std-3_2</v>
      </c>
      <c r="Q132" s="50">
        <f t="shared" si="93"/>
        <v>0.99099999999999999</v>
      </c>
    </row>
    <row r="133" spans="2:17">
      <c r="L133" s="50">
        <f t="shared" si="74"/>
        <v>94</v>
      </c>
      <c r="M133" s="50" t="s">
        <v>8</v>
      </c>
      <c r="N133" s="50">
        <v>12</v>
      </c>
      <c r="O133" s="50" t="str">
        <f t="shared" si="95"/>
        <v>Std-4_2</v>
      </c>
      <c r="P133" s="50" t="str">
        <f t="shared" si="94"/>
        <v>Std-4_2</v>
      </c>
      <c r="Q133" s="50">
        <f t="shared" si="93"/>
        <v>0.623</v>
      </c>
    </row>
    <row r="134" spans="2:17">
      <c r="L134" s="50">
        <f t="shared" si="74"/>
        <v>95</v>
      </c>
      <c r="M134" s="50" t="s">
        <v>9</v>
      </c>
      <c r="N134" s="50">
        <v>12</v>
      </c>
      <c r="O134" s="50" t="str">
        <f t="shared" si="95"/>
        <v>Std-5_2</v>
      </c>
      <c r="P134" s="50" t="str">
        <f t="shared" si="94"/>
        <v>Std-5_2</v>
      </c>
      <c r="Q134" s="50">
        <f t="shared" si="93"/>
        <v>0.32400000000000001</v>
      </c>
    </row>
    <row r="135" spans="2:17">
      <c r="L135" s="50">
        <f t="shared" si="74"/>
        <v>96</v>
      </c>
      <c r="M135" s="50" t="s">
        <v>10</v>
      </c>
      <c r="N135" s="50">
        <v>12</v>
      </c>
      <c r="O135" s="50" t="str">
        <f t="shared" si="95"/>
        <v>Std-6_2</v>
      </c>
      <c r="P135" s="50" t="str">
        <f t="shared" si="94"/>
        <v>Std-6_2</v>
      </c>
      <c r="Q135" s="50">
        <f t="shared" si="93"/>
        <v>0.185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5"/>
  <sheetViews>
    <sheetView topLeftCell="A33" zoomScale="85" zoomScaleNormal="85" workbookViewId="0">
      <selection activeCell="C78" sqref="C78:J86"/>
    </sheetView>
  </sheetViews>
  <sheetFormatPr defaultRowHeight="14.4"/>
  <cols>
    <col min="3" max="3" width="13.21875" bestFit="1" customWidth="1"/>
    <col min="4" max="4" width="13.21875" customWidth="1"/>
    <col min="5" max="5" width="12.44140625" customWidth="1"/>
    <col min="6" max="8" width="9.5546875" customWidth="1"/>
    <col min="9" max="9" width="10.21875" customWidth="1"/>
    <col min="10" max="10" width="9.77734375" customWidth="1"/>
    <col min="11" max="11" width="10" customWidth="1"/>
    <col min="12" max="12" width="9.77734375" customWidth="1"/>
    <col min="15" max="15" width="13.21875" customWidth="1"/>
    <col min="16" max="16" width="13.44140625" customWidth="1"/>
    <col min="19" max="19" width="7" customWidth="1"/>
  </cols>
  <sheetData>
    <row r="1" spans="2:17">
      <c r="B1" s="1" t="s">
        <v>0</v>
      </c>
      <c r="I1" s="2"/>
      <c r="J1" s="2"/>
      <c r="K1" s="2"/>
      <c r="L1" s="2"/>
    </row>
    <row r="2" spans="2:17">
      <c r="B2" t="s">
        <v>1</v>
      </c>
      <c r="C2" s="67" t="s">
        <v>68</v>
      </c>
      <c r="F2" t="s">
        <v>2</v>
      </c>
      <c r="G2" s="67" t="s">
        <v>68</v>
      </c>
      <c r="I2" s="2"/>
      <c r="J2" s="2"/>
      <c r="K2" s="2"/>
      <c r="L2" s="2"/>
    </row>
    <row r="3" spans="2:17" s="6" customFormat="1">
      <c r="B3" s="4"/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  <c r="L3" s="5">
        <v>10</v>
      </c>
      <c r="M3" s="5">
        <v>11</v>
      </c>
      <c r="N3" s="5">
        <v>12</v>
      </c>
      <c r="Q3"/>
    </row>
    <row r="4" spans="2:17" s="6" customFormat="1">
      <c r="B4" s="5" t="s">
        <v>3</v>
      </c>
      <c r="C4" s="7" t="s">
        <v>62</v>
      </c>
      <c r="D4" s="7" t="s">
        <v>187</v>
      </c>
      <c r="E4" s="7" t="s">
        <v>188</v>
      </c>
      <c r="F4" s="7" t="s">
        <v>189</v>
      </c>
      <c r="G4" s="7" t="s">
        <v>62</v>
      </c>
      <c r="H4" s="7" t="s">
        <v>190</v>
      </c>
      <c r="I4" s="7"/>
      <c r="J4" s="7"/>
      <c r="K4" s="7"/>
      <c r="L4" s="7"/>
      <c r="M4" s="7"/>
      <c r="N4" s="7" t="s">
        <v>71</v>
      </c>
      <c r="Q4"/>
    </row>
    <row r="5" spans="2:17" s="6" customFormat="1" ht="20.399999999999999">
      <c r="B5" s="5" t="s">
        <v>4</v>
      </c>
      <c r="C5" s="7" t="s">
        <v>63</v>
      </c>
      <c r="D5" s="7" t="s">
        <v>191</v>
      </c>
      <c r="E5" s="7" t="s">
        <v>192</v>
      </c>
      <c r="F5" s="7" t="s">
        <v>193</v>
      </c>
      <c r="G5" s="7" t="s">
        <v>63</v>
      </c>
      <c r="H5" s="7" t="s">
        <v>194</v>
      </c>
      <c r="I5" s="7"/>
      <c r="J5" s="7"/>
      <c r="K5" s="7"/>
      <c r="L5" s="7"/>
      <c r="M5" s="7"/>
      <c r="N5" s="7" t="s">
        <v>72</v>
      </c>
      <c r="Q5"/>
    </row>
    <row r="6" spans="2:17" s="6" customFormat="1">
      <c r="B6" s="5" t="s">
        <v>5</v>
      </c>
      <c r="C6" s="7" t="s">
        <v>64</v>
      </c>
      <c r="D6" s="7" t="s">
        <v>195</v>
      </c>
      <c r="E6" s="7" t="s">
        <v>196</v>
      </c>
      <c r="F6" s="7" t="s">
        <v>197</v>
      </c>
      <c r="G6" s="7" t="s">
        <v>64</v>
      </c>
      <c r="H6" s="7" t="s">
        <v>198</v>
      </c>
      <c r="I6" s="7"/>
      <c r="J6" s="7"/>
      <c r="K6" s="7"/>
      <c r="L6" s="7"/>
      <c r="M6" s="7"/>
      <c r="N6" s="7" t="s">
        <v>76</v>
      </c>
      <c r="Q6"/>
    </row>
    <row r="7" spans="2:17" s="6" customFormat="1">
      <c r="B7" s="5" t="s">
        <v>6</v>
      </c>
      <c r="C7" s="7" t="s">
        <v>65</v>
      </c>
      <c r="D7" s="7" t="s">
        <v>199</v>
      </c>
      <c r="E7" s="7" t="s">
        <v>200</v>
      </c>
      <c r="F7" s="7" t="s">
        <v>201</v>
      </c>
      <c r="G7" s="7" t="s">
        <v>65</v>
      </c>
      <c r="H7" s="7" t="s">
        <v>202</v>
      </c>
      <c r="I7" s="7"/>
      <c r="J7" s="7"/>
      <c r="K7" s="7"/>
      <c r="L7" s="7"/>
      <c r="M7" s="7"/>
      <c r="N7" s="7" t="s">
        <v>78</v>
      </c>
      <c r="Q7"/>
    </row>
    <row r="8" spans="2:17" s="6" customFormat="1">
      <c r="B8" s="5" t="s">
        <v>7</v>
      </c>
      <c r="C8" s="7" t="s">
        <v>66</v>
      </c>
      <c r="D8" s="7" t="s">
        <v>203</v>
      </c>
      <c r="E8" s="7" t="s">
        <v>204</v>
      </c>
      <c r="F8" s="7" t="s">
        <v>205</v>
      </c>
      <c r="G8" s="7" t="s">
        <v>66</v>
      </c>
      <c r="H8" s="7" t="s">
        <v>206</v>
      </c>
      <c r="I8" s="7"/>
      <c r="J8" s="7"/>
      <c r="K8" s="7"/>
      <c r="L8" s="7"/>
      <c r="M8" s="7"/>
      <c r="N8" s="7" t="s">
        <v>80</v>
      </c>
      <c r="Q8"/>
    </row>
    <row r="9" spans="2:17" s="6" customFormat="1">
      <c r="B9" s="5" t="s">
        <v>8</v>
      </c>
      <c r="C9" s="7" t="s">
        <v>67</v>
      </c>
      <c r="D9" s="7" t="s">
        <v>207</v>
      </c>
      <c r="E9" s="7" t="s">
        <v>208</v>
      </c>
      <c r="F9" s="7" t="s">
        <v>209</v>
      </c>
      <c r="G9" s="7" t="s">
        <v>67</v>
      </c>
      <c r="H9" s="7" t="s">
        <v>210</v>
      </c>
      <c r="I9" s="7"/>
      <c r="J9" s="7"/>
      <c r="K9" s="7"/>
      <c r="L9" s="7"/>
      <c r="M9" s="7"/>
      <c r="N9" s="7" t="s">
        <v>82</v>
      </c>
      <c r="Q9"/>
    </row>
    <row r="10" spans="2:17" s="6" customFormat="1">
      <c r="B10" s="5" t="s">
        <v>9</v>
      </c>
      <c r="C10" s="7" t="s">
        <v>211</v>
      </c>
      <c r="D10" s="7" t="s">
        <v>212</v>
      </c>
      <c r="E10" s="7" t="s">
        <v>213</v>
      </c>
      <c r="F10" s="7" t="s">
        <v>214</v>
      </c>
      <c r="G10" s="7" t="s">
        <v>215</v>
      </c>
      <c r="H10" s="7" t="s">
        <v>216</v>
      </c>
      <c r="I10" s="7"/>
      <c r="J10" s="7"/>
      <c r="K10" s="7"/>
      <c r="L10" s="7"/>
      <c r="M10" s="7"/>
      <c r="N10" s="7" t="s">
        <v>83</v>
      </c>
      <c r="Q10"/>
    </row>
    <row r="11" spans="2:17" s="6" customFormat="1">
      <c r="B11" s="5" t="s">
        <v>10</v>
      </c>
      <c r="C11" s="7" t="s">
        <v>217</v>
      </c>
      <c r="D11" s="7" t="s">
        <v>218</v>
      </c>
      <c r="E11" s="7" t="s">
        <v>219</v>
      </c>
      <c r="F11" s="7" t="s">
        <v>220</v>
      </c>
      <c r="G11" s="7" t="s">
        <v>221</v>
      </c>
      <c r="H11" s="7" t="s">
        <v>222</v>
      </c>
      <c r="I11" s="7"/>
      <c r="J11" s="7"/>
      <c r="K11" s="7"/>
      <c r="L11" s="7"/>
      <c r="M11" s="7"/>
      <c r="N11" s="7" t="s">
        <v>84</v>
      </c>
    </row>
    <row r="13" spans="2:17">
      <c r="B13" s="1" t="s">
        <v>11</v>
      </c>
    </row>
    <row r="14" spans="2:17">
      <c r="B14" s="8"/>
      <c r="C14" s="5">
        <v>1</v>
      </c>
      <c r="D14" s="5">
        <v>2</v>
      </c>
      <c r="E14" s="5">
        <v>3</v>
      </c>
      <c r="F14" s="5">
        <v>4</v>
      </c>
      <c r="G14" s="5">
        <v>5</v>
      </c>
      <c r="H14" s="5">
        <v>6</v>
      </c>
      <c r="I14" s="5">
        <v>7</v>
      </c>
      <c r="J14" s="5">
        <v>8</v>
      </c>
      <c r="K14" s="5">
        <v>9</v>
      </c>
      <c r="L14" s="5">
        <v>10</v>
      </c>
      <c r="M14" s="5">
        <v>11</v>
      </c>
      <c r="N14" s="5">
        <v>12</v>
      </c>
    </row>
    <row r="15" spans="2:17">
      <c r="B15" s="5" t="s">
        <v>3</v>
      </c>
      <c r="C15" s="9">
        <v>2.0739999999999998</v>
      </c>
      <c r="D15" s="9">
        <v>0.70499999999999996</v>
      </c>
      <c r="E15" s="9">
        <v>1.1990000000000001</v>
      </c>
      <c r="F15" s="9">
        <v>0.13300000000000001</v>
      </c>
      <c r="G15" s="9">
        <v>2.1520000000000001</v>
      </c>
      <c r="H15" s="9">
        <v>0.36599999999999999</v>
      </c>
      <c r="I15" s="9"/>
      <c r="J15" s="9"/>
      <c r="K15" s="9"/>
      <c r="L15" s="9"/>
      <c r="M15" s="9"/>
      <c r="N15" s="9"/>
    </row>
    <row r="16" spans="2:17">
      <c r="B16" s="5" t="s">
        <v>4</v>
      </c>
      <c r="C16" s="9">
        <v>1.5760000000000001</v>
      </c>
      <c r="D16" s="9">
        <v>0.32100000000000001</v>
      </c>
      <c r="E16" s="9">
        <v>0.70699999999999996</v>
      </c>
      <c r="F16" s="9">
        <v>0.224</v>
      </c>
      <c r="G16" s="9">
        <v>1.43</v>
      </c>
      <c r="H16" s="9">
        <v>0.52800000000000002</v>
      </c>
      <c r="I16" s="9"/>
      <c r="J16" s="9"/>
      <c r="K16" s="9"/>
      <c r="L16" s="9"/>
      <c r="M16" s="9"/>
      <c r="N16" s="9"/>
      <c r="O16" s="1" t="s">
        <v>12</v>
      </c>
    </row>
    <row r="17" spans="1:15">
      <c r="B17" s="5" t="s">
        <v>5</v>
      </c>
      <c r="C17" s="9">
        <v>1.304</v>
      </c>
      <c r="D17" s="9">
        <v>1.4930000000000001</v>
      </c>
      <c r="E17" s="9">
        <v>0.36099999999999999</v>
      </c>
      <c r="F17" s="9">
        <v>0.56299999999999994</v>
      </c>
      <c r="G17" s="9">
        <v>1.214</v>
      </c>
      <c r="H17" s="9">
        <v>0.29299999999999998</v>
      </c>
      <c r="I17" s="9"/>
      <c r="J17" s="9"/>
      <c r="K17" s="9"/>
      <c r="L17" s="9"/>
      <c r="M17" s="9"/>
      <c r="N17" s="62">
        <v>2.1520000000000001</v>
      </c>
      <c r="O17" t="s">
        <v>13</v>
      </c>
    </row>
    <row r="18" spans="1:15">
      <c r="B18" s="5" t="s">
        <v>6</v>
      </c>
      <c r="C18" s="9">
        <v>0.70399999999999996</v>
      </c>
      <c r="D18" s="9">
        <v>1.115</v>
      </c>
      <c r="E18" s="9">
        <v>1.401</v>
      </c>
      <c r="F18" s="9">
        <v>0.54</v>
      </c>
      <c r="G18" s="9">
        <v>0.70199999999999996</v>
      </c>
      <c r="H18" s="9">
        <v>0.54</v>
      </c>
      <c r="I18" s="9"/>
      <c r="J18" s="9"/>
      <c r="K18" s="9"/>
      <c r="L18" s="9"/>
      <c r="M18" s="9"/>
      <c r="N18" s="62">
        <v>1.43</v>
      </c>
      <c r="O18" t="s">
        <v>14</v>
      </c>
    </row>
    <row r="19" spans="1:15">
      <c r="B19" s="5" t="s">
        <v>7</v>
      </c>
      <c r="C19" s="9">
        <v>0.41</v>
      </c>
      <c r="D19" s="9">
        <v>0.78500000000000003</v>
      </c>
      <c r="E19" s="9">
        <v>0.154</v>
      </c>
      <c r="F19" s="9">
        <v>0.58499999999999996</v>
      </c>
      <c r="G19" s="9">
        <v>0.443</v>
      </c>
      <c r="H19" s="9">
        <v>0.64100000000000001</v>
      </c>
      <c r="I19" s="9"/>
      <c r="J19" s="9"/>
      <c r="K19" s="9"/>
      <c r="L19" s="9"/>
      <c r="M19" s="9"/>
      <c r="N19" s="62">
        <v>1.214</v>
      </c>
      <c r="O19" t="s">
        <v>15</v>
      </c>
    </row>
    <row r="20" spans="1:15">
      <c r="B20" s="5" t="s">
        <v>8</v>
      </c>
      <c r="C20" s="9">
        <v>0.216</v>
      </c>
      <c r="D20" s="9">
        <v>0.10199999999999999</v>
      </c>
      <c r="E20" s="9">
        <v>0.93899999999999995</v>
      </c>
      <c r="F20" s="9">
        <v>0.78300000000000003</v>
      </c>
      <c r="G20" s="9">
        <v>0.193</v>
      </c>
      <c r="H20" s="9">
        <v>0.47699999999999998</v>
      </c>
      <c r="I20" s="9"/>
      <c r="J20" s="9"/>
      <c r="K20" s="9"/>
      <c r="L20" s="9"/>
      <c r="M20" s="9"/>
      <c r="N20" s="62">
        <v>0.70199999999999996</v>
      </c>
      <c r="O20" t="s">
        <v>16</v>
      </c>
    </row>
    <row r="21" spans="1:15">
      <c r="B21" s="5" t="s">
        <v>9</v>
      </c>
      <c r="C21" s="9">
        <v>1.9510000000000001</v>
      </c>
      <c r="D21" s="9">
        <v>0.49</v>
      </c>
      <c r="E21" s="9">
        <v>1.1319999999999999</v>
      </c>
      <c r="F21" s="9">
        <v>0.156</v>
      </c>
      <c r="G21" s="9">
        <v>0.57399999999999995</v>
      </c>
      <c r="H21" s="9">
        <v>0.29499999999999998</v>
      </c>
      <c r="I21" s="9"/>
      <c r="J21" s="9"/>
      <c r="K21" s="9"/>
      <c r="L21" s="9"/>
      <c r="M21" s="9"/>
      <c r="N21" s="62">
        <v>0.443</v>
      </c>
      <c r="O21" t="s">
        <v>17</v>
      </c>
    </row>
    <row r="22" spans="1:15">
      <c r="B22" s="5" t="s">
        <v>10</v>
      </c>
      <c r="C22" s="9">
        <v>1.7010000000000001</v>
      </c>
      <c r="D22" s="9">
        <v>0.21299999999999999</v>
      </c>
      <c r="E22" s="9">
        <v>0.19700000000000001</v>
      </c>
      <c r="F22" s="9">
        <v>0.68799999999999994</v>
      </c>
      <c r="G22" s="9">
        <v>1.1739999999999999</v>
      </c>
      <c r="H22" s="9">
        <v>0.94599999999999995</v>
      </c>
      <c r="I22" s="9"/>
      <c r="J22" s="9"/>
      <c r="K22" s="9"/>
      <c r="L22" s="9"/>
      <c r="M22" s="9"/>
      <c r="N22" s="62">
        <v>0.193</v>
      </c>
      <c r="O22" t="s">
        <v>18</v>
      </c>
    </row>
    <row r="24" spans="1:15" ht="15" thickBot="1">
      <c r="A24" t="s">
        <v>19</v>
      </c>
      <c r="B24" s="1" t="s">
        <v>20</v>
      </c>
      <c r="I24" t="s">
        <v>21</v>
      </c>
      <c r="J24" t="s">
        <v>87</v>
      </c>
    </row>
    <row r="25" spans="1:15">
      <c r="B25" s="10" t="s">
        <v>22</v>
      </c>
      <c r="C25" s="11" t="s">
        <v>23</v>
      </c>
      <c r="D25" s="11" t="s">
        <v>24</v>
      </c>
      <c r="E25" s="12" t="s">
        <v>25</v>
      </c>
      <c r="F25" s="12" t="s">
        <v>26</v>
      </c>
      <c r="G25" s="13" t="s">
        <v>69</v>
      </c>
      <c r="H25" s="14" t="s">
        <v>27</v>
      </c>
      <c r="I25" s="12" t="s">
        <v>28</v>
      </c>
      <c r="J25" s="14" t="s">
        <v>29</v>
      </c>
      <c r="K25" s="12" t="s">
        <v>30</v>
      </c>
      <c r="L25" s="12" t="s">
        <v>31</v>
      </c>
      <c r="O25" s="15"/>
    </row>
    <row r="26" spans="1:15">
      <c r="B26" s="16" t="s">
        <v>32</v>
      </c>
      <c r="C26" s="9">
        <f t="shared" ref="C26:C31" si="0">C15</f>
        <v>2.0739999999999998</v>
      </c>
      <c r="D26" s="9">
        <f t="shared" ref="D26:D31" si="1">N17</f>
        <v>2.1520000000000001</v>
      </c>
      <c r="E26" s="17">
        <f t="shared" ref="E26:E31" si="2">AVERAGE(C26:D26)</f>
        <v>2.113</v>
      </c>
      <c r="F26" s="18">
        <v>1</v>
      </c>
      <c r="G26" s="66">
        <v>0</v>
      </c>
      <c r="H26" s="19"/>
      <c r="I26" s="20" t="s">
        <v>33</v>
      </c>
      <c r="J26" s="21" t="s">
        <v>33</v>
      </c>
      <c r="K26" s="22"/>
      <c r="L26" s="23"/>
      <c r="O26" s="15"/>
    </row>
    <row r="27" spans="1:15">
      <c r="B27" s="16" t="s">
        <v>34</v>
      </c>
      <c r="C27" s="9">
        <f t="shared" si="0"/>
        <v>1.5760000000000001</v>
      </c>
      <c r="D27" s="9">
        <f t="shared" si="1"/>
        <v>1.43</v>
      </c>
      <c r="E27" s="17">
        <f t="shared" si="2"/>
        <v>1.5030000000000001</v>
      </c>
      <c r="F27" s="18">
        <f>E27/E26</f>
        <v>0.71131093232371045</v>
      </c>
      <c r="G27" s="66">
        <v>0.2</v>
      </c>
      <c r="H27" s="19">
        <f>E27/E26</f>
        <v>0.71131093232371045</v>
      </c>
      <c r="I27" s="24">
        <f>LN(E27/(E26-E27))</f>
        <v>0.90175943258561797</v>
      </c>
      <c r="J27" s="19">
        <f>LOG(G27)</f>
        <v>-0.69897000433601875</v>
      </c>
      <c r="K27" s="25">
        <f>(G27-L27)/G27</f>
        <v>-0.18836443611385478</v>
      </c>
      <c r="L27" s="26">
        <f>(10^(((LN(E27/(E$26-E27)))-$C$34)/$C$33))</f>
        <v>0.23767288722277097</v>
      </c>
    </row>
    <row r="28" spans="1:15">
      <c r="B28" s="16" t="s">
        <v>35</v>
      </c>
      <c r="C28" s="9">
        <f t="shared" si="0"/>
        <v>1.304</v>
      </c>
      <c r="D28" s="9">
        <f t="shared" si="1"/>
        <v>1.214</v>
      </c>
      <c r="E28" s="17">
        <f t="shared" si="2"/>
        <v>1.2589999999999999</v>
      </c>
      <c r="F28" s="18">
        <f>E28/E26</f>
        <v>0.5958353052531945</v>
      </c>
      <c r="G28" s="66">
        <v>0.5</v>
      </c>
      <c r="H28" s="19">
        <f>E28/E26</f>
        <v>0.5958353052531945</v>
      </c>
      <c r="I28" s="24">
        <f>LN(E28/(E26-E28))</f>
        <v>0.38814184025577714</v>
      </c>
      <c r="J28" s="19">
        <f>LOG(G28)</f>
        <v>-0.3010299956639812</v>
      </c>
      <c r="K28" s="25">
        <f>(G28-L28)/G28</f>
        <v>0.2354484029514986</v>
      </c>
      <c r="L28" s="26">
        <f>(10^(((LN(E28/(E$26-E28)))-$C$34)/$C$33))</f>
        <v>0.3822757985242507</v>
      </c>
    </row>
    <row r="29" spans="1:15">
      <c r="B29" s="16" t="s">
        <v>36</v>
      </c>
      <c r="C29" s="9">
        <f t="shared" si="0"/>
        <v>0.70399999999999996</v>
      </c>
      <c r="D29" s="9">
        <f t="shared" si="1"/>
        <v>0.70199999999999996</v>
      </c>
      <c r="E29" s="17">
        <f t="shared" si="2"/>
        <v>0.70299999999999996</v>
      </c>
      <c r="F29" s="18">
        <f>E29/E26</f>
        <v>0.33270231897775671</v>
      </c>
      <c r="G29" s="66">
        <v>1</v>
      </c>
      <c r="H29" s="19">
        <f>E29/E26</f>
        <v>0.33270231897775671</v>
      </c>
      <c r="I29" s="24">
        <f>LN(E29/(E26-E29))</f>
        <v>-0.69598809156154917</v>
      </c>
      <c r="J29" s="19">
        <f>LOG(G29)</f>
        <v>0</v>
      </c>
      <c r="K29" s="25">
        <f>(G29-L29)/G29</f>
        <v>-4.239969409452149E-2</v>
      </c>
      <c r="L29" s="26">
        <f>(10^(((LN(E29/(E$26-E29)))-$C$34)/$C$33))</f>
        <v>1.0423996940945215</v>
      </c>
    </row>
    <row r="30" spans="1:15">
      <c r="B30" s="16" t="s">
        <v>37</v>
      </c>
      <c r="C30" s="9">
        <f t="shared" si="0"/>
        <v>0.41</v>
      </c>
      <c r="D30" s="9">
        <f t="shared" si="1"/>
        <v>0.443</v>
      </c>
      <c r="E30" s="17">
        <f t="shared" si="2"/>
        <v>0.42649999999999999</v>
      </c>
      <c r="F30" s="18">
        <f>E30/E26</f>
        <v>0.20184571699006151</v>
      </c>
      <c r="G30" s="66">
        <v>2</v>
      </c>
      <c r="H30" s="19">
        <f>E30/E26</f>
        <v>0.20184571699006151</v>
      </c>
      <c r="I30" s="24">
        <f>LN(E30/(E26-E30))</f>
        <v>-1.3747982875699711</v>
      </c>
      <c r="J30" s="19">
        <f>LOG(G30)</f>
        <v>0.3010299956639812</v>
      </c>
      <c r="K30" s="25">
        <f>(G30-L30)/G30</f>
        <v>2.3248542519161197E-2</v>
      </c>
      <c r="L30" s="26">
        <f>(10^(((LN(E30/(E$26-E30)))-$C$34)/$C$33))</f>
        <v>1.9535029149616776</v>
      </c>
      <c r="O30" s="15"/>
    </row>
    <row r="31" spans="1:15">
      <c r="B31" s="16" t="s">
        <v>38</v>
      </c>
      <c r="C31" s="9">
        <f t="shared" si="0"/>
        <v>0.216</v>
      </c>
      <c r="D31" s="9">
        <f t="shared" si="1"/>
        <v>0.193</v>
      </c>
      <c r="E31" s="27">
        <f t="shared" si="2"/>
        <v>0.20450000000000002</v>
      </c>
      <c r="F31" s="28">
        <f>E31/E26</f>
        <v>9.6781826786559402E-2</v>
      </c>
      <c r="G31" s="66">
        <v>4</v>
      </c>
      <c r="H31" s="29">
        <f>E31/E26</f>
        <v>9.6781826786559402E-2</v>
      </c>
      <c r="I31" s="30">
        <f>LN(E31/(E26-E31))</f>
        <v>-2.2335048967024278</v>
      </c>
      <c r="J31" s="29">
        <f>LOG(G31)</f>
        <v>0.6020599913279624</v>
      </c>
      <c r="K31" s="31">
        <f>(G31-L31)/G31</f>
        <v>-8.0998797068364325E-2</v>
      </c>
      <c r="L31" s="26">
        <f>(10^(((LN(E31/(E$26-E31)))-$C$34)/$C$33))</f>
        <v>4.3239951882734573</v>
      </c>
      <c r="O31" s="15"/>
    </row>
    <row r="32" spans="1:15" ht="15" thickBot="1">
      <c r="O32" s="15"/>
    </row>
    <row r="33" spans="1:26">
      <c r="B33" s="32" t="s">
        <v>39</v>
      </c>
      <c r="C33" s="33">
        <f>SLOPE(I27:I31,J27:J31)</f>
        <v>-2.4884915415458013</v>
      </c>
      <c r="D33" s="34"/>
      <c r="F33" s="60" t="s">
        <v>70</v>
      </c>
      <c r="G33" s="35">
        <v>1</v>
      </c>
      <c r="O33" s="15"/>
    </row>
    <row r="34" spans="1:26">
      <c r="B34" s="36" t="s">
        <v>40</v>
      </c>
      <c r="C34" s="37">
        <f>INTERCEPT(I27:I31,J27:J31)</f>
        <v>-0.65110995013083894</v>
      </c>
      <c r="D34" s="1">
        <v>5</v>
      </c>
      <c r="E34" s="1" t="s">
        <v>41</v>
      </c>
      <c r="O34" s="15"/>
    </row>
    <row r="35" spans="1:26">
      <c r="B35" s="36" t="s">
        <v>42</v>
      </c>
      <c r="C35" s="37">
        <f>10^(ABS(C34/C33))</f>
        <v>1.8266210080062197</v>
      </c>
      <c r="D35" s="38">
        <f>J41*D34</f>
        <v>1.1883644361138548</v>
      </c>
      <c r="E35" t="s">
        <v>43</v>
      </c>
      <c r="I35" t="s">
        <v>44</v>
      </c>
      <c r="O35" s="15"/>
      <c r="S35" s="39"/>
    </row>
    <row r="36" spans="1:26">
      <c r="B36" s="36" t="s">
        <v>45</v>
      </c>
      <c r="C36" s="37">
        <f>RSQ(I27:I31,J27:J31)</f>
        <v>0.98022682738814793</v>
      </c>
      <c r="D36" s="38">
        <f>J45*D34</f>
        <v>21.619975941367287</v>
      </c>
      <c r="E36" t="s">
        <v>46</v>
      </c>
      <c r="I36" t="s">
        <v>47</v>
      </c>
      <c r="J36">
        <f>COUNTIF($J$46:$J$129,"=&gt;max")</f>
        <v>6</v>
      </c>
      <c r="O36" s="15"/>
    </row>
    <row r="37" spans="1:26">
      <c r="B37" s="40"/>
      <c r="C37" s="40"/>
      <c r="I37" t="s">
        <v>48</v>
      </c>
      <c r="J37">
        <f>COUNT(J46:J129)</f>
        <v>33</v>
      </c>
      <c r="O37" s="15"/>
    </row>
    <row r="38" spans="1:26" ht="15" thickBot="1">
      <c r="B38" s="41" t="s">
        <v>49</v>
      </c>
      <c r="I38" t="s">
        <v>50</v>
      </c>
      <c r="J38">
        <f>COUNTIF($J$46:$J$129,"=&lt;LOD")</f>
        <v>3</v>
      </c>
      <c r="L38" s="1" t="s">
        <v>85</v>
      </c>
    </row>
    <row r="39" spans="1:26" s="6" customFormat="1" ht="43.2">
      <c r="A39" s="6" t="s">
        <v>51</v>
      </c>
      <c r="B39" s="42" t="s">
        <v>52</v>
      </c>
      <c r="C39" s="43" t="s">
        <v>53</v>
      </c>
      <c r="D39" s="44" t="s">
        <v>54</v>
      </c>
      <c r="E39" s="44" t="s">
        <v>24</v>
      </c>
      <c r="F39" s="44" t="s">
        <v>25</v>
      </c>
      <c r="G39" s="44" t="s">
        <v>55</v>
      </c>
      <c r="H39" s="44" t="s">
        <v>41</v>
      </c>
      <c r="I39" s="45" t="s">
        <v>56</v>
      </c>
      <c r="J39" s="46" t="s">
        <v>57</v>
      </c>
      <c r="L39" s="47" t="s">
        <v>51</v>
      </c>
      <c r="M39" s="47" t="s">
        <v>58</v>
      </c>
      <c r="N39" s="47" t="s">
        <v>59</v>
      </c>
      <c r="O39" s="47" t="s">
        <v>53</v>
      </c>
      <c r="P39" s="47" t="s">
        <v>60</v>
      </c>
      <c r="Q39" s="47" t="s">
        <v>61</v>
      </c>
      <c r="S39"/>
      <c r="T39"/>
      <c r="U39"/>
      <c r="V39"/>
      <c r="W39"/>
      <c r="X39"/>
      <c r="Y39"/>
      <c r="Z39"/>
    </row>
    <row r="40" spans="1:26">
      <c r="A40">
        <v>1</v>
      </c>
      <c r="B40" s="48" t="s">
        <v>62</v>
      </c>
      <c r="C40" s="61" t="str">
        <f>C4</f>
        <v>S1</v>
      </c>
      <c r="D40" s="49">
        <f>C15</f>
        <v>2.0739999999999998</v>
      </c>
      <c r="E40" s="49">
        <f>N17</f>
        <v>2.1520000000000001</v>
      </c>
      <c r="F40" s="49">
        <f t="shared" ref="F40:F45" si="3">AVERAGE(D40:E40)</f>
        <v>2.113</v>
      </c>
      <c r="G40" s="50"/>
      <c r="H40" s="50"/>
      <c r="I40" s="51"/>
      <c r="J40" s="52"/>
      <c r="L40" s="50">
        <v>1</v>
      </c>
      <c r="M40" s="50" t="s">
        <v>3</v>
      </c>
      <c r="N40" s="50">
        <v>1</v>
      </c>
      <c r="O40" s="50" t="str">
        <f>+C40</f>
        <v>S1</v>
      </c>
      <c r="P40" s="50" t="str">
        <f>+C4</f>
        <v>S1</v>
      </c>
      <c r="Q40" s="50">
        <f t="shared" ref="Q40:Q47" si="4">C15</f>
        <v>2.0739999999999998</v>
      </c>
      <c r="S40" s="53"/>
      <c r="T40" s="53"/>
      <c r="U40" s="6"/>
      <c r="V40" s="6"/>
      <c r="W40" s="6"/>
      <c r="X40" s="6"/>
      <c r="Y40" s="6"/>
      <c r="Z40" s="6"/>
    </row>
    <row r="41" spans="1:26">
      <c r="B41" s="54" t="s">
        <v>63</v>
      </c>
      <c r="C41" s="61" t="str">
        <f t="shared" ref="C41:C47" si="5">C5</f>
        <v>S2</v>
      </c>
      <c r="D41" s="49">
        <f t="shared" ref="D41:D45" si="6">C16</f>
        <v>1.5760000000000001</v>
      </c>
      <c r="E41" s="49">
        <f t="shared" ref="E41:E45" si="7">N18</f>
        <v>1.43</v>
      </c>
      <c r="F41" s="49">
        <f t="shared" si="3"/>
        <v>1.5030000000000001</v>
      </c>
      <c r="G41" s="63">
        <f t="shared" ref="G41:G45" si="8">(10^(((LN(F41/($E$26-F41)))-$C$34)/$C$33))*$G$33</f>
        <v>0.23767288722277097</v>
      </c>
      <c r="H41" s="50">
        <v>1</v>
      </c>
      <c r="I41" s="64">
        <f t="shared" ref="I41:I45" si="9">G41*H41</f>
        <v>0.23767288722277097</v>
      </c>
      <c r="J41" s="65">
        <f t="shared" ref="J41:J45" si="10">IF(F41&gt;$F$41,"&lt;LOD",IF(F41&lt;$F$45,"&gt;max",I41))</f>
        <v>0.23767288722277097</v>
      </c>
      <c r="L41" s="50">
        <f t="shared" ref="L41:L104" si="11">L40+1</f>
        <v>2</v>
      </c>
      <c r="M41" s="50" t="s">
        <v>4</v>
      </c>
      <c r="N41" s="50">
        <v>1</v>
      </c>
      <c r="O41" s="50" t="str">
        <f t="shared" ref="O41:O47" si="12">+C41</f>
        <v>S2</v>
      </c>
      <c r="P41" s="50" t="str">
        <f t="shared" ref="P41:P47" si="13">+C5</f>
        <v>S2</v>
      </c>
      <c r="Q41" s="50">
        <f t="shared" si="4"/>
        <v>1.5760000000000001</v>
      </c>
      <c r="S41" s="55"/>
      <c r="T41" s="55"/>
    </row>
    <row r="42" spans="1:26">
      <c r="B42" s="54" t="s">
        <v>64</v>
      </c>
      <c r="C42" s="61" t="str">
        <f t="shared" si="5"/>
        <v>S3</v>
      </c>
      <c r="D42" s="49">
        <f t="shared" si="6"/>
        <v>1.304</v>
      </c>
      <c r="E42" s="49">
        <f t="shared" si="7"/>
        <v>1.214</v>
      </c>
      <c r="F42" s="49">
        <f t="shared" si="3"/>
        <v>1.2589999999999999</v>
      </c>
      <c r="G42" s="63">
        <f t="shared" si="8"/>
        <v>0.3822757985242507</v>
      </c>
      <c r="H42" s="50">
        <v>1</v>
      </c>
      <c r="I42" s="64">
        <f t="shared" si="9"/>
        <v>0.3822757985242507</v>
      </c>
      <c r="J42" s="65">
        <f t="shared" si="10"/>
        <v>0.3822757985242507</v>
      </c>
      <c r="L42" s="50">
        <f t="shared" si="11"/>
        <v>3</v>
      </c>
      <c r="M42" s="50" t="s">
        <v>5</v>
      </c>
      <c r="N42" s="50">
        <v>1</v>
      </c>
      <c r="O42" s="50" t="str">
        <f t="shared" si="12"/>
        <v>S3</v>
      </c>
      <c r="P42" s="50" t="str">
        <f t="shared" si="13"/>
        <v>S3</v>
      </c>
      <c r="Q42" s="50">
        <f t="shared" si="4"/>
        <v>1.304</v>
      </c>
      <c r="S42" s="2"/>
      <c r="T42" s="2"/>
      <c r="U42" s="2"/>
      <c r="V42" s="2"/>
    </row>
    <row r="43" spans="1:26">
      <c r="B43" s="54" t="s">
        <v>65</v>
      </c>
      <c r="C43" s="61" t="str">
        <f t="shared" si="5"/>
        <v>S4</v>
      </c>
      <c r="D43" s="49">
        <f t="shared" si="6"/>
        <v>0.70399999999999996</v>
      </c>
      <c r="E43" s="49">
        <f t="shared" si="7"/>
        <v>0.70199999999999996</v>
      </c>
      <c r="F43" s="49">
        <f t="shared" si="3"/>
        <v>0.70299999999999996</v>
      </c>
      <c r="G43" s="63">
        <f t="shared" si="8"/>
        <v>1.0423996940945215</v>
      </c>
      <c r="H43" s="50">
        <v>1</v>
      </c>
      <c r="I43" s="64">
        <f t="shared" si="9"/>
        <v>1.0423996940945215</v>
      </c>
      <c r="J43" s="65">
        <f t="shared" si="10"/>
        <v>1.0423996940945215</v>
      </c>
      <c r="L43" s="50">
        <f t="shared" si="11"/>
        <v>4</v>
      </c>
      <c r="M43" s="50" t="s">
        <v>6</v>
      </c>
      <c r="N43" s="50">
        <v>1</v>
      </c>
      <c r="O43" s="50" t="str">
        <f t="shared" si="12"/>
        <v>S4</v>
      </c>
      <c r="P43" s="50" t="str">
        <f t="shared" si="13"/>
        <v>S4</v>
      </c>
      <c r="Q43" s="50">
        <f t="shared" si="4"/>
        <v>0.70399999999999996</v>
      </c>
    </row>
    <row r="44" spans="1:26">
      <c r="B44" s="54" t="s">
        <v>66</v>
      </c>
      <c r="C44" s="61" t="str">
        <f t="shared" si="5"/>
        <v>S5</v>
      </c>
      <c r="D44" s="49">
        <f t="shared" si="6"/>
        <v>0.41</v>
      </c>
      <c r="E44" s="49">
        <f t="shared" si="7"/>
        <v>0.443</v>
      </c>
      <c r="F44" s="49">
        <f t="shared" si="3"/>
        <v>0.42649999999999999</v>
      </c>
      <c r="G44" s="63">
        <f t="shared" si="8"/>
        <v>1.9535029149616776</v>
      </c>
      <c r="H44" s="50">
        <v>1</v>
      </c>
      <c r="I44" s="64">
        <f t="shared" si="9"/>
        <v>1.9535029149616776</v>
      </c>
      <c r="J44" s="65">
        <f t="shared" si="10"/>
        <v>1.9535029149616776</v>
      </c>
      <c r="L44" s="50">
        <f t="shared" si="11"/>
        <v>5</v>
      </c>
      <c r="M44" s="50" t="s">
        <v>7</v>
      </c>
      <c r="N44" s="50">
        <v>1</v>
      </c>
      <c r="O44" s="50" t="str">
        <f t="shared" si="12"/>
        <v>S5</v>
      </c>
      <c r="P44" s="50" t="str">
        <f t="shared" si="13"/>
        <v>S5</v>
      </c>
      <c r="Q44" s="50">
        <f t="shared" si="4"/>
        <v>0.41</v>
      </c>
    </row>
    <row r="45" spans="1:26">
      <c r="B45" s="54" t="s">
        <v>67</v>
      </c>
      <c r="C45" s="61" t="str">
        <f t="shared" si="5"/>
        <v>S6</v>
      </c>
      <c r="D45" s="49">
        <f t="shared" si="6"/>
        <v>0.216</v>
      </c>
      <c r="E45" s="49">
        <f t="shared" si="7"/>
        <v>0.193</v>
      </c>
      <c r="F45" s="49">
        <f t="shared" si="3"/>
        <v>0.20450000000000002</v>
      </c>
      <c r="G45" s="63">
        <f t="shared" si="8"/>
        <v>4.3239951882734573</v>
      </c>
      <c r="H45" s="50">
        <v>1</v>
      </c>
      <c r="I45" s="64">
        <f t="shared" si="9"/>
        <v>4.3239951882734573</v>
      </c>
      <c r="J45" s="65">
        <f t="shared" si="10"/>
        <v>4.3239951882734573</v>
      </c>
      <c r="L45" s="50">
        <f t="shared" si="11"/>
        <v>6</v>
      </c>
      <c r="M45" s="50" t="s">
        <v>8</v>
      </c>
      <c r="N45" s="50">
        <v>1</v>
      </c>
      <c r="O45" s="50" t="str">
        <f t="shared" si="12"/>
        <v>S6</v>
      </c>
      <c r="P45" s="50" t="str">
        <f t="shared" si="13"/>
        <v>S6</v>
      </c>
      <c r="Q45" s="50">
        <f t="shared" si="4"/>
        <v>0.216</v>
      </c>
    </row>
    <row r="46" spans="1:26">
      <c r="B46" s="54">
        <v>1</v>
      </c>
      <c r="C46" s="61" t="str">
        <f t="shared" si="5"/>
        <v>IM105b</v>
      </c>
      <c r="D46" s="49">
        <f>IF(ISBLANK(C21),"",C21)</f>
        <v>1.9510000000000001</v>
      </c>
      <c r="E46" s="49"/>
      <c r="F46" s="49">
        <f>IF(ISBLANK(C21),"", AVERAGE(D46:E46))</f>
        <v>1.9510000000000001</v>
      </c>
      <c r="G46" s="63">
        <f>IF(ISBLANK(C21),"",(10^(((LN(F46/($E$26-F46)))-$C$34)/$C$33))*$G$33)</f>
        <v>5.4745414556218112E-2</v>
      </c>
      <c r="H46" s="50">
        <f>$D$34</f>
        <v>5</v>
      </c>
      <c r="I46" s="64">
        <f>IF(ISBLANK(C21),"",G46*H46)</f>
        <v>0.27372707278109054</v>
      </c>
      <c r="J46" s="65" t="str">
        <f>IF(ISBLANK(C21),"",IF(F46&gt;$F$41,"&lt;LOD",IF(F46&lt;$F$45,"&gt;max",I46)))</f>
        <v>&lt;LOD</v>
      </c>
      <c r="L46" s="50">
        <f t="shared" si="11"/>
        <v>7</v>
      </c>
      <c r="M46" s="50" t="s">
        <v>9</v>
      </c>
      <c r="N46" s="50">
        <v>1</v>
      </c>
      <c r="O46" s="50" t="str">
        <f t="shared" si="12"/>
        <v>IM105b</v>
      </c>
      <c r="P46" s="50" t="str">
        <f t="shared" si="13"/>
        <v>IM105b</v>
      </c>
      <c r="Q46" s="50">
        <f t="shared" si="4"/>
        <v>1.9510000000000001</v>
      </c>
    </row>
    <row r="47" spans="1:26">
      <c r="B47" s="54">
        <f t="shared" ref="B47:B110" si="14">B46+1</f>
        <v>2</v>
      </c>
      <c r="C47" s="61" t="str">
        <f t="shared" si="5"/>
        <v>IM119b</v>
      </c>
      <c r="D47" s="49">
        <f>IF(ISBLANK(C22),"",C22)</f>
        <v>1.7010000000000001</v>
      </c>
      <c r="E47" s="49"/>
      <c r="F47" s="49">
        <f>IF(ISBLANK(C22),"", AVERAGE(D47:E47))</f>
        <v>1.7010000000000001</v>
      </c>
      <c r="G47" s="63">
        <f>IF(ISBLANK(C22),"",(10^(((LN(F47/($E$26-F47)))-$C$34)/$C$33))*$G$33)</f>
        <v>0.14741756592515257</v>
      </c>
      <c r="H47" s="50">
        <f t="shared" ref="H47:H110" si="15">$D$34</f>
        <v>5</v>
      </c>
      <c r="I47" s="64">
        <f>IF(ISBLANK(C22),"",G47*H47)</f>
        <v>0.7370878296257628</v>
      </c>
      <c r="J47" s="65" t="str">
        <f>IF(ISBLANK(C22),"",IF(F47&gt;$F$41,"&lt;LOD",IF(F47&lt;$F$45,"&gt;max",I47)))</f>
        <v>&lt;LOD</v>
      </c>
      <c r="L47" s="50">
        <f t="shared" si="11"/>
        <v>8</v>
      </c>
      <c r="M47" s="50" t="s">
        <v>10</v>
      </c>
      <c r="N47" s="50">
        <v>1</v>
      </c>
      <c r="O47" s="50" t="str">
        <f t="shared" si="12"/>
        <v>IM119b</v>
      </c>
      <c r="P47" s="50" t="str">
        <f t="shared" si="13"/>
        <v>IM119b</v>
      </c>
      <c r="Q47" s="50">
        <f t="shared" si="4"/>
        <v>1.7010000000000001</v>
      </c>
    </row>
    <row r="48" spans="1:26">
      <c r="A48">
        <v>17</v>
      </c>
      <c r="B48" s="48">
        <f t="shared" si="14"/>
        <v>3</v>
      </c>
      <c r="C48" s="61" t="str">
        <f>IF(ISBLANK(D4),"",D4)</f>
        <v>IM120b</v>
      </c>
      <c r="D48" s="49">
        <f>IF(ISBLANK(D15),"",D15)</f>
        <v>0.70499999999999996</v>
      </c>
      <c r="E48" s="49"/>
      <c r="F48" s="49">
        <f>IF(ISBLANK(D15),"", AVERAGE(D48:E48))</f>
        <v>0.70499999999999996</v>
      </c>
      <c r="G48" s="63">
        <f>IF(ISBLANK(D15),"",(10^(((LN(F48/($E$26-F48)))-$C$34)/$C$33))*$G$33)</f>
        <v>1.0382985585449076</v>
      </c>
      <c r="H48" s="50">
        <f t="shared" si="15"/>
        <v>5</v>
      </c>
      <c r="I48" s="64">
        <f>IF(ISBLANK(D15),"",G48*H48)</f>
        <v>5.1914927927245378</v>
      </c>
      <c r="J48" s="65">
        <f>IF(ISBLANK(D15),"",IF(F48&gt;$F$41,"&lt;LOD",IF(F48&lt;$F$45,"&gt;max",I48)))</f>
        <v>5.1914927927245378</v>
      </c>
      <c r="L48" s="50">
        <f t="shared" si="11"/>
        <v>9</v>
      </c>
      <c r="M48" s="50" t="s">
        <v>3</v>
      </c>
      <c r="N48" s="50">
        <v>2</v>
      </c>
      <c r="O48" s="50" t="str">
        <f>+C48</f>
        <v>IM120b</v>
      </c>
      <c r="P48" s="50" t="str">
        <f>+C48</f>
        <v>IM120b</v>
      </c>
      <c r="Q48" s="50">
        <f t="shared" ref="Q48:Q55" si="16">D15</f>
        <v>0.70499999999999996</v>
      </c>
    </row>
    <row r="49" spans="1:17">
      <c r="B49" s="54">
        <f t="shared" si="14"/>
        <v>4</v>
      </c>
      <c r="C49" s="61" t="str">
        <f t="shared" ref="C49:C55" si="17">IF(ISBLANK(D5),"",D5)</f>
        <v>IM123b</v>
      </c>
      <c r="D49" s="49">
        <f t="shared" ref="D49:D55" si="18">IF(ISBLANK(D16),"",D16)</f>
        <v>0.32100000000000001</v>
      </c>
      <c r="E49" s="49"/>
      <c r="F49" s="49">
        <f t="shared" ref="F49:F55" si="19">IF(ISBLANK(D16),"", AVERAGE(D49:E49))</f>
        <v>0.32100000000000001</v>
      </c>
      <c r="G49" s="63">
        <f t="shared" ref="G49:G55" si="20">IF(ISBLANK(D16),"",(10^(((LN(F49/($E$26-F49)))-$C$34)/$C$33))*$G$33)</f>
        <v>2.6877647922725205</v>
      </c>
      <c r="H49" s="50">
        <f t="shared" si="15"/>
        <v>5</v>
      </c>
      <c r="I49" s="64">
        <f t="shared" ref="I49:I55" si="21">IF(ISBLANK(D16),"",G49*H49)</f>
        <v>13.438823961362603</v>
      </c>
      <c r="J49" s="65">
        <f t="shared" ref="J49:J55" si="22">IF(ISBLANK(D16),"",IF(F49&gt;$F$41,"&lt;LOD",IF(F49&lt;$F$45,"&gt;max",I49)))</f>
        <v>13.438823961362603</v>
      </c>
      <c r="L49" s="50">
        <f t="shared" si="11"/>
        <v>10</v>
      </c>
      <c r="M49" s="50" t="s">
        <v>4</v>
      </c>
      <c r="N49" s="50">
        <v>2</v>
      </c>
      <c r="O49" s="50" t="str">
        <f t="shared" ref="O49:O112" si="23">+C49</f>
        <v>IM123b</v>
      </c>
      <c r="P49" s="50" t="str">
        <f t="shared" ref="P49:P112" si="24">+C49</f>
        <v>IM123b</v>
      </c>
      <c r="Q49" s="50">
        <f t="shared" si="16"/>
        <v>0.32100000000000001</v>
      </c>
    </row>
    <row r="50" spans="1:17">
      <c r="B50" s="54">
        <f t="shared" si="14"/>
        <v>5</v>
      </c>
      <c r="C50" s="61" t="str">
        <f t="shared" si="17"/>
        <v>IM145b</v>
      </c>
      <c r="D50" s="49">
        <f t="shared" si="18"/>
        <v>1.4930000000000001</v>
      </c>
      <c r="E50" s="49"/>
      <c r="F50" s="49">
        <f t="shared" si="19"/>
        <v>1.4930000000000001</v>
      </c>
      <c r="G50" s="63">
        <f t="shared" si="20"/>
        <v>0.24277083720610185</v>
      </c>
      <c r="H50" s="50">
        <f t="shared" si="15"/>
        <v>5</v>
      </c>
      <c r="I50" s="64">
        <f t="shared" si="21"/>
        <v>1.2138541860305092</v>
      </c>
      <c r="J50" s="65">
        <f t="shared" si="22"/>
        <v>1.2138541860305092</v>
      </c>
      <c r="L50" s="50">
        <f t="shared" si="11"/>
        <v>11</v>
      </c>
      <c r="M50" s="50" t="s">
        <v>5</v>
      </c>
      <c r="N50" s="50">
        <v>2</v>
      </c>
      <c r="O50" s="50" t="str">
        <f t="shared" si="23"/>
        <v>IM145b</v>
      </c>
      <c r="P50" s="50" t="str">
        <f t="shared" si="24"/>
        <v>IM145b</v>
      </c>
      <c r="Q50" s="50">
        <f t="shared" si="16"/>
        <v>1.4930000000000001</v>
      </c>
    </row>
    <row r="51" spans="1:17">
      <c r="B51" s="54">
        <f t="shared" si="14"/>
        <v>6</v>
      </c>
      <c r="C51" s="61" t="str">
        <f t="shared" si="17"/>
        <v>IM162b</v>
      </c>
      <c r="D51" s="49">
        <f t="shared" si="18"/>
        <v>1.115</v>
      </c>
      <c r="E51" s="49"/>
      <c r="F51" s="49">
        <f t="shared" si="19"/>
        <v>1.115</v>
      </c>
      <c r="G51" s="63">
        <f t="shared" si="20"/>
        <v>0.4940875594117346</v>
      </c>
      <c r="H51" s="50">
        <f t="shared" si="15"/>
        <v>5</v>
      </c>
      <c r="I51" s="64">
        <f t="shared" si="21"/>
        <v>2.4704377970586728</v>
      </c>
      <c r="J51" s="65">
        <f t="shared" si="22"/>
        <v>2.4704377970586728</v>
      </c>
      <c r="L51" s="50">
        <f t="shared" si="11"/>
        <v>12</v>
      </c>
      <c r="M51" s="50" t="s">
        <v>6</v>
      </c>
      <c r="N51" s="50">
        <v>2</v>
      </c>
      <c r="O51" s="50" t="str">
        <f t="shared" si="23"/>
        <v>IM162b</v>
      </c>
      <c r="P51" s="50" t="str">
        <f t="shared" si="24"/>
        <v>IM162b</v>
      </c>
      <c r="Q51" s="50">
        <f t="shared" si="16"/>
        <v>1.115</v>
      </c>
    </row>
    <row r="52" spans="1:17">
      <c r="B52" s="54">
        <f t="shared" si="14"/>
        <v>7</v>
      </c>
      <c r="C52" s="61" t="str">
        <f t="shared" si="17"/>
        <v>IM166b</v>
      </c>
      <c r="D52" s="49">
        <f t="shared" si="18"/>
        <v>0.78500000000000003</v>
      </c>
      <c r="E52" s="49"/>
      <c r="F52" s="49">
        <f t="shared" si="19"/>
        <v>0.78500000000000003</v>
      </c>
      <c r="G52" s="63">
        <f t="shared" si="20"/>
        <v>0.89047628365282594</v>
      </c>
      <c r="H52" s="50">
        <f t="shared" si="15"/>
        <v>5</v>
      </c>
      <c r="I52" s="64">
        <f t="shared" si="21"/>
        <v>4.4523814182641299</v>
      </c>
      <c r="J52" s="65">
        <f t="shared" si="22"/>
        <v>4.4523814182641299</v>
      </c>
      <c r="L52" s="50">
        <f t="shared" si="11"/>
        <v>13</v>
      </c>
      <c r="M52" s="50" t="s">
        <v>7</v>
      </c>
      <c r="N52" s="50">
        <v>2</v>
      </c>
      <c r="O52" s="50" t="str">
        <f t="shared" si="23"/>
        <v>IM166b</v>
      </c>
      <c r="P52" s="50" t="str">
        <f t="shared" si="24"/>
        <v>IM166b</v>
      </c>
      <c r="Q52" s="50">
        <f t="shared" si="16"/>
        <v>0.78500000000000003</v>
      </c>
    </row>
    <row r="53" spans="1:17">
      <c r="A53" s="56"/>
      <c r="B53" s="54">
        <f t="shared" si="14"/>
        <v>8</v>
      </c>
      <c r="C53" s="76" t="str">
        <f t="shared" si="17"/>
        <v>IM168b</v>
      </c>
      <c r="D53" s="77">
        <f t="shared" si="18"/>
        <v>0.10199999999999999</v>
      </c>
      <c r="E53" s="77"/>
      <c r="F53" s="77">
        <f t="shared" si="19"/>
        <v>0.10199999999999999</v>
      </c>
      <c r="G53" s="78">
        <f t="shared" si="20"/>
        <v>8.6383860512049733</v>
      </c>
      <c r="H53" s="79">
        <f t="shared" si="15"/>
        <v>5</v>
      </c>
      <c r="I53" s="80">
        <f t="shared" si="21"/>
        <v>43.191930256024868</v>
      </c>
      <c r="J53" s="81" t="str">
        <f t="shared" si="22"/>
        <v>&gt;max</v>
      </c>
      <c r="L53" s="50">
        <f t="shared" si="11"/>
        <v>14</v>
      </c>
      <c r="M53" s="50" t="s">
        <v>8</v>
      </c>
      <c r="N53" s="50">
        <v>2</v>
      </c>
      <c r="O53" s="50" t="str">
        <f t="shared" si="23"/>
        <v>IM168b</v>
      </c>
      <c r="P53" s="50" t="str">
        <f t="shared" si="24"/>
        <v>IM168b</v>
      </c>
      <c r="Q53" s="50">
        <f t="shared" si="16"/>
        <v>0.10199999999999999</v>
      </c>
    </row>
    <row r="54" spans="1:17">
      <c r="B54" s="54">
        <f t="shared" si="14"/>
        <v>9</v>
      </c>
      <c r="C54" s="61" t="str">
        <f t="shared" si="17"/>
        <v>IM171b</v>
      </c>
      <c r="D54" s="49">
        <f t="shared" si="18"/>
        <v>0.49</v>
      </c>
      <c r="E54" s="49"/>
      <c r="F54" s="49">
        <f t="shared" si="19"/>
        <v>0.49</v>
      </c>
      <c r="G54" s="63">
        <f t="shared" si="20"/>
        <v>1.6581257888512344</v>
      </c>
      <c r="H54" s="50">
        <f t="shared" si="15"/>
        <v>5</v>
      </c>
      <c r="I54" s="64">
        <f t="shared" si="21"/>
        <v>8.2906289442561718</v>
      </c>
      <c r="J54" s="65">
        <f t="shared" si="22"/>
        <v>8.2906289442561718</v>
      </c>
      <c r="L54" s="50">
        <f t="shared" si="11"/>
        <v>15</v>
      </c>
      <c r="M54" s="50" t="s">
        <v>9</v>
      </c>
      <c r="N54" s="50">
        <v>2</v>
      </c>
      <c r="O54" s="50" t="str">
        <f t="shared" si="23"/>
        <v>IM171b</v>
      </c>
      <c r="P54" s="50" t="str">
        <f t="shared" si="24"/>
        <v>IM171b</v>
      </c>
      <c r="Q54" s="50">
        <f t="shared" si="16"/>
        <v>0.49</v>
      </c>
    </row>
    <row r="55" spans="1:17">
      <c r="B55" s="54">
        <f t="shared" si="14"/>
        <v>10</v>
      </c>
      <c r="C55" s="61" t="str">
        <f t="shared" si="17"/>
        <v>IM180b</v>
      </c>
      <c r="D55" s="49">
        <f t="shared" si="18"/>
        <v>0.21299999999999999</v>
      </c>
      <c r="E55" s="49"/>
      <c r="F55" s="49">
        <f t="shared" si="19"/>
        <v>0.21299999999999999</v>
      </c>
      <c r="G55" s="63">
        <f t="shared" si="20"/>
        <v>4.1469275827845316</v>
      </c>
      <c r="H55" s="50">
        <f t="shared" si="15"/>
        <v>5</v>
      </c>
      <c r="I55" s="64">
        <f t="shared" si="21"/>
        <v>20.734637913922658</v>
      </c>
      <c r="J55" s="65">
        <f t="shared" si="22"/>
        <v>20.734637913922658</v>
      </c>
      <c r="L55" s="50">
        <f t="shared" si="11"/>
        <v>16</v>
      </c>
      <c r="M55" s="50" t="s">
        <v>10</v>
      </c>
      <c r="N55" s="50">
        <v>2</v>
      </c>
      <c r="O55" s="50" t="str">
        <f t="shared" si="23"/>
        <v>IM180b</v>
      </c>
      <c r="P55" s="50" t="str">
        <f t="shared" si="24"/>
        <v>IM180b</v>
      </c>
      <c r="Q55" s="50">
        <f t="shared" si="16"/>
        <v>0.21299999999999999</v>
      </c>
    </row>
    <row r="56" spans="1:17">
      <c r="A56">
        <f>A48+($A$48-$A$40)</f>
        <v>33</v>
      </c>
      <c r="B56" s="48">
        <f t="shared" si="14"/>
        <v>11</v>
      </c>
      <c r="C56" s="61" t="str">
        <f>IF(ISBLANK(E4),"",E4)</f>
        <v>IM184b</v>
      </c>
      <c r="D56" s="49">
        <f>IF(ISBLANK(E15),"",E15)</f>
        <v>1.1990000000000001</v>
      </c>
      <c r="E56" s="49"/>
      <c r="F56" s="49">
        <f>IF(ISBLANK(E15),"", AVERAGE(D56:E56))</f>
        <v>1.1990000000000001</v>
      </c>
      <c r="G56" s="63">
        <f>IF(ISBLANK(E15),"",(10^(((LN(F56/($E$26-F56)))-$C$34)/$C$33))*$G$33)</f>
        <v>0.42587724962850637</v>
      </c>
      <c r="H56" s="50">
        <f t="shared" si="15"/>
        <v>5</v>
      </c>
      <c r="I56" s="64">
        <f>IF(ISBLANK(E15),"",G56*H56)</f>
        <v>2.1293862481425316</v>
      </c>
      <c r="J56" s="65">
        <f>IF(ISBLANK(E15),"",IF(F56&gt;$F$41,"&lt;LOD",IF(F56&lt;$F$45,"&gt;max",I56)))</f>
        <v>2.1293862481425316</v>
      </c>
      <c r="L56" s="50">
        <f t="shared" si="11"/>
        <v>17</v>
      </c>
      <c r="M56" s="50" t="s">
        <v>3</v>
      </c>
      <c r="N56" s="50">
        <v>3</v>
      </c>
      <c r="O56" s="50" t="str">
        <f t="shared" si="23"/>
        <v>IM184b</v>
      </c>
      <c r="P56" s="50" t="str">
        <f t="shared" si="24"/>
        <v>IM184b</v>
      </c>
      <c r="Q56" s="50">
        <f t="shared" ref="Q56:Q63" si="25">E15</f>
        <v>1.1990000000000001</v>
      </c>
    </row>
    <row r="57" spans="1:17">
      <c r="A57" s="3"/>
      <c r="B57" s="54">
        <f t="shared" si="14"/>
        <v>12</v>
      </c>
      <c r="C57" s="61" t="str">
        <f t="shared" ref="C57:C63" si="26">IF(ISBLANK(E5),"",E5)</f>
        <v>IM202b</v>
      </c>
      <c r="D57" s="49">
        <f t="shared" ref="D57:D63" si="27">IF(ISBLANK(E16),"",E16)</f>
        <v>0.70699999999999996</v>
      </c>
      <c r="E57" s="49"/>
      <c r="F57" s="49">
        <f t="shared" ref="F57:F63" si="28">IF(ISBLANK(E16),"", AVERAGE(D57:E57))</f>
        <v>0.70699999999999996</v>
      </c>
      <c r="G57" s="63">
        <f t="shared" ref="G57:G63" si="29">IF(ISBLANK(E16),"",(10^(((LN(F57/($E$26-F57)))-$C$34)/$C$33))*$G$33)</f>
        <v>1.0342193288268873</v>
      </c>
      <c r="H57" s="50">
        <f t="shared" si="15"/>
        <v>5</v>
      </c>
      <c r="I57" s="64">
        <f t="shared" ref="I57:I63" si="30">IF(ISBLANK(E16),"",G57*H57)</f>
        <v>5.1710966441344368</v>
      </c>
      <c r="J57" s="65">
        <f t="shared" ref="J57:J63" si="31">IF(ISBLANK(E16),"",IF(F57&gt;$F$41,"&lt;LOD",IF(F57&lt;$F$45,"&gt;max",I57)))</f>
        <v>5.1710966441344368</v>
      </c>
      <c r="L57" s="50">
        <f t="shared" si="11"/>
        <v>18</v>
      </c>
      <c r="M57" s="50" t="s">
        <v>4</v>
      </c>
      <c r="N57" s="50">
        <v>3</v>
      </c>
      <c r="O57" s="50" t="str">
        <f t="shared" si="23"/>
        <v>IM202b</v>
      </c>
      <c r="P57" s="50" t="str">
        <f t="shared" si="24"/>
        <v>IM202b</v>
      </c>
      <c r="Q57" s="50">
        <f t="shared" si="25"/>
        <v>0.70699999999999996</v>
      </c>
    </row>
    <row r="58" spans="1:17">
      <c r="A58" s="3"/>
      <c r="B58" s="54">
        <f t="shared" si="14"/>
        <v>13</v>
      </c>
      <c r="C58" s="61" t="str">
        <f t="shared" si="26"/>
        <v>IM233b</v>
      </c>
      <c r="D58" s="49">
        <f t="shared" si="27"/>
        <v>0.36099999999999999</v>
      </c>
      <c r="E58" s="49"/>
      <c r="F58" s="49">
        <f t="shared" si="28"/>
        <v>0.36099999999999999</v>
      </c>
      <c r="G58" s="63">
        <f t="shared" si="29"/>
        <v>2.3611729297757367</v>
      </c>
      <c r="H58" s="50">
        <f t="shared" si="15"/>
        <v>5</v>
      </c>
      <c r="I58" s="64">
        <f t="shared" si="30"/>
        <v>11.805864648878684</v>
      </c>
      <c r="J58" s="65">
        <f t="shared" si="31"/>
        <v>11.805864648878684</v>
      </c>
      <c r="L58" s="50">
        <f t="shared" si="11"/>
        <v>19</v>
      </c>
      <c r="M58" s="50" t="s">
        <v>5</v>
      </c>
      <c r="N58" s="50">
        <v>3</v>
      </c>
      <c r="O58" s="50" t="str">
        <f t="shared" si="23"/>
        <v>IM233b</v>
      </c>
      <c r="P58" s="50" t="str">
        <f t="shared" si="24"/>
        <v>IM233b</v>
      </c>
      <c r="Q58" s="50">
        <f t="shared" si="25"/>
        <v>0.36099999999999999</v>
      </c>
    </row>
    <row r="59" spans="1:17">
      <c r="B59" s="54">
        <f t="shared" si="14"/>
        <v>14</v>
      </c>
      <c r="C59" s="61" t="str">
        <f t="shared" si="26"/>
        <v>IM242b</v>
      </c>
      <c r="D59" s="49">
        <f t="shared" si="27"/>
        <v>1.401</v>
      </c>
      <c r="E59" s="49"/>
      <c r="F59" s="49">
        <f t="shared" si="28"/>
        <v>1.401</v>
      </c>
      <c r="G59" s="63">
        <f t="shared" si="29"/>
        <v>0.29265367948682669</v>
      </c>
      <c r="H59" s="50">
        <f t="shared" si="15"/>
        <v>5</v>
      </c>
      <c r="I59" s="64">
        <f t="shared" si="30"/>
        <v>1.4632683974341334</v>
      </c>
      <c r="J59" s="65">
        <f t="shared" si="31"/>
        <v>1.4632683974341334</v>
      </c>
      <c r="L59" s="50">
        <f t="shared" si="11"/>
        <v>20</v>
      </c>
      <c r="M59" s="50" t="s">
        <v>6</v>
      </c>
      <c r="N59" s="50">
        <v>3</v>
      </c>
      <c r="O59" s="50" t="str">
        <f t="shared" si="23"/>
        <v>IM242b</v>
      </c>
      <c r="P59" s="50" t="str">
        <f t="shared" si="24"/>
        <v>IM242b</v>
      </c>
      <c r="Q59" s="50">
        <f t="shared" si="25"/>
        <v>1.401</v>
      </c>
    </row>
    <row r="60" spans="1:17">
      <c r="B60" s="54">
        <f t="shared" si="14"/>
        <v>15</v>
      </c>
      <c r="C60" s="76" t="str">
        <f t="shared" si="26"/>
        <v>IM251b</v>
      </c>
      <c r="D60" s="77">
        <f t="shared" si="27"/>
        <v>0.154</v>
      </c>
      <c r="E60" s="77"/>
      <c r="F60" s="77">
        <f t="shared" si="28"/>
        <v>0.154</v>
      </c>
      <c r="G60" s="78">
        <f t="shared" si="29"/>
        <v>5.7590511128881294</v>
      </c>
      <c r="H60" s="79">
        <f t="shared" si="15"/>
        <v>5</v>
      </c>
      <c r="I60" s="80">
        <f t="shared" si="30"/>
        <v>28.795255564440648</v>
      </c>
      <c r="J60" s="81" t="str">
        <f t="shared" si="31"/>
        <v>&gt;max</v>
      </c>
      <c r="L60" s="50">
        <f t="shared" si="11"/>
        <v>21</v>
      </c>
      <c r="M60" s="50" t="s">
        <v>7</v>
      </c>
      <c r="N60" s="50">
        <v>3</v>
      </c>
      <c r="O60" s="50" t="str">
        <f t="shared" si="23"/>
        <v>IM251b</v>
      </c>
      <c r="P60" s="50" t="str">
        <f t="shared" si="24"/>
        <v>IM251b</v>
      </c>
      <c r="Q60" s="50">
        <f t="shared" si="25"/>
        <v>0.154</v>
      </c>
    </row>
    <row r="61" spans="1:17">
      <c r="B61" s="54">
        <f t="shared" si="14"/>
        <v>16</v>
      </c>
      <c r="C61" s="61" t="str">
        <f t="shared" si="26"/>
        <v>IM252b</v>
      </c>
      <c r="D61" s="49">
        <f t="shared" si="27"/>
        <v>0.93899999999999995</v>
      </c>
      <c r="E61" s="49"/>
      <c r="F61" s="49">
        <f t="shared" si="28"/>
        <v>0.93899999999999995</v>
      </c>
      <c r="G61" s="63">
        <f t="shared" si="29"/>
        <v>0.67314301034660096</v>
      </c>
      <c r="H61" s="50">
        <f t="shared" si="15"/>
        <v>5</v>
      </c>
      <c r="I61" s="64">
        <f t="shared" si="30"/>
        <v>3.3657150517330048</v>
      </c>
      <c r="J61" s="65">
        <f t="shared" si="31"/>
        <v>3.3657150517330048</v>
      </c>
      <c r="L61" s="50">
        <f t="shared" si="11"/>
        <v>22</v>
      </c>
      <c r="M61" s="50" t="s">
        <v>8</v>
      </c>
      <c r="N61" s="50">
        <v>3</v>
      </c>
      <c r="O61" s="50" t="str">
        <f t="shared" si="23"/>
        <v>IM252b</v>
      </c>
      <c r="P61" s="50" t="str">
        <f t="shared" si="24"/>
        <v>IM252b</v>
      </c>
      <c r="Q61" s="50">
        <f t="shared" si="25"/>
        <v>0.93899999999999995</v>
      </c>
    </row>
    <row r="62" spans="1:17">
      <c r="B62" s="54">
        <f t="shared" si="14"/>
        <v>17</v>
      </c>
      <c r="C62" s="61" t="str">
        <f t="shared" si="26"/>
        <v>IM253b</v>
      </c>
      <c r="D62" s="49">
        <f t="shared" si="27"/>
        <v>1.1319999999999999</v>
      </c>
      <c r="E62" s="49"/>
      <c r="F62" s="49">
        <f t="shared" si="28"/>
        <v>1.1319999999999999</v>
      </c>
      <c r="G62" s="63">
        <f t="shared" si="29"/>
        <v>0.47953376106615425</v>
      </c>
      <c r="H62" s="50">
        <f t="shared" si="15"/>
        <v>5</v>
      </c>
      <c r="I62" s="64">
        <f t="shared" si="30"/>
        <v>2.3976688053307713</v>
      </c>
      <c r="J62" s="65">
        <f t="shared" si="31"/>
        <v>2.3976688053307713</v>
      </c>
      <c r="L62" s="50">
        <f t="shared" si="11"/>
        <v>23</v>
      </c>
      <c r="M62" s="50" t="s">
        <v>9</v>
      </c>
      <c r="N62" s="50">
        <v>3</v>
      </c>
      <c r="O62" s="50" t="str">
        <f t="shared" si="23"/>
        <v>IM253b</v>
      </c>
      <c r="P62" s="50" t="str">
        <f t="shared" si="24"/>
        <v>IM253b</v>
      </c>
      <c r="Q62" s="50">
        <f t="shared" si="25"/>
        <v>1.1319999999999999</v>
      </c>
    </row>
    <row r="63" spans="1:17">
      <c r="B63" s="54">
        <f t="shared" si="14"/>
        <v>18</v>
      </c>
      <c r="C63" s="76" t="str">
        <f t="shared" si="26"/>
        <v>IM255b</v>
      </c>
      <c r="D63" s="77">
        <f t="shared" si="27"/>
        <v>0.19700000000000001</v>
      </c>
      <c r="E63" s="77"/>
      <c r="F63" s="77">
        <f t="shared" si="28"/>
        <v>0.19700000000000001</v>
      </c>
      <c r="G63" s="78">
        <f t="shared" si="29"/>
        <v>4.4923761151630313</v>
      </c>
      <c r="H63" s="79">
        <f t="shared" si="15"/>
        <v>5</v>
      </c>
      <c r="I63" s="80">
        <f t="shared" si="30"/>
        <v>22.461880575815158</v>
      </c>
      <c r="J63" s="81" t="str">
        <f t="shared" si="31"/>
        <v>&gt;max</v>
      </c>
      <c r="L63" s="50">
        <f t="shared" si="11"/>
        <v>24</v>
      </c>
      <c r="M63" s="50" t="s">
        <v>10</v>
      </c>
      <c r="N63" s="50">
        <v>3</v>
      </c>
      <c r="O63" s="50" t="str">
        <f t="shared" si="23"/>
        <v>IM255b</v>
      </c>
      <c r="P63" s="50" t="str">
        <f t="shared" si="24"/>
        <v>IM255b</v>
      </c>
      <c r="Q63" s="50">
        <f t="shared" si="25"/>
        <v>0.19700000000000001</v>
      </c>
    </row>
    <row r="64" spans="1:17">
      <c r="A64">
        <f>A56+($A$48-$A$40)</f>
        <v>49</v>
      </c>
      <c r="B64" s="48">
        <f t="shared" si="14"/>
        <v>19</v>
      </c>
      <c r="C64" s="76" t="str">
        <f>IF(ISBLANK(F4),"",F4)</f>
        <v>IM266b</v>
      </c>
      <c r="D64" s="77">
        <f>IF(ISBLANK(F15),"",F15)</f>
        <v>0.13300000000000001</v>
      </c>
      <c r="E64" s="77"/>
      <c r="F64" s="77">
        <f>IF(ISBLANK(E15),"", AVERAGE(D64:E64))</f>
        <v>0.13300000000000001</v>
      </c>
      <c r="G64" s="78">
        <f>IF(ISBLANK(E15),"",(10^(((LN(F64/($E$26-F64)))-$C$34)/$C$33))*$G$33)</f>
        <v>6.6611364003976288</v>
      </c>
      <c r="H64" s="79">
        <f t="shared" si="15"/>
        <v>5</v>
      </c>
      <c r="I64" s="80">
        <f>IF(ISBLANK(F15),"",G64*H64)</f>
        <v>33.305682001988146</v>
      </c>
      <c r="J64" s="81" t="str">
        <f>IF(ISBLANK(F15),"",IF(F64&gt;$F$41,"&lt;LOD",IF(F64&lt;$F$45,"&gt;max",I64)))</f>
        <v>&gt;max</v>
      </c>
      <c r="L64" s="50">
        <f t="shared" si="11"/>
        <v>25</v>
      </c>
      <c r="M64" s="50" t="s">
        <v>3</v>
      </c>
      <c r="N64" s="50">
        <v>4</v>
      </c>
      <c r="O64" s="50" t="str">
        <f t="shared" si="23"/>
        <v>IM266b</v>
      </c>
      <c r="P64" s="50" t="str">
        <f t="shared" si="24"/>
        <v>IM266b</v>
      </c>
      <c r="Q64" s="50">
        <f t="shared" ref="Q64:Q71" si="32">F15</f>
        <v>0.13300000000000001</v>
      </c>
    </row>
    <row r="65" spans="1:17">
      <c r="B65" s="54">
        <f t="shared" si="14"/>
        <v>20</v>
      </c>
      <c r="C65" s="61" t="str">
        <f t="shared" ref="C65:C71" si="33">IF(ISBLANK(F5),"",F5)</f>
        <v>IM273b</v>
      </c>
      <c r="D65" s="49">
        <f t="shared" ref="D65:D71" si="34">IF(ISBLANK(F16),"",F16)</f>
        <v>0.224</v>
      </c>
      <c r="E65" s="49"/>
      <c r="F65" s="49">
        <f t="shared" ref="F65:F71" si="35">IF(ISBLANK(E16),"", AVERAGE(D65:E65))</f>
        <v>0.224</v>
      </c>
      <c r="G65" s="63">
        <f t="shared" ref="G65:G71" si="36">IF(ISBLANK(E16),"",(10^(((LN(F65/($E$26-F65)))-$C$34)/$C$33))*$G$33)</f>
        <v>3.9369372154157434</v>
      </c>
      <c r="H65" s="50">
        <f t="shared" si="15"/>
        <v>5</v>
      </c>
      <c r="I65" s="64">
        <f t="shared" ref="I65:I71" si="37">IF(ISBLANK(F16),"",G65*H65)</f>
        <v>19.684686077078716</v>
      </c>
      <c r="J65" s="65">
        <f t="shared" ref="J65:J71" si="38">IF(ISBLANK(F16),"",IF(F65&gt;$F$41,"&lt;LOD",IF(F65&lt;$F$45,"&gt;max",I65)))</f>
        <v>19.684686077078716</v>
      </c>
      <c r="L65" s="50">
        <f t="shared" si="11"/>
        <v>26</v>
      </c>
      <c r="M65" s="50" t="s">
        <v>4</v>
      </c>
      <c r="N65" s="50">
        <v>4</v>
      </c>
      <c r="O65" s="50" t="str">
        <f t="shared" si="23"/>
        <v>IM273b</v>
      </c>
      <c r="P65" s="50" t="str">
        <f t="shared" si="24"/>
        <v>IM273b</v>
      </c>
      <c r="Q65" s="50">
        <f t="shared" si="32"/>
        <v>0.224</v>
      </c>
    </row>
    <row r="66" spans="1:17">
      <c r="B66" s="54">
        <f t="shared" si="14"/>
        <v>21</v>
      </c>
      <c r="C66" s="61" t="str">
        <f t="shared" si="33"/>
        <v>IM292b</v>
      </c>
      <c r="D66" s="49">
        <f t="shared" si="34"/>
        <v>0.56299999999999994</v>
      </c>
      <c r="E66" s="49"/>
      <c r="F66" s="49">
        <f t="shared" si="35"/>
        <v>0.56299999999999994</v>
      </c>
      <c r="G66" s="63">
        <f t="shared" si="36"/>
        <v>1.3973886242299802</v>
      </c>
      <c r="H66" s="50">
        <f t="shared" si="15"/>
        <v>5</v>
      </c>
      <c r="I66" s="64">
        <f t="shared" si="37"/>
        <v>6.9869431211499009</v>
      </c>
      <c r="J66" s="65">
        <f t="shared" si="38"/>
        <v>6.9869431211499009</v>
      </c>
      <c r="L66" s="50">
        <f t="shared" si="11"/>
        <v>27</v>
      </c>
      <c r="M66" s="50" t="s">
        <v>5</v>
      </c>
      <c r="N66" s="50">
        <v>4</v>
      </c>
      <c r="O66" s="50" t="str">
        <f t="shared" si="23"/>
        <v>IM292b</v>
      </c>
      <c r="P66" s="50" t="str">
        <f t="shared" si="24"/>
        <v>IM292b</v>
      </c>
      <c r="Q66" s="50">
        <f t="shared" si="32"/>
        <v>0.56299999999999994</v>
      </c>
    </row>
    <row r="67" spans="1:17">
      <c r="B67" s="54">
        <f t="shared" si="14"/>
        <v>22</v>
      </c>
      <c r="C67" s="61" t="str">
        <f t="shared" si="33"/>
        <v>IM299b</v>
      </c>
      <c r="D67" s="49">
        <f t="shared" si="34"/>
        <v>0.54</v>
      </c>
      <c r="E67" s="49"/>
      <c r="F67" s="49">
        <f t="shared" si="35"/>
        <v>0.54</v>
      </c>
      <c r="G67" s="63">
        <f t="shared" si="36"/>
        <v>1.4723046478400657</v>
      </c>
      <c r="H67" s="50">
        <f t="shared" si="15"/>
        <v>5</v>
      </c>
      <c r="I67" s="64">
        <f t="shared" si="37"/>
        <v>7.361523239200328</v>
      </c>
      <c r="J67" s="65">
        <f t="shared" si="38"/>
        <v>7.361523239200328</v>
      </c>
      <c r="L67" s="50">
        <f t="shared" si="11"/>
        <v>28</v>
      </c>
      <c r="M67" s="50" t="s">
        <v>6</v>
      </c>
      <c r="N67" s="50">
        <v>4</v>
      </c>
      <c r="O67" s="50" t="str">
        <f t="shared" si="23"/>
        <v>IM299b</v>
      </c>
      <c r="P67" s="50" t="str">
        <f t="shared" si="24"/>
        <v>IM299b</v>
      </c>
      <c r="Q67" s="50">
        <f t="shared" si="32"/>
        <v>0.54</v>
      </c>
    </row>
    <row r="68" spans="1:17">
      <c r="B68" s="54">
        <f t="shared" si="14"/>
        <v>23</v>
      </c>
      <c r="C68" s="61" t="str">
        <f t="shared" si="33"/>
        <v>IM305b</v>
      </c>
      <c r="D68" s="49">
        <f t="shared" si="34"/>
        <v>0.58499999999999996</v>
      </c>
      <c r="E68" s="49"/>
      <c r="F68" s="49">
        <f t="shared" si="35"/>
        <v>0.58499999999999996</v>
      </c>
      <c r="G68" s="63">
        <f t="shared" si="36"/>
        <v>1.3309718364470613</v>
      </c>
      <c r="H68" s="50">
        <f t="shared" si="15"/>
        <v>5</v>
      </c>
      <c r="I68" s="64">
        <f t="shared" si="37"/>
        <v>6.654859182235306</v>
      </c>
      <c r="J68" s="65">
        <f t="shared" si="38"/>
        <v>6.654859182235306</v>
      </c>
      <c r="L68" s="50">
        <f t="shared" si="11"/>
        <v>29</v>
      </c>
      <c r="M68" s="50" t="s">
        <v>7</v>
      </c>
      <c r="N68" s="50">
        <v>4</v>
      </c>
      <c r="O68" s="50" t="str">
        <f t="shared" si="23"/>
        <v>IM305b</v>
      </c>
      <c r="P68" s="50" t="str">
        <f t="shared" si="24"/>
        <v>IM305b</v>
      </c>
      <c r="Q68" s="50">
        <f t="shared" si="32"/>
        <v>0.58499999999999996</v>
      </c>
    </row>
    <row r="69" spans="1:17">
      <c r="B69" s="54">
        <f t="shared" si="14"/>
        <v>24</v>
      </c>
      <c r="C69" s="61" t="str">
        <f t="shared" si="33"/>
        <v>IM328b</v>
      </c>
      <c r="D69" s="49">
        <f t="shared" si="34"/>
        <v>0.78300000000000003</v>
      </c>
      <c r="E69" s="49"/>
      <c r="F69" s="49">
        <f t="shared" si="35"/>
        <v>0.78300000000000003</v>
      </c>
      <c r="G69" s="63">
        <f t="shared" si="36"/>
        <v>0.89382443972063808</v>
      </c>
      <c r="H69" s="50">
        <f t="shared" si="15"/>
        <v>5</v>
      </c>
      <c r="I69" s="64">
        <f t="shared" si="37"/>
        <v>4.4691221986031904</v>
      </c>
      <c r="J69" s="65">
        <f t="shared" si="38"/>
        <v>4.4691221986031904</v>
      </c>
      <c r="L69" s="50">
        <f t="shared" si="11"/>
        <v>30</v>
      </c>
      <c r="M69" s="50" t="s">
        <v>8</v>
      </c>
      <c r="N69" s="50">
        <v>4</v>
      </c>
      <c r="O69" s="50" t="str">
        <f t="shared" si="23"/>
        <v>IM328b</v>
      </c>
      <c r="P69" s="50" t="str">
        <f t="shared" si="24"/>
        <v>IM328b</v>
      </c>
      <c r="Q69" s="50">
        <f t="shared" si="32"/>
        <v>0.78300000000000003</v>
      </c>
    </row>
    <row r="70" spans="1:17">
      <c r="B70" s="54">
        <f t="shared" si="14"/>
        <v>25</v>
      </c>
      <c r="C70" s="76" t="str">
        <f t="shared" si="33"/>
        <v>im305a*50</v>
      </c>
      <c r="D70" s="77">
        <f t="shared" si="34"/>
        <v>0.156</v>
      </c>
      <c r="E70" s="77"/>
      <c r="F70" s="77">
        <f t="shared" si="35"/>
        <v>0.156</v>
      </c>
      <c r="G70" s="78">
        <f t="shared" si="36"/>
        <v>5.6853241574953497</v>
      </c>
      <c r="H70" s="79">
        <v>50</v>
      </c>
      <c r="I70" s="80">
        <f t="shared" si="37"/>
        <v>284.26620787476747</v>
      </c>
      <c r="J70" s="81" t="str">
        <f t="shared" si="38"/>
        <v>&gt;max</v>
      </c>
      <c r="L70" s="50">
        <f t="shared" si="11"/>
        <v>31</v>
      </c>
      <c r="M70" s="50" t="s">
        <v>9</v>
      </c>
      <c r="N70" s="50">
        <v>4</v>
      </c>
      <c r="O70" s="50" t="str">
        <f t="shared" si="23"/>
        <v>im305a*50</v>
      </c>
      <c r="P70" s="50" t="str">
        <f t="shared" si="24"/>
        <v>im305a*50</v>
      </c>
      <c r="Q70" s="50">
        <f t="shared" si="32"/>
        <v>0.156</v>
      </c>
    </row>
    <row r="71" spans="1:17">
      <c r="B71" s="54">
        <f t="shared" si="14"/>
        <v>26</v>
      </c>
      <c r="C71" s="61" t="str">
        <f t="shared" si="33"/>
        <v>IM273a *50</v>
      </c>
      <c r="D71" s="49">
        <f t="shared" si="34"/>
        <v>0.68799999999999994</v>
      </c>
      <c r="E71" s="49"/>
      <c r="F71" s="49">
        <f t="shared" si="35"/>
        <v>0.68799999999999994</v>
      </c>
      <c r="G71" s="63">
        <f t="shared" si="36"/>
        <v>1.0738752029716656</v>
      </c>
      <c r="H71" s="50">
        <v>50</v>
      </c>
      <c r="I71" s="64">
        <f t="shared" si="37"/>
        <v>53.69376014858328</v>
      </c>
      <c r="J71" s="65">
        <f t="shared" si="38"/>
        <v>53.69376014858328</v>
      </c>
      <c r="L71" s="50">
        <f t="shared" si="11"/>
        <v>32</v>
      </c>
      <c r="M71" s="50" t="s">
        <v>10</v>
      </c>
      <c r="N71" s="50">
        <v>4</v>
      </c>
      <c r="O71" s="50" t="str">
        <f t="shared" si="23"/>
        <v>IM273a *50</v>
      </c>
      <c r="P71" s="50" t="str">
        <f t="shared" si="24"/>
        <v>IM273a *50</v>
      </c>
      <c r="Q71" s="50">
        <f t="shared" si="32"/>
        <v>0.68799999999999994</v>
      </c>
    </row>
    <row r="72" spans="1:17">
      <c r="A72">
        <f>A64+($A$48-$A$40)</f>
        <v>65</v>
      </c>
      <c r="B72" s="48">
        <f t="shared" si="14"/>
        <v>27</v>
      </c>
      <c r="C72" s="61" t="str">
        <f>IF(ISBLANK(G4),"",G4)</f>
        <v>S1</v>
      </c>
      <c r="D72" s="49">
        <f>IF(ISBLANK(G15),"",G15)</f>
        <v>2.1520000000000001</v>
      </c>
      <c r="E72" s="49"/>
      <c r="F72" s="49">
        <f>IF(ISBLANK(G15),"", AVERAGE(D72:E72))</f>
        <v>2.1520000000000001</v>
      </c>
      <c r="G72" s="63" t="e">
        <f>IF(ISBLANK(G15),"",(10^(((LN(F72/($E$26-F72)))-$C$34)/$C$33))*$G$33)</f>
        <v>#NUM!</v>
      </c>
      <c r="H72" s="50">
        <f t="shared" si="15"/>
        <v>5</v>
      </c>
      <c r="I72" s="64" t="e">
        <f>IF(ISBLANK(G15),"",G72*H72)</f>
        <v>#NUM!</v>
      </c>
      <c r="J72" s="65" t="str">
        <f>IF(ISBLANK(G15),"",IF(F72&gt;$F$41,"&lt;LOD",IF(F72&lt;$F$45,"&gt;max",I72)))</f>
        <v>&lt;LOD</v>
      </c>
      <c r="L72" s="50">
        <f t="shared" si="11"/>
        <v>33</v>
      </c>
      <c r="M72" s="50" t="s">
        <v>3</v>
      </c>
      <c r="N72" s="50">
        <v>5</v>
      </c>
      <c r="O72" s="50" t="str">
        <f t="shared" si="23"/>
        <v>S1</v>
      </c>
      <c r="P72" s="50" t="str">
        <f t="shared" si="24"/>
        <v>S1</v>
      </c>
      <c r="Q72" s="50">
        <f t="shared" ref="Q72:Q79" si="39">G15</f>
        <v>2.1520000000000001</v>
      </c>
    </row>
    <row r="73" spans="1:17">
      <c r="B73" s="54">
        <f t="shared" si="14"/>
        <v>28</v>
      </c>
      <c r="C73" s="61" t="str">
        <f t="shared" ref="C73:C79" si="40">IF(ISBLANK(G5),"",G5)</f>
        <v>S2</v>
      </c>
      <c r="D73" s="49">
        <f t="shared" ref="D73:D79" si="41">IF(ISBLANK(G16),"",G16)</f>
        <v>1.43</v>
      </c>
      <c r="E73" s="49"/>
      <c r="F73" s="49">
        <f t="shared" ref="F73:F79" si="42">IF(ISBLANK(G16),"", AVERAGE(D73:E73))</f>
        <v>1.43</v>
      </c>
      <c r="G73" s="63">
        <f t="shared" ref="G73:G79" si="43">IF(ISBLANK(G16),"",(10^(((LN(F73/($E$26-F73)))-$C$34)/$C$33))*$G$33)</f>
        <v>0.27631895237062321</v>
      </c>
      <c r="H73" s="50">
        <f t="shared" si="15"/>
        <v>5</v>
      </c>
      <c r="I73" s="64">
        <f t="shared" ref="I73:I79" si="44">IF(ISBLANK(G16),"",G73*H73)</f>
        <v>1.3815947618531159</v>
      </c>
      <c r="J73" s="65">
        <f t="shared" ref="J73:J79" si="45">IF(ISBLANK(G16),"",IF(F73&gt;$F$41,"&lt;LOD",IF(F73&lt;$F$45,"&gt;max",I73)))</f>
        <v>1.3815947618531159</v>
      </c>
      <c r="L73" s="50">
        <f t="shared" si="11"/>
        <v>34</v>
      </c>
      <c r="M73" s="50" t="s">
        <v>4</v>
      </c>
      <c r="N73" s="50">
        <v>5</v>
      </c>
      <c r="O73" s="50" t="str">
        <f t="shared" si="23"/>
        <v>S2</v>
      </c>
      <c r="P73" s="50" t="str">
        <f t="shared" si="24"/>
        <v>S2</v>
      </c>
      <c r="Q73" s="50">
        <f t="shared" si="39"/>
        <v>1.43</v>
      </c>
    </row>
    <row r="74" spans="1:17">
      <c r="B74" s="54">
        <f t="shared" si="14"/>
        <v>29</v>
      </c>
      <c r="C74" s="61" t="str">
        <f t="shared" si="40"/>
        <v>S3</v>
      </c>
      <c r="D74" s="49">
        <f t="shared" si="41"/>
        <v>1.214</v>
      </c>
      <c r="E74" s="49"/>
      <c r="F74" s="49">
        <f t="shared" si="42"/>
        <v>1.214</v>
      </c>
      <c r="G74" s="63">
        <f t="shared" si="43"/>
        <v>0.41460896583095636</v>
      </c>
      <c r="H74" s="50">
        <f t="shared" si="15"/>
        <v>5</v>
      </c>
      <c r="I74" s="64">
        <f t="shared" si="44"/>
        <v>2.0730448291547816</v>
      </c>
      <c r="J74" s="65">
        <f t="shared" si="45"/>
        <v>2.0730448291547816</v>
      </c>
      <c r="L74" s="50">
        <f t="shared" si="11"/>
        <v>35</v>
      </c>
      <c r="M74" s="50" t="s">
        <v>5</v>
      </c>
      <c r="N74" s="50">
        <v>5</v>
      </c>
      <c r="O74" s="50" t="str">
        <f t="shared" si="23"/>
        <v>S3</v>
      </c>
      <c r="P74" s="50" t="str">
        <f t="shared" si="24"/>
        <v>S3</v>
      </c>
      <c r="Q74" s="50">
        <f t="shared" si="39"/>
        <v>1.214</v>
      </c>
    </row>
    <row r="75" spans="1:17">
      <c r="B75" s="54">
        <f t="shared" si="14"/>
        <v>30</v>
      </c>
      <c r="C75" s="61" t="str">
        <f t="shared" si="40"/>
        <v>S4</v>
      </c>
      <c r="D75" s="49">
        <f t="shared" si="41"/>
        <v>0.70199999999999996</v>
      </c>
      <c r="E75" s="49"/>
      <c r="F75" s="49">
        <f t="shared" si="42"/>
        <v>0.70199999999999996</v>
      </c>
      <c r="G75" s="63">
        <f t="shared" si="43"/>
        <v>1.0444585334536336</v>
      </c>
      <c r="H75" s="50">
        <f t="shared" si="15"/>
        <v>5</v>
      </c>
      <c r="I75" s="64">
        <f t="shared" si="44"/>
        <v>5.2222926672681682</v>
      </c>
      <c r="J75" s="65">
        <f t="shared" si="45"/>
        <v>5.2222926672681682</v>
      </c>
      <c r="L75" s="50">
        <f t="shared" si="11"/>
        <v>36</v>
      </c>
      <c r="M75" s="50" t="s">
        <v>6</v>
      </c>
      <c r="N75" s="50">
        <v>5</v>
      </c>
      <c r="O75" s="50" t="str">
        <f t="shared" si="23"/>
        <v>S4</v>
      </c>
      <c r="P75" s="50" t="str">
        <f t="shared" si="24"/>
        <v>S4</v>
      </c>
      <c r="Q75" s="50">
        <f t="shared" si="39"/>
        <v>0.70199999999999996</v>
      </c>
    </row>
    <row r="76" spans="1:17">
      <c r="B76" s="54">
        <f t="shared" si="14"/>
        <v>31</v>
      </c>
      <c r="C76" s="61" t="str">
        <f t="shared" si="40"/>
        <v>S5</v>
      </c>
      <c r="D76" s="49">
        <f t="shared" si="41"/>
        <v>0.443</v>
      </c>
      <c r="E76" s="49"/>
      <c r="F76" s="49">
        <f t="shared" si="42"/>
        <v>0.443</v>
      </c>
      <c r="G76" s="63">
        <f t="shared" si="43"/>
        <v>1.8690030024516604</v>
      </c>
      <c r="H76" s="50">
        <f t="shared" si="15"/>
        <v>5</v>
      </c>
      <c r="I76" s="64">
        <f t="shared" si="44"/>
        <v>9.3450150122583011</v>
      </c>
      <c r="J76" s="65">
        <f t="shared" si="45"/>
        <v>9.3450150122583011</v>
      </c>
      <c r="L76" s="50">
        <f t="shared" si="11"/>
        <v>37</v>
      </c>
      <c r="M76" s="50" t="s">
        <v>7</v>
      </c>
      <c r="N76" s="50">
        <v>5</v>
      </c>
      <c r="O76" s="50" t="str">
        <f t="shared" si="23"/>
        <v>S5</v>
      </c>
      <c r="P76" s="50" t="str">
        <f t="shared" si="24"/>
        <v>S5</v>
      </c>
      <c r="Q76" s="50">
        <f t="shared" si="39"/>
        <v>0.443</v>
      </c>
    </row>
    <row r="77" spans="1:17">
      <c r="B77" s="54">
        <f t="shared" si="14"/>
        <v>32</v>
      </c>
      <c r="C77" s="61" t="str">
        <f t="shared" si="40"/>
        <v>S6</v>
      </c>
      <c r="D77" s="49">
        <f t="shared" si="41"/>
        <v>0.193</v>
      </c>
      <c r="E77" s="49"/>
      <c r="F77" s="49">
        <f t="shared" si="42"/>
        <v>0.193</v>
      </c>
      <c r="G77" s="63">
        <f t="shared" si="43"/>
        <v>4.587304122830214</v>
      </c>
      <c r="H77" s="50">
        <f t="shared" si="15"/>
        <v>5</v>
      </c>
      <c r="I77" s="64">
        <f t="shared" si="44"/>
        <v>22.936520614151071</v>
      </c>
      <c r="J77" s="65" t="str">
        <f t="shared" si="45"/>
        <v>&gt;max</v>
      </c>
      <c r="L77" s="50">
        <f t="shared" si="11"/>
        <v>38</v>
      </c>
      <c r="M77" s="50" t="s">
        <v>8</v>
      </c>
      <c r="N77" s="50">
        <v>5</v>
      </c>
      <c r="O77" s="50" t="str">
        <f t="shared" si="23"/>
        <v>S6</v>
      </c>
      <c r="P77" s="50" t="str">
        <f t="shared" si="24"/>
        <v>S6</v>
      </c>
      <c r="Q77" s="50">
        <f t="shared" si="39"/>
        <v>0.193</v>
      </c>
    </row>
    <row r="78" spans="1:17">
      <c r="B78" s="54">
        <f t="shared" si="14"/>
        <v>33</v>
      </c>
      <c r="C78" s="61" t="str">
        <f t="shared" si="40"/>
        <v>IM255a*50</v>
      </c>
      <c r="D78" s="49">
        <f t="shared" si="41"/>
        <v>0.57399999999999995</v>
      </c>
      <c r="E78" s="49"/>
      <c r="F78" s="49">
        <f t="shared" si="42"/>
        <v>0.57399999999999995</v>
      </c>
      <c r="G78" s="63">
        <f t="shared" si="43"/>
        <v>1.3635764634512857</v>
      </c>
      <c r="H78" s="50">
        <v>50</v>
      </c>
      <c r="I78" s="64">
        <f t="shared" si="44"/>
        <v>68.178823172564279</v>
      </c>
      <c r="J78" s="65">
        <f t="shared" si="45"/>
        <v>68.178823172564279</v>
      </c>
      <c r="L78" s="50">
        <f t="shared" si="11"/>
        <v>39</v>
      </c>
      <c r="M78" s="50" t="s">
        <v>9</v>
      </c>
      <c r="N78" s="50">
        <v>5</v>
      </c>
      <c r="O78" s="50" t="str">
        <f t="shared" si="23"/>
        <v>IM255a*50</v>
      </c>
      <c r="P78" s="50" t="str">
        <f t="shared" si="24"/>
        <v>IM255a*50</v>
      </c>
      <c r="Q78" s="50">
        <f t="shared" si="39"/>
        <v>0.57399999999999995</v>
      </c>
    </row>
    <row r="79" spans="1:17">
      <c r="B79" s="54">
        <f t="shared" si="14"/>
        <v>34</v>
      </c>
      <c r="C79" s="61" t="str">
        <f t="shared" si="40"/>
        <v>IM180a*80</v>
      </c>
      <c r="D79" s="49">
        <f t="shared" si="41"/>
        <v>1.1739999999999999</v>
      </c>
      <c r="E79" s="49"/>
      <c r="F79" s="49">
        <f t="shared" si="42"/>
        <v>1.1739999999999999</v>
      </c>
      <c r="G79" s="63">
        <f t="shared" si="43"/>
        <v>0.44524162902202424</v>
      </c>
      <c r="H79" s="50">
        <v>80</v>
      </c>
      <c r="I79" s="64">
        <f t="shared" si="44"/>
        <v>35.619330321761936</v>
      </c>
      <c r="J79" s="65">
        <f t="shared" si="45"/>
        <v>35.619330321761936</v>
      </c>
      <c r="L79" s="50">
        <f t="shared" si="11"/>
        <v>40</v>
      </c>
      <c r="M79" s="50" t="s">
        <v>10</v>
      </c>
      <c r="N79" s="50">
        <v>5</v>
      </c>
      <c r="O79" s="50" t="str">
        <f t="shared" si="23"/>
        <v>IM180a*80</v>
      </c>
      <c r="P79" s="50" t="str">
        <f t="shared" si="24"/>
        <v>IM180a*80</v>
      </c>
      <c r="Q79" s="50">
        <f t="shared" si="39"/>
        <v>1.1739999999999999</v>
      </c>
    </row>
    <row r="80" spans="1:17">
      <c r="A80">
        <f>A72+($A$48-$A$40)</f>
        <v>81</v>
      </c>
      <c r="B80" s="48">
        <f t="shared" si="14"/>
        <v>35</v>
      </c>
      <c r="C80" s="61" t="str">
        <f>IF(ISBLANK(H4),"",H4)</f>
        <v>im180cr*160</v>
      </c>
      <c r="D80" s="49">
        <f>IF(ISBLANK(H15),"",H15)</f>
        <v>0.36599999999999999</v>
      </c>
      <c r="E80" s="49"/>
      <c r="F80" s="49">
        <f>IF(ISBLANK(H15),"", AVERAGE(D80:E80))</f>
        <v>0.36599999999999999</v>
      </c>
      <c r="G80" s="63">
        <f>IF(ISBLANK(H15),"",(10^(((LN(F80/($E$26-F80)))-$C$34)/$C$33))*$G$33)</f>
        <v>2.325154032081187</v>
      </c>
      <c r="H80" s="50">
        <v>160</v>
      </c>
      <c r="I80" s="64">
        <f>IF(ISBLANK(H15),"",G80*H80)</f>
        <v>372.02464513298992</v>
      </c>
      <c r="J80" s="65">
        <f>IF(ISBLANK(H15),"",IF(F80&gt;$F$41,"&lt;LOD",IF(F80&lt;$F$45,"&gt;max",I80)))</f>
        <v>372.02464513298992</v>
      </c>
      <c r="L80" s="50">
        <f t="shared" si="11"/>
        <v>41</v>
      </c>
      <c r="M80" s="50" t="s">
        <v>3</v>
      </c>
      <c r="N80" s="50">
        <v>6</v>
      </c>
      <c r="O80" s="50" t="str">
        <f t="shared" si="23"/>
        <v>im180cr*160</v>
      </c>
      <c r="P80" s="50" t="str">
        <f t="shared" si="24"/>
        <v>im180cr*160</v>
      </c>
      <c r="Q80" s="50">
        <f t="shared" ref="Q80:Q87" si="46">H15</f>
        <v>0.36599999999999999</v>
      </c>
    </row>
    <row r="81" spans="1:17">
      <c r="B81" s="54">
        <f t="shared" si="14"/>
        <v>36</v>
      </c>
      <c r="C81" s="61" t="str">
        <f t="shared" ref="C81:C87" si="47">IF(ISBLANK(H5),"",H5)</f>
        <v>ms 122 rej *80</v>
      </c>
      <c r="D81" s="49">
        <f t="shared" ref="D81:D87" si="48">IF(ISBLANK(H16),"",H16)</f>
        <v>0.52800000000000002</v>
      </c>
      <c r="E81" s="49"/>
      <c r="F81" s="49">
        <f t="shared" ref="F81:F87" si="49">IF(ISBLANK(H16),"", AVERAGE(D81:E81))</f>
        <v>0.52800000000000002</v>
      </c>
      <c r="G81" s="63">
        <f t="shared" ref="G81:G87" si="50">IF(ISBLANK(H16),"",(10^(((LN(F81/($E$26-F81)))-$C$34)/$C$33))*$G$33)</f>
        <v>1.5138483407673606</v>
      </c>
      <c r="H81" s="50">
        <v>80</v>
      </c>
      <c r="I81" s="64">
        <f t="shared" ref="I81:I87" si="51">IF(ISBLANK(H16),"",G81*H81)</f>
        <v>121.10786726138885</v>
      </c>
      <c r="J81" s="65">
        <f t="shared" ref="J81:J87" si="52">IF(ISBLANK(H16),"",IF(F81&gt;$F$41,"&lt;LOD",IF(F81&lt;$F$45,"&gt;max",I81)))</f>
        <v>121.10786726138885</v>
      </c>
      <c r="L81" s="50">
        <f t="shared" si="11"/>
        <v>42</v>
      </c>
      <c r="M81" s="50" t="s">
        <v>4</v>
      </c>
      <c r="N81" s="50">
        <v>6</v>
      </c>
      <c r="O81" s="50" t="str">
        <f t="shared" si="23"/>
        <v>ms 122 rej *80</v>
      </c>
      <c r="P81" s="50" t="str">
        <f t="shared" si="24"/>
        <v>ms 122 rej *80</v>
      </c>
      <c r="Q81" s="50">
        <f t="shared" si="46"/>
        <v>0.52800000000000002</v>
      </c>
    </row>
    <row r="82" spans="1:17">
      <c r="B82" s="54">
        <f t="shared" si="14"/>
        <v>37</v>
      </c>
      <c r="C82" s="61" t="str">
        <f t="shared" si="47"/>
        <v>IM168b*20</v>
      </c>
      <c r="D82" s="49">
        <f t="shared" si="48"/>
        <v>0.29299999999999998</v>
      </c>
      <c r="E82" s="49"/>
      <c r="F82" s="49">
        <f t="shared" si="49"/>
        <v>0.29299999999999998</v>
      </c>
      <c r="G82" s="63">
        <f t="shared" si="50"/>
        <v>2.9668654865644579</v>
      </c>
      <c r="H82" s="50">
        <v>20</v>
      </c>
      <c r="I82" s="64">
        <f t="shared" si="51"/>
        <v>59.33730973128916</v>
      </c>
      <c r="J82" s="65">
        <f t="shared" si="52"/>
        <v>59.33730973128916</v>
      </c>
      <c r="L82" s="50">
        <f t="shared" si="11"/>
        <v>43</v>
      </c>
      <c r="M82" s="50" t="s">
        <v>5</v>
      </c>
      <c r="N82" s="50">
        <v>6</v>
      </c>
      <c r="O82" s="50" t="str">
        <f t="shared" si="23"/>
        <v>IM168b*20</v>
      </c>
      <c r="P82" s="50" t="str">
        <f t="shared" si="24"/>
        <v>IM168b*20</v>
      </c>
      <c r="Q82" s="50">
        <f t="shared" si="46"/>
        <v>0.29299999999999998</v>
      </c>
    </row>
    <row r="83" spans="1:17">
      <c r="B83" s="54">
        <f t="shared" si="14"/>
        <v>38</v>
      </c>
      <c r="C83" s="61" t="str">
        <f t="shared" si="47"/>
        <v>im 251b*20</v>
      </c>
      <c r="D83" s="49">
        <f t="shared" si="48"/>
        <v>0.54</v>
      </c>
      <c r="E83" s="49"/>
      <c r="F83" s="49">
        <f t="shared" si="49"/>
        <v>0.54</v>
      </c>
      <c r="G83" s="63">
        <f t="shared" si="50"/>
        <v>1.4723046478400657</v>
      </c>
      <c r="H83" s="50">
        <v>20</v>
      </c>
      <c r="I83" s="64">
        <f t="shared" si="51"/>
        <v>29.446092956801312</v>
      </c>
      <c r="J83" s="65">
        <f t="shared" si="52"/>
        <v>29.446092956801312</v>
      </c>
      <c r="L83" s="50">
        <f t="shared" si="11"/>
        <v>44</v>
      </c>
      <c r="M83" s="50" t="s">
        <v>6</v>
      </c>
      <c r="N83" s="50">
        <v>6</v>
      </c>
      <c r="O83" s="50" t="str">
        <f t="shared" si="23"/>
        <v>im 251b*20</v>
      </c>
      <c r="P83" s="50" t="str">
        <f t="shared" si="24"/>
        <v>im 251b*20</v>
      </c>
      <c r="Q83" s="50">
        <f t="shared" si="46"/>
        <v>0.54</v>
      </c>
    </row>
    <row r="84" spans="1:17">
      <c r="B84" s="54">
        <f t="shared" si="14"/>
        <v>39</v>
      </c>
      <c r="C84" s="61" t="str">
        <f t="shared" si="47"/>
        <v>im255b*20</v>
      </c>
      <c r="D84" s="49">
        <f t="shared" si="48"/>
        <v>0.64100000000000001</v>
      </c>
      <c r="E84" s="49"/>
      <c r="F84" s="49">
        <f t="shared" si="49"/>
        <v>0.64100000000000001</v>
      </c>
      <c r="G84" s="63">
        <f t="shared" si="50"/>
        <v>1.1814859824607014</v>
      </c>
      <c r="H84" s="50">
        <v>20</v>
      </c>
      <c r="I84" s="64">
        <f t="shared" si="51"/>
        <v>23.629719649214028</v>
      </c>
      <c r="J84" s="65">
        <f t="shared" si="52"/>
        <v>23.629719649214028</v>
      </c>
      <c r="L84" s="50">
        <f t="shared" si="11"/>
        <v>45</v>
      </c>
      <c r="M84" s="50" t="s">
        <v>7</v>
      </c>
      <c r="N84" s="50">
        <v>6</v>
      </c>
      <c r="O84" s="50" t="str">
        <f t="shared" si="23"/>
        <v>im255b*20</v>
      </c>
      <c r="P84" s="50" t="str">
        <f t="shared" si="24"/>
        <v>im255b*20</v>
      </c>
      <c r="Q84" s="50">
        <f t="shared" si="46"/>
        <v>0.64100000000000001</v>
      </c>
    </row>
    <row r="85" spans="1:17">
      <c r="B85" s="54">
        <f t="shared" si="14"/>
        <v>40</v>
      </c>
      <c r="C85" s="61" t="str">
        <f t="shared" si="47"/>
        <v>im266b*20</v>
      </c>
      <c r="D85" s="49">
        <f t="shared" si="48"/>
        <v>0.47699999999999998</v>
      </c>
      <c r="E85" s="49"/>
      <c r="F85" s="49">
        <f t="shared" si="49"/>
        <v>0.47699999999999998</v>
      </c>
      <c r="G85" s="63">
        <f t="shared" si="50"/>
        <v>1.7124926374254592</v>
      </c>
      <c r="H85" s="50">
        <v>20</v>
      </c>
      <c r="I85" s="64">
        <f t="shared" si="51"/>
        <v>34.249852748509184</v>
      </c>
      <c r="J85" s="65">
        <f t="shared" si="52"/>
        <v>34.249852748509184</v>
      </c>
      <c r="L85" s="50">
        <f t="shared" si="11"/>
        <v>46</v>
      </c>
      <c r="M85" s="50" t="s">
        <v>8</v>
      </c>
      <c r="N85" s="50">
        <v>6</v>
      </c>
      <c r="O85" s="50" t="str">
        <f t="shared" si="23"/>
        <v>im266b*20</v>
      </c>
      <c r="P85" s="50" t="str">
        <f t="shared" si="24"/>
        <v>im266b*20</v>
      </c>
      <c r="Q85" s="50">
        <f t="shared" si="46"/>
        <v>0.47699999999999998</v>
      </c>
    </row>
    <row r="86" spans="1:17">
      <c r="B86" s="54">
        <f t="shared" si="14"/>
        <v>41</v>
      </c>
      <c r="C86" s="61" t="str">
        <f t="shared" si="47"/>
        <v>im305a*100</v>
      </c>
      <c r="D86" s="49">
        <f t="shared" si="48"/>
        <v>0.29499999999999998</v>
      </c>
      <c r="E86" s="49"/>
      <c r="F86" s="49">
        <f t="shared" si="49"/>
        <v>0.29499999999999998</v>
      </c>
      <c r="G86" s="63">
        <f t="shared" si="50"/>
        <v>2.9452511706281408</v>
      </c>
      <c r="H86" s="50">
        <v>100</v>
      </c>
      <c r="I86" s="64">
        <f t="shared" si="51"/>
        <v>294.5251170628141</v>
      </c>
      <c r="J86" s="65">
        <f t="shared" si="52"/>
        <v>294.5251170628141</v>
      </c>
      <c r="L86" s="50">
        <f t="shared" si="11"/>
        <v>47</v>
      </c>
      <c r="M86" s="50" t="s">
        <v>9</v>
      </c>
      <c r="N86" s="50">
        <v>6</v>
      </c>
      <c r="O86" s="50" t="str">
        <f t="shared" si="23"/>
        <v>im305a*100</v>
      </c>
      <c r="P86" s="50" t="str">
        <f t="shared" si="24"/>
        <v>im305a*100</v>
      </c>
      <c r="Q86" s="50">
        <f t="shared" si="46"/>
        <v>0.29499999999999998</v>
      </c>
    </row>
    <row r="87" spans="1:17">
      <c r="B87" s="54">
        <f t="shared" si="14"/>
        <v>42</v>
      </c>
      <c r="C87" s="61" t="str">
        <f t="shared" si="47"/>
        <v>ref</v>
      </c>
      <c r="D87" s="49">
        <f t="shared" si="48"/>
        <v>0.94599999999999995</v>
      </c>
      <c r="E87" s="49"/>
      <c r="F87" s="49">
        <f t="shared" si="49"/>
        <v>0.94599999999999995</v>
      </c>
      <c r="G87" s="63">
        <f t="shared" si="50"/>
        <v>0.664843696346746</v>
      </c>
      <c r="H87" s="50">
        <v>40</v>
      </c>
      <c r="I87" s="64">
        <f t="shared" si="51"/>
        <v>26.593747853869839</v>
      </c>
      <c r="J87" s="65">
        <f t="shared" si="52"/>
        <v>26.593747853869839</v>
      </c>
      <c r="L87" s="50">
        <f t="shared" si="11"/>
        <v>48</v>
      </c>
      <c r="M87" s="50" t="s">
        <v>10</v>
      </c>
      <c r="N87" s="50">
        <v>6</v>
      </c>
      <c r="O87" s="50" t="str">
        <f t="shared" si="23"/>
        <v>ref</v>
      </c>
      <c r="P87" s="50" t="str">
        <f t="shared" si="24"/>
        <v>ref</v>
      </c>
      <c r="Q87" s="50">
        <f t="shared" si="46"/>
        <v>0.94599999999999995</v>
      </c>
    </row>
    <row r="88" spans="1:17">
      <c r="A88">
        <f>A80+($A$48-$A$40)</f>
        <v>97</v>
      </c>
      <c r="B88" s="48">
        <f t="shared" si="14"/>
        <v>43</v>
      </c>
      <c r="C88" s="61" t="str">
        <f>IF(ISBLANK(I4),"",I4)</f>
        <v/>
      </c>
      <c r="D88" s="49" t="str">
        <f>IF(ISBLANK(I15),"",I15)</f>
        <v/>
      </c>
      <c r="E88" s="49"/>
      <c r="F88" s="49" t="str">
        <f>IF(ISBLANK(I15),"", AVERAGE(D88:E88))</f>
        <v/>
      </c>
      <c r="G88" s="63" t="str">
        <f>IF(ISBLANK(I15),"",(10^(((LN(F88/($E$26-F88)))-$C$34)/$C$33))*$G$33)</f>
        <v/>
      </c>
      <c r="H88" s="50">
        <f t="shared" si="15"/>
        <v>5</v>
      </c>
      <c r="I88" s="64" t="str">
        <f>IF(ISBLANK(I15),"",G88*H88)</f>
        <v/>
      </c>
      <c r="J88" s="65" t="str">
        <f>IF(ISBLANK(I15),"",IF(F88&gt;$F$41,"&lt;LOD",IF(F88&lt;$F$45,"&gt;max",I88)))</f>
        <v/>
      </c>
      <c r="L88" s="50">
        <f t="shared" si="11"/>
        <v>49</v>
      </c>
      <c r="M88" s="50" t="s">
        <v>3</v>
      </c>
      <c r="N88" s="50">
        <v>7</v>
      </c>
      <c r="O88" s="50" t="str">
        <f t="shared" si="23"/>
        <v/>
      </c>
      <c r="P88" s="50" t="str">
        <f t="shared" si="24"/>
        <v/>
      </c>
      <c r="Q88" s="50">
        <f t="shared" ref="Q88:Q95" si="53">I15</f>
        <v>0</v>
      </c>
    </row>
    <row r="89" spans="1:17">
      <c r="B89" s="54">
        <f t="shared" si="14"/>
        <v>44</v>
      </c>
      <c r="C89" s="61" t="str">
        <f t="shared" ref="C89:C95" si="54">IF(ISBLANK(I5),"",I5)</f>
        <v/>
      </c>
      <c r="D89" s="49" t="str">
        <f t="shared" ref="D89:D95" si="55">IF(ISBLANK(I16),"",I16)</f>
        <v/>
      </c>
      <c r="E89" s="49"/>
      <c r="F89" s="49" t="str">
        <f t="shared" ref="F89:F95" si="56">IF(ISBLANK(I16),"", AVERAGE(D89:E89))</f>
        <v/>
      </c>
      <c r="G89" s="63" t="str">
        <f t="shared" ref="G89:G95" si="57">IF(ISBLANK(I16),"",(10^(((LN(F89/($E$26-F89)))-$C$34)/$C$33))*$G$33)</f>
        <v/>
      </c>
      <c r="H89" s="50">
        <f t="shared" si="15"/>
        <v>5</v>
      </c>
      <c r="I89" s="64" t="str">
        <f t="shared" ref="I89:I95" si="58">IF(ISBLANK(I16),"",G89*H89)</f>
        <v/>
      </c>
      <c r="J89" s="65" t="str">
        <f t="shared" ref="J89:J95" si="59">IF(ISBLANK(I16),"",IF(F89&gt;$F$41,"&lt;LOD",IF(F89&lt;$F$45,"&gt;max",I89)))</f>
        <v/>
      </c>
      <c r="L89" s="50">
        <f t="shared" si="11"/>
        <v>50</v>
      </c>
      <c r="M89" s="50" t="s">
        <v>4</v>
      </c>
      <c r="N89" s="50">
        <v>7</v>
      </c>
      <c r="O89" s="50" t="str">
        <f t="shared" si="23"/>
        <v/>
      </c>
      <c r="P89" s="50" t="str">
        <f t="shared" si="24"/>
        <v/>
      </c>
      <c r="Q89" s="50">
        <f t="shared" si="53"/>
        <v>0</v>
      </c>
    </row>
    <row r="90" spans="1:17">
      <c r="B90" s="54">
        <f t="shared" si="14"/>
        <v>45</v>
      </c>
      <c r="C90" s="61" t="str">
        <f t="shared" si="54"/>
        <v/>
      </c>
      <c r="D90" s="49" t="str">
        <f t="shared" si="55"/>
        <v/>
      </c>
      <c r="E90" s="49"/>
      <c r="F90" s="49" t="str">
        <f t="shared" si="56"/>
        <v/>
      </c>
      <c r="G90" s="63" t="str">
        <f t="shared" si="57"/>
        <v/>
      </c>
      <c r="H90" s="50">
        <f t="shared" si="15"/>
        <v>5</v>
      </c>
      <c r="I90" s="64" t="str">
        <f t="shared" si="58"/>
        <v/>
      </c>
      <c r="J90" s="65" t="str">
        <f t="shared" si="59"/>
        <v/>
      </c>
      <c r="L90" s="50">
        <f t="shared" si="11"/>
        <v>51</v>
      </c>
      <c r="M90" s="50" t="s">
        <v>5</v>
      </c>
      <c r="N90" s="50">
        <v>7</v>
      </c>
      <c r="O90" s="50" t="str">
        <f t="shared" si="23"/>
        <v/>
      </c>
      <c r="P90" s="50" t="str">
        <f t="shared" si="24"/>
        <v/>
      </c>
      <c r="Q90" s="50">
        <f t="shared" si="53"/>
        <v>0</v>
      </c>
    </row>
    <row r="91" spans="1:17">
      <c r="B91" s="54">
        <f t="shared" si="14"/>
        <v>46</v>
      </c>
      <c r="C91" s="61" t="str">
        <f t="shared" si="54"/>
        <v/>
      </c>
      <c r="D91" s="49" t="str">
        <f t="shared" si="55"/>
        <v/>
      </c>
      <c r="E91" s="49"/>
      <c r="F91" s="49" t="str">
        <f t="shared" si="56"/>
        <v/>
      </c>
      <c r="G91" s="63" t="str">
        <f t="shared" si="57"/>
        <v/>
      </c>
      <c r="H91" s="50">
        <f t="shared" si="15"/>
        <v>5</v>
      </c>
      <c r="I91" s="64" t="str">
        <f t="shared" si="58"/>
        <v/>
      </c>
      <c r="J91" s="65" t="str">
        <f t="shared" si="59"/>
        <v/>
      </c>
      <c r="L91" s="50">
        <f t="shared" si="11"/>
        <v>52</v>
      </c>
      <c r="M91" s="50" t="s">
        <v>6</v>
      </c>
      <c r="N91" s="50">
        <v>7</v>
      </c>
      <c r="O91" s="50" t="str">
        <f t="shared" si="23"/>
        <v/>
      </c>
      <c r="P91" s="50" t="str">
        <f t="shared" si="24"/>
        <v/>
      </c>
      <c r="Q91" s="50">
        <f t="shared" si="53"/>
        <v>0</v>
      </c>
    </row>
    <row r="92" spans="1:17">
      <c r="B92" s="54">
        <f t="shared" si="14"/>
        <v>47</v>
      </c>
      <c r="C92" s="61" t="str">
        <f t="shared" si="54"/>
        <v/>
      </c>
      <c r="D92" s="49" t="str">
        <f t="shared" si="55"/>
        <v/>
      </c>
      <c r="E92" s="49"/>
      <c r="F92" s="49" t="str">
        <f t="shared" si="56"/>
        <v/>
      </c>
      <c r="G92" s="63" t="str">
        <f t="shared" si="57"/>
        <v/>
      </c>
      <c r="H92" s="50">
        <f t="shared" si="15"/>
        <v>5</v>
      </c>
      <c r="I92" s="64" t="str">
        <f t="shared" si="58"/>
        <v/>
      </c>
      <c r="J92" s="65" t="str">
        <f t="shared" si="59"/>
        <v/>
      </c>
      <c r="L92" s="50">
        <f t="shared" si="11"/>
        <v>53</v>
      </c>
      <c r="M92" s="50" t="s">
        <v>7</v>
      </c>
      <c r="N92" s="50">
        <v>7</v>
      </c>
      <c r="O92" s="50" t="str">
        <f t="shared" si="23"/>
        <v/>
      </c>
      <c r="P92" s="50" t="str">
        <f t="shared" si="24"/>
        <v/>
      </c>
      <c r="Q92" s="50">
        <f t="shared" si="53"/>
        <v>0</v>
      </c>
    </row>
    <row r="93" spans="1:17">
      <c r="B93" s="54">
        <f t="shared" si="14"/>
        <v>48</v>
      </c>
      <c r="C93" s="61" t="str">
        <f t="shared" si="54"/>
        <v/>
      </c>
      <c r="D93" s="49" t="str">
        <f t="shared" si="55"/>
        <v/>
      </c>
      <c r="E93" s="49"/>
      <c r="F93" s="49" t="str">
        <f t="shared" si="56"/>
        <v/>
      </c>
      <c r="G93" s="63" t="str">
        <f t="shared" si="57"/>
        <v/>
      </c>
      <c r="H93" s="50">
        <f t="shared" si="15"/>
        <v>5</v>
      </c>
      <c r="I93" s="64" t="str">
        <f t="shared" si="58"/>
        <v/>
      </c>
      <c r="J93" s="65" t="str">
        <f t="shared" si="59"/>
        <v/>
      </c>
      <c r="L93" s="50">
        <f t="shared" si="11"/>
        <v>54</v>
      </c>
      <c r="M93" s="50" t="s">
        <v>8</v>
      </c>
      <c r="N93" s="50">
        <v>7</v>
      </c>
      <c r="O93" s="50" t="str">
        <f t="shared" si="23"/>
        <v/>
      </c>
      <c r="P93" s="50" t="str">
        <f t="shared" si="24"/>
        <v/>
      </c>
      <c r="Q93" s="50">
        <f t="shared" si="53"/>
        <v>0</v>
      </c>
    </row>
    <row r="94" spans="1:17">
      <c r="B94" s="54">
        <f t="shared" si="14"/>
        <v>49</v>
      </c>
      <c r="C94" s="61" t="str">
        <f t="shared" si="54"/>
        <v/>
      </c>
      <c r="D94" s="49" t="str">
        <f t="shared" si="55"/>
        <v/>
      </c>
      <c r="E94" s="49"/>
      <c r="F94" s="49" t="str">
        <f t="shared" si="56"/>
        <v/>
      </c>
      <c r="G94" s="63" t="str">
        <f t="shared" si="57"/>
        <v/>
      </c>
      <c r="H94" s="50">
        <f t="shared" si="15"/>
        <v>5</v>
      </c>
      <c r="I94" s="64" t="str">
        <f t="shared" si="58"/>
        <v/>
      </c>
      <c r="J94" s="65" t="str">
        <f t="shared" si="59"/>
        <v/>
      </c>
      <c r="L94" s="50">
        <f t="shared" si="11"/>
        <v>55</v>
      </c>
      <c r="M94" s="50" t="s">
        <v>9</v>
      </c>
      <c r="N94" s="50">
        <v>7</v>
      </c>
      <c r="O94" s="50" t="str">
        <f t="shared" si="23"/>
        <v/>
      </c>
      <c r="P94" s="50" t="str">
        <f t="shared" si="24"/>
        <v/>
      </c>
      <c r="Q94" s="50">
        <f t="shared" si="53"/>
        <v>0</v>
      </c>
    </row>
    <row r="95" spans="1:17">
      <c r="B95" s="54">
        <f t="shared" si="14"/>
        <v>50</v>
      </c>
      <c r="C95" s="61" t="str">
        <f t="shared" si="54"/>
        <v/>
      </c>
      <c r="D95" s="49" t="str">
        <f t="shared" si="55"/>
        <v/>
      </c>
      <c r="E95" s="49"/>
      <c r="F95" s="49" t="str">
        <f t="shared" si="56"/>
        <v/>
      </c>
      <c r="G95" s="63" t="str">
        <f t="shared" si="57"/>
        <v/>
      </c>
      <c r="H95" s="50">
        <f t="shared" si="15"/>
        <v>5</v>
      </c>
      <c r="I95" s="64" t="str">
        <f t="shared" si="58"/>
        <v/>
      </c>
      <c r="J95" s="65" t="str">
        <f t="shared" si="59"/>
        <v/>
      </c>
      <c r="L95" s="50">
        <f t="shared" si="11"/>
        <v>56</v>
      </c>
      <c r="M95" s="50" t="s">
        <v>10</v>
      </c>
      <c r="N95" s="50">
        <v>7</v>
      </c>
      <c r="O95" s="50" t="str">
        <f t="shared" si="23"/>
        <v/>
      </c>
      <c r="P95" s="50" t="str">
        <f t="shared" si="24"/>
        <v/>
      </c>
      <c r="Q95" s="50">
        <f t="shared" si="53"/>
        <v>0</v>
      </c>
    </row>
    <row r="96" spans="1:17">
      <c r="A96">
        <f>A88+($A$48-$A$40)</f>
        <v>113</v>
      </c>
      <c r="B96" s="48">
        <f t="shared" si="14"/>
        <v>51</v>
      </c>
      <c r="C96" s="61" t="str">
        <f>IF(ISBLANK(J4),"",J4)</f>
        <v/>
      </c>
      <c r="D96" s="49" t="str">
        <f>IF(ISBLANK(J15),"",J15)</f>
        <v/>
      </c>
      <c r="E96" s="49"/>
      <c r="F96" s="49" t="str">
        <f>IF(ISBLANK(J15),"", AVERAGE(D96:E96))</f>
        <v/>
      </c>
      <c r="G96" s="63" t="str">
        <f>IF(ISBLANK(J15),"",(10^(((LN(F96/($E$26-F96)))-$C$34)/$C$33))*$G$33)</f>
        <v/>
      </c>
      <c r="H96" s="50">
        <f t="shared" si="15"/>
        <v>5</v>
      </c>
      <c r="I96" s="64" t="str">
        <f>IF(ISBLANK(J15),"",G96*H96)</f>
        <v/>
      </c>
      <c r="J96" s="65" t="str">
        <f>IF(ISBLANK(J15),"",IF(F96&gt;$F$41,"&lt;LOD",IF(F96&lt;$F$45,"&gt;max",I96)))</f>
        <v/>
      </c>
      <c r="L96" s="50">
        <f t="shared" si="11"/>
        <v>57</v>
      </c>
      <c r="M96" s="50" t="s">
        <v>3</v>
      </c>
      <c r="N96" s="50">
        <v>8</v>
      </c>
      <c r="O96" s="50" t="str">
        <f t="shared" si="23"/>
        <v/>
      </c>
      <c r="P96" s="50" t="str">
        <f t="shared" si="24"/>
        <v/>
      </c>
      <c r="Q96" s="50">
        <f t="shared" ref="Q96:Q103" si="60">J15</f>
        <v>0</v>
      </c>
    </row>
    <row r="97" spans="1:17">
      <c r="B97" s="54">
        <f t="shared" si="14"/>
        <v>52</v>
      </c>
      <c r="C97" s="61" t="str">
        <f t="shared" ref="C97:C103" si="61">IF(ISBLANK(J5),"",J5)</f>
        <v/>
      </c>
      <c r="D97" s="49" t="str">
        <f t="shared" ref="D97:D103" si="62">IF(ISBLANK(J16),"",J16)</f>
        <v/>
      </c>
      <c r="E97" s="49"/>
      <c r="F97" s="49" t="str">
        <f t="shared" ref="F97:F103" si="63">IF(ISBLANK(J16),"", AVERAGE(D97:E97))</f>
        <v/>
      </c>
      <c r="G97" s="63" t="str">
        <f t="shared" ref="G97:G103" si="64">IF(ISBLANK(J16),"",(10^(((LN(F97/($E$26-F97)))-$C$34)/$C$33))*$G$33)</f>
        <v/>
      </c>
      <c r="H97" s="50">
        <f t="shared" si="15"/>
        <v>5</v>
      </c>
      <c r="I97" s="64" t="str">
        <f t="shared" ref="I97:I103" si="65">IF(ISBLANK(J16),"",G97*H97)</f>
        <v/>
      </c>
      <c r="J97" s="65" t="str">
        <f t="shared" ref="J97:J103" si="66">IF(ISBLANK(J16),"",IF(F97&gt;$F$41,"&lt;LOD",IF(F97&lt;$F$45,"&gt;max",I97)))</f>
        <v/>
      </c>
      <c r="L97" s="50">
        <f t="shared" si="11"/>
        <v>58</v>
      </c>
      <c r="M97" s="50" t="s">
        <v>4</v>
      </c>
      <c r="N97" s="50">
        <v>8</v>
      </c>
      <c r="O97" s="50" t="str">
        <f t="shared" si="23"/>
        <v/>
      </c>
      <c r="P97" s="50" t="str">
        <f t="shared" si="24"/>
        <v/>
      </c>
      <c r="Q97" s="50">
        <f t="shared" si="60"/>
        <v>0</v>
      </c>
    </row>
    <row r="98" spans="1:17">
      <c r="B98" s="54">
        <f t="shared" si="14"/>
        <v>53</v>
      </c>
      <c r="C98" s="61" t="str">
        <f t="shared" si="61"/>
        <v/>
      </c>
      <c r="D98" s="49" t="str">
        <f t="shared" si="62"/>
        <v/>
      </c>
      <c r="E98" s="49"/>
      <c r="F98" s="49" t="str">
        <f t="shared" si="63"/>
        <v/>
      </c>
      <c r="G98" s="63" t="str">
        <f t="shared" si="64"/>
        <v/>
      </c>
      <c r="H98" s="50">
        <f t="shared" si="15"/>
        <v>5</v>
      </c>
      <c r="I98" s="64" t="str">
        <f t="shared" si="65"/>
        <v/>
      </c>
      <c r="J98" s="65" t="str">
        <f t="shared" si="66"/>
        <v/>
      </c>
      <c r="L98" s="50">
        <f t="shared" si="11"/>
        <v>59</v>
      </c>
      <c r="M98" s="50" t="s">
        <v>5</v>
      </c>
      <c r="N98" s="50">
        <v>8</v>
      </c>
      <c r="O98" s="50" t="str">
        <f t="shared" si="23"/>
        <v/>
      </c>
      <c r="P98" s="50" t="str">
        <f t="shared" si="24"/>
        <v/>
      </c>
      <c r="Q98" s="50">
        <f t="shared" si="60"/>
        <v>0</v>
      </c>
    </row>
    <row r="99" spans="1:17">
      <c r="B99" s="54">
        <f t="shared" si="14"/>
        <v>54</v>
      </c>
      <c r="C99" s="61" t="str">
        <f t="shared" si="61"/>
        <v/>
      </c>
      <c r="D99" s="49" t="str">
        <f t="shared" si="62"/>
        <v/>
      </c>
      <c r="E99" s="49"/>
      <c r="F99" s="49" t="str">
        <f t="shared" si="63"/>
        <v/>
      </c>
      <c r="G99" s="63" t="str">
        <f t="shared" si="64"/>
        <v/>
      </c>
      <c r="H99" s="50">
        <f t="shared" si="15"/>
        <v>5</v>
      </c>
      <c r="I99" s="64" t="str">
        <f t="shared" si="65"/>
        <v/>
      </c>
      <c r="J99" s="65" t="str">
        <f t="shared" si="66"/>
        <v/>
      </c>
      <c r="L99" s="50">
        <f t="shared" si="11"/>
        <v>60</v>
      </c>
      <c r="M99" s="50" t="s">
        <v>6</v>
      </c>
      <c r="N99" s="50">
        <v>8</v>
      </c>
      <c r="O99" s="50" t="str">
        <f t="shared" si="23"/>
        <v/>
      </c>
      <c r="P99" s="50" t="str">
        <f t="shared" si="24"/>
        <v/>
      </c>
      <c r="Q99" s="50">
        <f t="shared" si="60"/>
        <v>0</v>
      </c>
    </row>
    <row r="100" spans="1:17">
      <c r="B100" s="54">
        <f t="shared" si="14"/>
        <v>55</v>
      </c>
      <c r="C100" s="61" t="str">
        <f t="shared" si="61"/>
        <v/>
      </c>
      <c r="D100" s="49" t="str">
        <f t="shared" si="62"/>
        <v/>
      </c>
      <c r="E100" s="49"/>
      <c r="F100" s="49" t="str">
        <f t="shared" si="63"/>
        <v/>
      </c>
      <c r="G100" s="63" t="str">
        <f t="shared" si="64"/>
        <v/>
      </c>
      <c r="H100" s="50">
        <f t="shared" si="15"/>
        <v>5</v>
      </c>
      <c r="I100" s="64" t="str">
        <f t="shared" si="65"/>
        <v/>
      </c>
      <c r="J100" s="65" t="str">
        <f t="shared" si="66"/>
        <v/>
      </c>
      <c r="L100" s="50">
        <f t="shared" si="11"/>
        <v>61</v>
      </c>
      <c r="M100" s="50" t="s">
        <v>7</v>
      </c>
      <c r="N100" s="50">
        <v>8</v>
      </c>
      <c r="O100" s="50" t="str">
        <f t="shared" si="23"/>
        <v/>
      </c>
      <c r="P100" s="50" t="str">
        <f t="shared" si="24"/>
        <v/>
      </c>
      <c r="Q100" s="50">
        <f t="shared" si="60"/>
        <v>0</v>
      </c>
    </row>
    <row r="101" spans="1:17">
      <c r="B101" s="54">
        <f t="shared" si="14"/>
        <v>56</v>
      </c>
      <c r="C101" s="61" t="str">
        <f t="shared" si="61"/>
        <v/>
      </c>
      <c r="D101" s="49" t="str">
        <f t="shared" si="62"/>
        <v/>
      </c>
      <c r="E101" s="49"/>
      <c r="F101" s="49" t="str">
        <f t="shared" si="63"/>
        <v/>
      </c>
      <c r="G101" s="63" t="str">
        <f t="shared" si="64"/>
        <v/>
      </c>
      <c r="H101" s="50">
        <f t="shared" si="15"/>
        <v>5</v>
      </c>
      <c r="I101" s="64" t="str">
        <f t="shared" si="65"/>
        <v/>
      </c>
      <c r="J101" s="65" t="str">
        <f t="shared" si="66"/>
        <v/>
      </c>
      <c r="L101" s="50">
        <f t="shared" si="11"/>
        <v>62</v>
      </c>
      <c r="M101" s="50" t="s">
        <v>8</v>
      </c>
      <c r="N101" s="50">
        <v>8</v>
      </c>
      <c r="O101" s="50" t="str">
        <f t="shared" si="23"/>
        <v/>
      </c>
      <c r="P101" s="50" t="str">
        <f t="shared" si="24"/>
        <v/>
      </c>
      <c r="Q101" s="50">
        <f t="shared" si="60"/>
        <v>0</v>
      </c>
    </row>
    <row r="102" spans="1:17">
      <c r="B102" s="54">
        <f t="shared" si="14"/>
        <v>57</v>
      </c>
      <c r="C102" s="61" t="str">
        <f t="shared" si="61"/>
        <v/>
      </c>
      <c r="D102" s="49" t="str">
        <f t="shared" si="62"/>
        <v/>
      </c>
      <c r="E102" s="49"/>
      <c r="F102" s="49" t="str">
        <f t="shared" si="63"/>
        <v/>
      </c>
      <c r="G102" s="63" t="str">
        <f t="shared" si="64"/>
        <v/>
      </c>
      <c r="H102" s="50">
        <f t="shared" si="15"/>
        <v>5</v>
      </c>
      <c r="I102" s="64" t="str">
        <f t="shared" si="65"/>
        <v/>
      </c>
      <c r="J102" s="65" t="str">
        <f t="shared" si="66"/>
        <v/>
      </c>
      <c r="L102" s="50">
        <f t="shared" si="11"/>
        <v>63</v>
      </c>
      <c r="M102" s="50" t="s">
        <v>9</v>
      </c>
      <c r="N102" s="50">
        <v>8</v>
      </c>
      <c r="O102" s="50" t="str">
        <f t="shared" si="23"/>
        <v/>
      </c>
      <c r="P102" s="50" t="str">
        <f t="shared" si="24"/>
        <v/>
      </c>
      <c r="Q102" s="50">
        <f t="shared" si="60"/>
        <v>0</v>
      </c>
    </row>
    <row r="103" spans="1:17">
      <c r="B103" s="54">
        <f t="shared" si="14"/>
        <v>58</v>
      </c>
      <c r="C103" s="61" t="str">
        <f t="shared" si="61"/>
        <v/>
      </c>
      <c r="D103" s="49" t="str">
        <f t="shared" si="62"/>
        <v/>
      </c>
      <c r="E103" s="49"/>
      <c r="F103" s="49" t="str">
        <f t="shared" si="63"/>
        <v/>
      </c>
      <c r="G103" s="63" t="str">
        <f t="shared" si="64"/>
        <v/>
      </c>
      <c r="H103" s="50">
        <f t="shared" si="15"/>
        <v>5</v>
      </c>
      <c r="I103" s="64" t="str">
        <f t="shared" si="65"/>
        <v/>
      </c>
      <c r="J103" s="65" t="str">
        <f t="shared" si="66"/>
        <v/>
      </c>
      <c r="L103" s="50">
        <f t="shared" si="11"/>
        <v>64</v>
      </c>
      <c r="M103" s="50" t="s">
        <v>10</v>
      </c>
      <c r="N103" s="50">
        <v>8</v>
      </c>
      <c r="O103" s="50" t="str">
        <f t="shared" si="23"/>
        <v/>
      </c>
      <c r="P103" s="50" t="str">
        <f t="shared" si="24"/>
        <v/>
      </c>
      <c r="Q103" s="50">
        <f t="shared" si="60"/>
        <v>0</v>
      </c>
    </row>
    <row r="104" spans="1:17">
      <c r="A104">
        <f>A96+($A$48-$A$40)</f>
        <v>129</v>
      </c>
      <c r="B104" s="48">
        <f t="shared" si="14"/>
        <v>59</v>
      </c>
      <c r="C104" s="61" t="str">
        <f>IF(ISBLANK(K4),"",K4)</f>
        <v/>
      </c>
      <c r="D104" s="49" t="str">
        <f>IF(ISBLANK(K15),"",K15)</f>
        <v/>
      </c>
      <c r="E104" s="49"/>
      <c r="F104" s="49" t="str">
        <f>IF(ISBLANK(K15),"", AVERAGE(D104:E104))</f>
        <v/>
      </c>
      <c r="G104" s="63" t="str">
        <f>IF(ISBLANK(K15),"",(10^(((LN(F104/($E$26-F104)))-$C$34)/$C$33))*$G$33)</f>
        <v/>
      </c>
      <c r="H104" s="50">
        <f t="shared" si="15"/>
        <v>5</v>
      </c>
      <c r="I104" s="64" t="str">
        <f>IF(ISBLANK(K15),"",G104*H104)</f>
        <v/>
      </c>
      <c r="J104" s="65" t="str">
        <f>IF(ISBLANK(K15),"",IF(F104&gt;$F$41,"&lt;LOD",IF(F104&lt;$F$45,"&gt;max",I104)))</f>
        <v/>
      </c>
      <c r="L104" s="50">
        <f t="shared" si="11"/>
        <v>65</v>
      </c>
      <c r="M104" s="50" t="s">
        <v>3</v>
      </c>
      <c r="N104" s="50">
        <v>9</v>
      </c>
      <c r="O104" s="50" t="str">
        <f t="shared" si="23"/>
        <v/>
      </c>
      <c r="P104" s="50" t="str">
        <f t="shared" si="24"/>
        <v/>
      </c>
      <c r="Q104" s="50">
        <f t="shared" ref="Q104:Q111" si="67">K15</f>
        <v>0</v>
      </c>
    </row>
    <row r="105" spans="1:17">
      <c r="B105" s="54">
        <f t="shared" si="14"/>
        <v>60</v>
      </c>
      <c r="C105" s="61" t="str">
        <f t="shared" ref="C105:C111" si="68">IF(ISBLANK(K5),"",K5)</f>
        <v/>
      </c>
      <c r="D105" s="49" t="str">
        <f t="shared" ref="D105:D111" si="69">IF(ISBLANK(K16),"",K16)</f>
        <v/>
      </c>
      <c r="E105" s="49"/>
      <c r="F105" s="49" t="str">
        <f t="shared" ref="F105:F111" si="70">IF(ISBLANK(K16),"", AVERAGE(D105:E105))</f>
        <v/>
      </c>
      <c r="G105" s="63" t="str">
        <f t="shared" ref="G105:G111" si="71">IF(ISBLANK(K16),"",(10^(((LN(F105/($E$26-F105)))-$C$34)/$C$33))*$G$33)</f>
        <v/>
      </c>
      <c r="H105" s="50">
        <f t="shared" si="15"/>
        <v>5</v>
      </c>
      <c r="I105" s="64" t="str">
        <f t="shared" ref="I105:I111" si="72">IF(ISBLANK(K16),"",G105*H105)</f>
        <v/>
      </c>
      <c r="J105" s="65" t="str">
        <f t="shared" ref="J105:J111" si="73">IF(ISBLANK(K16),"",IF(F105&gt;$F$41,"&lt;LOD",IF(F105&lt;$F$45,"&gt;max",I105)))</f>
        <v/>
      </c>
      <c r="L105" s="50">
        <f t="shared" ref="L105:L135" si="74">L104+1</f>
        <v>66</v>
      </c>
      <c r="M105" s="50" t="s">
        <v>4</v>
      </c>
      <c r="N105" s="50">
        <v>9</v>
      </c>
      <c r="O105" s="50" t="str">
        <f t="shared" si="23"/>
        <v/>
      </c>
      <c r="P105" s="50" t="str">
        <f t="shared" si="24"/>
        <v/>
      </c>
      <c r="Q105" s="50">
        <f t="shared" si="67"/>
        <v>0</v>
      </c>
    </row>
    <row r="106" spans="1:17">
      <c r="B106" s="54">
        <f t="shared" si="14"/>
        <v>61</v>
      </c>
      <c r="C106" s="61" t="str">
        <f t="shared" si="68"/>
        <v/>
      </c>
      <c r="D106" s="49" t="str">
        <f t="shared" si="69"/>
        <v/>
      </c>
      <c r="E106" s="49"/>
      <c r="F106" s="49" t="str">
        <f t="shared" si="70"/>
        <v/>
      </c>
      <c r="G106" s="63" t="str">
        <f t="shared" si="71"/>
        <v/>
      </c>
      <c r="H106" s="50">
        <f t="shared" si="15"/>
        <v>5</v>
      </c>
      <c r="I106" s="64" t="str">
        <f t="shared" si="72"/>
        <v/>
      </c>
      <c r="J106" s="65" t="str">
        <f t="shared" si="73"/>
        <v/>
      </c>
      <c r="L106" s="50">
        <f t="shared" si="74"/>
        <v>67</v>
      </c>
      <c r="M106" s="50" t="s">
        <v>5</v>
      </c>
      <c r="N106" s="50">
        <v>9</v>
      </c>
      <c r="O106" s="50" t="str">
        <f t="shared" si="23"/>
        <v/>
      </c>
      <c r="P106" s="50" t="str">
        <f t="shared" si="24"/>
        <v/>
      </c>
      <c r="Q106" s="50">
        <f t="shared" si="67"/>
        <v>0</v>
      </c>
    </row>
    <row r="107" spans="1:17">
      <c r="B107" s="54">
        <f t="shared" si="14"/>
        <v>62</v>
      </c>
      <c r="C107" s="61" t="str">
        <f t="shared" si="68"/>
        <v/>
      </c>
      <c r="D107" s="49" t="str">
        <f t="shared" si="69"/>
        <v/>
      </c>
      <c r="E107" s="49"/>
      <c r="F107" s="49" t="str">
        <f t="shared" si="70"/>
        <v/>
      </c>
      <c r="G107" s="63" t="str">
        <f t="shared" si="71"/>
        <v/>
      </c>
      <c r="H107" s="50">
        <f t="shared" si="15"/>
        <v>5</v>
      </c>
      <c r="I107" s="64" t="str">
        <f t="shared" si="72"/>
        <v/>
      </c>
      <c r="J107" s="65" t="str">
        <f t="shared" si="73"/>
        <v/>
      </c>
      <c r="L107" s="50">
        <f t="shared" si="74"/>
        <v>68</v>
      </c>
      <c r="M107" s="50" t="s">
        <v>6</v>
      </c>
      <c r="N107" s="50">
        <v>9</v>
      </c>
      <c r="O107" s="50" t="str">
        <f t="shared" si="23"/>
        <v/>
      </c>
      <c r="P107" s="50" t="str">
        <f t="shared" si="24"/>
        <v/>
      </c>
      <c r="Q107" s="50">
        <f t="shared" si="67"/>
        <v>0</v>
      </c>
    </row>
    <row r="108" spans="1:17">
      <c r="B108" s="54">
        <f t="shared" si="14"/>
        <v>63</v>
      </c>
      <c r="C108" s="61" t="str">
        <f t="shared" si="68"/>
        <v/>
      </c>
      <c r="D108" s="49" t="str">
        <f t="shared" si="69"/>
        <v/>
      </c>
      <c r="E108" s="49"/>
      <c r="F108" s="49" t="str">
        <f t="shared" si="70"/>
        <v/>
      </c>
      <c r="G108" s="63" t="str">
        <f t="shared" si="71"/>
        <v/>
      </c>
      <c r="H108" s="50">
        <f t="shared" si="15"/>
        <v>5</v>
      </c>
      <c r="I108" s="64" t="str">
        <f t="shared" si="72"/>
        <v/>
      </c>
      <c r="J108" s="65" t="str">
        <f t="shared" si="73"/>
        <v/>
      </c>
      <c r="L108" s="50">
        <f t="shared" si="74"/>
        <v>69</v>
      </c>
      <c r="M108" s="50" t="s">
        <v>7</v>
      </c>
      <c r="N108" s="50">
        <v>9</v>
      </c>
      <c r="O108" s="50" t="str">
        <f t="shared" si="23"/>
        <v/>
      </c>
      <c r="P108" s="50" t="str">
        <f t="shared" si="24"/>
        <v/>
      </c>
      <c r="Q108" s="50">
        <f t="shared" si="67"/>
        <v>0</v>
      </c>
    </row>
    <row r="109" spans="1:17">
      <c r="B109" s="54">
        <f t="shared" si="14"/>
        <v>64</v>
      </c>
      <c r="C109" s="61" t="str">
        <f t="shared" si="68"/>
        <v/>
      </c>
      <c r="D109" s="49" t="str">
        <f t="shared" si="69"/>
        <v/>
      </c>
      <c r="E109" s="49"/>
      <c r="F109" s="49" t="str">
        <f t="shared" si="70"/>
        <v/>
      </c>
      <c r="G109" s="63" t="str">
        <f t="shared" si="71"/>
        <v/>
      </c>
      <c r="H109" s="50">
        <f t="shared" si="15"/>
        <v>5</v>
      </c>
      <c r="I109" s="64" t="str">
        <f t="shared" si="72"/>
        <v/>
      </c>
      <c r="J109" s="65" t="str">
        <f t="shared" si="73"/>
        <v/>
      </c>
      <c r="L109" s="50">
        <f t="shared" si="74"/>
        <v>70</v>
      </c>
      <c r="M109" s="50" t="s">
        <v>8</v>
      </c>
      <c r="N109" s="50">
        <v>9</v>
      </c>
      <c r="O109" s="50" t="str">
        <f t="shared" si="23"/>
        <v/>
      </c>
      <c r="P109" s="50" t="str">
        <f t="shared" si="24"/>
        <v/>
      </c>
      <c r="Q109" s="50">
        <f t="shared" si="67"/>
        <v>0</v>
      </c>
    </row>
    <row r="110" spans="1:17">
      <c r="B110" s="54">
        <f t="shared" si="14"/>
        <v>65</v>
      </c>
      <c r="C110" s="61" t="str">
        <f t="shared" si="68"/>
        <v/>
      </c>
      <c r="D110" s="49" t="str">
        <f t="shared" si="69"/>
        <v/>
      </c>
      <c r="E110" s="49"/>
      <c r="F110" s="49" t="str">
        <f t="shared" si="70"/>
        <v/>
      </c>
      <c r="G110" s="63" t="str">
        <f t="shared" si="71"/>
        <v/>
      </c>
      <c r="H110" s="50">
        <f t="shared" si="15"/>
        <v>5</v>
      </c>
      <c r="I110" s="64" t="str">
        <f t="shared" si="72"/>
        <v/>
      </c>
      <c r="J110" s="65" t="str">
        <f t="shared" si="73"/>
        <v/>
      </c>
      <c r="L110" s="50">
        <f t="shared" si="74"/>
        <v>71</v>
      </c>
      <c r="M110" s="50" t="s">
        <v>9</v>
      </c>
      <c r="N110" s="50">
        <v>9</v>
      </c>
      <c r="O110" s="50" t="str">
        <f t="shared" si="23"/>
        <v/>
      </c>
      <c r="P110" s="50" t="str">
        <f t="shared" si="24"/>
        <v/>
      </c>
      <c r="Q110" s="50">
        <f t="shared" si="67"/>
        <v>0</v>
      </c>
    </row>
    <row r="111" spans="1:17">
      <c r="B111" s="54">
        <f t="shared" ref="B111:B129" si="75">B110+1</f>
        <v>66</v>
      </c>
      <c r="C111" s="61" t="str">
        <f t="shared" si="68"/>
        <v/>
      </c>
      <c r="D111" s="49" t="str">
        <f t="shared" si="69"/>
        <v/>
      </c>
      <c r="E111" s="49"/>
      <c r="F111" s="49" t="str">
        <f t="shared" si="70"/>
        <v/>
      </c>
      <c r="G111" s="63" t="str">
        <f t="shared" si="71"/>
        <v/>
      </c>
      <c r="H111" s="50">
        <f t="shared" ref="H111:H129" si="76">$D$34</f>
        <v>5</v>
      </c>
      <c r="I111" s="64" t="str">
        <f t="shared" si="72"/>
        <v/>
      </c>
      <c r="J111" s="65" t="str">
        <f t="shared" si="73"/>
        <v/>
      </c>
      <c r="L111" s="50">
        <f t="shared" si="74"/>
        <v>72</v>
      </c>
      <c r="M111" s="50" t="s">
        <v>10</v>
      </c>
      <c r="N111" s="50">
        <v>9</v>
      </c>
      <c r="O111" s="50" t="str">
        <f t="shared" si="23"/>
        <v/>
      </c>
      <c r="P111" s="50" t="str">
        <f t="shared" si="24"/>
        <v/>
      </c>
      <c r="Q111" s="50">
        <f t="shared" si="67"/>
        <v>0</v>
      </c>
    </row>
    <row r="112" spans="1:17">
      <c r="A112">
        <f>A104+($A$48-$A$40)</f>
        <v>145</v>
      </c>
      <c r="B112" s="48">
        <f t="shared" si="75"/>
        <v>67</v>
      </c>
      <c r="C112" s="61" t="str">
        <f>IF(ISBLANK(L4),"",L4)</f>
        <v/>
      </c>
      <c r="D112" s="49" t="str">
        <f>IF(ISBLANK(L15),"",L15)</f>
        <v/>
      </c>
      <c r="E112" s="49"/>
      <c r="F112" s="49" t="str">
        <f>IF(ISBLANK(L15),"", AVERAGE(D112:E112))</f>
        <v/>
      </c>
      <c r="G112" s="63" t="str">
        <f>IF(ISBLANK(L15),"",(10^(((LN(F112/($E$26-F112)))-$C$34)/$C$33))*$G$33)</f>
        <v/>
      </c>
      <c r="H112" s="50">
        <f t="shared" si="76"/>
        <v>5</v>
      </c>
      <c r="I112" s="64" t="str">
        <f>IF(ISBLANK(L15),"",G112*H112)</f>
        <v/>
      </c>
      <c r="J112" s="65" t="str">
        <f>IF(ISBLANK(L15),"",IF(F112&gt;$F$41,"&lt;LOD",IF(F112&lt;$F$45,"&gt;max",I112)))</f>
        <v/>
      </c>
      <c r="L112" s="50">
        <f t="shared" si="74"/>
        <v>73</v>
      </c>
      <c r="M112" s="50" t="s">
        <v>3</v>
      </c>
      <c r="N112" s="50">
        <v>10</v>
      </c>
      <c r="O112" s="50" t="str">
        <f t="shared" si="23"/>
        <v/>
      </c>
      <c r="P112" s="50" t="str">
        <f t="shared" si="24"/>
        <v/>
      </c>
      <c r="Q112" s="50">
        <f t="shared" ref="Q112:Q119" si="77">L15</f>
        <v>0</v>
      </c>
    </row>
    <row r="113" spans="1:17">
      <c r="B113" s="54">
        <f t="shared" si="75"/>
        <v>68</v>
      </c>
      <c r="C113" s="61" t="str">
        <f t="shared" ref="C113:C119" si="78">IF(ISBLANK(L5),"",L5)</f>
        <v/>
      </c>
      <c r="D113" s="49" t="str">
        <f t="shared" ref="D113:D119" si="79">IF(ISBLANK(L16),"",L16)</f>
        <v/>
      </c>
      <c r="E113" s="49"/>
      <c r="F113" s="49" t="str">
        <f t="shared" ref="F113:F119" si="80">IF(ISBLANK(L16),"", AVERAGE(D113:E113))</f>
        <v/>
      </c>
      <c r="G113" s="63" t="str">
        <f t="shared" ref="G113:G119" si="81">IF(ISBLANK(L16),"",(10^(((LN(F113/($E$26-F113)))-$C$34)/$C$33))*$G$33)</f>
        <v/>
      </c>
      <c r="H113" s="50">
        <f t="shared" si="76"/>
        <v>5</v>
      </c>
      <c r="I113" s="64" t="str">
        <f t="shared" ref="I113:I119" si="82">IF(ISBLANK(L16),"",G113*H113)</f>
        <v/>
      </c>
      <c r="J113" s="65" t="str">
        <f t="shared" ref="J113:J119" si="83">IF(ISBLANK(L16),"",IF(F113&gt;$F$41,"&lt;LOD",IF(F113&lt;$F$45,"&gt;max",I113)))</f>
        <v/>
      </c>
      <c r="L113" s="50">
        <f t="shared" si="74"/>
        <v>74</v>
      </c>
      <c r="M113" s="50" t="s">
        <v>4</v>
      </c>
      <c r="N113" s="50">
        <v>10</v>
      </c>
      <c r="O113" s="50" t="str">
        <f t="shared" ref="O113:O129" si="84">+C113</f>
        <v/>
      </c>
      <c r="P113" s="50" t="str">
        <f t="shared" ref="P113:P129" si="85">+C113</f>
        <v/>
      </c>
      <c r="Q113" s="50">
        <f t="shared" si="77"/>
        <v>0</v>
      </c>
    </row>
    <row r="114" spans="1:17">
      <c r="B114" s="54">
        <f t="shared" si="75"/>
        <v>69</v>
      </c>
      <c r="C114" s="61" t="str">
        <f t="shared" si="78"/>
        <v/>
      </c>
      <c r="D114" s="49" t="str">
        <f t="shared" si="79"/>
        <v/>
      </c>
      <c r="E114" s="49"/>
      <c r="F114" s="49" t="str">
        <f t="shared" si="80"/>
        <v/>
      </c>
      <c r="G114" s="63" t="str">
        <f t="shared" si="81"/>
        <v/>
      </c>
      <c r="H114" s="50">
        <f t="shared" si="76"/>
        <v>5</v>
      </c>
      <c r="I114" s="64" t="str">
        <f t="shared" si="82"/>
        <v/>
      </c>
      <c r="J114" s="65" t="str">
        <f t="shared" si="83"/>
        <v/>
      </c>
      <c r="L114" s="50">
        <f t="shared" si="74"/>
        <v>75</v>
      </c>
      <c r="M114" s="50" t="s">
        <v>5</v>
      </c>
      <c r="N114" s="50">
        <v>10</v>
      </c>
      <c r="O114" s="50" t="str">
        <f t="shared" si="84"/>
        <v/>
      </c>
      <c r="P114" s="50" t="str">
        <f t="shared" si="85"/>
        <v/>
      </c>
      <c r="Q114" s="50">
        <f t="shared" si="77"/>
        <v>0</v>
      </c>
    </row>
    <row r="115" spans="1:17">
      <c r="B115" s="54">
        <f t="shared" si="75"/>
        <v>70</v>
      </c>
      <c r="C115" s="61" t="str">
        <f t="shared" si="78"/>
        <v/>
      </c>
      <c r="D115" s="49" t="str">
        <f t="shared" si="79"/>
        <v/>
      </c>
      <c r="E115" s="49"/>
      <c r="F115" s="49" t="str">
        <f t="shared" si="80"/>
        <v/>
      </c>
      <c r="G115" s="63" t="str">
        <f t="shared" si="81"/>
        <v/>
      </c>
      <c r="H115" s="50">
        <f t="shared" si="76"/>
        <v>5</v>
      </c>
      <c r="I115" s="64" t="str">
        <f t="shared" si="82"/>
        <v/>
      </c>
      <c r="J115" s="65" t="str">
        <f t="shared" si="83"/>
        <v/>
      </c>
      <c r="L115" s="50">
        <f t="shared" si="74"/>
        <v>76</v>
      </c>
      <c r="M115" s="50" t="s">
        <v>6</v>
      </c>
      <c r="N115" s="50">
        <v>10</v>
      </c>
      <c r="O115" s="50" t="str">
        <f t="shared" si="84"/>
        <v/>
      </c>
      <c r="P115" s="50" t="str">
        <f t="shared" si="85"/>
        <v/>
      </c>
      <c r="Q115" s="50">
        <f t="shared" si="77"/>
        <v>0</v>
      </c>
    </row>
    <row r="116" spans="1:17">
      <c r="B116" s="54">
        <f t="shared" si="75"/>
        <v>71</v>
      </c>
      <c r="C116" s="61" t="str">
        <f t="shared" si="78"/>
        <v/>
      </c>
      <c r="D116" s="49" t="str">
        <f t="shared" si="79"/>
        <v/>
      </c>
      <c r="E116" s="49"/>
      <c r="F116" s="49" t="str">
        <f t="shared" si="80"/>
        <v/>
      </c>
      <c r="G116" s="63" t="str">
        <f t="shared" si="81"/>
        <v/>
      </c>
      <c r="H116" s="50">
        <f t="shared" si="76"/>
        <v>5</v>
      </c>
      <c r="I116" s="64" t="str">
        <f t="shared" si="82"/>
        <v/>
      </c>
      <c r="J116" s="65" t="str">
        <f t="shared" si="83"/>
        <v/>
      </c>
      <c r="L116" s="50">
        <f t="shared" si="74"/>
        <v>77</v>
      </c>
      <c r="M116" s="50" t="s">
        <v>7</v>
      </c>
      <c r="N116" s="50">
        <v>10</v>
      </c>
      <c r="O116" s="50" t="str">
        <f t="shared" si="84"/>
        <v/>
      </c>
      <c r="P116" s="50" t="str">
        <f t="shared" si="85"/>
        <v/>
      </c>
      <c r="Q116" s="50">
        <f t="shared" si="77"/>
        <v>0</v>
      </c>
    </row>
    <row r="117" spans="1:17">
      <c r="B117" s="54">
        <f t="shared" si="75"/>
        <v>72</v>
      </c>
      <c r="C117" s="61" t="str">
        <f t="shared" si="78"/>
        <v/>
      </c>
      <c r="D117" s="49" t="str">
        <f t="shared" si="79"/>
        <v/>
      </c>
      <c r="E117" s="49"/>
      <c r="F117" s="49" t="str">
        <f t="shared" si="80"/>
        <v/>
      </c>
      <c r="G117" s="63" t="str">
        <f t="shared" si="81"/>
        <v/>
      </c>
      <c r="H117" s="50">
        <f t="shared" si="76"/>
        <v>5</v>
      </c>
      <c r="I117" s="64" t="str">
        <f t="shared" si="82"/>
        <v/>
      </c>
      <c r="J117" s="65" t="str">
        <f t="shared" si="83"/>
        <v/>
      </c>
      <c r="L117" s="50">
        <f t="shared" si="74"/>
        <v>78</v>
      </c>
      <c r="M117" s="50" t="s">
        <v>8</v>
      </c>
      <c r="N117" s="50">
        <v>10</v>
      </c>
      <c r="O117" s="50" t="str">
        <f t="shared" si="84"/>
        <v/>
      </c>
      <c r="P117" s="50" t="str">
        <f t="shared" si="85"/>
        <v/>
      </c>
      <c r="Q117" s="50">
        <f t="shared" si="77"/>
        <v>0</v>
      </c>
    </row>
    <row r="118" spans="1:17">
      <c r="B118" s="54">
        <f t="shared" si="75"/>
        <v>73</v>
      </c>
      <c r="C118" s="61" t="str">
        <f t="shared" si="78"/>
        <v/>
      </c>
      <c r="D118" s="49" t="str">
        <f t="shared" si="79"/>
        <v/>
      </c>
      <c r="E118" s="49"/>
      <c r="F118" s="49" t="str">
        <f t="shared" si="80"/>
        <v/>
      </c>
      <c r="G118" s="63" t="str">
        <f t="shared" si="81"/>
        <v/>
      </c>
      <c r="H118" s="50">
        <f t="shared" si="76"/>
        <v>5</v>
      </c>
      <c r="I118" s="64" t="str">
        <f t="shared" si="82"/>
        <v/>
      </c>
      <c r="J118" s="65" t="str">
        <f t="shared" si="83"/>
        <v/>
      </c>
      <c r="L118" s="50">
        <f t="shared" si="74"/>
        <v>79</v>
      </c>
      <c r="M118" s="50" t="s">
        <v>9</v>
      </c>
      <c r="N118" s="50">
        <v>10</v>
      </c>
      <c r="O118" s="50" t="str">
        <f t="shared" si="84"/>
        <v/>
      </c>
      <c r="P118" s="50" t="str">
        <f t="shared" si="85"/>
        <v/>
      </c>
      <c r="Q118" s="50">
        <f t="shared" si="77"/>
        <v>0</v>
      </c>
    </row>
    <row r="119" spans="1:17">
      <c r="B119" s="54">
        <f t="shared" si="75"/>
        <v>74</v>
      </c>
      <c r="C119" s="61" t="str">
        <f t="shared" si="78"/>
        <v/>
      </c>
      <c r="D119" s="49" t="str">
        <f t="shared" si="79"/>
        <v/>
      </c>
      <c r="E119" s="49"/>
      <c r="F119" s="49" t="str">
        <f t="shared" si="80"/>
        <v/>
      </c>
      <c r="G119" s="63" t="str">
        <f t="shared" si="81"/>
        <v/>
      </c>
      <c r="H119" s="50">
        <f t="shared" si="76"/>
        <v>5</v>
      </c>
      <c r="I119" s="64" t="str">
        <f t="shared" si="82"/>
        <v/>
      </c>
      <c r="J119" s="65" t="str">
        <f t="shared" si="83"/>
        <v/>
      </c>
      <c r="L119" s="50">
        <f t="shared" si="74"/>
        <v>80</v>
      </c>
      <c r="M119" s="50" t="s">
        <v>10</v>
      </c>
      <c r="N119" s="50">
        <v>10</v>
      </c>
      <c r="O119" s="50" t="str">
        <f t="shared" si="84"/>
        <v/>
      </c>
      <c r="P119" s="50" t="str">
        <f t="shared" si="85"/>
        <v/>
      </c>
      <c r="Q119" s="50">
        <f t="shared" si="77"/>
        <v>0</v>
      </c>
    </row>
    <row r="120" spans="1:17">
      <c r="A120">
        <f>A112+($A$48-$A$40)</f>
        <v>161</v>
      </c>
      <c r="B120" s="48">
        <f t="shared" si="75"/>
        <v>75</v>
      </c>
      <c r="C120" s="61" t="str">
        <f>IF(ISBLANK(M4),"",M4)</f>
        <v/>
      </c>
      <c r="D120" s="49" t="str">
        <f>IF(ISBLANK(M15),"",M15)</f>
        <v/>
      </c>
      <c r="E120" s="49"/>
      <c r="F120" s="49" t="str">
        <f>IF(ISBLANK(M15),"", AVERAGE(D120:E120))</f>
        <v/>
      </c>
      <c r="G120" s="63" t="str">
        <f>IF(ISBLANK(M15),"",(10^(((LN(F120/($E$26-F120)))-$C$34)/$C$33))*$G$33)</f>
        <v/>
      </c>
      <c r="H120" s="50">
        <f t="shared" si="76"/>
        <v>5</v>
      </c>
      <c r="I120" s="64" t="str">
        <f>IF(ISBLANK(M15),"",G120*H120)</f>
        <v/>
      </c>
      <c r="J120" s="65" t="str">
        <f>IF(ISBLANK(M15),"",IF(F120&gt;$F$41,"&lt;LOD",IF(F120&lt;$F$45,"&gt;max",I120)))</f>
        <v/>
      </c>
      <c r="L120" s="50">
        <f t="shared" si="74"/>
        <v>81</v>
      </c>
      <c r="M120" s="50" t="s">
        <v>3</v>
      </c>
      <c r="N120" s="50">
        <v>11</v>
      </c>
      <c r="O120" s="50" t="str">
        <f t="shared" si="84"/>
        <v/>
      </c>
      <c r="P120" s="50" t="str">
        <f t="shared" si="85"/>
        <v/>
      </c>
      <c r="Q120" s="50">
        <f t="shared" ref="Q120:Q127" si="86">M15</f>
        <v>0</v>
      </c>
    </row>
    <row r="121" spans="1:17">
      <c r="B121" s="54">
        <f t="shared" si="75"/>
        <v>76</v>
      </c>
      <c r="C121" s="61" t="str">
        <f t="shared" ref="C121:C127" si="87">IF(ISBLANK(M5),"",M5)</f>
        <v/>
      </c>
      <c r="D121" s="49" t="str">
        <f t="shared" ref="D121:D127" si="88">IF(ISBLANK(M16),"",M16)</f>
        <v/>
      </c>
      <c r="E121" s="49"/>
      <c r="F121" s="49" t="str">
        <f t="shared" ref="F121:F127" si="89">IF(ISBLANK(M16),"", AVERAGE(D121:E121))</f>
        <v/>
      </c>
      <c r="G121" s="63" t="str">
        <f t="shared" ref="G121:G127" si="90">IF(ISBLANK(M16),"",(10^(((LN(F121/($E$26-F121)))-$C$34)/$C$33))*$G$33)</f>
        <v/>
      </c>
      <c r="H121" s="50">
        <f t="shared" si="76"/>
        <v>5</v>
      </c>
      <c r="I121" s="64" t="str">
        <f t="shared" ref="I121:I127" si="91">IF(ISBLANK(M16),"",G121*H121)</f>
        <v/>
      </c>
      <c r="J121" s="65" t="str">
        <f t="shared" ref="J121:J127" si="92">IF(ISBLANK(M16),"",IF(F121&gt;$F$41,"&lt;LOD",IF(F121&lt;$F$45,"&gt;max",I121)))</f>
        <v/>
      </c>
      <c r="L121" s="50">
        <f t="shared" si="74"/>
        <v>82</v>
      </c>
      <c r="M121" s="50" t="s">
        <v>4</v>
      </c>
      <c r="N121" s="50">
        <v>11</v>
      </c>
      <c r="O121" s="50" t="str">
        <f t="shared" si="84"/>
        <v/>
      </c>
      <c r="P121" s="50" t="str">
        <f t="shared" si="85"/>
        <v/>
      </c>
      <c r="Q121" s="50">
        <f t="shared" si="86"/>
        <v>0</v>
      </c>
    </row>
    <row r="122" spans="1:17">
      <c r="B122" s="54">
        <f t="shared" si="75"/>
        <v>77</v>
      </c>
      <c r="C122" s="61" t="str">
        <f t="shared" si="87"/>
        <v/>
      </c>
      <c r="D122" s="49" t="str">
        <f t="shared" si="88"/>
        <v/>
      </c>
      <c r="E122" s="49"/>
      <c r="F122" s="49" t="str">
        <f t="shared" si="89"/>
        <v/>
      </c>
      <c r="G122" s="63" t="str">
        <f t="shared" si="90"/>
        <v/>
      </c>
      <c r="H122" s="50">
        <f t="shared" si="76"/>
        <v>5</v>
      </c>
      <c r="I122" s="64" t="str">
        <f t="shared" si="91"/>
        <v/>
      </c>
      <c r="J122" s="65" t="str">
        <f t="shared" si="92"/>
        <v/>
      </c>
      <c r="L122" s="50">
        <f t="shared" si="74"/>
        <v>83</v>
      </c>
      <c r="M122" s="50" t="s">
        <v>5</v>
      </c>
      <c r="N122" s="50">
        <v>11</v>
      </c>
      <c r="O122" s="50" t="str">
        <f t="shared" si="84"/>
        <v/>
      </c>
      <c r="P122" s="50" t="str">
        <f t="shared" si="85"/>
        <v/>
      </c>
      <c r="Q122" s="50">
        <f t="shared" si="86"/>
        <v>0</v>
      </c>
    </row>
    <row r="123" spans="1:17">
      <c r="B123" s="54">
        <f t="shared" si="75"/>
        <v>78</v>
      </c>
      <c r="C123" s="61" t="str">
        <f t="shared" si="87"/>
        <v/>
      </c>
      <c r="D123" s="49" t="str">
        <f t="shared" si="88"/>
        <v/>
      </c>
      <c r="E123" s="49"/>
      <c r="F123" s="49" t="str">
        <f t="shared" si="89"/>
        <v/>
      </c>
      <c r="G123" s="63" t="str">
        <f t="shared" si="90"/>
        <v/>
      </c>
      <c r="H123" s="50">
        <f t="shared" si="76"/>
        <v>5</v>
      </c>
      <c r="I123" s="64" t="str">
        <f t="shared" si="91"/>
        <v/>
      </c>
      <c r="J123" s="65" t="str">
        <f t="shared" si="92"/>
        <v/>
      </c>
      <c r="L123" s="50">
        <f t="shared" si="74"/>
        <v>84</v>
      </c>
      <c r="M123" s="50" t="s">
        <v>6</v>
      </c>
      <c r="N123" s="50">
        <v>11</v>
      </c>
      <c r="O123" s="50" t="str">
        <f t="shared" si="84"/>
        <v/>
      </c>
      <c r="P123" s="50" t="str">
        <f t="shared" si="85"/>
        <v/>
      </c>
      <c r="Q123" s="50">
        <f t="shared" si="86"/>
        <v>0</v>
      </c>
    </row>
    <row r="124" spans="1:17">
      <c r="B124" s="54">
        <f t="shared" si="75"/>
        <v>79</v>
      </c>
      <c r="C124" s="61" t="str">
        <f t="shared" si="87"/>
        <v/>
      </c>
      <c r="D124" s="49" t="str">
        <f t="shared" si="88"/>
        <v/>
      </c>
      <c r="E124" s="49"/>
      <c r="F124" s="49" t="str">
        <f t="shared" si="89"/>
        <v/>
      </c>
      <c r="G124" s="63" t="str">
        <f t="shared" si="90"/>
        <v/>
      </c>
      <c r="H124" s="50">
        <f t="shared" si="76"/>
        <v>5</v>
      </c>
      <c r="I124" s="64" t="str">
        <f t="shared" si="91"/>
        <v/>
      </c>
      <c r="J124" s="65" t="str">
        <f t="shared" si="92"/>
        <v/>
      </c>
      <c r="L124" s="50">
        <f t="shared" si="74"/>
        <v>85</v>
      </c>
      <c r="M124" s="50" t="s">
        <v>7</v>
      </c>
      <c r="N124" s="50">
        <v>11</v>
      </c>
      <c r="O124" s="50" t="str">
        <f t="shared" si="84"/>
        <v/>
      </c>
      <c r="P124" s="50" t="str">
        <f t="shared" si="85"/>
        <v/>
      </c>
      <c r="Q124" s="50">
        <f t="shared" si="86"/>
        <v>0</v>
      </c>
    </row>
    <row r="125" spans="1:17">
      <c r="B125" s="54">
        <f t="shared" si="75"/>
        <v>80</v>
      </c>
      <c r="C125" s="61" t="str">
        <f t="shared" si="87"/>
        <v/>
      </c>
      <c r="D125" s="49" t="str">
        <f t="shared" si="88"/>
        <v/>
      </c>
      <c r="E125" s="49"/>
      <c r="F125" s="49" t="str">
        <f t="shared" si="89"/>
        <v/>
      </c>
      <c r="G125" s="63" t="str">
        <f t="shared" si="90"/>
        <v/>
      </c>
      <c r="H125" s="50">
        <f t="shared" si="76"/>
        <v>5</v>
      </c>
      <c r="I125" s="64" t="str">
        <f t="shared" si="91"/>
        <v/>
      </c>
      <c r="J125" s="65" t="str">
        <f t="shared" si="92"/>
        <v/>
      </c>
      <c r="L125" s="50">
        <f t="shared" si="74"/>
        <v>86</v>
      </c>
      <c r="M125" s="50" t="s">
        <v>8</v>
      </c>
      <c r="N125" s="50">
        <v>11</v>
      </c>
      <c r="O125" s="50" t="str">
        <f t="shared" si="84"/>
        <v/>
      </c>
      <c r="P125" s="50" t="str">
        <f t="shared" si="85"/>
        <v/>
      </c>
      <c r="Q125" s="50">
        <f t="shared" si="86"/>
        <v>0</v>
      </c>
    </row>
    <row r="126" spans="1:17">
      <c r="B126" s="54">
        <f t="shared" si="75"/>
        <v>81</v>
      </c>
      <c r="C126" s="61" t="str">
        <f t="shared" si="87"/>
        <v/>
      </c>
      <c r="D126" s="49" t="str">
        <f t="shared" si="88"/>
        <v/>
      </c>
      <c r="E126" s="49"/>
      <c r="F126" s="49" t="str">
        <f t="shared" si="89"/>
        <v/>
      </c>
      <c r="G126" s="63" t="str">
        <f t="shared" si="90"/>
        <v/>
      </c>
      <c r="H126" s="50">
        <f t="shared" si="76"/>
        <v>5</v>
      </c>
      <c r="I126" s="64" t="str">
        <f t="shared" si="91"/>
        <v/>
      </c>
      <c r="J126" s="65" t="str">
        <f t="shared" si="92"/>
        <v/>
      </c>
      <c r="L126" s="50">
        <f t="shared" si="74"/>
        <v>87</v>
      </c>
      <c r="M126" s="50" t="s">
        <v>9</v>
      </c>
      <c r="N126" s="50">
        <v>11</v>
      </c>
      <c r="O126" s="50" t="str">
        <f t="shared" si="84"/>
        <v/>
      </c>
      <c r="P126" s="50" t="str">
        <f t="shared" si="85"/>
        <v/>
      </c>
      <c r="Q126" s="50">
        <f t="shared" si="86"/>
        <v>0</v>
      </c>
    </row>
    <row r="127" spans="1:17">
      <c r="B127" s="54">
        <f t="shared" si="75"/>
        <v>82</v>
      </c>
      <c r="C127" s="61" t="str">
        <f t="shared" si="87"/>
        <v/>
      </c>
      <c r="D127" s="49" t="str">
        <f t="shared" si="88"/>
        <v/>
      </c>
      <c r="E127" s="49"/>
      <c r="F127" s="49" t="str">
        <f t="shared" si="89"/>
        <v/>
      </c>
      <c r="G127" s="63" t="str">
        <f t="shared" si="90"/>
        <v/>
      </c>
      <c r="H127" s="50">
        <f t="shared" si="76"/>
        <v>5</v>
      </c>
      <c r="I127" s="64" t="str">
        <f t="shared" si="91"/>
        <v/>
      </c>
      <c r="J127" s="65" t="str">
        <f t="shared" si="92"/>
        <v/>
      </c>
      <c r="L127" s="50">
        <f t="shared" si="74"/>
        <v>88</v>
      </c>
      <c r="M127" s="50" t="s">
        <v>10</v>
      </c>
      <c r="N127" s="50">
        <v>11</v>
      </c>
      <c r="O127" s="50" t="str">
        <f t="shared" si="84"/>
        <v/>
      </c>
      <c r="P127" s="50" t="str">
        <f t="shared" si="85"/>
        <v/>
      </c>
      <c r="Q127" s="50">
        <f t="shared" si="86"/>
        <v>0</v>
      </c>
    </row>
    <row r="128" spans="1:17">
      <c r="A128">
        <f>A120+($A$48-$A$40)</f>
        <v>177</v>
      </c>
      <c r="B128" s="48">
        <f t="shared" si="75"/>
        <v>83</v>
      </c>
      <c r="C128" s="61" t="str">
        <f>IF(ISBLANK(N4),"",N4)</f>
        <v>Sample 83</v>
      </c>
      <c r="D128" s="49" t="str">
        <f>IF(ISBLANK(N15),"",N15)</f>
        <v/>
      </c>
      <c r="E128" s="49"/>
      <c r="F128" s="49" t="str">
        <f>IF(ISBLANK(N15),"", AVERAGE(D128:E128))</f>
        <v/>
      </c>
      <c r="G128" s="63" t="str">
        <f>IF(ISBLANK(N15),"",(10^(((LN(F128/($E$26-F128)))-$C$34)/$C$33))*$G$33)</f>
        <v/>
      </c>
      <c r="H128" s="50">
        <f t="shared" si="76"/>
        <v>5</v>
      </c>
      <c r="I128" s="64" t="str">
        <f>IF(ISBLANK(N15),"",G128*H128)</f>
        <v/>
      </c>
      <c r="J128" s="65" t="str">
        <f>IF(ISBLANK(N15),"",IF(F128&gt;$F$41,"&lt;LOD",IF(F128&lt;$F$45,"&gt;max",I128)))</f>
        <v/>
      </c>
      <c r="L128" s="50">
        <f t="shared" si="74"/>
        <v>89</v>
      </c>
      <c r="M128" s="50" t="s">
        <v>3</v>
      </c>
      <c r="N128" s="50">
        <v>12</v>
      </c>
      <c r="O128" s="50" t="str">
        <f t="shared" si="84"/>
        <v>Sample 83</v>
      </c>
      <c r="P128" s="50" t="str">
        <f t="shared" si="85"/>
        <v>Sample 83</v>
      </c>
      <c r="Q128" s="50">
        <f t="shared" ref="Q128:Q135" si="93">N15</f>
        <v>0</v>
      </c>
    </row>
    <row r="129" spans="2:17" ht="15" thickBot="1">
      <c r="B129" s="57">
        <f t="shared" si="75"/>
        <v>84</v>
      </c>
      <c r="C129" s="61" t="str">
        <f>IF(ISBLANK(N5),"",N5)</f>
        <v>Sample 84</v>
      </c>
      <c r="D129" s="49" t="str">
        <f>IF(ISBLANK(N16),"",N16)</f>
        <v/>
      </c>
      <c r="E129" s="58"/>
      <c r="F129" s="49" t="str">
        <f>IF(ISBLANK(N16),"", AVERAGE(D129:E129))</f>
        <v/>
      </c>
      <c r="G129" s="63" t="str">
        <f>IF(ISBLANK(N16),"",(10^(((LN(F129/($E$26-F129)))-$C$34)/$C$33))*$G$33)</f>
        <v/>
      </c>
      <c r="H129" s="50">
        <f t="shared" si="76"/>
        <v>5</v>
      </c>
      <c r="I129" s="64" t="str">
        <f>IF(ISBLANK(N16),"",G129*H129)</f>
        <v/>
      </c>
      <c r="J129" s="65" t="str">
        <f>IF(ISBLANK(N16),"",IF(F129&gt;$F$41,"&lt;LOD",IF(F129&lt;$F$45,"&gt;max",I129)))</f>
        <v/>
      </c>
      <c r="L129" s="50">
        <f t="shared" si="74"/>
        <v>90</v>
      </c>
      <c r="M129" s="50" t="s">
        <v>4</v>
      </c>
      <c r="N129" s="50">
        <v>12</v>
      </c>
      <c r="O129" s="50" t="str">
        <f t="shared" si="84"/>
        <v>Sample 84</v>
      </c>
      <c r="P129" s="50" t="str">
        <f t="shared" si="85"/>
        <v>Sample 84</v>
      </c>
      <c r="Q129" s="50">
        <f t="shared" si="93"/>
        <v>0</v>
      </c>
    </row>
    <row r="130" spans="2:17">
      <c r="B130" s="2"/>
      <c r="C130" s="15"/>
      <c r="D130" s="59"/>
      <c r="E130" s="59"/>
      <c r="F130" s="59"/>
      <c r="G130" s="38"/>
      <c r="I130" s="38"/>
      <c r="L130" s="50">
        <f t="shared" si="74"/>
        <v>91</v>
      </c>
      <c r="M130" s="50" t="s">
        <v>5</v>
      </c>
      <c r="N130" s="50">
        <v>12</v>
      </c>
      <c r="O130" s="50" t="str">
        <f>+N6</f>
        <v>Std-1_2</v>
      </c>
      <c r="P130" s="50" t="str">
        <f t="shared" ref="P130:P135" si="94">+N6</f>
        <v>Std-1_2</v>
      </c>
      <c r="Q130" s="50">
        <f t="shared" si="93"/>
        <v>2.1520000000000001</v>
      </c>
    </row>
    <row r="131" spans="2:17">
      <c r="B131" s="2"/>
      <c r="D131" s="59"/>
      <c r="E131" s="59"/>
      <c r="F131" s="59"/>
      <c r="G131" s="38"/>
      <c r="I131" s="38"/>
      <c r="L131" s="50">
        <f t="shared" si="74"/>
        <v>92</v>
      </c>
      <c r="M131" s="50" t="s">
        <v>6</v>
      </c>
      <c r="N131" s="50">
        <v>12</v>
      </c>
      <c r="O131" s="50" t="str">
        <f t="shared" ref="O131:O135" si="95">+N7</f>
        <v>Std-2_2</v>
      </c>
      <c r="P131" s="50" t="str">
        <f t="shared" si="94"/>
        <v>Std-2_2</v>
      </c>
      <c r="Q131" s="50">
        <f t="shared" si="93"/>
        <v>1.43</v>
      </c>
    </row>
    <row r="132" spans="2:17">
      <c r="L132" s="50">
        <f t="shared" si="74"/>
        <v>93</v>
      </c>
      <c r="M132" s="50" t="s">
        <v>7</v>
      </c>
      <c r="N132" s="50">
        <v>12</v>
      </c>
      <c r="O132" s="50" t="str">
        <f t="shared" si="95"/>
        <v>Std-3_2</v>
      </c>
      <c r="P132" s="50" t="str">
        <f t="shared" si="94"/>
        <v>Std-3_2</v>
      </c>
      <c r="Q132" s="50">
        <f t="shared" si="93"/>
        <v>1.214</v>
      </c>
    </row>
    <row r="133" spans="2:17">
      <c r="L133" s="50">
        <f t="shared" si="74"/>
        <v>94</v>
      </c>
      <c r="M133" s="50" t="s">
        <v>8</v>
      </c>
      <c r="N133" s="50">
        <v>12</v>
      </c>
      <c r="O133" s="50" t="str">
        <f t="shared" si="95"/>
        <v>Std-4_2</v>
      </c>
      <c r="P133" s="50" t="str">
        <f t="shared" si="94"/>
        <v>Std-4_2</v>
      </c>
      <c r="Q133" s="50">
        <f t="shared" si="93"/>
        <v>0.70199999999999996</v>
      </c>
    </row>
    <row r="134" spans="2:17">
      <c r="L134" s="50">
        <f t="shared" si="74"/>
        <v>95</v>
      </c>
      <c r="M134" s="50" t="s">
        <v>9</v>
      </c>
      <c r="N134" s="50">
        <v>12</v>
      </c>
      <c r="O134" s="50" t="str">
        <f t="shared" si="95"/>
        <v>Std-5_2</v>
      </c>
      <c r="P134" s="50" t="str">
        <f t="shared" si="94"/>
        <v>Std-5_2</v>
      </c>
      <c r="Q134" s="50">
        <f t="shared" si="93"/>
        <v>0.443</v>
      </c>
    </row>
    <row r="135" spans="2:17">
      <c r="L135" s="50">
        <f t="shared" si="74"/>
        <v>96</v>
      </c>
      <c r="M135" s="50" t="s">
        <v>10</v>
      </c>
      <c r="N135" s="50">
        <v>12</v>
      </c>
      <c r="O135" s="50" t="str">
        <f t="shared" si="95"/>
        <v>Std-6_2</v>
      </c>
      <c r="P135" s="50" t="str">
        <f t="shared" si="94"/>
        <v>Std-6_2</v>
      </c>
      <c r="Q135" s="50">
        <f t="shared" si="93"/>
        <v>0.193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5"/>
  <sheetViews>
    <sheetView zoomScale="85" zoomScaleNormal="85" workbookViewId="0">
      <selection activeCell="W9" sqref="W9"/>
    </sheetView>
  </sheetViews>
  <sheetFormatPr defaultRowHeight="14.4"/>
  <cols>
    <col min="3" max="3" width="11" customWidth="1"/>
    <col min="4" max="4" width="13.21875" customWidth="1"/>
    <col min="5" max="5" width="12.44140625" customWidth="1"/>
    <col min="6" max="8" width="9.5546875" customWidth="1"/>
    <col min="9" max="9" width="10.21875" customWidth="1"/>
    <col min="10" max="10" width="9.77734375" customWidth="1"/>
    <col min="11" max="11" width="10" customWidth="1"/>
    <col min="12" max="12" width="9.77734375" customWidth="1"/>
    <col min="15" max="15" width="13.21875" customWidth="1"/>
    <col min="16" max="16" width="13.44140625" customWidth="1"/>
    <col min="19" max="19" width="7" customWidth="1"/>
  </cols>
  <sheetData>
    <row r="1" spans="2:17">
      <c r="B1" s="1" t="s">
        <v>0</v>
      </c>
      <c r="I1" s="2"/>
      <c r="J1" s="2"/>
      <c r="K1" s="2"/>
      <c r="L1" s="2"/>
    </row>
    <row r="2" spans="2:17">
      <c r="B2" t="s">
        <v>1</v>
      </c>
      <c r="C2" s="67" t="s">
        <v>68</v>
      </c>
      <c r="F2" t="s">
        <v>2</v>
      </c>
      <c r="G2" s="67" t="s">
        <v>68</v>
      </c>
      <c r="I2" s="2"/>
      <c r="J2" s="2"/>
      <c r="K2" s="2"/>
      <c r="L2" s="2"/>
    </row>
    <row r="3" spans="2:17" s="6" customFormat="1">
      <c r="B3" s="4"/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  <c r="L3" s="5">
        <v>10</v>
      </c>
      <c r="M3" s="5">
        <v>11</v>
      </c>
      <c r="N3" s="5">
        <v>12</v>
      </c>
      <c r="Q3"/>
    </row>
    <row r="4" spans="2:17" s="6" customFormat="1">
      <c r="B4" s="5" t="s">
        <v>3</v>
      </c>
      <c r="C4" s="7" t="s">
        <v>73</v>
      </c>
      <c r="D4" s="7"/>
      <c r="E4" s="7"/>
      <c r="F4" s="7"/>
      <c r="G4" s="7"/>
      <c r="H4" s="7"/>
      <c r="I4" s="7"/>
      <c r="J4" s="7"/>
      <c r="K4" s="7"/>
      <c r="L4" s="7"/>
      <c r="M4" s="7"/>
      <c r="N4" s="7" t="s">
        <v>71</v>
      </c>
      <c r="Q4"/>
    </row>
    <row r="5" spans="2:17" s="6" customFormat="1">
      <c r="B5" s="5" t="s">
        <v>4</v>
      </c>
      <c r="C5" s="7" t="s">
        <v>74</v>
      </c>
      <c r="D5" s="7"/>
      <c r="E5" s="7"/>
      <c r="F5" s="7"/>
      <c r="G5" s="7"/>
      <c r="H5" s="7"/>
      <c r="I5" s="7"/>
      <c r="J5" s="7"/>
      <c r="K5" s="7"/>
      <c r="L5" s="7"/>
      <c r="M5" s="7"/>
      <c r="N5" s="7" t="s">
        <v>72</v>
      </c>
      <c r="Q5"/>
    </row>
    <row r="6" spans="2:17" s="6" customFormat="1">
      <c r="B6" s="5" t="s">
        <v>5</v>
      </c>
      <c r="C6" s="7" t="s">
        <v>75</v>
      </c>
      <c r="D6" s="7"/>
      <c r="E6" s="7"/>
      <c r="F6" s="7"/>
      <c r="G6" s="7"/>
      <c r="H6" s="7"/>
      <c r="I6" s="7"/>
      <c r="J6" s="7"/>
      <c r="K6" s="7"/>
      <c r="L6" s="7"/>
      <c r="M6" s="7"/>
      <c r="N6" s="7" t="s">
        <v>76</v>
      </c>
      <c r="Q6"/>
    </row>
    <row r="7" spans="2:17" s="6" customFormat="1">
      <c r="B7" s="5" t="s">
        <v>6</v>
      </c>
      <c r="C7" s="7" t="s">
        <v>77</v>
      </c>
      <c r="D7" s="7"/>
      <c r="E7" s="7"/>
      <c r="F7" s="7"/>
      <c r="G7" s="7"/>
      <c r="H7" s="7"/>
      <c r="I7" s="7"/>
      <c r="J7" s="7"/>
      <c r="K7" s="7"/>
      <c r="L7" s="7"/>
      <c r="M7" s="7"/>
      <c r="N7" s="7" t="s">
        <v>78</v>
      </c>
      <c r="Q7"/>
    </row>
    <row r="8" spans="2:17" s="6" customFormat="1">
      <c r="B8" s="5" t="s">
        <v>7</v>
      </c>
      <c r="C8" s="7" t="s">
        <v>79</v>
      </c>
      <c r="D8" s="7"/>
      <c r="E8" s="7"/>
      <c r="F8" s="7"/>
      <c r="G8" s="7"/>
      <c r="H8" s="7"/>
      <c r="I8" s="7"/>
      <c r="J8" s="7"/>
      <c r="K8" s="7"/>
      <c r="L8" s="7"/>
      <c r="M8" s="7"/>
      <c r="N8" s="7" t="s">
        <v>80</v>
      </c>
      <c r="Q8"/>
    </row>
    <row r="9" spans="2:17" s="6" customFormat="1">
      <c r="B9" s="5" t="s">
        <v>8</v>
      </c>
      <c r="C9" s="7" t="s">
        <v>81</v>
      </c>
      <c r="D9" s="7"/>
      <c r="E9" s="7"/>
      <c r="F9" s="7"/>
      <c r="G9" s="7"/>
      <c r="H9" s="7"/>
      <c r="I9" s="7"/>
      <c r="J9" s="7"/>
      <c r="K9" s="7"/>
      <c r="L9" s="7"/>
      <c r="M9" s="7"/>
      <c r="N9" s="7" t="s">
        <v>82</v>
      </c>
      <c r="Q9"/>
    </row>
    <row r="10" spans="2:17" s="6" customFormat="1">
      <c r="B10" s="5" t="s">
        <v>9</v>
      </c>
      <c r="C10" s="7" t="s">
        <v>86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 t="s">
        <v>83</v>
      </c>
      <c r="Q10"/>
    </row>
    <row r="11" spans="2:17" s="6" customFormat="1">
      <c r="B11" s="5" t="s">
        <v>10</v>
      </c>
      <c r="C11" s="7" t="s">
        <v>86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 t="s">
        <v>84</v>
      </c>
    </row>
    <row r="13" spans="2:17">
      <c r="B13" s="1" t="s">
        <v>11</v>
      </c>
    </row>
    <row r="14" spans="2:17">
      <c r="B14" s="8"/>
      <c r="C14" s="5">
        <v>1</v>
      </c>
      <c r="D14" s="5">
        <v>2</v>
      </c>
      <c r="E14" s="5">
        <v>3</v>
      </c>
      <c r="F14" s="5">
        <v>4</v>
      </c>
      <c r="G14" s="5">
        <v>5</v>
      </c>
      <c r="H14" s="5">
        <v>6</v>
      </c>
      <c r="I14" s="5">
        <v>7</v>
      </c>
      <c r="J14" s="5">
        <v>8</v>
      </c>
      <c r="K14" s="5">
        <v>9</v>
      </c>
      <c r="L14" s="5">
        <v>10</v>
      </c>
      <c r="M14" s="5">
        <v>11</v>
      </c>
      <c r="N14" s="5">
        <v>12</v>
      </c>
    </row>
    <row r="15" spans="2:17">
      <c r="B15" s="5" t="s">
        <v>3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2:17">
      <c r="B16" s="5" t="s">
        <v>4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" t="s">
        <v>12</v>
      </c>
    </row>
    <row r="17" spans="1:15">
      <c r="B17" s="5" t="s">
        <v>5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62"/>
      <c r="O17" t="s">
        <v>13</v>
      </c>
    </row>
    <row r="18" spans="1:15">
      <c r="B18" s="5" t="s">
        <v>6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62"/>
      <c r="O18" t="s">
        <v>14</v>
      </c>
    </row>
    <row r="19" spans="1:15">
      <c r="B19" s="5" t="s">
        <v>7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62"/>
      <c r="O19" t="s">
        <v>15</v>
      </c>
    </row>
    <row r="20" spans="1:15">
      <c r="B20" s="5" t="s">
        <v>8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62"/>
      <c r="O20" t="s">
        <v>16</v>
      </c>
    </row>
    <row r="21" spans="1:15">
      <c r="B21" s="5" t="s">
        <v>9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62"/>
      <c r="O21" t="s">
        <v>17</v>
      </c>
    </row>
    <row r="22" spans="1:15">
      <c r="B22" s="5" t="s">
        <v>10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62"/>
      <c r="O22" t="s">
        <v>18</v>
      </c>
    </row>
    <row r="24" spans="1:15" ht="15" thickBot="1">
      <c r="A24" t="s">
        <v>19</v>
      </c>
      <c r="B24" s="1" t="s">
        <v>20</v>
      </c>
      <c r="I24" t="s">
        <v>21</v>
      </c>
      <c r="J24" t="s">
        <v>87</v>
      </c>
    </row>
    <row r="25" spans="1:15">
      <c r="B25" s="10" t="s">
        <v>22</v>
      </c>
      <c r="C25" s="11" t="s">
        <v>23</v>
      </c>
      <c r="D25" s="11" t="s">
        <v>24</v>
      </c>
      <c r="E25" s="12" t="s">
        <v>25</v>
      </c>
      <c r="F25" s="12" t="s">
        <v>26</v>
      </c>
      <c r="G25" s="13" t="s">
        <v>69</v>
      </c>
      <c r="H25" s="14" t="s">
        <v>27</v>
      </c>
      <c r="I25" s="12" t="s">
        <v>28</v>
      </c>
      <c r="J25" s="14" t="s">
        <v>29</v>
      </c>
      <c r="K25" s="12" t="s">
        <v>30</v>
      </c>
      <c r="L25" s="12" t="s">
        <v>31</v>
      </c>
      <c r="O25" s="15"/>
    </row>
    <row r="26" spans="1:15">
      <c r="B26" s="16" t="s">
        <v>32</v>
      </c>
      <c r="C26" s="9">
        <f t="shared" ref="C26:C31" si="0">C15</f>
        <v>0</v>
      </c>
      <c r="D26" s="9">
        <f t="shared" ref="D26:D31" si="1">N17</f>
        <v>0</v>
      </c>
      <c r="E26" s="17">
        <f t="shared" ref="E26:E31" si="2">AVERAGE(C26:D26)</f>
        <v>0</v>
      </c>
      <c r="F26" s="18">
        <v>1</v>
      </c>
      <c r="G26" s="66">
        <v>0</v>
      </c>
      <c r="H26" s="19"/>
      <c r="I26" s="20" t="s">
        <v>33</v>
      </c>
      <c r="J26" s="21" t="s">
        <v>33</v>
      </c>
      <c r="K26" s="22"/>
      <c r="L26" s="23"/>
      <c r="O26" s="15"/>
    </row>
    <row r="27" spans="1:15">
      <c r="B27" s="16" t="s">
        <v>34</v>
      </c>
      <c r="C27" s="9">
        <f t="shared" si="0"/>
        <v>0</v>
      </c>
      <c r="D27" s="9">
        <f t="shared" si="1"/>
        <v>0</v>
      </c>
      <c r="E27" s="17">
        <f t="shared" si="2"/>
        <v>0</v>
      </c>
      <c r="F27" s="18" t="e">
        <f>E27/E26</f>
        <v>#DIV/0!</v>
      </c>
      <c r="G27" s="66">
        <v>0.2</v>
      </c>
      <c r="H27" s="19" t="e">
        <f>E27/E26</f>
        <v>#DIV/0!</v>
      </c>
      <c r="I27" s="24" t="e">
        <f>LN(E27/(E26-E27))</f>
        <v>#DIV/0!</v>
      </c>
      <c r="J27" s="19">
        <f>LOG(G27)</f>
        <v>-0.69897000433601875</v>
      </c>
      <c r="K27" s="25" t="e">
        <f>(G27-L27)/G27</f>
        <v>#DIV/0!</v>
      </c>
      <c r="L27" s="26" t="e">
        <f>(10^(((LN(E27/(E$26-E27)))-$C$34)/$C$33))</f>
        <v>#DIV/0!</v>
      </c>
    </row>
    <row r="28" spans="1:15">
      <c r="B28" s="16" t="s">
        <v>35</v>
      </c>
      <c r="C28" s="9">
        <f t="shared" si="0"/>
        <v>0</v>
      </c>
      <c r="D28" s="9">
        <f t="shared" si="1"/>
        <v>0</v>
      </c>
      <c r="E28" s="17">
        <f t="shared" si="2"/>
        <v>0</v>
      </c>
      <c r="F28" s="18" t="e">
        <f>E28/E26</f>
        <v>#DIV/0!</v>
      </c>
      <c r="G28" s="66">
        <v>0.5</v>
      </c>
      <c r="H28" s="19" t="e">
        <f>E28/E26</f>
        <v>#DIV/0!</v>
      </c>
      <c r="I28" s="24" t="e">
        <f>LN(E28/(E26-E28))</f>
        <v>#DIV/0!</v>
      </c>
      <c r="J28" s="19">
        <f>LOG(G28)</f>
        <v>-0.3010299956639812</v>
      </c>
      <c r="K28" s="25" t="e">
        <f>(G28-L28)/G28</f>
        <v>#DIV/0!</v>
      </c>
      <c r="L28" s="26" t="e">
        <f>(10^(((LN(E28/(E$26-E28)))-$C$34)/$C$33))</f>
        <v>#DIV/0!</v>
      </c>
    </row>
    <row r="29" spans="1:15">
      <c r="B29" s="16" t="s">
        <v>36</v>
      </c>
      <c r="C29" s="9">
        <f t="shared" si="0"/>
        <v>0</v>
      </c>
      <c r="D29" s="9">
        <f t="shared" si="1"/>
        <v>0</v>
      </c>
      <c r="E29" s="17">
        <f t="shared" si="2"/>
        <v>0</v>
      </c>
      <c r="F29" s="18" t="e">
        <f>E29/E26</f>
        <v>#DIV/0!</v>
      </c>
      <c r="G29" s="66">
        <v>1</v>
      </c>
      <c r="H29" s="19" t="e">
        <f>E29/E26</f>
        <v>#DIV/0!</v>
      </c>
      <c r="I29" s="24" t="e">
        <f>LN(E29/(E26-E29))</f>
        <v>#DIV/0!</v>
      </c>
      <c r="J29" s="19">
        <f>LOG(G29)</f>
        <v>0</v>
      </c>
      <c r="K29" s="25" t="e">
        <f>(G29-L29)/G29</f>
        <v>#DIV/0!</v>
      </c>
      <c r="L29" s="26" t="e">
        <f>(10^(((LN(E29/(E$26-E29)))-$C$34)/$C$33))</f>
        <v>#DIV/0!</v>
      </c>
    </row>
    <row r="30" spans="1:15">
      <c r="B30" s="16" t="s">
        <v>37</v>
      </c>
      <c r="C30" s="9">
        <f t="shared" si="0"/>
        <v>0</v>
      </c>
      <c r="D30" s="9">
        <f t="shared" si="1"/>
        <v>0</v>
      </c>
      <c r="E30" s="17">
        <f t="shared" si="2"/>
        <v>0</v>
      </c>
      <c r="F30" s="18" t="e">
        <f>E30/E26</f>
        <v>#DIV/0!</v>
      </c>
      <c r="G30" s="66">
        <v>2</v>
      </c>
      <c r="H30" s="19" t="e">
        <f>E30/E26</f>
        <v>#DIV/0!</v>
      </c>
      <c r="I30" s="24" t="e">
        <f>LN(E30/(E26-E30))</f>
        <v>#DIV/0!</v>
      </c>
      <c r="J30" s="19">
        <f>LOG(G30)</f>
        <v>0.3010299956639812</v>
      </c>
      <c r="K30" s="25" t="e">
        <f>(G30-L30)/G30</f>
        <v>#DIV/0!</v>
      </c>
      <c r="L30" s="26" t="e">
        <f>(10^(((LN(E30/(E$26-E30)))-$C$34)/$C$33))</f>
        <v>#DIV/0!</v>
      </c>
      <c r="O30" s="15"/>
    </row>
    <row r="31" spans="1:15">
      <c r="B31" s="16" t="s">
        <v>38</v>
      </c>
      <c r="C31" s="9">
        <f t="shared" si="0"/>
        <v>0</v>
      </c>
      <c r="D31" s="9">
        <f t="shared" si="1"/>
        <v>0</v>
      </c>
      <c r="E31" s="27">
        <f t="shared" si="2"/>
        <v>0</v>
      </c>
      <c r="F31" s="28" t="e">
        <f>E31/E26</f>
        <v>#DIV/0!</v>
      </c>
      <c r="G31" s="66">
        <v>4</v>
      </c>
      <c r="H31" s="29" t="e">
        <f>E31/E26</f>
        <v>#DIV/0!</v>
      </c>
      <c r="I31" s="30" t="e">
        <f>LN(E31/(E26-E31))</f>
        <v>#DIV/0!</v>
      </c>
      <c r="J31" s="29">
        <f>LOG(G31)</f>
        <v>0.6020599913279624</v>
      </c>
      <c r="K31" s="31" t="e">
        <f>(G31-L31)/G31</f>
        <v>#DIV/0!</v>
      </c>
      <c r="L31" s="26" t="e">
        <f>(10^(((LN(E31/(E$26-E31)))-$C$34)/$C$33))</f>
        <v>#DIV/0!</v>
      </c>
      <c r="O31" s="15"/>
    </row>
    <row r="32" spans="1:15" ht="15" thickBot="1">
      <c r="O32" s="15"/>
    </row>
    <row r="33" spans="1:26">
      <c r="B33" s="32" t="s">
        <v>39</v>
      </c>
      <c r="C33" s="33" t="e">
        <f>SLOPE(I27:I31,J27:J31)</f>
        <v>#DIV/0!</v>
      </c>
      <c r="D33" s="34"/>
      <c r="F33" s="60" t="s">
        <v>70</v>
      </c>
      <c r="G33" s="35">
        <v>1</v>
      </c>
      <c r="O33" s="15"/>
    </row>
    <row r="34" spans="1:26">
      <c r="B34" s="36" t="s">
        <v>40</v>
      </c>
      <c r="C34" s="37" t="e">
        <f>INTERCEPT(I27:I31,J27:J31)</f>
        <v>#DIV/0!</v>
      </c>
      <c r="D34" s="1">
        <v>5</v>
      </c>
      <c r="E34" s="1" t="s">
        <v>41</v>
      </c>
      <c r="O34" s="15"/>
    </row>
    <row r="35" spans="1:26">
      <c r="B35" s="36" t="s">
        <v>42</v>
      </c>
      <c r="C35" s="37" t="e">
        <f>10^(ABS(C34/C33))</f>
        <v>#DIV/0!</v>
      </c>
      <c r="D35" s="38" t="e">
        <f>J41*D34</f>
        <v>#DIV/0!</v>
      </c>
      <c r="E35" t="s">
        <v>43</v>
      </c>
      <c r="I35" t="s">
        <v>44</v>
      </c>
      <c r="O35" s="15"/>
      <c r="S35" s="39"/>
    </row>
    <row r="36" spans="1:26">
      <c r="B36" s="36" t="s">
        <v>45</v>
      </c>
      <c r="C36" s="37" t="e">
        <f>RSQ(I27:I31,J27:J31)</f>
        <v>#DIV/0!</v>
      </c>
      <c r="D36" s="38" t="e">
        <f>J45*D34</f>
        <v>#DIV/0!</v>
      </c>
      <c r="E36" t="s">
        <v>46</v>
      </c>
      <c r="I36" t="s">
        <v>47</v>
      </c>
      <c r="J36">
        <f>COUNTIF($J$46:$J$129,"=&gt;max")</f>
        <v>0</v>
      </c>
      <c r="O36" s="15"/>
    </row>
    <row r="37" spans="1:26">
      <c r="B37" s="40"/>
      <c r="C37" s="40"/>
      <c r="I37" t="s">
        <v>48</v>
      </c>
      <c r="J37">
        <f>COUNT(J46:J129)</f>
        <v>0</v>
      </c>
      <c r="O37" s="15"/>
    </row>
    <row r="38" spans="1:26" ht="15" thickBot="1">
      <c r="B38" s="41" t="s">
        <v>49</v>
      </c>
      <c r="I38" t="s">
        <v>50</v>
      </c>
      <c r="J38">
        <f>COUNTIF($J$46:$J$129,"=&lt;LOD")</f>
        <v>0</v>
      </c>
      <c r="L38" s="1" t="s">
        <v>85</v>
      </c>
    </row>
    <row r="39" spans="1:26" s="6" customFormat="1" ht="43.2">
      <c r="A39" s="6" t="s">
        <v>51</v>
      </c>
      <c r="B39" s="42" t="s">
        <v>52</v>
      </c>
      <c r="C39" s="43" t="s">
        <v>53</v>
      </c>
      <c r="D39" s="44" t="s">
        <v>54</v>
      </c>
      <c r="E39" s="44" t="s">
        <v>24</v>
      </c>
      <c r="F39" s="44" t="s">
        <v>25</v>
      </c>
      <c r="G39" s="44" t="s">
        <v>55</v>
      </c>
      <c r="H39" s="44" t="s">
        <v>41</v>
      </c>
      <c r="I39" s="45" t="s">
        <v>56</v>
      </c>
      <c r="J39" s="46" t="s">
        <v>57</v>
      </c>
      <c r="L39" s="47" t="s">
        <v>51</v>
      </c>
      <c r="M39" s="47" t="s">
        <v>58</v>
      </c>
      <c r="N39" s="47" t="s">
        <v>59</v>
      </c>
      <c r="O39" s="47" t="s">
        <v>53</v>
      </c>
      <c r="P39" s="47" t="s">
        <v>60</v>
      </c>
      <c r="Q39" s="47" t="s">
        <v>61</v>
      </c>
      <c r="S39"/>
      <c r="T39"/>
      <c r="U39"/>
      <c r="V39"/>
      <c r="W39"/>
      <c r="X39"/>
      <c r="Y39"/>
      <c r="Z39"/>
    </row>
    <row r="40" spans="1:26">
      <c r="A40">
        <v>1</v>
      </c>
      <c r="B40" s="48" t="s">
        <v>62</v>
      </c>
      <c r="C40" s="61" t="str">
        <f>C4</f>
        <v>Std-1_1</v>
      </c>
      <c r="D40" s="49">
        <f>C15</f>
        <v>0</v>
      </c>
      <c r="E40" s="49">
        <f>N17</f>
        <v>0</v>
      </c>
      <c r="F40" s="49">
        <f t="shared" ref="F40:F45" si="3">AVERAGE(D40:E40)</f>
        <v>0</v>
      </c>
      <c r="G40" s="50"/>
      <c r="H40" s="50"/>
      <c r="I40" s="51"/>
      <c r="J40" s="52"/>
      <c r="L40" s="50">
        <v>1</v>
      </c>
      <c r="M40" s="50" t="s">
        <v>3</v>
      </c>
      <c r="N40" s="50">
        <v>1</v>
      </c>
      <c r="O40" s="50" t="str">
        <f>+C40</f>
        <v>Std-1_1</v>
      </c>
      <c r="P40" s="50" t="str">
        <f>+C4</f>
        <v>Std-1_1</v>
      </c>
      <c r="Q40" s="50">
        <f t="shared" ref="Q40:Q47" si="4">C15</f>
        <v>0</v>
      </c>
      <c r="S40" s="53"/>
      <c r="T40" s="53"/>
      <c r="U40" s="6"/>
      <c r="V40" s="6"/>
      <c r="W40" s="6"/>
      <c r="X40" s="6"/>
      <c r="Y40" s="6"/>
      <c r="Z40" s="6"/>
    </row>
    <row r="41" spans="1:26">
      <c r="B41" s="54" t="s">
        <v>63</v>
      </c>
      <c r="C41" s="61" t="str">
        <f t="shared" ref="C41:C47" si="5">C5</f>
        <v>Std-2_1</v>
      </c>
      <c r="D41" s="49">
        <f t="shared" ref="D41:D45" si="6">C16</f>
        <v>0</v>
      </c>
      <c r="E41" s="49">
        <f t="shared" ref="E41:E45" si="7">N18</f>
        <v>0</v>
      </c>
      <c r="F41" s="49">
        <f t="shared" si="3"/>
        <v>0</v>
      </c>
      <c r="G41" s="63" t="e">
        <f t="shared" ref="G41:G45" si="8">(10^(((LN(F41/($E$26-F41)))-$C$34)/$C$33))*$G$33</f>
        <v>#DIV/0!</v>
      </c>
      <c r="H41" s="50">
        <v>1</v>
      </c>
      <c r="I41" s="64" t="e">
        <f t="shared" ref="I41:I45" si="9">G41*H41</f>
        <v>#DIV/0!</v>
      </c>
      <c r="J41" s="65" t="e">
        <f t="shared" ref="J41:J45" si="10">IF(F41&gt;$F$41,"&lt;LOD",IF(F41&lt;$F$45,"&gt;max",I41))</f>
        <v>#DIV/0!</v>
      </c>
      <c r="L41" s="50">
        <f t="shared" ref="L41:L104" si="11">L40+1</f>
        <v>2</v>
      </c>
      <c r="M41" s="50" t="s">
        <v>4</v>
      </c>
      <c r="N41" s="50">
        <v>1</v>
      </c>
      <c r="O41" s="50" t="str">
        <f t="shared" ref="O41:O47" si="12">+C41</f>
        <v>Std-2_1</v>
      </c>
      <c r="P41" s="50" t="str">
        <f t="shared" ref="P41:P47" si="13">+C5</f>
        <v>Std-2_1</v>
      </c>
      <c r="Q41" s="50">
        <f t="shared" si="4"/>
        <v>0</v>
      </c>
      <c r="S41" s="55"/>
      <c r="T41" s="55"/>
    </row>
    <row r="42" spans="1:26">
      <c r="B42" s="54" t="s">
        <v>64</v>
      </c>
      <c r="C42" s="61" t="str">
        <f t="shared" si="5"/>
        <v>Std-3_1</v>
      </c>
      <c r="D42" s="49">
        <f t="shared" si="6"/>
        <v>0</v>
      </c>
      <c r="E42" s="49">
        <f t="shared" si="7"/>
        <v>0</v>
      </c>
      <c r="F42" s="49">
        <f t="shared" si="3"/>
        <v>0</v>
      </c>
      <c r="G42" s="63" t="e">
        <f t="shared" si="8"/>
        <v>#DIV/0!</v>
      </c>
      <c r="H42" s="50">
        <v>1</v>
      </c>
      <c r="I42" s="64" t="e">
        <f t="shared" si="9"/>
        <v>#DIV/0!</v>
      </c>
      <c r="J42" s="65" t="e">
        <f t="shared" si="10"/>
        <v>#DIV/0!</v>
      </c>
      <c r="L42" s="50">
        <f t="shared" si="11"/>
        <v>3</v>
      </c>
      <c r="M42" s="50" t="s">
        <v>5</v>
      </c>
      <c r="N42" s="50">
        <v>1</v>
      </c>
      <c r="O42" s="50" t="str">
        <f t="shared" si="12"/>
        <v>Std-3_1</v>
      </c>
      <c r="P42" s="50" t="str">
        <f t="shared" si="13"/>
        <v>Std-3_1</v>
      </c>
      <c r="Q42" s="50">
        <f t="shared" si="4"/>
        <v>0</v>
      </c>
      <c r="S42" s="2"/>
      <c r="T42" s="2"/>
      <c r="U42" s="2"/>
      <c r="V42" s="2"/>
    </row>
    <row r="43" spans="1:26">
      <c r="B43" s="54" t="s">
        <v>65</v>
      </c>
      <c r="C43" s="61" t="str">
        <f t="shared" si="5"/>
        <v>Std-4_1</v>
      </c>
      <c r="D43" s="49">
        <f t="shared" si="6"/>
        <v>0</v>
      </c>
      <c r="E43" s="49">
        <f t="shared" si="7"/>
        <v>0</v>
      </c>
      <c r="F43" s="49">
        <f t="shared" si="3"/>
        <v>0</v>
      </c>
      <c r="G43" s="63" t="e">
        <f t="shared" si="8"/>
        <v>#DIV/0!</v>
      </c>
      <c r="H43" s="50">
        <v>1</v>
      </c>
      <c r="I43" s="64" t="e">
        <f t="shared" si="9"/>
        <v>#DIV/0!</v>
      </c>
      <c r="J43" s="65" t="e">
        <f t="shared" si="10"/>
        <v>#DIV/0!</v>
      </c>
      <c r="L43" s="50">
        <f t="shared" si="11"/>
        <v>4</v>
      </c>
      <c r="M43" s="50" t="s">
        <v>6</v>
      </c>
      <c r="N43" s="50">
        <v>1</v>
      </c>
      <c r="O43" s="50" t="str">
        <f t="shared" si="12"/>
        <v>Std-4_1</v>
      </c>
      <c r="P43" s="50" t="str">
        <f t="shared" si="13"/>
        <v>Std-4_1</v>
      </c>
      <c r="Q43" s="50">
        <f t="shared" si="4"/>
        <v>0</v>
      </c>
    </row>
    <row r="44" spans="1:26">
      <c r="B44" s="54" t="s">
        <v>66</v>
      </c>
      <c r="C44" s="61" t="str">
        <f t="shared" si="5"/>
        <v>Std-5_1</v>
      </c>
      <c r="D44" s="49">
        <f t="shared" si="6"/>
        <v>0</v>
      </c>
      <c r="E44" s="49">
        <f t="shared" si="7"/>
        <v>0</v>
      </c>
      <c r="F44" s="49">
        <f t="shared" si="3"/>
        <v>0</v>
      </c>
      <c r="G44" s="63" t="e">
        <f t="shared" si="8"/>
        <v>#DIV/0!</v>
      </c>
      <c r="H44" s="50">
        <v>1</v>
      </c>
      <c r="I44" s="64" t="e">
        <f t="shared" si="9"/>
        <v>#DIV/0!</v>
      </c>
      <c r="J44" s="65" t="e">
        <f t="shared" si="10"/>
        <v>#DIV/0!</v>
      </c>
      <c r="L44" s="50">
        <f t="shared" si="11"/>
        <v>5</v>
      </c>
      <c r="M44" s="50" t="s">
        <v>7</v>
      </c>
      <c r="N44" s="50">
        <v>1</v>
      </c>
      <c r="O44" s="50" t="str">
        <f t="shared" si="12"/>
        <v>Std-5_1</v>
      </c>
      <c r="P44" s="50" t="str">
        <f t="shared" si="13"/>
        <v>Std-5_1</v>
      </c>
      <c r="Q44" s="50">
        <f t="shared" si="4"/>
        <v>0</v>
      </c>
    </row>
    <row r="45" spans="1:26">
      <c r="B45" s="54" t="s">
        <v>67</v>
      </c>
      <c r="C45" s="61" t="str">
        <f t="shared" si="5"/>
        <v>Std-6_1</v>
      </c>
      <c r="D45" s="49">
        <f t="shared" si="6"/>
        <v>0</v>
      </c>
      <c r="E45" s="49">
        <f t="shared" si="7"/>
        <v>0</v>
      </c>
      <c r="F45" s="49">
        <f t="shared" si="3"/>
        <v>0</v>
      </c>
      <c r="G45" s="63" t="e">
        <f t="shared" si="8"/>
        <v>#DIV/0!</v>
      </c>
      <c r="H45" s="50">
        <v>1</v>
      </c>
      <c r="I45" s="64" t="e">
        <f t="shared" si="9"/>
        <v>#DIV/0!</v>
      </c>
      <c r="J45" s="65" t="e">
        <f t="shared" si="10"/>
        <v>#DIV/0!</v>
      </c>
      <c r="L45" s="50">
        <f t="shared" si="11"/>
        <v>6</v>
      </c>
      <c r="M45" s="50" t="s">
        <v>8</v>
      </c>
      <c r="N45" s="50">
        <v>1</v>
      </c>
      <c r="O45" s="50" t="str">
        <f t="shared" si="12"/>
        <v>Std-6_1</v>
      </c>
      <c r="P45" s="50" t="str">
        <f t="shared" si="13"/>
        <v>Std-6_1</v>
      </c>
      <c r="Q45" s="50">
        <f t="shared" si="4"/>
        <v>0</v>
      </c>
    </row>
    <row r="46" spans="1:26">
      <c r="B46" s="54">
        <v>1</v>
      </c>
      <c r="C46" s="61" t="str">
        <f t="shared" si="5"/>
        <v>AF ref</v>
      </c>
      <c r="D46" s="49" t="str">
        <f>IF(ISBLANK(C21),"",C21)</f>
        <v/>
      </c>
      <c r="E46" s="49"/>
      <c r="F46" s="49" t="str">
        <f>IF(ISBLANK(C21),"", AVERAGE(D46:E46))</f>
        <v/>
      </c>
      <c r="G46" s="63" t="str">
        <f>IF(ISBLANK(C21),"",(10^(((LN(F46/($E$26-F46)))-$C$34)/$C$33))*$G$33)</f>
        <v/>
      </c>
      <c r="H46" s="50">
        <f>$D$34</f>
        <v>5</v>
      </c>
      <c r="I46" s="64" t="str">
        <f>IF(ISBLANK(C21),"",G46*H46)</f>
        <v/>
      </c>
      <c r="J46" s="65" t="str">
        <f>IF(ISBLANK(C21),"",IF(F46&gt;$F$41,"&lt;LOD",IF(F46&lt;$F$45,"&gt;max",I46)))</f>
        <v/>
      </c>
      <c r="L46" s="50">
        <f t="shared" si="11"/>
        <v>7</v>
      </c>
      <c r="M46" s="50" t="s">
        <v>9</v>
      </c>
      <c r="N46" s="50">
        <v>1</v>
      </c>
      <c r="O46" s="50" t="str">
        <f t="shared" si="12"/>
        <v>AF ref</v>
      </c>
      <c r="P46" s="50" t="str">
        <f t="shared" si="13"/>
        <v>AF ref</v>
      </c>
      <c r="Q46" s="50">
        <f t="shared" si="4"/>
        <v>0</v>
      </c>
    </row>
    <row r="47" spans="1:26">
      <c r="B47" s="54">
        <f t="shared" ref="B47:B110" si="14">B46+1</f>
        <v>2</v>
      </c>
      <c r="C47" s="61" t="str">
        <f t="shared" si="5"/>
        <v>AF ref</v>
      </c>
      <c r="D47" s="49" t="str">
        <f>IF(ISBLANK(C22),"",C22)</f>
        <v/>
      </c>
      <c r="E47" s="49"/>
      <c r="F47" s="49" t="str">
        <f>IF(ISBLANK(C22),"", AVERAGE(D47:E47))</f>
        <v/>
      </c>
      <c r="G47" s="63" t="str">
        <f>IF(ISBLANK(C22),"",(10^(((LN(F47/($E$26-F47)))-$C$34)/$C$33))*$G$33)</f>
        <v/>
      </c>
      <c r="H47" s="50">
        <f t="shared" ref="H47:H110" si="15">$D$34</f>
        <v>5</v>
      </c>
      <c r="I47" s="64" t="str">
        <f>IF(ISBLANK(C22),"",G47*H47)</f>
        <v/>
      </c>
      <c r="J47" s="65" t="str">
        <f>IF(ISBLANK(C22),"",IF(F47&gt;$F$41,"&lt;LOD",IF(F47&lt;$F$45,"&gt;max",I47)))</f>
        <v/>
      </c>
      <c r="L47" s="50">
        <f t="shared" si="11"/>
        <v>8</v>
      </c>
      <c r="M47" s="50" t="s">
        <v>10</v>
      </c>
      <c r="N47" s="50">
        <v>1</v>
      </c>
      <c r="O47" s="50" t="str">
        <f t="shared" si="12"/>
        <v>AF ref</v>
      </c>
      <c r="P47" s="50" t="str">
        <f t="shared" si="13"/>
        <v>AF ref</v>
      </c>
      <c r="Q47" s="50">
        <f t="shared" si="4"/>
        <v>0</v>
      </c>
    </row>
    <row r="48" spans="1:26">
      <c r="A48">
        <v>17</v>
      </c>
      <c r="B48" s="48">
        <f t="shared" si="14"/>
        <v>3</v>
      </c>
      <c r="C48" s="61" t="str">
        <f>IF(ISBLANK(D4),"",D4)</f>
        <v/>
      </c>
      <c r="D48" s="49" t="str">
        <f>IF(ISBLANK(D15),"",D15)</f>
        <v/>
      </c>
      <c r="E48" s="49"/>
      <c r="F48" s="49" t="str">
        <f>IF(ISBLANK(D15),"", AVERAGE(D48:E48))</f>
        <v/>
      </c>
      <c r="G48" s="63" t="str">
        <f>IF(ISBLANK(D15),"",(10^(((LN(F48/($E$26-F48)))-$C$34)/$C$33))*$G$33)</f>
        <v/>
      </c>
      <c r="H48" s="50">
        <f t="shared" si="15"/>
        <v>5</v>
      </c>
      <c r="I48" s="64" t="str">
        <f>IF(ISBLANK(D15),"",G48*H48)</f>
        <v/>
      </c>
      <c r="J48" s="65" t="str">
        <f>IF(ISBLANK(D15),"",IF(F48&gt;$F$41,"&lt;LOD",IF(F48&lt;$F$45,"&gt;max",I48)))</f>
        <v/>
      </c>
      <c r="L48" s="50">
        <f t="shared" si="11"/>
        <v>9</v>
      </c>
      <c r="M48" s="50" t="s">
        <v>3</v>
      </c>
      <c r="N48" s="50">
        <v>2</v>
      </c>
      <c r="O48" s="50" t="str">
        <f>+C48</f>
        <v/>
      </c>
      <c r="P48" s="50" t="str">
        <f>+C48</f>
        <v/>
      </c>
      <c r="Q48" s="50">
        <f t="shared" ref="Q48:Q55" si="16">D15</f>
        <v>0</v>
      </c>
    </row>
    <row r="49" spans="1:17">
      <c r="B49" s="54">
        <f t="shared" si="14"/>
        <v>4</v>
      </c>
      <c r="C49" s="61" t="str">
        <f t="shared" ref="C49:C55" si="17">IF(ISBLANK(D5),"",D5)</f>
        <v/>
      </c>
      <c r="D49" s="49" t="str">
        <f t="shared" ref="D49:D55" si="18">IF(ISBLANK(D16),"",D16)</f>
        <v/>
      </c>
      <c r="E49" s="49"/>
      <c r="F49" s="49" t="str">
        <f t="shared" ref="F49:F55" si="19">IF(ISBLANK(D16),"", AVERAGE(D49:E49))</f>
        <v/>
      </c>
      <c r="G49" s="63" t="str">
        <f t="shared" ref="G49:G55" si="20">IF(ISBLANK(D16),"",(10^(((LN(F49/($E$26-F49)))-$C$34)/$C$33))*$G$33)</f>
        <v/>
      </c>
      <c r="H49" s="50">
        <f t="shared" si="15"/>
        <v>5</v>
      </c>
      <c r="I49" s="64" t="str">
        <f t="shared" ref="I49:I55" si="21">IF(ISBLANK(D16),"",G49*H49)</f>
        <v/>
      </c>
      <c r="J49" s="65" t="str">
        <f t="shared" ref="J49:J55" si="22">IF(ISBLANK(D16),"",IF(F49&gt;$F$41,"&lt;LOD",IF(F49&lt;$F$45,"&gt;max",I49)))</f>
        <v/>
      </c>
      <c r="L49" s="50">
        <f t="shared" si="11"/>
        <v>10</v>
      </c>
      <c r="M49" s="50" t="s">
        <v>4</v>
      </c>
      <c r="N49" s="50">
        <v>2</v>
      </c>
      <c r="O49" s="50" t="str">
        <f t="shared" ref="O49:O112" si="23">+C49</f>
        <v/>
      </c>
      <c r="P49" s="50" t="str">
        <f t="shared" ref="P49:P112" si="24">+C49</f>
        <v/>
      </c>
      <c r="Q49" s="50">
        <f t="shared" si="16"/>
        <v>0</v>
      </c>
    </row>
    <row r="50" spans="1:17">
      <c r="B50" s="54">
        <f t="shared" si="14"/>
        <v>5</v>
      </c>
      <c r="C50" s="61" t="str">
        <f t="shared" si="17"/>
        <v/>
      </c>
      <c r="D50" s="49" t="str">
        <f t="shared" si="18"/>
        <v/>
      </c>
      <c r="E50" s="49"/>
      <c r="F50" s="49" t="str">
        <f t="shared" si="19"/>
        <v/>
      </c>
      <c r="G50" s="63" t="str">
        <f t="shared" si="20"/>
        <v/>
      </c>
      <c r="H50" s="50">
        <f t="shared" si="15"/>
        <v>5</v>
      </c>
      <c r="I50" s="64" t="str">
        <f t="shared" si="21"/>
        <v/>
      </c>
      <c r="J50" s="65" t="str">
        <f t="shared" si="22"/>
        <v/>
      </c>
      <c r="L50" s="50">
        <f t="shared" si="11"/>
        <v>11</v>
      </c>
      <c r="M50" s="50" t="s">
        <v>5</v>
      </c>
      <c r="N50" s="50">
        <v>2</v>
      </c>
      <c r="O50" s="50" t="str">
        <f t="shared" si="23"/>
        <v/>
      </c>
      <c r="P50" s="50" t="str">
        <f t="shared" si="24"/>
        <v/>
      </c>
      <c r="Q50" s="50">
        <f t="shared" si="16"/>
        <v>0</v>
      </c>
    </row>
    <row r="51" spans="1:17">
      <c r="B51" s="54">
        <f t="shared" si="14"/>
        <v>6</v>
      </c>
      <c r="C51" s="61" t="str">
        <f t="shared" si="17"/>
        <v/>
      </c>
      <c r="D51" s="49" t="str">
        <f t="shared" si="18"/>
        <v/>
      </c>
      <c r="E51" s="49"/>
      <c r="F51" s="49" t="str">
        <f t="shared" si="19"/>
        <v/>
      </c>
      <c r="G51" s="63" t="str">
        <f t="shared" si="20"/>
        <v/>
      </c>
      <c r="H51" s="50">
        <f t="shared" si="15"/>
        <v>5</v>
      </c>
      <c r="I51" s="64" t="str">
        <f t="shared" si="21"/>
        <v/>
      </c>
      <c r="J51" s="65" t="str">
        <f t="shared" si="22"/>
        <v/>
      </c>
      <c r="L51" s="50">
        <f t="shared" si="11"/>
        <v>12</v>
      </c>
      <c r="M51" s="50" t="s">
        <v>6</v>
      </c>
      <c r="N51" s="50">
        <v>2</v>
      </c>
      <c r="O51" s="50" t="str">
        <f t="shared" si="23"/>
        <v/>
      </c>
      <c r="P51" s="50" t="str">
        <f t="shared" si="24"/>
        <v/>
      </c>
      <c r="Q51" s="50">
        <f t="shared" si="16"/>
        <v>0</v>
      </c>
    </row>
    <row r="52" spans="1:17">
      <c r="B52" s="54">
        <f t="shared" si="14"/>
        <v>7</v>
      </c>
      <c r="C52" s="61" t="str">
        <f t="shared" si="17"/>
        <v/>
      </c>
      <c r="D52" s="49" t="str">
        <f t="shared" si="18"/>
        <v/>
      </c>
      <c r="E52" s="49"/>
      <c r="F52" s="49" t="str">
        <f t="shared" si="19"/>
        <v/>
      </c>
      <c r="G52" s="63" t="str">
        <f t="shared" si="20"/>
        <v/>
      </c>
      <c r="H52" s="50">
        <f t="shared" si="15"/>
        <v>5</v>
      </c>
      <c r="I52" s="64" t="str">
        <f t="shared" si="21"/>
        <v/>
      </c>
      <c r="J52" s="65" t="str">
        <f t="shared" si="22"/>
        <v/>
      </c>
      <c r="L52" s="50">
        <f t="shared" si="11"/>
        <v>13</v>
      </c>
      <c r="M52" s="50" t="s">
        <v>7</v>
      </c>
      <c r="N52" s="50">
        <v>2</v>
      </c>
      <c r="O52" s="50" t="str">
        <f t="shared" si="23"/>
        <v/>
      </c>
      <c r="P52" s="50" t="str">
        <f t="shared" si="24"/>
        <v/>
      </c>
      <c r="Q52" s="50">
        <f t="shared" si="16"/>
        <v>0</v>
      </c>
    </row>
    <row r="53" spans="1:17">
      <c r="A53" s="56"/>
      <c r="B53" s="54">
        <f t="shared" si="14"/>
        <v>8</v>
      </c>
      <c r="C53" s="61" t="str">
        <f t="shared" si="17"/>
        <v/>
      </c>
      <c r="D53" s="49" t="str">
        <f t="shared" si="18"/>
        <v/>
      </c>
      <c r="E53" s="49"/>
      <c r="F53" s="49" t="str">
        <f t="shared" si="19"/>
        <v/>
      </c>
      <c r="G53" s="63" t="str">
        <f t="shared" si="20"/>
        <v/>
      </c>
      <c r="H53" s="50">
        <f t="shared" si="15"/>
        <v>5</v>
      </c>
      <c r="I53" s="64" t="str">
        <f t="shared" si="21"/>
        <v/>
      </c>
      <c r="J53" s="65" t="str">
        <f t="shared" si="22"/>
        <v/>
      </c>
      <c r="L53" s="50">
        <f t="shared" si="11"/>
        <v>14</v>
      </c>
      <c r="M53" s="50" t="s">
        <v>8</v>
      </c>
      <c r="N53" s="50">
        <v>2</v>
      </c>
      <c r="O53" s="50" t="str">
        <f t="shared" si="23"/>
        <v/>
      </c>
      <c r="P53" s="50" t="str">
        <f t="shared" si="24"/>
        <v/>
      </c>
      <c r="Q53" s="50">
        <f t="shared" si="16"/>
        <v>0</v>
      </c>
    </row>
    <row r="54" spans="1:17">
      <c r="B54" s="54">
        <f t="shared" si="14"/>
        <v>9</v>
      </c>
      <c r="C54" s="61" t="str">
        <f t="shared" si="17"/>
        <v/>
      </c>
      <c r="D54" s="49" t="str">
        <f t="shared" si="18"/>
        <v/>
      </c>
      <c r="E54" s="49"/>
      <c r="F54" s="49" t="str">
        <f t="shared" si="19"/>
        <v/>
      </c>
      <c r="G54" s="63" t="str">
        <f t="shared" si="20"/>
        <v/>
      </c>
      <c r="H54" s="50">
        <f t="shared" si="15"/>
        <v>5</v>
      </c>
      <c r="I54" s="64" t="str">
        <f t="shared" si="21"/>
        <v/>
      </c>
      <c r="J54" s="65" t="str">
        <f t="shared" si="22"/>
        <v/>
      </c>
      <c r="L54" s="50">
        <f t="shared" si="11"/>
        <v>15</v>
      </c>
      <c r="M54" s="50" t="s">
        <v>9</v>
      </c>
      <c r="N54" s="50">
        <v>2</v>
      </c>
      <c r="O54" s="50" t="str">
        <f t="shared" si="23"/>
        <v/>
      </c>
      <c r="P54" s="50" t="str">
        <f t="shared" si="24"/>
        <v/>
      </c>
      <c r="Q54" s="50">
        <f t="shared" si="16"/>
        <v>0</v>
      </c>
    </row>
    <row r="55" spans="1:17">
      <c r="B55" s="54">
        <f t="shared" si="14"/>
        <v>10</v>
      </c>
      <c r="C55" s="61" t="str">
        <f t="shared" si="17"/>
        <v/>
      </c>
      <c r="D55" s="49" t="str">
        <f t="shared" si="18"/>
        <v/>
      </c>
      <c r="E55" s="49"/>
      <c r="F55" s="49" t="str">
        <f t="shared" si="19"/>
        <v/>
      </c>
      <c r="G55" s="63" t="str">
        <f t="shared" si="20"/>
        <v/>
      </c>
      <c r="H55" s="50">
        <f t="shared" si="15"/>
        <v>5</v>
      </c>
      <c r="I55" s="64" t="str">
        <f t="shared" si="21"/>
        <v/>
      </c>
      <c r="J55" s="65" t="str">
        <f t="shared" si="22"/>
        <v/>
      </c>
      <c r="L55" s="50">
        <f t="shared" si="11"/>
        <v>16</v>
      </c>
      <c r="M55" s="50" t="s">
        <v>10</v>
      </c>
      <c r="N55" s="50">
        <v>2</v>
      </c>
      <c r="O55" s="50" t="str">
        <f t="shared" si="23"/>
        <v/>
      </c>
      <c r="P55" s="50" t="str">
        <f t="shared" si="24"/>
        <v/>
      </c>
      <c r="Q55" s="50">
        <f t="shared" si="16"/>
        <v>0</v>
      </c>
    </row>
    <row r="56" spans="1:17">
      <c r="A56">
        <f>A48+($A$48-$A$40)</f>
        <v>33</v>
      </c>
      <c r="B56" s="48">
        <f t="shared" si="14"/>
        <v>11</v>
      </c>
      <c r="C56" s="61" t="str">
        <f>IF(ISBLANK(E4),"",E4)</f>
        <v/>
      </c>
      <c r="D56" s="49" t="str">
        <f>IF(ISBLANK(E15),"",E15)</f>
        <v/>
      </c>
      <c r="E56" s="49"/>
      <c r="F56" s="49" t="str">
        <f>IF(ISBLANK(E15),"", AVERAGE(D56:E56))</f>
        <v/>
      </c>
      <c r="G56" s="63" t="str">
        <f>IF(ISBLANK(E15),"",(10^(((LN(F56/($E$26-F56)))-$C$34)/$C$33))*$G$33)</f>
        <v/>
      </c>
      <c r="H56" s="50">
        <f t="shared" si="15"/>
        <v>5</v>
      </c>
      <c r="I56" s="64" t="str">
        <f>IF(ISBLANK(E15),"",G56*H56)</f>
        <v/>
      </c>
      <c r="J56" s="65" t="str">
        <f>IF(ISBLANK(E15),"",IF(F56&gt;$F$41,"&lt;LOD",IF(F56&lt;$F$45,"&gt;max",I56)))</f>
        <v/>
      </c>
      <c r="L56" s="50">
        <f t="shared" si="11"/>
        <v>17</v>
      </c>
      <c r="M56" s="50" t="s">
        <v>3</v>
      </c>
      <c r="N56" s="50">
        <v>3</v>
      </c>
      <c r="O56" s="50" t="str">
        <f t="shared" si="23"/>
        <v/>
      </c>
      <c r="P56" s="50" t="str">
        <f t="shared" si="24"/>
        <v/>
      </c>
      <c r="Q56" s="50">
        <f t="shared" ref="Q56:Q63" si="25">E15</f>
        <v>0</v>
      </c>
    </row>
    <row r="57" spans="1:17">
      <c r="A57" s="3"/>
      <c r="B57" s="54">
        <f t="shared" si="14"/>
        <v>12</v>
      </c>
      <c r="C57" s="61" t="str">
        <f t="shared" ref="C57:C63" si="26">IF(ISBLANK(E5),"",E5)</f>
        <v/>
      </c>
      <c r="D57" s="49" t="str">
        <f t="shared" ref="D57:D63" si="27">IF(ISBLANK(E16),"",E16)</f>
        <v/>
      </c>
      <c r="E57" s="49"/>
      <c r="F57" s="49" t="str">
        <f t="shared" ref="F57:F63" si="28">IF(ISBLANK(E16),"", AVERAGE(D57:E57))</f>
        <v/>
      </c>
      <c r="G57" s="63" t="str">
        <f t="shared" ref="G57:G63" si="29">IF(ISBLANK(E16),"",(10^(((LN(F57/($E$26-F57)))-$C$34)/$C$33))*$G$33)</f>
        <v/>
      </c>
      <c r="H57" s="50">
        <f t="shared" si="15"/>
        <v>5</v>
      </c>
      <c r="I57" s="64" t="str">
        <f t="shared" ref="I57:I63" si="30">IF(ISBLANK(E16),"",G57*H57)</f>
        <v/>
      </c>
      <c r="J57" s="65" t="str">
        <f t="shared" ref="J57:J63" si="31">IF(ISBLANK(E16),"",IF(F57&gt;$F$41,"&lt;LOD",IF(F57&lt;$F$45,"&gt;max",I57)))</f>
        <v/>
      </c>
      <c r="L57" s="50">
        <f t="shared" si="11"/>
        <v>18</v>
      </c>
      <c r="M57" s="50" t="s">
        <v>4</v>
      </c>
      <c r="N57" s="50">
        <v>3</v>
      </c>
      <c r="O57" s="50" t="str">
        <f t="shared" si="23"/>
        <v/>
      </c>
      <c r="P57" s="50" t="str">
        <f t="shared" si="24"/>
        <v/>
      </c>
      <c r="Q57" s="50">
        <f t="shared" si="25"/>
        <v>0</v>
      </c>
    </row>
    <row r="58" spans="1:17">
      <c r="A58" s="3"/>
      <c r="B58" s="54">
        <f t="shared" si="14"/>
        <v>13</v>
      </c>
      <c r="C58" s="61" t="str">
        <f t="shared" si="26"/>
        <v/>
      </c>
      <c r="D58" s="49" t="str">
        <f t="shared" si="27"/>
        <v/>
      </c>
      <c r="E58" s="49"/>
      <c r="F58" s="49" t="str">
        <f t="shared" si="28"/>
        <v/>
      </c>
      <c r="G58" s="63" t="str">
        <f t="shared" si="29"/>
        <v/>
      </c>
      <c r="H58" s="50">
        <f t="shared" si="15"/>
        <v>5</v>
      </c>
      <c r="I58" s="64" t="str">
        <f t="shared" si="30"/>
        <v/>
      </c>
      <c r="J58" s="65" t="str">
        <f t="shared" si="31"/>
        <v/>
      </c>
      <c r="L58" s="50">
        <f t="shared" si="11"/>
        <v>19</v>
      </c>
      <c r="M58" s="50" t="s">
        <v>5</v>
      </c>
      <c r="N58" s="50">
        <v>3</v>
      </c>
      <c r="O58" s="50" t="str">
        <f t="shared" si="23"/>
        <v/>
      </c>
      <c r="P58" s="50" t="str">
        <f t="shared" si="24"/>
        <v/>
      </c>
      <c r="Q58" s="50">
        <f t="shared" si="25"/>
        <v>0</v>
      </c>
    </row>
    <row r="59" spans="1:17">
      <c r="B59" s="54">
        <f t="shared" si="14"/>
        <v>14</v>
      </c>
      <c r="C59" s="61" t="str">
        <f t="shared" si="26"/>
        <v/>
      </c>
      <c r="D59" s="49" t="str">
        <f t="shared" si="27"/>
        <v/>
      </c>
      <c r="E59" s="49"/>
      <c r="F59" s="49" t="str">
        <f t="shared" si="28"/>
        <v/>
      </c>
      <c r="G59" s="63" t="str">
        <f t="shared" si="29"/>
        <v/>
      </c>
      <c r="H59" s="50">
        <f t="shared" si="15"/>
        <v>5</v>
      </c>
      <c r="I59" s="64" t="str">
        <f t="shared" si="30"/>
        <v/>
      </c>
      <c r="J59" s="65" t="str">
        <f t="shared" si="31"/>
        <v/>
      </c>
      <c r="L59" s="50">
        <f t="shared" si="11"/>
        <v>20</v>
      </c>
      <c r="M59" s="50" t="s">
        <v>6</v>
      </c>
      <c r="N59" s="50">
        <v>3</v>
      </c>
      <c r="O59" s="50" t="str">
        <f t="shared" si="23"/>
        <v/>
      </c>
      <c r="P59" s="50" t="str">
        <f t="shared" si="24"/>
        <v/>
      </c>
      <c r="Q59" s="50">
        <f t="shared" si="25"/>
        <v>0</v>
      </c>
    </row>
    <row r="60" spans="1:17">
      <c r="B60" s="54">
        <f t="shared" si="14"/>
        <v>15</v>
      </c>
      <c r="C60" s="61" t="str">
        <f t="shared" si="26"/>
        <v/>
      </c>
      <c r="D60" s="49" t="str">
        <f t="shared" si="27"/>
        <v/>
      </c>
      <c r="E60" s="49"/>
      <c r="F60" s="49" t="str">
        <f t="shared" si="28"/>
        <v/>
      </c>
      <c r="G60" s="63" t="str">
        <f t="shared" si="29"/>
        <v/>
      </c>
      <c r="H60" s="50">
        <f t="shared" si="15"/>
        <v>5</v>
      </c>
      <c r="I60" s="64" t="str">
        <f t="shared" si="30"/>
        <v/>
      </c>
      <c r="J60" s="65" t="str">
        <f t="shared" si="31"/>
        <v/>
      </c>
      <c r="L60" s="50">
        <f t="shared" si="11"/>
        <v>21</v>
      </c>
      <c r="M60" s="50" t="s">
        <v>7</v>
      </c>
      <c r="N60" s="50">
        <v>3</v>
      </c>
      <c r="O60" s="50" t="str">
        <f t="shared" si="23"/>
        <v/>
      </c>
      <c r="P60" s="50" t="str">
        <f t="shared" si="24"/>
        <v/>
      </c>
      <c r="Q60" s="50">
        <f t="shared" si="25"/>
        <v>0</v>
      </c>
    </row>
    <row r="61" spans="1:17">
      <c r="B61" s="54">
        <f t="shared" si="14"/>
        <v>16</v>
      </c>
      <c r="C61" s="61" t="str">
        <f t="shared" si="26"/>
        <v/>
      </c>
      <c r="D61" s="49" t="str">
        <f t="shared" si="27"/>
        <v/>
      </c>
      <c r="E61" s="49"/>
      <c r="F61" s="49" t="str">
        <f t="shared" si="28"/>
        <v/>
      </c>
      <c r="G61" s="63" t="str">
        <f t="shared" si="29"/>
        <v/>
      </c>
      <c r="H61" s="50">
        <f t="shared" si="15"/>
        <v>5</v>
      </c>
      <c r="I61" s="64" t="str">
        <f t="shared" si="30"/>
        <v/>
      </c>
      <c r="J61" s="65" t="str">
        <f t="shared" si="31"/>
        <v/>
      </c>
      <c r="L61" s="50">
        <f t="shared" si="11"/>
        <v>22</v>
      </c>
      <c r="M61" s="50" t="s">
        <v>8</v>
      </c>
      <c r="N61" s="50">
        <v>3</v>
      </c>
      <c r="O61" s="50" t="str">
        <f t="shared" si="23"/>
        <v/>
      </c>
      <c r="P61" s="50" t="str">
        <f t="shared" si="24"/>
        <v/>
      </c>
      <c r="Q61" s="50">
        <f t="shared" si="25"/>
        <v>0</v>
      </c>
    </row>
    <row r="62" spans="1:17">
      <c r="B62" s="54">
        <f t="shared" si="14"/>
        <v>17</v>
      </c>
      <c r="C62" s="61" t="str">
        <f t="shared" si="26"/>
        <v/>
      </c>
      <c r="D62" s="49" t="str">
        <f t="shared" si="27"/>
        <v/>
      </c>
      <c r="E62" s="49"/>
      <c r="F62" s="49" t="str">
        <f t="shared" si="28"/>
        <v/>
      </c>
      <c r="G62" s="63" t="str">
        <f t="shared" si="29"/>
        <v/>
      </c>
      <c r="H62" s="50">
        <f t="shared" si="15"/>
        <v>5</v>
      </c>
      <c r="I62" s="64" t="str">
        <f t="shared" si="30"/>
        <v/>
      </c>
      <c r="J62" s="65" t="str">
        <f t="shared" si="31"/>
        <v/>
      </c>
      <c r="L62" s="50">
        <f t="shared" si="11"/>
        <v>23</v>
      </c>
      <c r="M62" s="50" t="s">
        <v>9</v>
      </c>
      <c r="N62" s="50">
        <v>3</v>
      </c>
      <c r="O62" s="50" t="str">
        <f t="shared" si="23"/>
        <v/>
      </c>
      <c r="P62" s="50" t="str">
        <f t="shared" si="24"/>
        <v/>
      </c>
      <c r="Q62" s="50">
        <f t="shared" si="25"/>
        <v>0</v>
      </c>
    </row>
    <row r="63" spans="1:17">
      <c r="B63" s="54">
        <f t="shared" si="14"/>
        <v>18</v>
      </c>
      <c r="C63" s="61" t="str">
        <f t="shared" si="26"/>
        <v/>
      </c>
      <c r="D63" s="49" t="str">
        <f t="shared" si="27"/>
        <v/>
      </c>
      <c r="E63" s="49"/>
      <c r="F63" s="49" t="str">
        <f t="shared" si="28"/>
        <v/>
      </c>
      <c r="G63" s="63" t="str">
        <f t="shared" si="29"/>
        <v/>
      </c>
      <c r="H63" s="50">
        <f t="shared" si="15"/>
        <v>5</v>
      </c>
      <c r="I63" s="64" t="str">
        <f t="shared" si="30"/>
        <v/>
      </c>
      <c r="J63" s="65" t="str">
        <f t="shared" si="31"/>
        <v/>
      </c>
      <c r="L63" s="50">
        <f t="shared" si="11"/>
        <v>24</v>
      </c>
      <c r="M63" s="50" t="s">
        <v>10</v>
      </c>
      <c r="N63" s="50">
        <v>3</v>
      </c>
      <c r="O63" s="50" t="str">
        <f t="shared" si="23"/>
        <v/>
      </c>
      <c r="P63" s="50" t="str">
        <f t="shared" si="24"/>
        <v/>
      </c>
      <c r="Q63" s="50">
        <f t="shared" si="25"/>
        <v>0</v>
      </c>
    </row>
    <row r="64" spans="1:17">
      <c r="A64">
        <f>A56+($A$48-$A$40)</f>
        <v>49</v>
      </c>
      <c r="B64" s="48">
        <f t="shared" si="14"/>
        <v>19</v>
      </c>
      <c r="C64" s="61" t="str">
        <f>IF(ISBLANK(F4),"",F4)</f>
        <v/>
      </c>
      <c r="D64" s="49" t="str">
        <f>IF(ISBLANK(F15),"",F15)</f>
        <v/>
      </c>
      <c r="E64" s="49"/>
      <c r="F64" s="49" t="str">
        <f>IF(ISBLANK(E15),"", AVERAGE(D64:E64))</f>
        <v/>
      </c>
      <c r="G64" s="63" t="str">
        <f>IF(ISBLANK(E15),"",(10^(((LN(F64/($E$26-F64)))-$C$34)/$C$33))*$G$33)</f>
        <v/>
      </c>
      <c r="H64" s="50">
        <f t="shared" si="15"/>
        <v>5</v>
      </c>
      <c r="I64" s="64" t="str">
        <f>IF(ISBLANK(F15),"",G64*H64)</f>
        <v/>
      </c>
      <c r="J64" s="65" t="str">
        <f>IF(ISBLANK(F15),"",IF(F64&gt;$F$41,"&lt;LOD",IF(F64&lt;$F$45,"&gt;max",I64)))</f>
        <v/>
      </c>
      <c r="L64" s="50">
        <f t="shared" si="11"/>
        <v>25</v>
      </c>
      <c r="M64" s="50" t="s">
        <v>3</v>
      </c>
      <c r="N64" s="50">
        <v>4</v>
      </c>
      <c r="O64" s="50" t="str">
        <f t="shared" si="23"/>
        <v/>
      </c>
      <c r="P64" s="50" t="str">
        <f t="shared" si="24"/>
        <v/>
      </c>
      <c r="Q64" s="50">
        <f t="shared" ref="Q64:Q71" si="32">F15</f>
        <v>0</v>
      </c>
    </row>
    <row r="65" spans="1:17">
      <c r="B65" s="54">
        <f t="shared" si="14"/>
        <v>20</v>
      </c>
      <c r="C65" s="61" t="str">
        <f t="shared" ref="C65:C71" si="33">IF(ISBLANK(F5),"",F5)</f>
        <v/>
      </c>
      <c r="D65" s="49" t="str">
        <f t="shared" ref="D65:D71" si="34">IF(ISBLANK(F16),"",F16)</f>
        <v/>
      </c>
      <c r="E65" s="49"/>
      <c r="F65" s="49" t="str">
        <f t="shared" ref="F65:F71" si="35">IF(ISBLANK(E16),"", AVERAGE(D65:E65))</f>
        <v/>
      </c>
      <c r="G65" s="63" t="str">
        <f t="shared" ref="G65:G71" si="36">IF(ISBLANK(E16),"",(10^(((LN(F65/($E$26-F65)))-$C$34)/$C$33))*$G$33)</f>
        <v/>
      </c>
      <c r="H65" s="50">
        <f t="shared" si="15"/>
        <v>5</v>
      </c>
      <c r="I65" s="64" t="str">
        <f t="shared" ref="I65:I71" si="37">IF(ISBLANK(F16),"",G65*H65)</f>
        <v/>
      </c>
      <c r="J65" s="65" t="str">
        <f t="shared" ref="J65:J71" si="38">IF(ISBLANK(F16),"",IF(F65&gt;$F$41,"&lt;LOD",IF(F65&lt;$F$45,"&gt;max",I65)))</f>
        <v/>
      </c>
      <c r="L65" s="50">
        <f t="shared" si="11"/>
        <v>26</v>
      </c>
      <c r="M65" s="50" t="s">
        <v>4</v>
      </c>
      <c r="N65" s="50">
        <v>4</v>
      </c>
      <c r="O65" s="50" t="str">
        <f t="shared" si="23"/>
        <v/>
      </c>
      <c r="P65" s="50" t="str">
        <f t="shared" si="24"/>
        <v/>
      </c>
      <c r="Q65" s="50">
        <f t="shared" si="32"/>
        <v>0</v>
      </c>
    </row>
    <row r="66" spans="1:17">
      <c r="B66" s="54">
        <f t="shared" si="14"/>
        <v>21</v>
      </c>
      <c r="C66" s="61" t="str">
        <f t="shared" si="33"/>
        <v/>
      </c>
      <c r="D66" s="49" t="str">
        <f t="shared" si="34"/>
        <v/>
      </c>
      <c r="E66" s="49"/>
      <c r="F66" s="49" t="str">
        <f t="shared" si="35"/>
        <v/>
      </c>
      <c r="G66" s="63" t="str">
        <f t="shared" si="36"/>
        <v/>
      </c>
      <c r="H66" s="50">
        <f t="shared" si="15"/>
        <v>5</v>
      </c>
      <c r="I66" s="64" t="str">
        <f t="shared" si="37"/>
        <v/>
      </c>
      <c r="J66" s="65" t="str">
        <f t="shared" si="38"/>
        <v/>
      </c>
      <c r="L66" s="50">
        <f t="shared" si="11"/>
        <v>27</v>
      </c>
      <c r="M66" s="50" t="s">
        <v>5</v>
      </c>
      <c r="N66" s="50">
        <v>4</v>
      </c>
      <c r="O66" s="50" t="str">
        <f t="shared" si="23"/>
        <v/>
      </c>
      <c r="P66" s="50" t="str">
        <f t="shared" si="24"/>
        <v/>
      </c>
      <c r="Q66" s="50">
        <f t="shared" si="32"/>
        <v>0</v>
      </c>
    </row>
    <row r="67" spans="1:17">
      <c r="B67" s="54">
        <f t="shared" si="14"/>
        <v>22</v>
      </c>
      <c r="C67" s="61" t="str">
        <f t="shared" si="33"/>
        <v/>
      </c>
      <c r="D67" s="49" t="str">
        <f t="shared" si="34"/>
        <v/>
      </c>
      <c r="E67" s="49"/>
      <c r="F67" s="49" t="str">
        <f t="shared" si="35"/>
        <v/>
      </c>
      <c r="G67" s="63" t="str">
        <f t="shared" si="36"/>
        <v/>
      </c>
      <c r="H67" s="50">
        <f t="shared" si="15"/>
        <v>5</v>
      </c>
      <c r="I67" s="64" t="str">
        <f t="shared" si="37"/>
        <v/>
      </c>
      <c r="J67" s="65" t="str">
        <f t="shared" si="38"/>
        <v/>
      </c>
      <c r="L67" s="50">
        <f t="shared" si="11"/>
        <v>28</v>
      </c>
      <c r="M67" s="50" t="s">
        <v>6</v>
      </c>
      <c r="N67" s="50">
        <v>4</v>
      </c>
      <c r="O67" s="50" t="str">
        <f t="shared" si="23"/>
        <v/>
      </c>
      <c r="P67" s="50" t="str">
        <f t="shared" si="24"/>
        <v/>
      </c>
      <c r="Q67" s="50">
        <f t="shared" si="32"/>
        <v>0</v>
      </c>
    </row>
    <row r="68" spans="1:17">
      <c r="B68" s="54">
        <f t="shared" si="14"/>
        <v>23</v>
      </c>
      <c r="C68" s="61" t="str">
        <f t="shared" si="33"/>
        <v/>
      </c>
      <c r="D68" s="49" t="str">
        <f t="shared" si="34"/>
        <v/>
      </c>
      <c r="E68" s="49"/>
      <c r="F68" s="49" t="str">
        <f t="shared" si="35"/>
        <v/>
      </c>
      <c r="G68" s="63" t="str">
        <f t="shared" si="36"/>
        <v/>
      </c>
      <c r="H68" s="50">
        <f t="shared" si="15"/>
        <v>5</v>
      </c>
      <c r="I68" s="64" t="str">
        <f t="shared" si="37"/>
        <v/>
      </c>
      <c r="J68" s="65" t="str">
        <f t="shared" si="38"/>
        <v/>
      </c>
      <c r="L68" s="50">
        <f t="shared" si="11"/>
        <v>29</v>
      </c>
      <c r="M68" s="50" t="s">
        <v>7</v>
      </c>
      <c r="N68" s="50">
        <v>4</v>
      </c>
      <c r="O68" s="50" t="str">
        <f t="shared" si="23"/>
        <v/>
      </c>
      <c r="P68" s="50" t="str">
        <f t="shared" si="24"/>
        <v/>
      </c>
      <c r="Q68" s="50">
        <f t="shared" si="32"/>
        <v>0</v>
      </c>
    </row>
    <row r="69" spans="1:17">
      <c r="B69" s="54">
        <f t="shared" si="14"/>
        <v>24</v>
      </c>
      <c r="C69" s="61" t="str">
        <f t="shared" si="33"/>
        <v/>
      </c>
      <c r="D69" s="49" t="str">
        <f t="shared" si="34"/>
        <v/>
      </c>
      <c r="E69" s="49"/>
      <c r="F69" s="49" t="str">
        <f t="shared" si="35"/>
        <v/>
      </c>
      <c r="G69" s="63" t="str">
        <f t="shared" si="36"/>
        <v/>
      </c>
      <c r="H69" s="50">
        <f t="shared" si="15"/>
        <v>5</v>
      </c>
      <c r="I69" s="64" t="str">
        <f t="shared" si="37"/>
        <v/>
      </c>
      <c r="J69" s="65" t="str">
        <f t="shared" si="38"/>
        <v/>
      </c>
      <c r="L69" s="50">
        <f t="shared" si="11"/>
        <v>30</v>
      </c>
      <c r="M69" s="50" t="s">
        <v>8</v>
      </c>
      <c r="N69" s="50">
        <v>4</v>
      </c>
      <c r="O69" s="50" t="str">
        <f t="shared" si="23"/>
        <v/>
      </c>
      <c r="P69" s="50" t="str">
        <f t="shared" si="24"/>
        <v/>
      </c>
      <c r="Q69" s="50">
        <f t="shared" si="32"/>
        <v>0</v>
      </c>
    </row>
    <row r="70" spans="1:17">
      <c r="B70" s="54">
        <f t="shared" si="14"/>
        <v>25</v>
      </c>
      <c r="C70" s="61" t="str">
        <f t="shared" si="33"/>
        <v/>
      </c>
      <c r="D70" s="49" t="str">
        <f t="shared" si="34"/>
        <v/>
      </c>
      <c r="E70" s="49"/>
      <c r="F70" s="49" t="str">
        <f t="shared" si="35"/>
        <v/>
      </c>
      <c r="G70" s="63" t="str">
        <f t="shared" si="36"/>
        <v/>
      </c>
      <c r="H70" s="50">
        <f t="shared" si="15"/>
        <v>5</v>
      </c>
      <c r="I70" s="64" t="str">
        <f t="shared" si="37"/>
        <v/>
      </c>
      <c r="J70" s="65" t="str">
        <f t="shared" si="38"/>
        <v/>
      </c>
      <c r="L70" s="50">
        <f t="shared" si="11"/>
        <v>31</v>
      </c>
      <c r="M70" s="50" t="s">
        <v>9</v>
      </c>
      <c r="N70" s="50">
        <v>4</v>
      </c>
      <c r="O70" s="50" t="str">
        <f t="shared" si="23"/>
        <v/>
      </c>
      <c r="P70" s="50" t="str">
        <f t="shared" si="24"/>
        <v/>
      </c>
      <c r="Q70" s="50">
        <f t="shared" si="32"/>
        <v>0</v>
      </c>
    </row>
    <row r="71" spans="1:17">
      <c r="B71" s="54">
        <f t="shared" si="14"/>
        <v>26</v>
      </c>
      <c r="C71" s="61" t="str">
        <f t="shared" si="33"/>
        <v/>
      </c>
      <c r="D71" s="49" t="str">
        <f t="shared" si="34"/>
        <v/>
      </c>
      <c r="E71" s="49"/>
      <c r="F71" s="49" t="str">
        <f t="shared" si="35"/>
        <v/>
      </c>
      <c r="G71" s="63" t="str">
        <f t="shared" si="36"/>
        <v/>
      </c>
      <c r="H71" s="50">
        <f t="shared" si="15"/>
        <v>5</v>
      </c>
      <c r="I71" s="64" t="str">
        <f t="shared" si="37"/>
        <v/>
      </c>
      <c r="J71" s="65" t="str">
        <f t="shared" si="38"/>
        <v/>
      </c>
      <c r="L71" s="50">
        <f t="shared" si="11"/>
        <v>32</v>
      </c>
      <c r="M71" s="50" t="s">
        <v>10</v>
      </c>
      <c r="N71" s="50">
        <v>4</v>
      </c>
      <c r="O71" s="50" t="str">
        <f t="shared" si="23"/>
        <v/>
      </c>
      <c r="P71" s="50" t="str">
        <f t="shared" si="24"/>
        <v/>
      </c>
      <c r="Q71" s="50">
        <f t="shared" si="32"/>
        <v>0</v>
      </c>
    </row>
    <row r="72" spans="1:17">
      <c r="A72">
        <f>A64+($A$48-$A$40)</f>
        <v>65</v>
      </c>
      <c r="B72" s="48">
        <f t="shared" si="14"/>
        <v>27</v>
      </c>
      <c r="C72" s="61" t="str">
        <f>IF(ISBLANK(G4),"",G4)</f>
        <v/>
      </c>
      <c r="D72" s="49" t="str">
        <f>IF(ISBLANK(G15),"",G15)</f>
        <v/>
      </c>
      <c r="E72" s="49"/>
      <c r="F72" s="49" t="str">
        <f>IF(ISBLANK(G15),"", AVERAGE(D72:E72))</f>
        <v/>
      </c>
      <c r="G72" s="63" t="str">
        <f>IF(ISBLANK(G15),"",(10^(((LN(F72/($E$26-F72)))-$C$34)/$C$33))*$G$33)</f>
        <v/>
      </c>
      <c r="H72" s="50">
        <f t="shared" si="15"/>
        <v>5</v>
      </c>
      <c r="I72" s="64" t="str">
        <f>IF(ISBLANK(G15),"",G72*H72)</f>
        <v/>
      </c>
      <c r="J72" s="65" t="str">
        <f>IF(ISBLANK(G15),"",IF(F72&gt;$F$41,"&lt;LOD",IF(F72&lt;$F$45,"&gt;max",I72)))</f>
        <v/>
      </c>
      <c r="L72" s="50">
        <f t="shared" si="11"/>
        <v>33</v>
      </c>
      <c r="M72" s="50" t="s">
        <v>3</v>
      </c>
      <c r="N72" s="50">
        <v>5</v>
      </c>
      <c r="O72" s="50" t="str">
        <f t="shared" si="23"/>
        <v/>
      </c>
      <c r="P72" s="50" t="str">
        <f t="shared" si="24"/>
        <v/>
      </c>
      <c r="Q72" s="50">
        <f t="shared" ref="Q72:Q79" si="39">G15</f>
        <v>0</v>
      </c>
    </row>
    <row r="73" spans="1:17">
      <c r="B73" s="54">
        <f t="shared" si="14"/>
        <v>28</v>
      </c>
      <c r="C73" s="61" t="str">
        <f t="shared" ref="C73:C79" si="40">IF(ISBLANK(G5),"",G5)</f>
        <v/>
      </c>
      <c r="D73" s="49" t="str">
        <f t="shared" ref="D73:D79" si="41">IF(ISBLANK(G16),"",G16)</f>
        <v/>
      </c>
      <c r="E73" s="49"/>
      <c r="F73" s="49" t="str">
        <f t="shared" ref="F73:F79" si="42">IF(ISBLANK(G16),"", AVERAGE(D73:E73))</f>
        <v/>
      </c>
      <c r="G73" s="63" t="str">
        <f t="shared" ref="G73:G79" si="43">IF(ISBLANK(G16),"",(10^(((LN(F73/($E$26-F73)))-$C$34)/$C$33))*$G$33)</f>
        <v/>
      </c>
      <c r="H73" s="50">
        <f t="shared" si="15"/>
        <v>5</v>
      </c>
      <c r="I73" s="64" t="str">
        <f t="shared" ref="I73:I79" si="44">IF(ISBLANK(G16),"",G73*H73)</f>
        <v/>
      </c>
      <c r="J73" s="65" t="str">
        <f t="shared" ref="J73:J79" si="45">IF(ISBLANK(G16),"",IF(F73&gt;$F$41,"&lt;LOD",IF(F73&lt;$F$45,"&gt;max",I73)))</f>
        <v/>
      </c>
      <c r="L73" s="50">
        <f t="shared" si="11"/>
        <v>34</v>
      </c>
      <c r="M73" s="50" t="s">
        <v>4</v>
      </c>
      <c r="N73" s="50">
        <v>5</v>
      </c>
      <c r="O73" s="50" t="str">
        <f t="shared" si="23"/>
        <v/>
      </c>
      <c r="P73" s="50" t="str">
        <f t="shared" si="24"/>
        <v/>
      </c>
      <c r="Q73" s="50">
        <f t="shared" si="39"/>
        <v>0</v>
      </c>
    </row>
    <row r="74" spans="1:17">
      <c r="B74" s="54">
        <f t="shared" si="14"/>
        <v>29</v>
      </c>
      <c r="C74" s="61" t="str">
        <f t="shared" si="40"/>
        <v/>
      </c>
      <c r="D74" s="49" t="str">
        <f t="shared" si="41"/>
        <v/>
      </c>
      <c r="E74" s="49"/>
      <c r="F74" s="49" t="str">
        <f t="shared" si="42"/>
        <v/>
      </c>
      <c r="G74" s="63" t="str">
        <f t="shared" si="43"/>
        <v/>
      </c>
      <c r="H74" s="50">
        <f t="shared" si="15"/>
        <v>5</v>
      </c>
      <c r="I74" s="64" t="str">
        <f t="shared" si="44"/>
        <v/>
      </c>
      <c r="J74" s="65" t="str">
        <f t="shared" si="45"/>
        <v/>
      </c>
      <c r="L74" s="50">
        <f t="shared" si="11"/>
        <v>35</v>
      </c>
      <c r="M74" s="50" t="s">
        <v>5</v>
      </c>
      <c r="N74" s="50">
        <v>5</v>
      </c>
      <c r="O74" s="50" t="str">
        <f t="shared" si="23"/>
        <v/>
      </c>
      <c r="P74" s="50" t="str">
        <f t="shared" si="24"/>
        <v/>
      </c>
      <c r="Q74" s="50">
        <f t="shared" si="39"/>
        <v>0</v>
      </c>
    </row>
    <row r="75" spans="1:17">
      <c r="B75" s="54">
        <f t="shared" si="14"/>
        <v>30</v>
      </c>
      <c r="C75" s="61" t="str">
        <f t="shared" si="40"/>
        <v/>
      </c>
      <c r="D75" s="49" t="str">
        <f t="shared" si="41"/>
        <v/>
      </c>
      <c r="E75" s="49"/>
      <c r="F75" s="49" t="str">
        <f t="shared" si="42"/>
        <v/>
      </c>
      <c r="G75" s="63" t="str">
        <f t="shared" si="43"/>
        <v/>
      </c>
      <c r="H75" s="50">
        <f t="shared" si="15"/>
        <v>5</v>
      </c>
      <c r="I75" s="64" t="str">
        <f t="shared" si="44"/>
        <v/>
      </c>
      <c r="J75" s="65" t="str">
        <f t="shared" si="45"/>
        <v/>
      </c>
      <c r="L75" s="50">
        <f t="shared" si="11"/>
        <v>36</v>
      </c>
      <c r="M75" s="50" t="s">
        <v>6</v>
      </c>
      <c r="N75" s="50">
        <v>5</v>
      </c>
      <c r="O75" s="50" t="str">
        <f t="shared" si="23"/>
        <v/>
      </c>
      <c r="P75" s="50" t="str">
        <f t="shared" si="24"/>
        <v/>
      </c>
      <c r="Q75" s="50">
        <f t="shared" si="39"/>
        <v>0</v>
      </c>
    </row>
    <row r="76" spans="1:17">
      <c r="B76" s="54">
        <f t="shared" si="14"/>
        <v>31</v>
      </c>
      <c r="C76" s="61" t="str">
        <f t="shared" si="40"/>
        <v/>
      </c>
      <c r="D76" s="49" t="str">
        <f t="shared" si="41"/>
        <v/>
      </c>
      <c r="E76" s="49"/>
      <c r="F76" s="49" t="str">
        <f t="shared" si="42"/>
        <v/>
      </c>
      <c r="G76" s="63" t="str">
        <f t="shared" si="43"/>
        <v/>
      </c>
      <c r="H76" s="50">
        <f t="shared" si="15"/>
        <v>5</v>
      </c>
      <c r="I76" s="64" t="str">
        <f t="shared" si="44"/>
        <v/>
      </c>
      <c r="J76" s="65" t="str">
        <f t="shared" si="45"/>
        <v/>
      </c>
      <c r="L76" s="50">
        <f t="shared" si="11"/>
        <v>37</v>
      </c>
      <c r="M76" s="50" t="s">
        <v>7</v>
      </c>
      <c r="N76" s="50">
        <v>5</v>
      </c>
      <c r="O76" s="50" t="str">
        <f t="shared" si="23"/>
        <v/>
      </c>
      <c r="P76" s="50" t="str">
        <f t="shared" si="24"/>
        <v/>
      </c>
      <c r="Q76" s="50">
        <f t="shared" si="39"/>
        <v>0</v>
      </c>
    </row>
    <row r="77" spans="1:17">
      <c r="B77" s="54">
        <f t="shared" si="14"/>
        <v>32</v>
      </c>
      <c r="C77" s="61" t="str">
        <f t="shared" si="40"/>
        <v/>
      </c>
      <c r="D77" s="49" t="str">
        <f t="shared" si="41"/>
        <v/>
      </c>
      <c r="E77" s="49"/>
      <c r="F77" s="49" t="str">
        <f t="shared" si="42"/>
        <v/>
      </c>
      <c r="G77" s="63" t="str">
        <f t="shared" si="43"/>
        <v/>
      </c>
      <c r="H77" s="50">
        <f t="shared" si="15"/>
        <v>5</v>
      </c>
      <c r="I77" s="64" t="str">
        <f t="shared" si="44"/>
        <v/>
      </c>
      <c r="J77" s="65" t="str">
        <f t="shared" si="45"/>
        <v/>
      </c>
      <c r="L77" s="50">
        <f t="shared" si="11"/>
        <v>38</v>
      </c>
      <c r="M77" s="50" t="s">
        <v>8</v>
      </c>
      <c r="N77" s="50">
        <v>5</v>
      </c>
      <c r="O77" s="50" t="str">
        <f t="shared" si="23"/>
        <v/>
      </c>
      <c r="P77" s="50" t="str">
        <f t="shared" si="24"/>
        <v/>
      </c>
      <c r="Q77" s="50">
        <f t="shared" si="39"/>
        <v>0</v>
      </c>
    </row>
    <row r="78" spans="1:17">
      <c r="B78" s="54">
        <f t="shared" si="14"/>
        <v>33</v>
      </c>
      <c r="C78" s="61" t="str">
        <f t="shared" si="40"/>
        <v/>
      </c>
      <c r="D78" s="49" t="str">
        <f t="shared" si="41"/>
        <v/>
      </c>
      <c r="E78" s="49"/>
      <c r="F78" s="49" t="str">
        <f t="shared" si="42"/>
        <v/>
      </c>
      <c r="G78" s="63" t="str">
        <f t="shared" si="43"/>
        <v/>
      </c>
      <c r="H78" s="50">
        <f t="shared" si="15"/>
        <v>5</v>
      </c>
      <c r="I78" s="64" t="str">
        <f t="shared" si="44"/>
        <v/>
      </c>
      <c r="J78" s="65" t="str">
        <f t="shared" si="45"/>
        <v/>
      </c>
      <c r="L78" s="50">
        <f t="shared" si="11"/>
        <v>39</v>
      </c>
      <c r="M78" s="50" t="s">
        <v>9</v>
      </c>
      <c r="N78" s="50">
        <v>5</v>
      </c>
      <c r="O78" s="50" t="str">
        <f t="shared" si="23"/>
        <v/>
      </c>
      <c r="P78" s="50" t="str">
        <f t="shared" si="24"/>
        <v/>
      </c>
      <c r="Q78" s="50">
        <f t="shared" si="39"/>
        <v>0</v>
      </c>
    </row>
    <row r="79" spans="1:17">
      <c r="B79" s="54">
        <f t="shared" si="14"/>
        <v>34</v>
      </c>
      <c r="C79" s="61" t="str">
        <f t="shared" si="40"/>
        <v/>
      </c>
      <c r="D79" s="49" t="str">
        <f t="shared" si="41"/>
        <v/>
      </c>
      <c r="E79" s="49"/>
      <c r="F79" s="49" t="str">
        <f t="shared" si="42"/>
        <v/>
      </c>
      <c r="G79" s="63" t="str">
        <f t="shared" si="43"/>
        <v/>
      </c>
      <c r="H79" s="50">
        <f t="shared" si="15"/>
        <v>5</v>
      </c>
      <c r="I79" s="64" t="str">
        <f t="shared" si="44"/>
        <v/>
      </c>
      <c r="J79" s="65" t="str">
        <f t="shared" si="45"/>
        <v/>
      </c>
      <c r="L79" s="50">
        <f t="shared" si="11"/>
        <v>40</v>
      </c>
      <c r="M79" s="50" t="s">
        <v>10</v>
      </c>
      <c r="N79" s="50">
        <v>5</v>
      </c>
      <c r="O79" s="50" t="str">
        <f t="shared" si="23"/>
        <v/>
      </c>
      <c r="P79" s="50" t="str">
        <f t="shared" si="24"/>
        <v/>
      </c>
      <c r="Q79" s="50">
        <f t="shared" si="39"/>
        <v>0</v>
      </c>
    </row>
    <row r="80" spans="1:17">
      <c r="A80">
        <f>A72+($A$48-$A$40)</f>
        <v>81</v>
      </c>
      <c r="B80" s="48">
        <f t="shared" si="14"/>
        <v>35</v>
      </c>
      <c r="C80" s="61" t="str">
        <f>IF(ISBLANK(H4),"",H4)</f>
        <v/>
      </c>
      <c r="D80" s="49" t="str">
        <f>IF(ISBLANK(H15),"",H15)</f>
        <v/>
      </c>
      <c r="E80" s="49"/>
      <c r="F80" s="49" t="str">
        <f>IF(ISBLANK(H15),"", AVERAGE(D80:E80))</f>
        <v/>
      </c>
      <c r="G80" s="63" t="str">
        <f>IF(ISBLANK(H15),"",(10^(((LN(F80/($E$26-F80)))-$C$34)/$C$33))*$G$33)</f>
        <v/>
      </c>
      <c r="H80" s="50">
        <f t="shared" si="15"/>
        <v>5</v>
      </c>
      <c r="I80" s="64" t="str">
        <f>IF(ISBLANK(H15),"",G80*H80)</f>
        <v/>
      </c>
      <c r="J80" s="65" t="str">
        <f>IF(ISBLANK(H15),"",IF(F80&gt;$F$41,"&lt;LOD",IF(F80&lt;$F$45,"&gt;max",I80)))</f>
        <v/>
      </c>
      <c r="L80" s="50">
        <f t="shared" si="11"/>
        <v>41</v>
      </c>
      <c r="M80" s="50" t="s">
        <v>3</v>
      </c>
      <c r="N80" s="50">
        <v>6</v>
      </c>
      <c r="O80" s="50" t="str">
        <f t="shared" si="23"/>
        <v/>
      </c>
      <c r="P80" s="50" t="str">
        <f t="shared" si="24"/>
        <v/>
      </c>
      <c r="Q80" s="50">
        <f t="shared" ref="Q80:Q87" si="46">H15</f>
        <v>0</v>
      </c>
    </row>
    <row r="81" spans="1:17">
      <c r="B81" s="54">
        <f t="shared" si="14"/>
        <v>36</v>
      </c>
      <c r="C81" s="61" t="str">
        <f t="shared" ref="C81:C87" si="47">IF(ISBLANK(H5),"",H5)</f>
        <v/>
      </c>
      <c r="D81" s="49" t="str">
        <f t="shared" ref="D81:D87" si="48">IF(ISBLANK(H16),"",H16)</f>
        <v/>
      </c>
      <c r="E81" s="49"/>
      <c r="F81" s="49" t="str">
        <f t="shared" ref="F81:F87" si="49">IF(ISBLANK(H16),"", AVERAGE(D81:E81))</f>
        <v/>
      </c>
      <c r="G81" s="63" t="str">
        <f t="shared" ref="G81:G87" si="50">IF(ISBLANK(H16),"",(10^(((LN(F81/($E$26-F81)))-$C$34)/$C$33))*$G$33)</f>
        <v/>
      </c>
      <c r="H81" s="50">
        <f t="shared" si="15"/>
        <v>5</v>
      </c>
      <c r="I81" s="64" t="str">
        <f t="shared" ref="I81:I87" si="51">IF(ISBLANK(H16),"",G81*H81)</f>
        <v/>
      </c>
      <c r="J81" s="65" t="str">
        <f t="shared" ref="J81:J87" si="52">IF(ISBLANK(H16),"",IF(F81&gt;$F$41,"&lt;LOD",IF(F81&lt;$F$45,"&gt;max",I81)))</f>
        <v/>
      </c>
      <c r="L81" s="50">
        <f t="shared" si="11"/>
        <v>42</v>
      </c>
      <c r="M81" s="50" t="s">
        <v>4</v>
      </c>
      <c r="N81" s="50">
        <v>6</v>
      </c>
      <c r="O81" s="50" t="str">
        <f t="shared" si="23"/>
        <v/>
      </c>
      <c r="P81" s="50" t="str">
        <f t="shared" si="24"/>
        <v/>
      </c>
      <c r="Q81" s="50">
        <f t="shared" si="46"/>
        <v>0</v>
      </c>
    </row>
    <row r="82" spans="1:17">
      <c r="B82" s="54">
        <f t="shared" si="14"/>
        <v>37</v>
      </c>
      <c r="C82" s="61" t="str">
        <f t="shared" si="47"/>
        <v/>
      </c>
      <c r="D82" s="49" t="str">
        <f t="shared" si="48"/>
        <v/>
      </c>
      <c r="E82" s="49"/>
      <c r="F82" s="49" t="str">
        <f t="shared" si="49"/>
        <v/>
      </c>
      <c r="G82" s="63" t="str">
        <f t="shared" si="50"/>
        <v/>
      </c>
      <c r="H82" s="50">
        <f t="shared" si="15"/>
        <v>5</v>
      </c>
      <c r="I82" s="64" t="str">
        <f t="shared" si="51"/>
        <v/>
      </c>
      <c r="J82" s="65" t="str">
        <f t="shared" si="52"/>
        <v/>
      </c>
      <c r="L82" s="50">
        <f t="shared" si="11"/>
        <v>43</v>
      </c>
      <c r="M82" s="50" t="s">
        <v>5</v>
      </c>
      <c r="N82" s="50">
        <v>6</v>
      </c>
      <c r="O82" s="50" t="str">
        <f t="shared" si="23"/>
        <v/>
      </c>
      <c r="P82" s="50" t="str">
        <f t="shared" si="24"/>
        <v/>
      </c>
      <c r="Q82" s="50">
        <f t="shared" si="46"/>
        <v>0</v>
      </c>
    </row>
    <row r="83" spans="1:17">
      <c r="B83" s="54">
        <f t="shared" si="14"/>
        <v>38</v>
      </c>
      <c r="C83" s="61" t="str">
        <f t="shared" si="47"/>
        <v/>
      </c>
      <c r="D83" s="49" t="str">
        <f t="shared" si="48"/>
        <v/>
      </c>
      <c r="E83" s="49"/>
      <c r="F83" s="49" t="str">
        <f t="shared" si="49"/>
        <v/>
      </c>
      <c r="G83" s="63" t="str">
        <f t="shared" si="50"/>
        <v/>
      </c>
      <c r="H83" s="50">
        <f t="shared" si="15"/>
        <v>5</v>
      </c>
      <c r="I83" s="64" t="str">
        <f t="shared" si="51"/>
        <v/>
      </c>
      <c r="J83" s="65" t="str">
        <f t="shared" si="52"/>
        <v/>
      </c>
      <c r="L83" s="50">
        <f t="shared" si="11"/>
        <v>44</v>
      </c>
      <c r="M83" s="50" t="s">
        <v>6</v>
      </c>
      <c r="N83" s="50">
        <v>6</v>
      </c>
      <c r="O83" s="50" t="str">
        <f t="shared" si="23"/>
        <v/>
      </c>
      <c r="P83" s="50" t="str">
        <f t="shared" si="24"/>
        <v/>
      </c>
      <c r="Q83" s="50">
        <f t="shared" si="46"/>
        <v>0</v>
      </c>
    </row>
    <row r="84" spans="1:17">
      <c r="B84" s="54">
        <f t="shared" si="14"/>
        <v>39</v>
      </c>
      <c r="C84" s="61" t="str">
        <f t="shared" si="47"/>
        <v/>
      </c>
      <c r="D84" s="49" t="str">
        <f t="shared" si="48"/>
        <v/>
      </c>
      <c r="E84" s="49"/>
      <c r="F84" s="49" t="str">
        <f t="shared" si="49"/>
        <v/>
      </c>
      <c r="G84" s="63" t="str">
        <f t="shared" si="50"/>
        <v/>
      </c>
      <c r="H84" s="50">
        <f t="shared" si="15"/>
        <v>5</v>
      </c>
      <c r="I84" s="64" t="str">
        <f t="shared" si="51"/>
        <v/>
      </c>
      <c r="J84" s="65" t="str">
        <f t="shared" si="52"/>
        <v/>
      </c>
      <c r="L84" s="50">
        <f t="shared" si="11"/>
        <v>45</v>
      </c>
      <c r="M84" s="50" t="s">
        <v>7</v>
      </c>
      <c r="N84" s="50">
        <v>6</v>
      </c>
      <c r="O84" s="50" t="str">
        <f t="shared" si="23"/>
        <v/>
      </c>
      <c r="P84" s="50" t="str">
        <f t="shared" si="24"/>
        <v/>
      </c>
      <c r="Q84" s="50">
        <f t="shared" si="46"/>
        <v>0</v>
      </c>
    </row>
    <row r="85" spans="1:17">
      <c r="B85" s="54">
        <f t="shared" si="14"/>
        <v>40</v>
      </c>
      <c r="C85" s="61" t="str">
        <f t="shared" si="47"/>
        <v/>
      </c>
      <c r="D85" s="49" t="str">
        <f t="shared" si="48"/>
        <v/>
      </c>
      <c r="E85" s="49"/>
      <c r="F85" s="49" t="str">
        <f t="shared" si="49"/>
        <v/>
      </c>
      <c r="G85" s="63" t="str">
        <f t="shared" si="50"/>
        <v/>
      </c>
      <c r="H85" s="50">
        <f t="shared" si="15"/>
        <v>5</v>
      </c>
      <c r="I85" s="64" t="str">
        <f t="shared" si="51"/>
        <v/>
      </c>
      <c r="J85" s="65" t="str">
        <f t="shared" si="52"/>
        <v/>
      </c>
      <c r="L85" s="50">
        <f t="shared" si="11"/>
        <v>46</v>
      </c>
      <c r="M85" s="50" t="s">
        <v>8</v>
      </c>
      <c r="N85" s="50">
        <v>6</v>
      </c>
      <c r="O85" s="50" t="str">
        <f t="shared" si="23"/>
        <v/>
      </c>
      <c r="P85" s="50" t="str">
        <f t="shared" si="24"/>
        <v/>
      </c>
      <c r="Q85" s="50">
        <f t="shared" si="46"/>
        <v>0</v>
      </c>
    </row>
    <row r="86" spans="1:17">
      <c r="B86" s="54">
        <f t="shared" si="14"/>
        <v>41</v>
      </c>
      <c r="C86" s="61" t="str">
        <f t="shared" si="47"/>
        <v/>
      </c>
      <c r="D86" s="49" t="str">
        <f t="shared" si="48"/>
        <v/>
      </c>
      <c r="E86" s="49"/>
      <c r="F86" s="49" t="str">
        <f t="shared" si="49"/>
        <v/>
      </c>
      <c r="G86" s="63" t="str">
        <f t="shared" si="50"/>
        <v/>
      </c>
      <c r="H86" s="50">
        <f t="shared" si="15"/>
        <v>5</v>
      </c>
      <c r="I86" s="64" t="str">
        <f t="shared" si="51"/>
        <v/>
      </c>
      <c r="J86" s="65" t="str">
        <f t="shared" si="52"/>
        <v/>
      </c>
      <c r="L86" s="50">
        <f t="shared" si="11"/>
        <v>47</v>
      </c>
      <c r="M86" s="50" t="s">
        <v>9</v>
      </c>
      <c r="N86" s="50">
        <v>6</v>
      </c>
      <c r="O86" s="50" t="str">
        <f t="shared" si="23"/>
        <v/>
      </c>
      <c r="P86" s="50" t="str">
        <f t="shared" si="24"/>
        <v/>
      </c>
      <c r="Q86" s="50">
        <f t="shared" si="46"/>
        <v>0</v>
      </c>
    </row>
    <row r="87" spans="1:17">
      <c r="B87" s="54">
        <f t="shared" si="14"/>
        <v>42</v>
      </c>
      <c r="C87" s="61" t="str">
        <f t="shared" si="47"/>
        <v/>
      </c>
      <c r="D87" s="49" t="str">
        <f t="shared" si="48"/>
        <v/>
      </c>
      <c r="E87" s="49"/>
      <c r="F87" s="49" t="str">
        <f t="shared" si="49"/>
        <v/>
      </c>
      <c r="G87" s="63" t="str">
        <f t="shared" si="50"/>
        <v/>
      </c>
      <c r="H87" s="50">
        <f t="shared" si="15"/>
        <v>5</v>
      </c>
      <c r="I87" s="64" t="str">
        <f t="shared" si="51"/>
        <v/>
      </c>
      <c r="J87" s="65" t="str">
        <f t="shared" si="52"/>
        <v/>
      </c>
      <c r="L87" s="50">
        <f t="shared" si="11"/>
        <v>48</v>
      </c>
      <c r="M87" s="50" t="s">
        <v>10</v>
      </c>
      <c r="N87" s="50">
        <v>6</v>
      </c>
      <c r="O87" s="50" t="str">
        <f t="shared" si="23"/>
        <v/>
      </c>
      <c r="P87" s="50" t="str">
        <f t="shared" si="24"/>
        <v/>
      </c>
      <c r="Q87" s="50">
        <f t="shared" si="46"/>
        <v>0</v>
      </c>
    </row>
    <row r="88" spans="1:17">
      <c r="A88">
        <f>A80+($A$48-$A$40)</f>
        <v>97</v>
      </c>
      <c r="B88" s="48">
        <f t="shared" si="14"/>
        <v>43</v>
      </c>
      <c r="C88" s="61" t="str">
        <f>IF(ISBLANK(I4),"",I4)</f>
        <v/>
      </c>
      <c r="D88" s="49" t="str">
        <f>IF(ISBLANK(I15),"",I15)</f>
        <v/>
      </c>
      <c r="E88" s="49"/>
      <c r="F88" s="49" t="str">
        <f>IF(ISBLANK(I15),"", AVERAGE(D88:E88))</f>
        <v/>
      </c>
      <c r="G88" s="63" t="str">
        <f>IF(ISBLANK(I15),"",(10^(((LN(F88/($E$26-F88)))-$C$34)/$C$33))*$G$33)</f>
        <v/>
      </c>
      <c r="H88" s="50">
        <f t="shared" si="15"/>
        <v>5</v>
      </c>
      <c r="I88" s="64" t="str">
        <f>IF(ISBLANK(I15),"",G88*H88)</f>
        <v/>
      </c>
      <c r="J88" s="65" t="str">
        <f>IF(ISBLANK(I15),"",IF(F88&gt;$F$41,"&lt;LOD",IF(F88&lt;$F$45,"&gt;max",I88)))</f>
        <v/>
      </c>
      <c r="L88" s="50">
        <f t="shared" si="11"/>
        <v>49</v>
      </c>
      <c r="M88" s="50" t="s">
        <v>3</v>
      </c>
      <c r="N88" s="50">
        <v>7</v>
      </c>
      <c r="O88" s="50" t="str">
        <f t="shared" si="23"/>
        <v/>
      </c>
      <c r="P88" s="50" t="str">
        <f t="shared" si="24"/>
        <v/>
      </c>
      <c r="Q88" s="50">
        <f t="shared" ref="Q88:Q95" si="53">I15</f>
        <v>0</v>
      </c>
    </row>
    <row r="89" spans="1:17">
      <c r="B89" s="54">
        <f t="shared" si="14"/>
        <v>44</v>
      </c>
      <c r="C89" s="61" t="str">
        <f t="shared" ref="C89:C95" si="54">IF(ISBLANK(I5),"",I5)</f>
        <v/>
      </c>
      <c r="D89" s="49" t="str">
        <f t="shared" ref="D89:D95" si="55">IF(ISBLANK(I16),"",I16)</f>
        <v/>
      </c>
      <c r="E89" s="49"/>
      <c r="F89" s="49" t="str">
        <f t="shared" ref="F89:F95" si="56">IF(ISBLANK(I16),"", AVERAGE(D89:E89))</f>
        <v/>
      </c>
      <c r="G89" s="63" t="str">
        <f t="shared" ref="G89:G95" si="57">IF(ISBLANK(I16),"",(10^(((LN(F89/($E$26-F89)))-$C$34)/$C$33))*$G$33)</f>
        <v/>
      </c>
      <c r="H89" s="50">
        <f t="shared" si="15"/>
        <v>5</v>
      </c>
      <c r="I89" s="64" t="str">
        <f t="shared" ref="I89:I95" si="58">IF(ISBLANK(I16),"",G89*H89)</f>
        <v/>
      </c>
      <c r="J89" s="65" t="str">
        <f t="shared" ref="J89:J95" si="59">IF(ISBLANK(I16),"",IF(F89&gt;$F$41,"&lt;LOD",IF(F89&lt;$F$45,"&gt;max",I89)))</f>
        <v/>
      </c>
      <c r="L89" s="50">
        <f t="shared" si="11"/>
        <v>50</v>
      </c>
      <c r="M89" s="50" t="s">
        <v>4</v>
      </c>
      <c r="N89" s="50">
        <v>7</v>
      </c>
      <c r="O89" s="50" t="str">
        <f t="shared" si="23"/>
        <v/>
      </c>
      <c r="P89" s="50" t="str">
        <f t="shared" si="24"/>
        <v/>
      </c>
      <c r="Q89" s="50">
        <f t="shared" si="53"/>
        <v>0</v>
      </c>
    </row>
    <row r="90" spans="1:17">
      <c r="B90" s="54">
        <f t="shared" si="14"/>
        <v>45</v>
      </c>
      <c r="C90" s="61" t="str">
        <f t="shared" si="54"/>
        <v/>
      </c>
      <c r="D90" s="49" t="str">
        <f t="shared" si="55"/>
        <v/>
      </c>
      <c r="E90" s="49"/>
      <c r="F90" s="49" t="str">
        <f t="shared" si="56"/>
        <v/>
      </c>
      <c r="G90" s="63" t="str">
        <f t="shared" si="57"/>
        <v/>
      </c>
      <c r="H90" s="50">
        <f t="shared" si="15"/>
        <v>5</v>
      </c>
      <c r="I90" s="64" t="str">
        <f t="shared" si="58"/>
        <v/>
      </c>
      <c r="J90" s="65" t="str">
        <f t="shared" si="59"/>
        <v/>
      </c>
      <c r="L90" s="50">
        <f t="shared" si="11"/>
        <v>51</v>
      </c>
      <c r="M90" s="50" t="s">
        <v>5</v>
      </c>
      <c r="N90" s="50">
        <v>7</v>
      </c>
      <c r="O90" s="50" t="str">
        <f t="shared" si="23"/>
        <v/>
      </c>
      <c r="P90" s="50" t="str">
        <f t="shared" si="24"/>
        <v/>
      </c>
      <c r="Q90" s="50">
        <f t="shared" si="53"/>
        <v>0</v>
      </c>
    </row>
    <row r="91" spans="1:17">
      <c r="B91" s="54">
        <f t="shared" si="14"/>
        <v>46</v>
      </c>
      <c r="C91" s="61" t="str">
        <f t="shared" si="54"/>
        <v/>
      </c>
      <c r="D91" s="49" t="str">
        <f t="shared" si="55"/>
        <v/>
      </c>
      <c r="E91" s="49"/>
      <c r="F91" s="49" t="str">
        <f t="shared" si="56"/>
        <v/>
      </c>
      <c r="G91" s="63" t="str">
        <f t="shared" si="57"/>
        <v/>
      </c>
      <c r="H91" s="50">
        <f t="shared" si="15"/>
        <v>5</v>
      </c>
      <c r="I91" s="64" t="str">
        <f t="shared" si="58"/>
        <v/>
      </c>
      <c r="J91" s="65" t="str">
        <f t="shared" si="59"/>
        <v/>
      </c>
      <c r="L91" s="50">
        <f t="shared" si="11"/>
        <v>52</v>
      </c>
      <c r="M91" s="50" t="s">
        <v>6</v>
      </c>
      <c r="N91" s="50">
        <v>7</v>
      </c>
      <c r="O91" s="50" t="str">
        <f t="shared" si="23"/>
        <v/>
      </c>
      <c r="P91" s="50" t="str">
        <f t="shared" si="24"/>
        <v/>
      </c>
      <c r="Q91" s="50">
        <f t="shared" si="53"/>
        <v>0</v>
      </c>
    </row>
    <row r="92" spans="1:17">
      <c r="B92" s="54">
        <f t="shared" si="14"/>
        <v>47</v>
      </c>
      <c r="C92" s="61" t="str">
        <f t="shared" si="54"/>
        <v/>
      </c>
      <c r="D92" s="49" t="str">
        <f t="shared" si="55"/>
        <v/>
      </c>
      <c r="E92" s="49"/>
      <c r="F92" s="49" t="str">
        <f t="shared" si="56"/>
        <v/>
      </c>
      <c r="G92" s="63" t="str">
        <f t="shared" si="57"/>
        <v/>
      </c>
      <c r="H92" s="50">
        <f t="shared" si="15"/>
        <v>5</v>
      </c>
      <c r="I92" s="64" t="str">
        <f t="shared" si="58"/>
        <v/>
      </c>
      <c r="J92" s="65" t="str">
        <f t="shared" si="59"/>
        <v/>
      </c>
      <c r="L92" s="50">
        <f t="shared" si="11"/>
        <v>53</v>
      </c>
      <c r="M92" s="50" t="s">
        <v>7</v>
      </c>
      <c r="N92" s="50">
        <v>7</v>
      </c>
      <c r="O92" s="50" t="str">
        <f t="shared" si="23"/>
        <v/>
      </c>
      <c r="P92" s="50" t="str">
        <f t="shared" si="24"/>
        <v/>
      </c>
      <c r="Q92" s="50">
        <f t="shared" si="53"/>
        <v>0</v>
      </c>
    </row>
    <row r="93" spans="1:17">
      <c r="B93" s="54">
        <f t="shared" si="14"/>
        <v>48</v>
      </c>
      <c r="C93" s="61" t="str">
        <f t="shared" si="54"/>
        <v/>
      </c>
      <c r="D93" s="49" t="str">
        <f t="shared" si="55"/>
        <v/>
      </c>
      <c r="E93" s="49"/>
      <c r="F93" s="49" t="str">
        <f t="shared" si="56"/>
        <v/>
      </c>
      <c r="G93" s="63" t="str">
        <f t="shared" si="57"/>
        <v/>
      </c>
      <c r="H93" s="50">
        <f t="shared" si="15"/>
        <v>5</v>
      </c>
      <c r="I93" s="64" t="str">
        <f t="shared" si="58"/>
        <v/>
      </c>
      <c r="J93" s="65" t="str">
        <f t="shared" si="59"/>
        <v/>
      </c>
      <c r="L93" s="50">
        <f t="shared" si="11"/>
        <v>54</v>
      </c>
      <c r="M93" s="50" t="s">
        <v>8</v>
      </c>
      <c r="N93" s="50">
        <v>7</v>
      </c>
      <c r="O93" s="50" t="str">
        <f t="shared" si="23"/>
        <v/>
      </c>
      <c r="P93" s="50" t="str">
        <f t="shared" si="24"/>
        <v/>
      </c>
      <c r="Q93" s="50">
        <f t="shared" si="53"/>
        <v>0</v>
      </c>
    </row>
    <row r="94" spans="1:17">
      <c r="B94" s="54">
        <f t="shared" si="14"/>
        <v>49</v>
      </c>
      <c r="C94" s="61" t="str">
        <f t="shared" si="54"/>
        <v/>
      </c>
      <c r="D94" s="49" t="str">
        <f t="shared" si="55"/>
        <v/>
      </c>
      <c r="E94" s="49"/>
      <c r="F94" s="49" t="str">
        <f t="shared" si="56"/>
        <v/>
      </c>
      <c r="G94" s="63" t="str">
        <f t="shared" si="57"/>
        <v/>
      </c>
      <c r="H94" s="50">
        <f t="shared" si="15"/>
        <v>5</v>
      </c>
      <c r="I94" s="64" t="str">
        <f t="shared" si="58"/>
        <v/>
      </c>
      <c r="J94" s="65" t="str">
        <f t="shared" si="59"/>
        <v/>
      </c>
      <c r="L94" s="50">
        <f t="shared" si="11"/>
        <v>55</v>
      </c>
      <c r="M94" s="50" t="s">
        <v>9</v>
      </c>
      <c r="N94" s="50">
        <v>7</v>
      </c>
      <c r="O94" s="50" t="str">
        <f t="shared" si="23"/>
        <v/>
      </c>
      <c r="P94" s="50" t="str">
        <f t="shared" si="24"/>
        <v/>
      </c>
      <c r="Q94" s="50">
        <f t="shared" si="53"/>
        <v>0</v>
      </c>
    </row>
    <row r="95" spans="1:17">
      <c r="B95" s="54">
        <f t="shared" si="14"/>
        <v>50</v>
      </c>
      <c r="C95" s="61" t="str">
        <f t="shared" si="54"/>
        <v/>
      </c>
      <c r="D95" s="49" t="str">
        <f t="shared" si="55"/>
        <v/>
      </c>
      <c r="E95" s="49"/>
      <c r="F95" s="49" t="str">
        <f t="shared" si="56"/>
        <v/>
      </c>
      <c r="G95" s="63" t="str">
        <f t="shared" si="57"/>
        <v/>
      </c>
      <c r="H95" s="50">
        <f t="shared" si="15"/>
        <v>5</v>
      </c>
      <c r="I95" s="64" t="str">
        <f t="shared" si="58"/>
        <v/>
      </c>
      <c r="J95" s="65" t="str">
        <f t="shared" si="59"/>
        <v/>
      </c>
      <c r="L95" s="50">
        <f t="shared" si="11"/>
        <v>56</v>
      </c>
      <c r="M95" s="50" t="s">
        <v>10</v>
      </c>
      <c r="N95" s="50">
        <v>7</v>
      </c>
      <c r="O95" s="50" t="str">
        <f t="shared" si="23"/>
        <v/>
      </c>
      <c r="P95" s="50" t="str">
        <f t="shared" si="24"/>
        <v/>
      </c>
      <c r="Q95" s="50">
        <f t="shared" si="53"/>
        <v>0</v>
      </c>
    </row>
    <row r="96" spans="1:17">
      <c r="A96">
        <f>A88+($A$48-$A$40)</f>
        <v>113</v>
      </c>
      <c r="B96" s="48">
        <f t="shared" si="14"/>
        <v>51</v>
      </c>
      <c r="C96" s="61" t="str">
        <f>IF(ISBLANK(J4),"",J4)</f>
        <v/>
      </c>
      <c r="D96" s="49" t="str">
        <f>IF(ISBLANK(J15),"",J15)</f>
        <v/>
      </c>
      <c r="E96" s="49"/>
      <c r="F96" s="49" t="str">
        <f>IF(ISBLANK(J15),"", AVERAGE(D96:E96))</f>
        <v/>
      </c>
      <c r="G96" s="63" t="str">
        <f>IF(ISBLANK(J15),"",(10^(((LN(F96/($E$26-F96)))-$C$34)/$C$33))*$G$33)</f>
        <v/>
      </c>
      <c r="H96" s="50">
        <f t="shared" si="15"/>
        <v>5</v>
      </c>
      <c r="I96" s="64" t="str">
        <f>IF(ISBLANK(J15),"",G96*H96)</f>
        <v/>
      </c>
      <c r="J96" s="65" t="str">
        <f>IF(ISBLANK(J15),"",IF(F96&gt;$F$41,"&lt;LOD",IF(F96&lt;$F$45,"&gt;max",I96)))</f>
        <v/>
      </c>
      <c r="L96" s="50">
        <f t="shared" si="11"/>
        <v>57</v>
      </c>
      <c r="M96" s="50" t="s">
        <v>3</v>
      </c>
      <c r="N96" s="50">
        <v>8</v>
      </c>
      <c r="O96" s="50" t="str">
        <f t="shared" si="23"/>
        <v/>
      </c>
      <c r="P96" s="50" t="str">
        <f t="shared" si="24"/>
        <v/>
      </c>
      <c r="Q96" s="50">
        <f t="shared" ref="Q96:Q103" si="60">J15</f>
        <v>0</v>
      </c>
    </row>
    <row r="97" spans="1:17">
      <c r="B97" s="54">
        <f t="shared" si="14"/>
        <v>52</v>
      </c>
      <c r="C97" s="61" t="str">
        <f t="shared" ref="C97:C103" si="61">IF(ISBLANK(J5),"",J5)</f>
        <v/>
      </c>
      <c r="D97" s="49" t="str">
        <f t="shared" ref="D97:D103" si="62">IF(ISBLANK(J16),"",J16)</f>
        <v/>
      </c>
      <c r="E97" s="49"/>
      <c r="F97" s="49" t="str">
        <f t="shared" ref="F97:F103" si="63">IF(ISBLANK(J16),"", AVERAGE(D97:E97))</f>
        <v/>
      </c>
      <c r="G97" s="63" t="str">
        <f t="shared" ref="G97:G103" si="64">IF(ISBLANK(J16),"",(10^(((LN(F97/($E$26-F97)))-$C$34)/$C$33))*$G$33)</f>
        <v/>
      </c>
      <c r="H97" s="50">
        <f t="shared" si="15"/>
        <v>5</v>
      </c>
      <c r="I97" s="64" t="str">
        <f t="shared" ref="I97:I103" si="65">IF(ISBLANK(J16),"",G97*H97)</f>
        <v/>
      </c>
      <c r="J97" s="65" t="str">
        <f t="shared" ref="J97:J103" si="66">IF(ISBLANK(J16),"",IF(F97&gt;$F$41,"&lt;LOD",IF(F97&lt;$F$45,"&gt;max",I97)))</f>
        <v/>
      </c>
      <c r="L97" s="50">
        <f t="shared" si="11"/>
        <v>58</v>
      </c>
      <c r="M97" s="50" t="s">
        <v>4</v>
      </c>
      <c r="N97" s="50">
        <v>8</v>
      </c>
      <c r="O97" s="50" t="str">
        <f t="shared" si="23"/>
        <v/>
      </c>
      <c r="P97" s="50" t="str">
        <f t="shared" si="24"/>
        <v/>
      </c>
      <c r="Q97" s="50">
        <f t="shared" si="60"/>
        <v>0</v>
      </c>
    </row>
    <row r="98" spans="1:17">
      <c r="B98" s="54">
        <f t="shared" si="14"/>
        <v>53</v>
      </c>
      <c r="C98" s="61" t="str">
        <f t="shared" si="61"/>
        <v/>
      </c>
      <c r="D98" s="49" t="str">
        <f t="shared" si="62"/>
        <v/>
      </c>
      <c r="E98" s="49"/>
      <c r="F98" s="49" t="str">
        <f t="shared" si="63"/>
        <v/>
      </c>
      <c r="G98" s="63" t="str">
        <f t="shared" si="64"/>
        <v/>
      </c>
      <c r="H98" s="50">
        <f t="shared" si="15"/>
        <v>5</v>
      </c>
      <c r="I98" s="64" t="str">
        <f t="shared" si="65"/>
        <v/>
      </c>
      <c r="J98" s="65" t="str">
        <f t="shared" si="66"/>
        <v/>
      </c>
      <c r="L98" s="50">
        <f t="shared" si="11"/>
        <v>59</v>
      </c>
      <c r="M98" s="50" t="s">
        <v>5</v>
      </c>
      <c r="N98" s="50">
        <v>8</v>
      </c>
      <c r="O98" s="50" t="str">
        <f t="shared" si="23"/>
        <v/>
      </c>
      <c r="P98" s="50" t="str">
        <f t="shared" si="24"/>
        <v/>
      </c>
      <c r="Q98" s="50">
        <f t="shared" si="60"/>
        <v>0</v>
      </c>
    </row>
    <row r="99" spans="1:17">
      <c r="B99" s="54">
        <f t="shared" si="14"/>
        <v>54</v>
      </c>
      <c r="C99" s="61" t="str">
        <f t="shared" si="61"/>
        <v/>
      </c>
      <c r="D99" s="49" t="str">
        <f t="shared" si="62"/>
        <v/>
      </c>
      <c r="E99" s="49"/>
      <c r="F99" s="49" t="str">
        <f t="shared" si="63"/>
        <v/>
      </c>
      <c r="G99" s="63" t="str">
        <f t="shared" si="64"/>
        <v/>
      </c>
      <c r="H99" s="50">
        <f t="shared" si="15"/>
        <v>5</v>
      </c>
      <c r="I99" s="64" t="str">
        <f t="shared" si="65"/>
        <v/>
      </c>
      <c r="J99" s="65" t="str">
        <f t="shared" si="66"/>
        <v/>
      </c>
      <c r="L99" s="50">
        <f t="shared" si="11"/>
        <v>60</v>
      </c>
      <c r="M99" s="50" t="s">
        <v>6</v>
      </c>
      <c r="N99" s="50">
        <v>8</v>
      </c>
      <c r="O99" s="50" t="str">
        <f t="shared" si="23"/>
        <v/>
      </c>
      <c r="P99" s="50" t="str">
        <f t="shared" si="24"/>
        <v/>
      </c>
      <c r="Q99" s="50">
        <f t="shared" si="60"/>
        <v>0</v>
      </c>
    </row>
    <row r="100" spans="1:17">
      <c r="B100" s="54">
        <f t="shared" si="14"/>
        <v>55</v>
      </c>
      <c r="C100" s="61" t="str">
        <f t="shared" si="61"/>
        <v/>
      </c>
      <c r="D100" s="49" t="str">
        <f t="shared" si="62"/>
        <v/>
      </c>
      <c r="E100" s="49"/>
      <c r="F100" s="49" t="str">
        <f t="shared" si="63"/>
        <v/>
      </c>
      <c r="G100" s="63" t="str">
        <f t="shared" si="64"/>
        <v/>
      </c>
      <c r="H100" s="50">
        <f t="shared" si="15"/>
        <v>5</v>
      </c>
      <c r="I100" s="64" t="str">
        <f t="shared" si="65"/>
        <v/>
      </c>
      <c r="J100" s="65" t="str">
        <f t="shared" si="66"/>
        <v/>
      </c>
      <c r="L100" s="50">
        <f t="shared" si="11"/>
        <v>61</v>
      </c>
      <c r="M100" s="50" t="s">
        <v>7</v>
      </c>
      <c r="N100" s="50">
        <v>8</v>
      </c>
      <c r="O100" s="50" t="str">
        <f t="shared" si="23"/>
        <v/>
      </c>
      <c r="P100" s="50" t="str">
        <f t="shared" si="24"/>
        <v/>
      </c>
      <c r="Q100" s="50">
        <f t="shared" si="60"/>
        <v>0</v>
      </c>
    </row>
    <row r="101" spans="1:17">
      <c r="B101" s="54">
        <f t="shared" si="14"/>
        <v>56</v>
      </c>
      <c r="C101" s="61" t="str">
        <f t="shared" si="61"/>
        <v/>
      </c>
      <c r="D101" s="49" t="str">
        <f t="shared" si="62"/>
        <v/>
      </c>
      <c r="E101" s="49"/>
      <c r="F101" s="49" t="str">
        <f t="shared" si="63"/>
        <v/>
      </c>
      <c r="G101" s="63" t="str">
        <f t="shared" si="64"/>
        <v/>
      </c>
      <c r="H101" s="50">
        <f t="shared" si="15"/>
        <v>5</v>
      </c>
      <c r="I101" s="64" t="str">
        <f t="shared" si="65"/>
        <v/>
      </c>
      <c r="J101" s="65" t="str">
        <f t="shared" si="66"/>
        <v/>
      </c>
      <c r="L101" s="50">
        <f t="shared" si="11"/>
        <v>62</v>
      </c>
      <c r="M101" s="50" t="s">
        <v>8</v>
      </c>
      <c r="N101" s="50">
        <v>8</v>
      </c>
      <c r="O101" s="50" t="str">
        <f t="shared" si="23"/>
        <v/>
      </c>
      <c r="P101" s="50" t="str">
        <f t="shared" si="24"/>
        <v/>
      </c>
      <c r="Q101" s="50">
        <f t="shared" si="60"/>
        <v>0</v>
      </c>
    </row>
    <row r="102" spans="1:17">
      <c r="B102" s="54">
        <f t="shared" si="14"/>
        <v>57</v>
      </c>
      <c r="C102" s="61" t="str">
        <f t="shared" si="61"/>
        <v/>
      </c>
      <c r="D102" s="49" t="str">
        <f t="shared" si="62"/>
        <v/>
      </c>
      <c r="E102" s="49"/>
      <c r="F102" s="49" t="str">
        <f t="shared" si="63"/>
        <v/>
      </c>
      <c r="G102" s="63" t="str">
        <f t="shared" si="64"/>
        <v/>
      </c>
      <c r="H102" s="50">
        <f t="shared" si="15"/>
        <v>5</v>
      </c>
      <c r="I102" s="64" t="str">
        <f t="shared" si="65"/>
        <v/>
      </c>
      <c r="J102" s="65" t="str">
        <f t="shared" si="66"/>
        <v/>
      </c>
      <c r="L102" s="50">
        <f t="shared" si="11"/>
        <v>63</v>
      </c>
      <c r="M102" s="50" t="s">
        <v>9</v>
      </c>
      <c r="N102" s="50">
        <v>8</v>
      </c>
      <c r="O102" s="50" t="str">
        <f t="shared" si="23"/>
        <v/>
      </c>
      <c r="P102" s="50" t="str">
        <f t="shared" si="24"/>
        <v/>
      </c>
      <c r="Q102" s="50">
        <f t="shared" si="60"/>
        <v>0</v>
      </c>
    </row>
    <row r="103" spans="1:17">
      <c r="B103" s="54">
        <f t="shared" si="14"/>
        <v>58</v>
      </c>
      <c r="C103" s="61" t="str">
        <f t="shared" si="61"/>
        <v/>
      </c>
      <c r="D103" s="49" t="str">
        <f t="shared" si="62"/>
        <v/>
      </c>
      <c r="E103" s="49"/>
      <c r="F103" s="49" t="str">
        <f t="shared" si="63"/>
        <v/>
      </c>
      <c r="G103" s="63" t="str">
        <f t="shared" si="64"/>
        <v/>
      </c>
      <c r="H103" s="50">
        <f t="shared" si="15"/>
        <v>5</v>
      </c>
      <c r="I103" s="64" t="str">
        <f t="shared" si="65"/>
        <v/>
      </c>
      <c r="J103" s="65" t="str">
        <f t="shared" si="66"/>
        <v/>
      </c>
      <c r="L103" s="50">
        <f t="shared" si="11"/>
        <v>64</v>
      </c>
      <c r="M103" s="50" t="s">
        <v>10</v>
      </c>
      <c r="N103" s="50">
        <v>8</v>
      </c>
      <c r="O103" s="50" t="str">
        <f t="shared" si="23"/>
        <v/>
      </c>
      <c r="P103" s="50" t="str">
        <f t="shared" si="24"/>
        <v/>
      </c>
      <c r="Q103" s="50">
        <f t="shared" si="60"/>
        <v>0</v>
      </c>
    </row>
    <row r="104" spans="1:17">
      <c r="A104">
        <f>A96+($A$48-$A$40)</f>
        <v>129</v>
      </c>
      <c r="B104" s="48">
        <f t="shared" si="14"/>
        <v>59</v>
      </c>
      <c r="C104" s="61" t="str">
        <f>IF(ISBLANK(K4),"",K4)</f>
        <v/>
      </c>
      <c r="D104" s="49" t="str">
        <f>IF(ISBLANK(K15),"",K15)</f>
        <v/>
      </c>
      <c r="E104" s="49"/>
      <c r="F104" s="49" t="str">
        <f>IF(ISBLANK(K15),"", AVERAGE(D104:E104))</f>
        <v/>
      </c>
      <c r="G104" s="63" t="str">
        <f>IF(ISBLANK(K15),"",(10^(((LN(F104/($E$26-F104)))-$C$34)/$C$33))*$G$33)</f>
        <v/>
      </c>
      <c r="H104" s="50">
        <f t="shared" si="15"/>
        <v>5</v>
      </c>
      <c r="I104" s="64" t="str">
        <f>IF(ISBLANK(K15),"",G104*H104)</f>
        <v/>
      </c>
      <c r="J104" s="65" t="str">
        <f>IF(ISBLANK(K15),"",IF(F104&gt;$F$41,"&lt;LOD",IF(F104&lt;$F$45,"&gt;max",I104)))</f>
        <v/>
      </c>
      <c r="L104" s="50">
        <f t="shared" si="11"/>
        <v>65</v>
      </c>
      <c r="M104" s="50" t="s">
        <v>3</v>
      </c>
      <c r="N104" s="50">
        <v>9</v>
      </c>
      <c r="O104" s="50" t="str">
        <f t="shared" si="23"/>
        <v/>
      </c>
      <c r="P104" s="50" t="str">
        <f t="shared" si="24"/>
        <v/>
      </c>
      <c r="Q104" s="50">
        <f t="shared" ref="Q104:Q111" si="67">K15</f>
        <v>0</v>
      </c>
    </row>
    <row r="105" spans="1:17">
      <c r="B105" s="54">
        <f t="shared" si="14"/>
        <v>60</v>
      </c>
      <c r="C105" s="61" t="str">
        <f t="shared" ref="C105:C111" si="68">IF(ISBLANK(K5),"",K5)</f>
        <v/>
      </c>
      <c r="D105" s="49" t="str">
        <f t="shared" ref="D105:D111" si="69">IF(ISBLANK(K16),"",K16)</f>
        <v/>
      </c>
      <c r="E105" s="49"/>
      <c r="F105" s="49" t="str">
        <f t="shared" ref="F105:F111" si="70">IF(ISBLANK(K16),"", AVERAGE(D105:E105))</f>
        <v/>
      </c>
      <c r="G105" s="63" t="str">
        <f t="shared" ref="G105:G111" si="71">IF(ISBLANK(K16),"",(10^(((LN(F105/($E$26-F105)))-$C$34)/$C$33))*$G$33)</f>
        <v/>
      </c>
      <c r="H105" s="50">
        <f t="shared" si="15"/>
        <v>5</v>
      </c>
      <c r="I105" s="64" t="str">
        <f t="shared" ref="I105:I111" si="72">IF(ISBLANK(K16),"",G105*H105)</f>
        <v/>
      </c>
      <c r="J105" s="65" t="str">
        <f t="shared" ref="J105:J111" si="73">IF(ISBLANK(K16),"",IF(F105&gt;$F$41,"&lt;LOD",IF(F105&lt;$F$45,"&gt;max",I105)))</f>
        <v/>
      </c>
      <c r="L105" s="50">
        <f t="shared" ref="L105:L135" si="74">L104+1</f>
        <v>66</v>
      </c>
      <c r="M105" s="50" t="s">
        <v>4</v>
      </c>
      <c r="N105" s="50">
        <v>9</v>
      </c>
      <c r="O105" s="50" t="str">
        <f t="shared" si="23"/>
        <v/>
      </c>
      <c r="P105" s="50" t="str">
        <f t="shared" si="24"/>
        <v/>
      </c>
      <c r="Q105" s="50">
        <f t="shared" si="67"/>
        <v>0</v>
      </c>
    </row>
    <row r="106" spans="1:17">
      <c r="B106" s="54">
        <f t="shared" si="14"/>
        <v>61</v>
      </c>
      <c r="C106" s="61" t="str">
        <f t="shared" si="68"/>
        <v/>
      </c>
      <c r="D106" s="49" t="str">
        <f t="shared" si="69"/>
        <v/>
      </c>
      <c r="E106" s="49"/>
      <c r="F106" s="49" t="str">
        <f t="shared" si="70"/>
        <v/>
      </c>
      <c r="G106" s="63" t="str">
        <f t="shared" si="71"/>
        <v/>
      </c>
      <c r="H106" s="50">
        <f t="shared" si="15"/>
        <v>5</v>
      </c>
      <c r="I106" s="64" t="str">
        <f t="shared" si="72"/>
        <v/>
      </c>
      <c r="J106" s="65" t="str">
        <f t="shared" si="73"/>
        <v/>
      </c>
      <c r="L106" s="50">
        <f t="shared" si="74"/>
        <v>67</v>
      </c>
      <c r="M106" s="50" t="s">
        <v>5</v>
      </c>
      <c r="N106" s="50">
        <v>9</v>
      </c>
      <c r="O106" s="50" t="str">
        <f t="shared" si="23"/>
        <v/>
      </c>
      <c r="P106" s="50" t="str">
        <f t="shared" si="24"/>
        <v/>
      </c>
      <c r="Q106" s="50">
        <f t="shared" si="67"/>
        <v>0</v>
      </c>
    </row>
    <row r="107" spans="1:17">
      <c r="B107" s="54">
        <f t="shared" si="14"/>
        <v>62</v>
      </c>
      <c r="C107" s="61" t="str">
        <f t="shared" si="68"/>
        <v/>
      </c>
      <c r="D107" s="49" t="str">
        <f t="shared" si="69"/>
        <v/>
      </c>
      <c r="E107" s="49"/>
      <c r="F107" s="49" t="str">
        <f t="shared" si="70"/>
        <v/>
      </c>
      <c r="G107" s="63" t="str">
        <f t="shared" si="71"/>
        <v/>
      </c>
      <c r="H107" s="50">
        <f t="shared" si="15"/>
        <v>5</v>
      </c>
      <c r="I107" s="64" t="str">
        <f t="shared" si="72"/>
        <v/>
      </c>
      <c r="J107" s="65" t="str">
        <f t="shared" si="73"/>
        <v/>
      </c>
      <c r="L107" s="50">
        <f t="shared" si="74"/>
        <v>68</v>
      </c>
      <c r="M107" s="50" t="s">
        <v>6</v>
      </c>
      <c r="N107" s="50">
        <v>9</v>
      </c>
      <c r="O107" s="50" t="str">
        <f t="shared" si="23"/>
        <v/>
      </c>
      <c r="P107" s="50" t="str">
        <f t="shared" si="24"/>
        <v/>
      </c>
      <c r="Q107" s="50">
        <f t="shared" si="67"/>
        <v>0</v>
      </c>
    </row>
    <row r="108" spans="1:17">
      <c r="B108" s="54">
        <f t="shared" si="14"/>
        <v>63</v>
      </c>
      <c r="C108" s="61" t="str">
        <f t="shared" si="68"/>
        <v/>
      </c>
      <c r="D108" s="49" t="str">
        <f t="shared" si="69"/>
        <v/>
      </c>
      <c r="E108" s="49"/>
      <c r="F108" s="49" t="str">
        <f t="shared" si="70"/>
        <v/>
      </c>
      <c r="G108" s="63" t="str">
        <f t="shared" si="71"/>
        <v/>
      </c>
      <c r="H108" s="50">
        <f t="shared" si="15"/>
        <v>5</v>
      </c>
      <c r="I108" s="64" t="str">
        <f t="shared" si="72"/>
        <v/>
      </c>
      <c r="J108" s="65" t="str">
        <f t="shared" si="73"/>
        <v/>
      </c>
      <c r="L108" s="50">
        <f t="shared" si="74"/>
        <v>69</v>
      </c>
      <c r="M108" s="50" t="s">
        <v>7</v>
      </c>
      <c r="N108" s="50">
        <v>9</v>
      </c>
      <c r="O108" s="50" t="str">
        <f t="shared" si="23"/>
        <v/>
      </c>
      <c r="P108" s="50" t="str">
        <f t="shared" si="24"/>
        <v/>
      </c>
      <c r="Q108" s="50">
        <f t="shared" si="67"/>
        <v>0</v>
      </c>
    </row>
    <row r="109" spans="1:17">
      <c r="B109" s="54">
        <f t="shared" si="14"/>
        <v>64</v>
      </c>
      <c r="C109" s="61" t="str">
        <f t="shared" si="68"/>
        <v/>
      </c>
      <c r="D109" s="49" t="str">
        <f t="shared" si="69"/>
        <v/>
      </c>
      <c r="E109" s="49"/>
      <c r="F109" s="49" t="str">
        <f t="shared" si="70"/>
        <v/>
      </c>
      <c r="G109" s="63" t="str">
        <f t="shared" si="71"/>
        <v/>
      </c>
      <c r="H109" s="50">
        <f t="shared" si="15"/>
        <v>5</v>
      </c>
      <c r="I109" s="64" t="str">
        <f t="shared" si="72"/>
        <v/>
      </c>
      <c r="J109" s="65" t="str">
        <f t="shared" si="73"/>
        <v/>
      </c>
      <c r="L109" s="50">
        <f t="shared" si="74"/>
        <v>70</v>
      </c>
      <c r="M109" s="50" t="s">
        <v>8</v>
      </c>
      <c r="N109" s="50">
        <v>9</v>
      </c>
      <c r="O109" s="50" t="str">
        <f t="shared" si="23"/>
        <v/>
      </c>
      <c r="P109" s="50" t="str">
        <f t="shared" si="24"/>
        <v/>
      </c>
      <c r="Q109" s="50">
        <f t="shared" si="67"/>
        <v>0</v>
      </c>
    </row>
    <row r="110" spans="1:17">
      <c r="B110" s="54">
        <f t="shared" si="14"/>
        <v>65</v>
      </c>
      <c r="C110" s="61" t="str">
        <f t="shared" si="68"/>
        <v/>
      </c>
      <c r="D110" s="49" t="str">
        <f t="shared" si="69"/>
        <v/>
      </c>
      <c r="E110" s="49"/>
      <c r="F110" s="49" t="str">
        <f t="shared" si="70"/>
        <v/>
      </c>
      <c r="G110" s="63" t="str">
        <f t="shared" si="71"/>
        <v/>
      </c>
      <c r="H110" s="50">
        <f t="shared" si="15"/>
        <v>5</v>
      </c>
      <c r="I110" s="64" t="str">
        <f t="shared" si="72"/>
        <v/>
      </c>
      <c r="J110" s="65" t="str">
        <f t="shared" si="73"/>
        <v/>
      </c>
      <c r="L110" s="50">
        <f t="shared" si="74"/>
        <v>71</v>
      </c>
      <c r="M110" s="50" t="s">
        <v>9</v>
      </c>
      <c r="N110" s="50">
        <v>9</v>
      </c>
      <c r="O110" s="50" t="str">
        <f t="shared" si="23"/>
        <v/>
      </c>
      <c r="P110" s="50" t="str">
        <f t="shared" si="24"/>
        <v/>
      </c>
      <c r="Q110" s="50">
        <f t="shared" si="67"/>
        <v>0</v>
      </c>
    </row>
    <row r="111" spans="1:17">
      <c r="B111" s="54">
        <f t="shared" ref="B111:B129" si="75">B110+1</f>
        <v>66</v>
      </c>
      <c r="C111" s="61" t="str">
        <f t="shared" si="68"/>
        <v/>
      </c>
      <c r="D111" s="49" t="str">
        <f t="shared" si="69"/>
        <v/>
      </c>
      <c r="E111" s="49"/>
      <c r="F111" s="49" t="str">
        <f t="shared" si="70"/>
        <v/>
      </c>
      <c r="G111" s="63" t="str">
        <f t="shared" si="71"/>
        <v/>
      </c>
      <c r="H111" s="50">
        <f t="shared" ref="H111:H129" si="76">$D$34</f>
        <v>5</v>
      </c>
      <c r="I111" s="64" t="str">
        <f t="shared" si="72"/>
        <v/>
      </c>
      <c r="J111" s="65" t="str">
        <f t="shared" si="73"/>
        <v/>
      </c>
      <c r="L111" s="50">
        <f t="shared" si="74"/>
        <v>72</v>
      </c>
      <c r="M111" s="50" t="s">
        <v>10</v>
      </c>
      <c r="N111" s="50">
        <v>9</v>
      </c>
      <c r="O111" s="50" t="str">
        <f t="shared" si="23"/>
        <v/>
      </c>
      <c r="P111" s="50" t="str">
        <f t="shared" si="24"/>
        <v/>
      </c>
      <c r="Q111" s="50">
        <f t="shared" si="67"/>
        <v>0</v>
      </c>
    </row>
    <row r="112" spans="1:17">
      <c r="A112">
        <f>A104+($A$48-$A$40)</f>
        <v>145</v>
      </c>
      <c r="B112" s="48">
        <f t="shared" si="75"/>
        <v>67</v>
      </c>
      <c r="C112" s="61" t="str">
        <f>IF(ISBLANK(L4),"",L4)</f>
        <v/>
      </c>
      <c r="D112" s="49" t="str">
        <f>IF(ISBLANK(L15),"",L15)</f>
        <v/>
      </c>
      <c r="E112" s="49"/>
      <c r="F112" s="49" t="str">
        <f>IF(ISBLANK(L15),"", AVERAGE(D112:E112))</f>
        <v/>
      </c>
      <c r="G112" s="63" t="str">
        <f>IF(ISBLANK(L15),"",(10^(((LN(F112/($E$26-F112)))-$C$34)/$C$33))*$G$33)</f>
        <v/>
      </c>
      <c r="H112" s="50">
        <f t="shared" si="76"/>
        <v>5</v>
      </c>
      <c r="I112" s="64" t="str">
        <f>IF(ISBLANK(L15),"",G112*H112)</f>
        <v/>
      </c>
      <c r="J112" s="65" t="str">
        <f>IF(ISBLANK(L15),"",IF(F112&gt;$F$41,"&lt;LOD",IF(F112&lt;$F$45,"&gt;max",I112)))</f>
        <v/>
      </c>
      <c r="L112" s="50">
        <f t="shared" si="74"/>
        <v>73</v>
      </c>
      <c r="M112" s="50" t="s">
        <v>3</v>
      </c>
      <c r="N112" s="50">
        <v>10</v>
      </c>
      <c r="O112" s="50" t="str">
        <f t="shared" si="23"/>
        <v/>
      </c>
      <c r="P112" s="50" t="str">
        <f t="shared" si="24"/>
        <v/>
      </c>
      <c r="Q112" s="50">
        <f t="shared" ref="Q112:Q119" si="77">L15</f>
        <v>0</v>
      </c>
    </row>
    <row r="113" spans="1:17">
      <c r="B113" s="54">
        <f t="shared" si="75"/>
        <v>68</v>
      </c>
      <c r="C113" s="61" t="str">
        <f t="shared" ref="C113:C119" si="78">IF(ISBLANK(L5),"",L5)</f>
        <v/>
      </c>
      <c r="D113" s="49" t="str">
        <f t="shared" ref="D113:D119" si="79">IF(ISBLANK(L16),"",L16)</f>
        <v/>
      </c>
      <c r="E113" s="49"/>
      <c r="F113" s="49" t="str">
        <f t="shared" ref="F113:F119" si="80">IF(ISBLANK(L16),"", AVERAGE(D113:E113))</f>
        <v/>
      </c>
      <c r="G113" s="63" t="str">
        <f t="shared" ref="G113:G119" si="81">IF(ISBLANK(L16),"",(10^(((LN(F113/($E$26-F113)))-$C$34)/$C$33))*$G$33)</f>
        <v/>
      </c>
      <c r="H113" s="50">
        <f t="shared" si="76"/>
        <v>5</v>
      </c>
      <c r="I113" s="64" t="str">
        <f t="shared" ref="I113:I119" si="82">IF(ISBLANK(L16),"",G113*H113)</f>
        <v/>
      </c>
      <c r="J113" s="65" t="str">
        <f t="shared" ref="J113:J119" si="83">IF(ISBLANK(L16),"",IF(F113&gt;$F$41,"&lt;LOD",IF(F113&lt;$F$45,"&gt;max",I113)))</f>
        <v/>
      </c>
      <c r="L113" s="50">
        <f t="shared" si="74"/>
        <v>74</v>
      </c>
      <c r="M113" s="50" t="s">
        <v>4</v>
      </c>
      <c r="N113" s="50">
        <v>10</v>
      </c>
      <c r="O113" s="50" t="str">
        <f t="shared" ref="O113:O129" si="84">+C113</f>
        <v/>
      </c>
      <c r="P113" s="50" t="str">
        <f t="shared" ref="P113:P129" si="85">+C113</f>
        <v/>
      </c>
      <c r="Q113" s="50">
        <f t="shared" si="77"/>
        <v>0</v>
      </c>
    </row>
    <row r="114" spans="1:17">
      <c r="B114" s="54">
        <f t="shared" si="75"/>
        <v>69</v>
      </c>
      <c r="C114" s="61" t="str">
        <f t="shared" si="78"/>
        <v/>
      </c>
      <c r="D114" s="49" t="str">
        <f t="shared" si="79"/>
        <v/>
      </c>
      <c r="E114" s="49"/>
      <c r="F114" s="49" t="str">
        <f t="shared" si="80"/>
        <v/>
      </c>
      <c r="G114" s="63" t="str">
        <f t="shared" si="81"/>
        <v/>
      </c>
      <c r="H114" s="50">
        <f t="shared" si="76"/>
        <v>5</v>
      </c>
      <c r="I114" s="64" t="str">
        <f t="shared" si="82"/>
        <v/>
      </c>
      <c r="J114" s="65" t="str">
        <f t="shared" si="83"/>
        <v/>
      </c>
      <c r="L114" s="50">
        <f t="shared" si="74"/>
        <v>75</v>
      </c>
      <c r="M114" s="50" t="s">
        <v>5</v>
      </c>
      <c r="N114" s="50">
        <v>10</v>
      </c>
      <c r="O114" s="50" t="str">
        <f t="shared" si="84"/>
        <v/>
      </c>
      <c r="P114" s="50" t="str">
        <f t="shared" si="85"/>
        <v/>
      </c>
      <c r="Q114" s="50">
        <f t="shared" si="77"/>
        <v>0</v>
      </c>
    </row>
    <row r="115" spans="1:17">
      <c r="B115" s="54">
        <f t="shared" si="75"/>
        <v>70</v>
      </c>
      <c r="C115" s="61" t="str">
        <f t="shared" si="78"/>
        <v/>
      </c>
      <c r="D115" s="49" t="str">
        <f t="shared" si="79"/>
        <v/>
      </c>
      <c r="E115" s="49"/>
      <c r="F115" s="49" t="str">
        <f t="shared" si="80"/>
        <v/>
      </c>
      <c r="G115" s="63" t="str">
        <f t="shared" si="81"/>
        <v/>
      </c>
      <c r="H115" s="50">
        <f t="shared" si="76"/>
        <v>5</v>
      </c>
      <c r="I115" s="64" t="str">
        <f t="shared" si="82"/>
        <v/>
      </c>
      <c r="J115" s="65" t="str">
        <f t="shared" si="83"/>
        <v/>
      </c>
      <c r="L115" s="50">
        <f t="shared" si="74"/>
        <v>76</v>
      </c>
      <c r="M115" s="50" t="s">
        <v>6</v>
      </c>
      <c r="N115" s="50">
        <v>10</v>
      </c>
      <c r="O115" s="50" t="str">
        <f t="shared" si="84"/>
        <v/>
      </c>
      <c r="P115" s="50" t="str">
        <f t="shared" si="85"/>
        <v/>
      </c>
      <c r="Q115" s="50">
        <f t="shared" si="77"/>
        <v>0</v>
      </c>
    </row>
    <row r="116" spans="1:17">
      <c r="B116" s="54">
        <f t="shared" si="75"/>
        <v>71</v>
      </c>
      <c r="C116" s="61" t="str">
        <f t="shared" si="78"/>
        <v/>
      </c>
      <c r="D116" s="49" t="str">
        <f t="shared" si="79"/>
        <v/>
      </c>
      <c r="E116" s="49"/>
      <c r="F116" s="49" t="str">
        <f t="shared" si="80"/>
        <v/>
      </c>
      <c r="G116" s="63" t="str">
        <f t="shared" si="81"/>
        <v/>
      </c>
      <c r="H116" s="50">
        <f t="shared" si="76"/>
        <v>5</v>
      </c>
      <c r="I116" s="64" t="str">
        <f t="shared" si="82"/>
        <v/>
      </c>
      <c r="J116" s="65" t="str">
        <f t="shared" si="83"/>
        <v/>
      </c>
      <c r="L116" s="50">
        <f t="shared" si="74"/>
        <v>77</v>
      </c>
      <c r="M116" s="50" t="s">
        <v>7</v>
      </c>
      <c r="N116" s="50">
        <v>10</v>
      </c>
      <c r="O116" s="50" t="str">
        <f t="shared" si="84"/>
        <v/>
      </c>
      <c r="P116" s="50" t="str">
        <f t="shared" si="85"/>
        <v/>
      </c>
      <c r="Q116" s="50">
        <f t="shared" si="77"/>
        <v>0</v>
      </c>
    </row>
    <row r="117" spans="1:17">
      <c r="B117" s="54">
        <f t="shared" si="75"/>
        <v>72</v>
      </c>
      <c r="C117" s="61" t="str">
        <f t="shared" si="78"/>
        <v/>
      </c>
      <c r="D117" s="49" t="str">
        <f t="shared" si="79"/>
        <v/>
      </c>
      <c r="E117" s="49"/>
      <c r="F117" s="49" t="str">
        <f t="shared" si="80"/>
        <v/>
      </c>
      <c r="G117" s="63" t="str">
        <f t="shared" si="81"/>
        <v/>
      </c>
      <c r="H117" s="50">
        <f t="shared" si="76"/>
        <v>5</v>
      </c>
      <c r="I117" s="64" t="str">
        <f t="shared" si="82"/>
        <v/>
      </c>
      <c r="J117" s="65" t="str">
        <f t="shared" si="83"/>
        <v/>
      </c>
      <c r="L117" s="50">
        <f t="shared" si="74"/>
        <v>78</v>
      </c>
      <c r="M117" s="50" t="s">
        <v>8</v>
      </c>
      <c r="N117" s="50">
        <v>10</v>
      </c>
      <c r="O117" s="50" t="str">
        <f t="shared" si="84"/>
        <v/>
      </c>
      <c r="P117" s="50" t="str">
        <f t="shared" si="85"/>
        <v/>
      </c>
      <c r="Q117" s="50">
        <f t="shared" si="77"/>
        <v>0</v>
      </c>
    </row>
    <row r="118" spans="1:17">
      <c r="B118" s="54">
        <f t="shared" si="75"/>
        <v>73</v>
      </c>
      <c r="C118" s="61" t="str">
        <f t="shared" si="78"/>
        <v/>
      </c>
      <c r="D118" s="49" t="str">
        <f t="shared" si="79"/>
        <v/>
      </c>
      <c r="E118" s="49"/>
      <c r="F118" s="49" t="str">
        <f t="shared" si="80"/>
        <v/>
      </c>
      <c r="G118" s="63" t="str">
        <f t="shared" si="81"/>
        <v/>
      </c>
      <c r="H118" s="50">
        <f t="shared" si="76"/>
        <v>5</v>
      </c>
      <c r="I118" s="64" t="str">
        <f t="shared" si="82"/>
        <v/>
      </c>
      <c r="J118" s="65" t="str">
        <f t="shared" si="83"/>
        <v/>
      </c>
      <c r="L118" s="50">
        <f t="shared" si="74"/>
        <v>79</v>
      </c>
      <c r="M118" s="50" t="s">
        <v>9</v>
      </c>
      <c r="N118" s="50">
        <v>10</v>
      </c>
      <c r="O118" s="50" t="str">
        <f t="shared" si="84"/>
        <v/>
      </c>
      <c r="P118" s="50" t="str">
        <f t="shared" si="85"/>
        <v/>
      </c>
      <c r="Q118" s="50">
        <f t="shared" si="77"/>
        <v>0</v>
      </c>
    </row>
    <row r="119" spans="1:17">
      <c r="B119" s="54">
        <f t="shared" si="75"/>
        <v>74</v>
      </c>
      <c r="C119" s="61" t="str">
        <f t="shared" si="78"/>
        <v/>
      </c>
      <c r="D119" s="49" t="str">
        <f t="shared" si="79"/>
        <v/>
      </c>
      <c r="E119" s="49"/>
      <c r="F119" s="49" t="str">
        <f t="shared" si="80"/>
        <v/>
      </c>
      <c r="G119" s="63" t="str">
        <f t="shared" si="81"/>
        <v/>
      </c>
      <c r="H119" s="50">
        <f t="shared" si="76"/>
        <v>5</v>
      </c>
      <c r="I119" s="64" t="str">
        <f t="shared" si="82"/>
        <v/>
      </c>
      <c r="J119" s="65" t="str">
        <f t="shared" si="83"/>
        <v/>
      </c>
      <c r="L119" s="50">
        <f t="shared" si="74"/>
        <v>80</v>
      </c>
      <c r="M119" s="50" t="s">
        <v>10</v>
      </c>
      <c r="N119" s="50">
        <v>10</v>
      </c>
      <c r="O119" s="50" t="str">
        <f t="shared" si="84"/>
        <v/>
      </c>
      <c r="P119" s="50" t="str">
        <f t="shared" si="85"/>
        <v/>
      </c>
      <c r="Q119" s="50">
        <f t="shared" si="77"/>
        <v>0</v>
      </c>
    </row>
    <row r="120" spans="1:17">
      <c r="A120">
        <f>A112+($A$48-$A$40)</f>
        <v>161</v>
      </c>
      <c r="B120" s="48">
        <f t="shared" si="75"/>
        <v>75</v>
      </c>
      <c r="C120" s="61" t="str">
        <f>IF(ISBLANK(M4),"",M4)</f>
        <v/>
      </c>
      <c r="D120" s="49" t="str">
        <f>IF(ISBLANK(M15),"",M15)</f>
        <v/>
      </c>
      <c r="E120" s="49"/>
      <c r="F120" s="49" t="str">
        <f>IF(ISBLANK(M15),"", AVERAGE(D120:E120))</f>
        <v/>
      </c>
      <c r="G120" s="63" t="str">
        <f>IF(ISBLANK(M15),"",(10^(((LN(F120/($E$26-F120)))-$C$34)/$C$33))*$G$33)</f>
        <v/>
      </c>
      <c r="H120" s="50">
        <f t="shared" si="76"/>
        <v>5</v>
      </c>
      <c r="I120" s="64" t="str">
        <f>IF(ISBLANK(M15),"",G120*H120)</f>
        <v/>
      </c>
      <c r="J120" s="65" t="str">
        <f>IF(ISBLANK(M15),"",IF(F120&gt;$F$41,"&lt;LOD",IF(F120&lt;$F$45,"&gt;max",I120)))</f>
        <v/>
      </c>
      <c r="L120" s="50">
        <f t="shared" si="74"/>
        <v>81</v>
      </c>
      <c r="M120" s="50" t="s">
        <v>3</v>
      </c>
      <c r="N120" s="50">
        <v>11</v>
      </c>
      <c r="O120" s="50" t="str">
        <f t="shared" si="84"/>
        <v/>
      </c>
      <c r="P120" s="50" t="str">
        <f t="shared" si="85"/>
        <v/>
      </c>
      <c r="Q120" s="50">
        <f t="shared" ref="Q120:Q127" si="86">M15</f>
        <v>0</v>
      </c>
    </row>
    <row r="121" spans="1:17">
      <c r="B121" s="54">
        <f t="shared" si="75"/>
        <v>76</v>
      </c>
      <c r="C121" s="61" t="str">
        <f t="shared" ref="C121:C127" si="87">IF(ISBLANK(M5),"",M5)</f>
        <v/>
      </c>
      <c r="D121" s="49" t="str">
        <f t="shared" ref="D121:D127" si="88">IF(ISBLANK(M16),"",M16)</f>
        <v/>
      </c>
      <c r="E121" s="49"/>
      <c r="F121" s="49" t="str">
        <f t="shared" ref="F121:F127" si="89">IF(ISBLANK(M16),"", AVERAGE(D121:E121))</f>
        <v/>
      </c>
      <c r="G121" s="63" t="str">
        <f t="shared" ref="G121:G127" si="90">IF(ISBLANK(M16),"",(10^(((LN(F121/($E$26-F121)))-$C$34)/$C$33))*$G$33)</f>
        <v/>
      </c>
      <c r="H121" s="50">
        <f t="shared" si="76"/>
        <v>5</v>
      </c>
      <c r="I121" s="64" t="str">
        <f t="shared" ref="I121:I127" si="91">IF(ISBLANK(M16),"",G121*H121)</f>
        <v/>
      </c>
      <c r="J121" s="65" t="str">
        <f t="shared" ref="J121:J127" si="92">IF(ISBLANK(M16),"",IF(F121&gt;$F$41,"&lt;LOD",IF(F121&lt;$F$45,"&gt;max",I121)))</f>
        <v/>
      </c>
      <c r="L121" s="50">
        <f t="shared" si="74"/>
        <v>82</v>
      </c>
      <c r="M121" s="50" t="s">
        <v>4</v>
      </c>
      <c r="N121" s="50">
        <v>11</v>
      </c>
      <c r="O121" s="50" t="str">
        <f t="shared" si="84"/>
        <v/>
      </c>
      <c r="P121" s="50" t="str">
        <f t="shared" si="85"/>
        <v/>
      </c>
      <c r="Q121" s="50">
        <f t="shared" si="86"/>
        <v>0</v>
      </c>
    </row>
    <row r="122" spans="1:17">
      <c r="B122" s="54">
        <f t="shared" si="75"/>
        <v>77</v>
      </c>
      <c r="C122" s="61" t="str">
        <f t="shared" si="87"/>
        <v/>
      </c>
      <c r="D122" s="49" t="str">
        <f t="shared" si="88"/>
        <v/>
      </c>
      <c r="E122" s="49"/>
      <c r="F122" s="49" t="str">
        <f t="shared" si="89"/>
        <v/>
      </c>
      <c r="G122" s="63" t="str">
        <f t="shared" si="90"/>
        <v/>
      </c>
      <c r="H122" s="50">
        <f t="shared" si="76"/>
        <v>5</v>
      </c>
      <c r="I122" s="64" t="str">
        <f t="shared" si="91"/>
        <v/>
      </c>
      <c r="J122" s="65" t="str">
        <f t="shared" si="92"/>
        <v/>
      </c>
      <c r="L122" s="50">
        <f t="shared" si="74"/>
        <v>83</v>
      </c>
      <c r="M122" s="50" t="s">
        <v>5</v>
      </c>
      <c r="N122" s="50">
        <v>11</v>
      </c>
      <c r="O122" s="50" t="str">
        <f t="shared" si="84"/>
        <v/>
      </c>
      <c r="P122" s="50" t="str">
        <f t="shared" si="85"/>
        <v/>
      </c>
      <c r="Q122" s="50">
        <f t="shared" si="86"/>
        <v>0</v>
      </c>
    </row>
    <row r="123" spans="1:17">
      <c r="B123" s="54">
        <f t="shared" si="75"/>
        <v>78</v>
      </c>
      <c r="C123" s="61" t="str">
        <f t="shared" si="87"/>
        <v/>
      </c>
      <c r="D123" s="49" t="str">
        <f t="shared" si="88"/>
        <v/>
      </c>
      <c r="E123" s="49"/>
      <c r="F123" s="49" t="str">
        <f t="shared" si="89"/>
        <v/>
      </c>
      <c r="G123" s="63" t="str">
        <f t="shared" si="90"/>
        <v/>
      </c>
      <c r="H123" s="50">
        <f t="shared" si="76"/>
        <v>5</v>
      </c>
      <c r="I123" s="64" t="str">
        <f t="shared" si="91"/>
        <v/>
      </c>
      <c r="J123" s="65" t="str">
        <f t="shared" si="92"/>
        <v/>
      </c>
      <c r="L123" s="50">
        <f t="shared" si="74"/>
        <v>84</v>
      </c>
      <c r="M123" s="50" t="s">
        <v>6</v>
      </c>
      <c r="N123" s="50">
        <v>11</v>
      </c>
      <c r="O123" s="50" t="str">
        <f t="shared" si="84"/>
        <v/>
      </c>
      <c r="P123" s="50" t="str">
        <f t="shared" si="85"/>
        <v/>
      </c>
      <c r="Q123" s="50">
        <f t="shared" si="86"/>
        <v>0</v>
      </c>
    </row>
    <row r="124" spans="1:17">
      <c r="B124" s="54">
        <f t="shared" si="75"/>
        <v>79</v>
      </c>
      <c r="C124" s="61" t="str">
        <f t="shared" si="87"/>
        <v/>
      </c>
      <c r="D124" s="49" t="str">
        <f t="shared" si="88"/>
        <v/>
      </c>
      <c r="E124" s="49"/>
      <c r="F124" s="49" t="str">
        <f t="shared" si="89"/>
        <v/>
      </c>
      <c r="G124" s="63" t="str">
        <f t="shared" si="90"/>
        <v/>
      </c>
      <c r="H124" s="50">
        <f t="shared" si="76"/>
        <v>5</v>
      </c>
      <c r="I124" s="64" t="str">
        <f t="shared" si="91"/>
        <v/>
      </c>
      <c r="J124" s="65" t="str">
        <f t="shared" si="92"/>
        <v/>
      </c>
      <c r="L124" s="50">
        <f t="shared" si="74"/>
        <v>85</v>
      </c>
      <c r="M124" s="50" t="s">
        <v>7</v>
      </c>
      <c r="N124" s="50">
        <v>11</v>
      </c>
      <c r="O124" s="50" t="str">
        <f t="shared" si="84"/>
        <v/>
      </c>
      <c r="P124" s="50" t="str">
        <f t="shared" si="85"/>
        <v/>
      </c>
      <c r="Q124" s="50">
        <f t="shared" si="86"/>
        <v>0</v>
      </c>
    </row>
    <row r="125" spans="1:17">
      <c r="B125" s="54">
        <f t="shared" si="75"/>
        <v>80</v>
      </c>
      <c r="C125" s="61" t="str">
        <f t="shared" si="87"/>
        <v/>
      </c>
      <c r="D125" s="49" t="str">
        <f t="shared" si="88"/>
        <v/>
      </c>
      <c r="E125" s="49"/>
      <c r="F125" s="49" t="str">
        <f t="shared" si="89"/>
        <v/>
      </c>
      <c r="G125" s="63" t="str">
        <f t="shared" si="90"/>
        <v/>
      </c>
      <c r="H125" s="50">
        <f t="shared" si="76"/>
        <v>5</v>
      </c>
      <c r="I125" s="64" t="str">
        <f t="shared" si="91"/>
        <v/>
      </c>
      <c r="J125" s="65" t="str">
        <f t="shared" si="92"/>
        <v/>
      </c>
      <c r="L125" s="50">
        <f t="shared" si="74"/>
        <v>86</v>
      </c>
      <c r="M125" s="50" t="s">
        <v>8</v>
      </c>
      <c r="N125" s="50">
        <v>11</v>
      </c>
      <c r="O125" s="50" t="str">
        <f t="shared" si="84"/>
        <v/>
      </c>
      <c r="P125" s="50" t="str">
        <f t="shared" si="85"/>
        <v/>
      </c>
      <c r="Q125" s="50">
        <f t="shared" si="86"/>
        <v>0</v>
      </c>
    </row>
    <row r="126" spans="1:17">
      <c r="B126" s="54">
        <f t="shared" si="75"/>
        <v>81</v>
      </c>
      <c r="C126" s="61" t="str">
        <f t="shared" si="87"/>
        <v/>
      </c>
      <c r="D126" s="49" t="str">
        <f t="shared" si="88"/>
        <v/>
      </c>
      <c r="E126" s="49"/>
      <c r="F126" s="49" t="str">
        <f t="shared" si="89"/>
        <v/>
      </c>
      <c r="G126" s="63" t="str">
        <f t="shared" si="90"/>
        <v/>
      </c>
      <c r="H126" s="50">
        <f t="shared" si="76"/>
        <v>5</v>
      </c>
      <c r="I126" s="64" t="str">
        <f t="shared" si="91"/>
        <v/>
      </c>
      <c r="J126" s="65" t="str">
        <f t="shared" si="92"/>
        <v/>
      </c>
      <c r="L126" s="50">
        <f t="shared" si="74"/>
        <v>87</v>
      </c>
      <c r="M126" s="50" t="s">
        <v>9</v>
      </c>
      <c r="N126" s="50">
        <v>11</v>
      </c>
      <c r="O126" s="50" t="str">
        <f t="shared" si="84"/>
        <v/>
      </c>
      <c r="P126" s="50" t="str">
        <f t="shared" si="85"/>
        <v/>
      </c>
      <c r="Q126" s="50">
        <f t="shared" si="86"/>
        <v>0</v>
      </c>
    </row>
    <row r="127" spans="1:17">
      <c r="B127" s="54">
        <f t="shared" si="75"/>
        <v>82</v>
      </c>
      <c r="C127" s="61" t="str">
        <f t="shared" si="87"/>
        <v/>
      </c>
      <c r="D127" s="49" t="str">
        <f t="shared" si="88"/>
        <v/>
      </c>
      <c r="E127" s="49"/>
      <c r="F127" s="49" t="str">
        <f t="shared" si="89"/>
        <v/>
      </c>
      <c r="G127" s="63" t="str">
        <f t="shared" si="90"/>
        <v/>
      </c>
      <c r="H127" s="50">
        <f t="shared" si="76"/>
        <v>5</v>
      </c>
      <c r="I127" s="64" t="str">
        <f t="shared" si="91"/>
        <v/>
      </c>
      <c r="J127" s="65" t="str">
        <f t="shared" si="92"/>
        <v/>
      </c>
      <c r="L127" s="50">
        <f t="shared" si="74"/>
        <v>88</v>
      </c>
      <c r="M127" s="50" t="s">
        <v>10</v>
      </c>
      <c r="N127" s="50">
        <v>11</v>
      </c>
      <c r="O127" s="50" t="str">
        <f t="shared" si="84"/>
        <v/>
      </c>
      <c r="P127" s="50" t="str">
        <f t="shared" si="85"/>
        <v/>
      </c>
      <c r="Q127" s="50">
        <f t="shared" si="86"/>
        <v>0</v>
      </c>
    </row>
    <row r="128" spans="1:17">
      <c r="A128">
        <f>A120+($A$48-$A$40)</f>
        <v>177</v>
      </c>
      <c r="B128" s="48">
        <f t="shared" si="75"/>
        <v>83</v>
      </c>
      <c r="C128" s="61" t="str">
        <f>IF(ISBLANK(N4),"",N4)</f>
        <v>Sample 83</v>
      </c>
      <c r="D128" s="49" t="str">
        <f>IF(ISBLANK(N15),"",N15)</f>
        <v/>
      </c>
      <c r="E128" s="49"/>
      <c r="F128" s="49" t="str">
        <f>IF(ISBLANK(N15),"", AVERAGE(D128:E128))</f>
        <v/>
      </c>
      <c r="G128" s="63" t="str">
        <f>IF(ISBLANK(N15),"",(10^(((LN(F128/($E$26-F128)))-$C$34)/$C$33))*$G$33)</f>
        <v/>
      </c>
      <c r="H128" s="50">
        <f t="shared" si="76"/>
        <v>5</v>
      </c>
      <c r="I128" s="64" t="str">
        <f>IF(ISBLANK(N15),"",G128*H128)</f>
        <v/>
      </c>
      <c r="J128" s="65" t="str">
        <f>IF(ISBLANK(N15),"",IF(F128&gt;$F$41,"&lt;LOD",IF(F128&lt;$F$45,"&gt;max",I128)))</f>
        <v/>
      </c>
      <c r="L128" s="50">
        <f t="shared" si="74"/>
        <v>89</v>
      </c>
      <c r="M128" s="50" t="s">
        <v>3</v>
      </c>
      <c r="N128" s="50">
        <v>12</v>
      </c>
      <c r="O128" s="50" t="str">
        <f t="shared" si="84"/>
        <v>Sample 83</v>
      </c>
      <c r="P128" s="50" t="str">
        <f t="shared" si="85"/>
        <v>Sample 83</v>
      </c>
      <c r="Q128" s="50">
        <f t="shared" ref="Q128:Q135" si="93">N15</f>
        <v>0</v>
      </c>
    </row>
    <row r="129" spans="2:17" ht="15" thickBot="1">
      <c r="B129" s="57">
        <f t="shared" si="75"/>
        <v>84</v>
      </c>
      <c r="C129" s="61" t="str">
        <f>IF(ISBLANK(N5),"",N5)</f>
        <v>Sample 84</v>
      </c>
      <c r="D129" s="49" t="str">
        <f>IF(ISBLANK(N16),"",N16)</f>
        <v/>
      </c>
      <c r="E129" s="58"/>
      <c r="F129" s="49" t="str">
        <f>IF(ISBLANK(N16),"", AVERAGE(D129:E129))</f>
        <v/>
      </c>
      <c r="G129" s="63" t="str">
        <f>IF(ISBLANK(N16),"",(10^(((LN(F129/($E$26-F129)))-$C$34)/$C$33))*$G$33)</f>
        <v/>
      </c>
      <c r="H129" s="50">
        <f t="shared" si="76"/>
        <v>5</v>
      </c>
      <c r="I129" s="64" t="str">
        <f>IF(ISBLANK(N16),"",G129*H129)</f>
        <v/>
      </c>
      <c r="J129" s="65" t="str">
        <f>IF(ISBLANK(N16),"",IF(F129&gt;$F$41,"&lt;LOD",IF(F129&lt;$F$45,"&gt;max",I129)))</f>
        <v/>
      </c>
      <c r="L129" s="50">
        <f t="shared" si="74"/>
        <v>90</v>
      </c>
      <c r="M129" s="50" t="s">
        <v>4</v>
      </c>
      <c r="N129" s="50">
        <v>12</v>
      </c>
      <c r="O129" s="50" t="str">
        <f t="shared" si="84"/>
        <v>Sample 84</v>
      </c>
      <c r="P129" s="50" t="str">
        <f t="shared" si="85"/>
        <v>Sample 84</v>
      </c>
      <c r="Q129" s="50">
        <f t="shared" si="93"/>
        <v>0</v>
      </c>
    </row>
    <row r="130" spans="2:17">
      <c r="B130" s="2"/>
      <c r="C130" s="15"/>
      <c r="D130" s="59"/>
      <c r="E130" s="59"/>
      <c r="F130" s="59"/>
      <c r="G130" s="38"/>
      <c r="I130" s="38"/>
      <c r="L130" s="50">
        <f t="shared" si="74"/>
        <v>91</v>
      </c>
      <c r="M130" s="50" t="s">
        <v>5</v>
      </c>
      <c r="N130" s="50">
        <v>12</v>
      </c>
      <c r="O130" s="50" t="str">
        <f>+N6</f>
        <v>Std-1_2</v>
      </c>
      <c r="P130" s="50" t="str">
        <f t="shared" ref="P130:P135" si="94">+N6</f>
        <v>Std-1_2</v>
      </c>
      <c r="Q130" s="50">
        <f t="shared" si="93"/>
        <v>0</v>
      </c>
    </row>
    <row r="131" spans="2:17">
      <c r="B131" s="2"/>
      <c r="D131" s="59"/>
      <c r="E131" s="59"/>
      <c r="F131" s="59"/>
      <c r="G131" s="38"/>
      <c r="I131" s="38"/>
      <c r="L131" s="50">
        <f t="shared" si="74"/>
        <v>92</v>
      </c>
      <c r="M131" s="50" t="s">
        <v>6</v>
      </c>
      <c r="N131" s="50">
        <v>12</v>
      </c>
      <c r="O131" s="50" t="str">
        <f t="shared" ref="O131:O135" si="95">+N7</f>
        <v>Std-2_2</v>
      </c>
      <c r="P131" s="50" t="str">
        <f t="shared" si="94"/>
        <v>Std-2_2</v>
      </c>
      <c r="Q131" s="50">
        <f t="shared" si="93"/>
        <v>0</v>
      </c>
    </row>
    <row r="132" spans="2:17">
      <c r="L132" s="50">
        <f t="shared" si="74"/>
        <v>93</v>
      </c>
      <c r="M132" s="50" t="s">
        <v>7</v>
      </c>
      <c r="N132" s="50">
        <v>12</v>
      </c>
      <c r="O132" s="50" t="str">
        <f t="shared" si="95"/>
        <v>Std-3_2</v>
      </c>
      <c r="P132" s="50" t="str">
        <f t="shared" si="94"/>
        <v>Std-3_2</v>
      </c>
      <c r="Q132" s="50">
        <f t="shared" si="93"/>
        <v>0</v>
      </c>
    </row>
    <row r="133" spans="2:17">
      <c r="L133" s="50">
        <f t="shared" si="74"/>
        <v>94</v>
      </c>
      <c r="M133" s="50" t="s">
        <v>8</v>
      </c>
      <c r="N133" s="50">
        <v>12</v>
      </c>
      <c r="O133" s="50" t="str">
        <f t="shared" si="95"/>
        <v>Std-4_2</v>
      </c>
      <c r="P133" s="50" t="str">
        <f t="shared" si="94"/>
        <v>Std-4_2</v>
      </c>
      <c r="Q133" s="50">
        <f t="shared" si="93"/>
        <v>0</v>
      </c>
    </row>
    <row r="134" spans="2:17">
      <c r="L134" s="50">
        <f t="shared" si="74"/>
        <v>95</v>
      </c>
      <c r="M134" s="50" t="s">
        <v>9</v>
      </c>
      <c r="N134" s="50">
        <v>12</v>
      </c>
      <c r="O134" s="50" t="str">
        <f t="shared" si="95"/>
        <v>Std-5_2</v>
      </c>
      <c r="P134" s="50" t="str">
        <f t="shared" si="94"/>
        <v>Std-5_2</v>
      </c>
      <c r="Q134" s="50">
        <f t="shared" si="93"/>
        <v>0</v>
      </c>
    </row>
    <row r="135" spans="2:17">
      <c r="L135" s="50">
        <f t="shared" si="74"/>
        <v>96</v>
      </c>
      <c r="M135" s="50" t="s">
        <v>10</v>
      </c>
      <c r="N135" s="50">
        <v>12</v>
      </c>
      <c r="O135" s="50" t="str">
        <f t="shared" si="95"/>
        <v>Std-6_2</v>
      </c>
      <c r="P135" s="50" t="str">
        <f t="shared" si="94"/>
        <v>Std-6_2</v>
      </c>
      <c r="Q135" s="50">
        <f t="shared" si="93"/>
        <v>0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AF template (2)</vt:lpstr>
      <vt:lpstr>E-beam controls</vt:lpstr>
      <vt:lpstr>E-beam 20</vt:lpstr>
      <vt:lpstr>comparison</vt:lpstr>
      <vt:lpstr>%reduction samples</vt:lpstr>
      <vt:lpstr>E-beam 5</vt:lpstr>
      <vt:lpstr>E-beam 10</vt:lpstr>
      <vt:lpstr>AF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Stasiewicz, Matthew Jon</dc:creator>
  <cp:lastModifiedBy>mstasielab</cp:lastModifiedBy>
  <dcterms:created xsi:type="dcterms:W3CDTF">2020-02-21T20:50:31Z</dcterms:created>
  <dcterms:modified xsi:type="dcterms:W3CDTF">2021-12-06T21:54:41Z</dcterms:modified>
</cp:coreProperties>
</file>