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 of Illinois\E-beam work\data to be analysed\"/>
    </mc:Choice>
  </mc:AlternateContent>
  <bookViews>
    <workbookView xWindow="-108" yWindow="-108" windowWidth="19416" windowHeight="10416"/>
  </bookViews>
  <sheets>
    <sheet name="Kenya Samples qPCR" sheetId="1" r:id="rId1"/>
    <sheet name=" Aspergillus- maize mixed curve" sheetId="2" r:id="rId2"/>
  </sheets>
  <externalReferences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8" i="1" l="1"/>
  <c r="M8" i="1"/>
  <c r="L8" i="1"/>
  <c r="K8" i="1"/>
  <c r="I8" i="1" l="1"/>
  <c r="H8" i="1"/>
  <c r="G8" i="1"/>
  <c r="G3" i="1" l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9" i="1"/>
  <c r="H9" i="1" s="1"/>
  <c r="I9" i="1" s="1"/>
  <c r="K9" i="1" s="1"/>
  <c r="L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" i="1"/>
  <c r="H2" i="1" s="1"/>
  <c r="I2" i="1" s="1"/>
  <c r="N27" i="2"/>
  <c r="N8" i="2"/>
  <c r="C6" i="2"/>
  <c r="C5" i="2"/>
  <c r="C4" i="2"/>
  <c r="I3" i="2"/>
  <c r="C3" i="2"/>
  <c r="C2" i="2"/>
  <c r="M9" i="1" l="1"/>
  <c r="N9" i="1"/>
  <c r="K2" i="1"/>
  <c r="K20" i="1"/>
  <c r="K14" i="1"/>
  <c r="K7" i="1"/>
  <c r="K25" i="1"/>
  <c r="K19" i="1"/>
  <c r="K13" i="1"/>
  <c r="K6" i="1"/>
  <c r="K24" i="1"/>
  <c r="K18" i="1"/>
  <c r="K12" i="1"/>
  <c r="K5" i="1"/>
  <c r="K23" i="1"/>
  <c r="K17" i="1"/>
  <c r="K11" i="1"/>
  <c r="K4" i="1"/>
  <c r="K22" i="1"/>
  <c r="K16" i="1"/>
  <c r="K10" i="1"/>
  <c r="K3" i="1"/>
  <c r="K21" i="1"/>
  <c r="K15" i="1"/>
  <c r="M16" i="1" l="1"/>
  <c r="N16" i="1"/>
  <c r="N5" i="1"/>
  <c r="M5" i="1"/>
  <c r="N19" i="1"/>
  <c r="M19" i="1"/>
  <c r="N15" i="1"/>
  <c r="M15" i="1"/>
  <c r="N4" i="1"/>
  <c r="M4" i="1"/>
  <c r="N18" i="1"/>
  <c r="M18" i="1"/>
  <c r="M7" i="1"/>
  <c r="N7" i="1"/>
  <c r="N21" i="1"/>
  <c r="M21" i="1"/>
  <c r="N11" i="1"/>
  <c r="M11" i="1"/>
  <c r="N24" i="1"/>
  <c r="M24" i="1"/>
  <c r="M14" i="1"/>
  <c r="N14" i="1"/>
  <c r="M3" i="1"/>
  <c r="N3" i="1"/>
  <c r="N17" i="1"/>
  <c r="M17" i="1"/>
  <c r="N6" i="1"/>
  <c r="M6" i="1"/>
  <c r="M20" i="1"/>
  <c r="N20" i="1"/>
  <c r="M10" i="1"/>
  <c r="N10" i="1"/>
  <c r="N23" i="1"/>
  <c r="M23" i="1"/>
  <c r="N13" i="1"/>
  <c r="M13" i="1"/>
  <c r="M2" i="1"/>
  <c r="N2" i="1"/>
  <c r="M22" i="1"/>
  <c r="N22" i="1"/>
  <c r="N12" i="1"/>
  <c r="M12" i="1"/>
  <c r="N25" i="1"/>
  <c r="M25" i="1"/>
  <c r="L17" i="1"/>
  <c r="L7" i="1"/>
  <c r="L6" i="1"/>
  <c r="L11" i="1"/>
  <c r="L15" i="1"/>
  <c r="L21" i="1"/>
  <c r="L25" i="1"/>
  <c r="L3" i="1"/>
  <c r="L10" i="1"/>
  <c r="L12" i="1"/>
  <c r="L18" i="1"/>
  <c r="L20" i="1"/>
  <c r="L4" i="1"/>
  <c r="L13" i="1"/>
  <c r="L19" i="1"/>
  <c r="L23" i="1"/>
  <c r="L5" i="1"/>
  <c r="L14" i="1"/>
  <c r="L16" i="1"/>
  <c r="L22" i="1"/>
  <c r="L24" i="1"/>
  <c r="L2" i="1"/>
</calcChain>
</file>

<file path=xl/sharedStrings.xml><?xml version="1.0" encoding="utf-8"?>
<sst xmlns="http://schemas.openxmlformats.org/spreadsheetml/2006/main" count="28" uniqueCount="28">
  <si>
    <t>Well</t>
  </si>
  <si>
    <t>Cq</t>
  </si>
  <si>
    <t>Efficiency</t>
  </si>
  <si>
    <t>R²</t>
  </si>
  <si>
    <t>Result</t>
  </si>
  <si>
    <t>Sample code</t>
  </si>
  <si>
    <t>Pathogen DNA (ng/ul)</t>
  </si>
  <si>
    <t>Log pathogen DNA</t>
  </si>
  <si>
    <t>Ct-value</t>
  </si>
  <si>
    <t>AM-10A</t>
  </si>
  <si>
    <t>AM1A</t>
  </si>
  <si>
    <t>AM0.1A</t>
  </si>
  <si>
    <t>AM0.01A</t>
  </si>
  <si>
    <t>AM0.001A</t>
  </si>
  <si>
    <t>AM-10B</t>
  </si>
  <si>
    <t>AM1B</t>
  </si>
  <si>
    <t>AM0.1B</t>
  </si>
  <si>
    <t>AM0.01B</t>
  </si>
  <si>
    <t>AM0.001B</t>
  </si>
  <si>
    <t>x=(20.064-y)/3.4989</t>
  </si>
  <si>
    <t>Total DNA (Nanodrop )</t>
  </si>
  <si>
    <t>Pathogen DNA in total DNA</t>
  </si>
  <si>
    <t>Infection coefficient (IC)</t>
  </si>
  <si>
    <t>Log (IC+1)</t>
  </si>
  <si>
    <t>Lab code</t>
  </si>
  <si>
    <t xml:space="preserve"> antilog x (ng/ul) in 2ng/ul sample</t>
  </si>
  <si>
    <t>%infection</t>
  </si>
  <si>
    <t>Log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</si>
</sst>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"/>
    <numFmt numFmtId="166" formatCode="0.000000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0" fontId="16" fillId="0" borderId="10" xfId="0" applyFont="1" applyBorder="1" applyAlignment="1"/>
    <xf numFmtId="164" fontId="18" fillId="33" borderId="10" xfId="42" applyNumberFormat="1" applyFill="1" applyBorder="1"/>
    <xf numFmtId="165" fontId="0" fillId="33" borderId="10" xfId="0" applyNumberFormat="1" applyFill="1" applyBorder="1"/>
    <xf numFmtId="0" fontId="16" fillId="0" borderId="11" xfId="0" applyFont="1" applyFill="1" applyBorder="1"/>
    <xf numFmtId="166" fontId="0" fillId="33" borderId="10" xfId="0" applyNumberFormat="1" applyFill="1" applyBorder="1" applyAlignment="1">
      <alignment horizontal="left" indent="1"/>
    </xf>
    <xf numFmtId="167" fontId="0" fillId="33" borderId="10" xfId="0" applyNumberFormat="1" applyFill="1" applyBorder="1" applyAlignment="1">
      <alignment horizontal="left" indent="1"/>
    </xf>
    <xf numFmtId="167" fontId="0" fillId="0" borderId="0" xfId="0" applyNumberFormat="1" applyAlignment="1">
      <alignment horizontal="left" indent="1"/>
    </xf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Aspergillus</a:t>
            </a:r>
            <a:r>
              <a:rPr lang="en-US" baseline="0"/>
              <a:t> flavus and maize mixed curve (E=93.1%)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</c:numCache>
            </c:numRef>
          </c:xVal>
          <c:yVal>
            <c:numRef>
              <c:f>[1]Sheet1!$D$2:$D$6</c:f>
              <c:numCache>
                <c:formatCode>General</c:formatCode>
                <c:ptCount val="5"/>
                <c:pt idx="0">
                  <c:v>16.290865816748902</c:v>
                </c:pt>
                <c:pt idx="1">
                  <c:v>20.3679288589992</c:v>
                </c:pt>
                <c:pt idx="2">
                  <c:v>23.6748714991285</c:v>
                </c:pt>
                <c:pt idx="3">
                  <c:v>27.022455905792501</c:v>
                </c:pt>
                <c:pt idx="4">
                  <c:v>30.457883161304899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5-4BD0-8118-5B5F7657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90207"/>
        <c:axId val="1166192703"/>
      </c:scatterChart>
      <c:valAx>
        <c:axId val="116619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Pathogen</a:t>
                </a:r>
                <a:r>
                  <a:rPr lang="en-US" baseline="0"/>
                  <a:t> DNA conccentration (ng/ul)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92703"/>
        <c:crosses val="autoZero"/>
        <c:crossBetween val="midCat"/>
      </c:valAx>
      <c:valAx>
        <c:axId val="11661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Ct value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877697579469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19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Aspergillus</a:t>
            </a:r>
            <a:r>
              <a:rPr lang="en-US" baseline="0"/>
              <a:t> flavus and maize mixed curve (E= 90%)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[1]Sheet1!$C$8:$C$12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</c:numCache>
            </c:numRef>
          </c:xVal>
          <c:yVal>
            <c:numRef>
              <c:f>[1]Sheet1!$D$8:$D$12</c:f>
              <c:numCache>
                <c:formatCode>General</c:formatCode>
                <c:ptCount val="5"/>
                <c:pt idx="0">
                  <c:v>16.0693610187868</c:v>
                </c:pt>
                <c:pt idx="1">
                  <c:v>19.880061467446801</c:v>
                </c:pt>
                <c:pt idx="2">
                  <c:v>23.407478657932799</c:v>
                </c:pt>
                <c:pt idx="3">
                  <c:v>26.971272778340801</c:v>
                </c:pt>
                <c:pt idx="4">
                  <c:v>30.446699159932901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D-4AE5-B9FC-F89883C4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857839"/>
        <c:axId val="1221859919"/>
      </c:scatterChart>
      <c:valAx>
        <c:axId val="122185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59919"/>
        <c:crosses val="autoZero"/>
        <c:crossBetween val="midCat"/>
      </c:valAx>
      <c:valAx>
        <c:axId val="12218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5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6</xdr:row>
      <xdr:rowOff>28575</xdr:rowOff>
    </xdr:from>
    <xdr:to>
      <xdr:col>12</xdr:col>
      <xdr:colOff>323850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</xdr:colOff>
      <xdr:row>23</xdr:row>
      <xdr:rowOff>19050</xdr:rowOff>
    </xdr:from>
    <xdr:to>
      <xdr:col>12</xdr:col>
      <xdr:colOff>366712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tasielab\AppData\Local\Packages\Microsoft.Office.OneNote_8wekyb3d8bbwe\LocalState\EmbeddedFileFolder\1-2\Mixed%20curve%20qPCR-Aspergillu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ze_asp3curve"/>
      <sheetName val="Sheet1"/>
    </sheetNames>
    <sheetDataSet>
      <sheetData sheetId="0"/>
      <sheetData sheetId="1">
        <row r="2">
          <cell r="C2">
            <v>1</v>
          </cell>
          <cell r="D2">
            <v>16.290865816748902</v>
          </cell>
        </row>
        <row r="3">
          <cell r="C3">
            <v>0</v>
          </cell>
          <cell r="D3">
            <v>20.3679288589992</v>
          </cell>
        </row>
        <row r="4">
          <cell r="C4">
            <v>-1</v>
          </cell>
          <cell r="D4">
            <v>23.6748714991285</v>
          </cell>
        </row>
        <row r="5">
          <cell r="C5">
            <v>-2</v>
          </cell>
          <cell r="D5">
            <v>27.022455905792501</v>
          </cell>
        </row>
        <row r="6">
          <cell r="C6">
            <v>-3</v>
          </cell>
          <cell r="D6">
            <v>30.457883161304899</v>
          </cell>
        </row>
        <row r="8">
          <cell r="C8">
            <v>1</v>
          </cell>
          <cell r="D8">
            <v>16.0693610187868</v>
          </cell>
        </row>
        <row r="9">
          <cell r="C9">
            <v>0</v>
          </cell>
          <cell r="D9">
            <v>19.880061467446801</v>
          </cell>
        </row>
        <row r="10">
          <cell r="C10">
            <v>-1</v>
          </cell>
          <cell r="D10">
            <v>23.407478657932799</v>
          </cell>
        </row>
        <row r="11">
          <cell r="C11">
            <v>-2</v>
          </cell>
          <cell r="D11">
            <v>26.971272778340801</v>
          </cell>
        </row>
        <row r="12">
          <cell r="C12">
            <v>-3</v>
          </cell>
          <cell r="D12">
            <v>30.446699159932901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I1" workbookViewId="0">
      <selection activeCell="Q18" sqref="Q18"/>
    </sheetView>
  </sheetViews>
  <sheetFormatPr defaultRowHeight="14.4" x14ac:dyDescent="0.3"/>
  <cols>
    <col min="5" max="5" width="18.109375" bestFit="1" customWidth="1"/>
    <col min="6" max="6" width="10.77734375" customWidth="1"/>
    <col min="7" max="7" width="17.6640625" customWidth="1"/>
    <col min="8" max="8" width="30.88671875" bestFit="1" customWidth="1"/>
    <col min="9" max="9" width="24.21875" bestFit="1" customWidth="1"/>
    <col min="10" max="10" width="20.44140625" bestFit="1" customWidth="1"/>
    <col min="11" max="11" width="21.6640625" bestFit="1" customWidth="1"/>
    <col min="12" max="12" width="21.6640625" customWidth="1"/>
    <col min="13" max="13" width="13.21875" bestFit="1" customWidth="1"/>
    <col min="14" max="14" width="13.88671875" bestFit="1" customWidth="1"/>
  </cols>
  <sheetData>
    <row r="1" spans="1:14" x14ac:dyDescent="0.3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19</v>
      </c>
      <c r="H1" s="5" t="s">
        <v>25</v>
      </c>
      <c r="I1" s="3" t="s">
        <v>21</v>
      </c>
      <c r="J1" s="3" t="s">
        <v>20</v>
      </c>
      <c r="K1" s="3" t="s">
        <v>22</v>
      </c>
      <c r="L1" s="3" t="s">
        <v>26</v>
      </c>
      <c r="M1" s="3" t="s">
        <v>23</v>
      </c>
      <c r="N1" s="8" t="s">
        <v>27</v>
      </c>
    </row>
    <row r="2" spans="1:14" x14ac:dyDescent="0.3">
      <c r="A2" s="2">
        <v>1</v>
      </c>
      <c r="B2" s="2">
        <v>105</v>
      </c>
      <c r="C2" s="2">
        <v>29.010842146618501</v>
      </c>
      <c r="D2" s="4">
        <v>1.06355894863686</v>
      </c>
      <c r="E2" s="4">
        <v>0.99672000000000005</v>
      </c>
      <c r="F2" s="4"/>
      <c r="G2" s="4">
        <f>(20.064-C2)/3.4989</f>
        <v>-2.557044255799966</v>
      </c>
      <c r="H2" s="4">
        <f t="shared" ref="H2:H25" si="0">10^G2</f>
        <v>2.7730375101184595E-3</v>
      </c>
      <c r="I2" s="4">
        <f>(J2/2)*H2</f>
        <v>3.07807163623149E-2</v>
      </c>
      <c r="J2" s="6">
        <v>22.2</v>
      </c>
      <c r="K2" s="7">
        <f>I2/J2</f>
        <v>1.3865187550592298E-3</v>
      </c>
      <c r="L2" s="7">
        <f>K2*100</f>
        <v>0.13865187550592298</v>
      </c>
      <c r="M2" s="9">
        <f>LOG(K2+1)</f>
        <v>6.0174037855108048E-4</v>
      </c>
      <c r="N2" s="11">
        <f>LOG10(K2)</f>
        <v>-2.8580742514639472</v>
      </c>
    </row>
    <row r="3" spans="1:14" x14ac:dyDescent="0.3">
      <c r="A3" s="2">
        <v>2</v>
      </c>
      <c r="B3" s="2">
        <v>119</v>
      </c>
      <c r="C3" s="2">
        <v>31.670157838856401</v>
      </c>
      <c r="D3" s="4">
        <v>1.06184114341459</v>
      </c>
      <c r="E3" s="4">
        <v>0.99660000000000004</v>
      </c>
      <c r="F3" s="4"/>
      <c r="G3" s="4">
        <f t="shared" ref="G3:G25" si="1">(20.064-C3)/3.4989</f>
        <v>-3.3170876100649922</v>
      </c>
      <c r="H3" s="4">
        <f t="shared" si="0"/>
        <v>4.8185058428013846E-4</v>
      </c>
      <c r="I3" s="4">
        <f t="shared" ref="I3:I25" si="2">(J3/2)*H3</f>
        <v>1.4985553171112307E-2</v>
      </c>
      <c r="J3" s="6">
        <v>62.2</v>
      </c>
      <c r="K3" s="7">
        <f t="shared" ref="K3:K9" si="3">I3/J3</f>
        <v>2.4092529214006923E-4</v>
      </c>
      <c r="L3" s="7">
        <f t="shared" ref="L3:L25" si="4">K3*100</f>
        <v>2.4092529214006925E-2</v>
      </c>
      <c r="M3" s="9">
        <f t="shared" ref="M3:M25" si="5">LOG(K3+1)</f>
        <v>1.0461992264062847E-4</v>
      </c>
      <c r="N3" s="11">
        <f t="shared" ref="N3:N25" si="6">LOG10(K3)</f>
        <v>-3.6181176057289739</v>
      </c>
    </row>
    <row r="4" spans="1:14" x14ac:dyDescent="0.3">
      <c r="A4" s="2">
        <v>3</v>
      </c>
      <c r="B4" s="2">
        <v>120</v>
      </c>
      <c r="C4" s="2">
        <v>29.782455474543799</v>
      </c>
      <c r="D4" s="4">
        <v>0.98059894343395904</v>
      </c>
      <c r="E4" s="4">
        <v>0.99978</v>
      </c>
      <c r="F4" s="4"/>
      <c r="G4" s="4">
        <f t="shared" si="1"/>
        <v>-2.77757451614616</v>
      </c>
      <c r="H4" s="4">
        <f t="shared" si="0"/>
        <v>1.6688814363554759E-3</v>
      </c>
      <c r="I4" s="4">
        <f t="shared" si="2"/>
        <v>1.5353709214470377E-2</v>
      </c>
      <c r="J4" s="6">
        <v>18.399999999999999</v>
      </c>
      <c r="K4" s="7">
        <f t="shared" si="3"/>
        <v>8.3444071817773797E-4</v>
      </c>
      <c r="L4" s="7">
        <f t="shared" si="4"/>
        <v>8.3444071817773802E-2</v>
      </c>
      <c r="M4" s="9">
        <f t="shared" si="5"/>
        <v>3.6224188570040458E-4</v>
      </c>
      <c r="N4" s="11">
        <f t="shared" si="6"/>
        <v>-3.0786045118101417</v>
      </c>
    </row>
    <row r="5" spans="1:14" x14ac:dyDescent="0.3">
      <c r="A5" s="2">
        <v>4</v>
      </c>
      <c r="B5" s="2">
        <v>123</v>
      </c>
      <c r="C5" s="2">
        <v>26.336773557367099</v>
      </c>
      <c r="D5" s="4">
        <v>0.99202155560011496</v>
      </c>
      <c r="E5" s="4">
        <v>0.99961</v>
      </c>
      <c r="F5" s="4"/>
      <c r="G5" s="4">
        <f t="shared" si="1"/>
        <v>-1.7927844629360941</v>
      </c>
      <c r="H5" s="4">
        <f t="shared" si="0"/>
        <v>1.6114451848037666E-2</v>
      </c>
      <c r="I5" s="4">
        <f t="shared" si="2"/>
        <v>1.0184333567959805</v>
      </c>
      <c r="J5" s="6">
        <v>126.4</v>
      </c>
      <c r="K5" s="7">
        <f t="shared" si="3"/>
        <v>8.0572259240188331E-3</v>
      </c>
      <c r="L5" s="7">
        <f t="shared" si="4"/>
        <v>0.80572259240188326</v>
      </c>
      <c r="M5" s="9">
        <f t="shared" si="5"/>
        <v>3.485187067421648E-3</v>
      </c>
      <c r="N5" s="11">
        <f t="shared" si="6"/>
        <v>-2.0938144586000758</v>
      </c>
    </row>
    <row r="6" spans="1:14" x14ac:dyDescent="0.3">
      <c r="A6" s="2">
        <v>5</v>
      </c>
      <c r="B6" s="2">
        <v>145</v>
      </c>
      <c r="C6" s="2">
        <v>29.3995455890818</v>
      </c>
      <c r="D6" s="4">
        <v>1.07178460345479</v>
      </c>
      <c r="E6" s="4">
        <v>0.99619999999999997</v>
      </c>
      <c r="F6" s="4"/>
      <c r="G6" s="4">
        <f t="shared" si="1"/>
        <v>-2.6681372971739119</v>
      </c>
      <c r="H6" s="4">
        <f t="shared" si="0"/>
        <v>2.1471515697047559E-3</v>
      </c>
      <c r="I6" s="4">
        <f t="shared" si="2"/>
        <v>3.9614946461052743E-2</v>
      </c>
      <c r="J6" s="6">
        <v>36.9</v>
      </c>
      <c r="K6" s="7">
        <f t="shared" si="3"/>
        <v>1.073575784852378E-3</v>
      </c>
      <c r="L6" s="7">
        <f t="shared" si="4"/>
        <v>0.1073575784852378</v>
      </c>
      <c r="M6" s="9">
        <f t="shared" si="5"/>
        <v>4.6599794194692541E-4</v>
      </c>
      <c r="N6" s="11">
        <f t="shared" si="6"/>
        <v>-2.9691672928378932</v>
      </c>
    </row>
    <row r="7" spans="1:14" x14ac:dyDescent="0.3">
      <c r="A7" s="2">
        <v>6</v>
      </c>
      <c r="B7" s="2">
        <v>162</v>
      </c>
      <c r="C7" s="2">
        <v>30.689238858113299</v>
      </c>
      <c r="D7" s="4">
        <v>1.0343943751106199</v>
      </c>
      <c r="E7" s="4">
        <v>0.99792000000000003</v>
      </c>
      <c r="F7" s="4"/>
      <c r="G7" s="4">
        <f t="shared" si="1"/>
        <v>-3.0367369339258907</v>
      </c>
      <c r="H7" s="4">
        <f t="shared" si="0"/>
        <v>9.1888902845025397E-4</v>
      </c>
      <c r="I7" s="4">
        <f t="shared" si="2"/>
        <v>1.1899612918430788E-2</v>
      </c>
      <c r="J7" s="6">
        <v>25.9</v>
      </c>
      <c r="K7" s="7">
        <f t="shared" si="3"/>
        <v>4.5944451422512699E-4</v>
      </c>
      <c r="L7" s="7">
        <f t="shared" si="4"/>
        <v>4.5944451422512696E-2</v>
      </c>
      <c r="M7" s="9">
        <f t="shared" si="5"/>
        <v>1.9948839385296687E-4</v>
      </c>
      <c r="N7" s="11">
        <f t="shared" si="6"/>
        <v>-3.3377669295898724</v>
      </c>
    </row>
    <row r="8" spans="1:14" x14ac:dyDescent="0.3">
      <c r="A8" s="2">
        <v>7</v>
      </c>
      <c r="B8" s="2">
        <v>166</v>
      </c>
      <c r="C8" s="2">
        <v>26.603185796123</v>
      </c>
      <c r="D8" s="4">
        <v>1.50391427329743</v>
      </c>
      <c r="E8" s="4">
        <v>0.98929</v>
      </c>
      <c r="F8" s="4"/>
      <c r="G8" s="4">
        <f t="shared" si="1"/>
        <v>-1.8689261756903599</v>
      </c>
      <c r="H8" s="4">
        <f t="shared" si="0"/>
        <v>1.3523024171571646E-2</v>
      </c>
      <c r="I8" s="4">
        <f t="shared" si="2"/>
        <v>0.2069022698250462</v>
      </c>
      <c r="J8" s="6">
        <v>30.6</v>
      </c>
      <c r="K8" s="7">
        <f t="shared" si="3"/>
        <v>6.7615120857858228E-3</v>
      </c>
      <c r="L8" s="7">
        <f t="shared" si="4"/>
        <v>0.67615120857858224</v>
      </c>
      <c r="M8" s="9">
        <f t="shared" si="5"/>
        <v>2.9266043651379305E-3</v>
      </c>
      <c r="N8" s="11">
        <f t="shared" si="6"/>
        <v>-2.1699561713543414</v>
      </c>
    </row>
    <row r="9" spans="1:14" x14ac:dyDescent="0.3">
      <c r="A9" s="2">
        <v>8</v>
      </c>
      <c r="B9" s="2">
        <v>168</v>
      </c>
      <c r="C9" s="2">
        <v>29.065262394149499</v>
      </c>
      <c r="D9" s="4">
        <v>1.0336229163714601</v>
      </c>
      <c r="E9" s="4">
        <v>0.99863000000000002</v>
      </c>
      <c r="F9" s="4"/>
      <c r="G9" s="4">
        <f t="shared" si="1"/>
        <v>-2.5725977862040925</v>
      </c>
      <c r="H9" s="4">
        <f t="shared" si="0"/>
        <v>2.6754831107719708E-3</v>
      </c>
      <c r="I9" s="4">
        <f t="shared" si="2"/>
        <v>2.3544251374793344E-2</v>
      </c>
      <c r="J9" s="6">
        <v>17.600000000000001</v>
      </c>
      <c r="K9" s="7">
        <f t="shared" si="3"/>
        <v>1.3377415553859854E-3</v>
      </c>
      <c r="L9" s="7">
        <f t="shared" si="4"/>
        <v>0.13377415553859853</v>
      </c>
      <c r="M9" s="9">
        <f t="shared" si="5"/>
        <v>5.8058552554927315E-4</v>
      </c>
      <c r="N9" s="11">
        <f t="shared" si="6"/>
        <v>-2.8736277818680742</v>
      </c>
    </row>
    <row r="10" spans="1:14" x14ac:dyDescent="0.3">
      <c r="A10" s="2">
        <v>9</v>
      </c>
      <c r="B10" s="2">
        <v>171</v>
      </c>
      <c r="C10" s="2">
        <v>27.271904995081002</v>
      </c>
      <c r="D10" s="4">
        <v>0.94003585999328798</v>
      </c>
      <c r="E10" s="4">
        <v>0.99939999999999996</v>
      </c>
      <c r="F10" s="4"/>
      <c r="G10" s="4">
        <f t="shared" si="1"/>
        <v>-2.0600488710969169</v>
      </c>
      <c r="H10" s="4">
        <f t="shared" si="0"/>
        <v>8.708655860601858E-3</v>
      </c>
      <c r="I10" s="4">
        <f t="shared" si="2"/>
        <v>0.11016449663661351</v>
      </c>
      <c r="J10" s="6">
        <v>25.3</v>
      </c>
      <c r="K10" s="7">
        <f t="shared" ref="K10:K25" si="7">I10/J9</f>
        <v>6.2593463998075853E-3</v>
      </c>
      <c r="L10" s="7">
        <f t="shared" si="4"/>
        <v>0.62593463998075849</v>
      </c>
      <c r="M10" s="9">
        <f t="shared" si="5"/>
        <v>2.7099272353148071E-3</v>
      </c>
      <c r="N10" s="11">
        <f t="shared" si="6"/>
        <v>-2.2034710133992301</v>
      </c>
    </row>
    <row r="11" spans="1:14" x14ac:dyDescent="0.3">
      <c r="A11" s="2">
        <v>10</v>
      </c>
      <c r="B11" s="2">
        <v>180</v>
      </c>
      <c r="C11" s="2">
        <v>27.312839470428301</v>
      </c>
      <c r="D11" s="4">
        <v>1.04434504003009</v>
      </c>
      <c r="E11" s="4">
        <v>0.99897000000000002</v>
      </c>
      <c r="F11" s="4"/>
      <c r="G11" s="4">
        <f t="shared" si="1"/>
        <v>-2.0717481123862647</v>
      </c>
      <c r="H11" s="4">
        <f t="shared" si="0"/>
        <v>8.4771894235355829E-3</v>
      </c>
      <c r="I11" s="4">
        <f t="shared" si="2"/>
        <v>6.951295327299177E-2</v>
      </c>
      <c r="J11" s="6">
        <v>16.399999999999999</v>
      </c>
      <c r="K11" s="7">
        <f t="shared" si="7"/>
        <v>2.747547560197303E-3</v>
      </c>
      <c r="L11" s="7">
        <f t="shared" si="4"/>
        <v>0.27475475601973032</v>
      </c>
      <c r="M11" s="9">
        <f t="shared" si="5"/>
        <v>1.1916084922523702E-3</v>
      </c>
      <c r="N11" s="11">
        <f t="shared" si="6"/>
        <v>-2.5610547811783664</v>
      </c>
    </row>
    <row r="12" spans="1:14" x14ac:dyDescent="0.3">
      <c r="A12" s="2">
        <v>11</v>
      </c>
      <c r="B12" s="2">
        <v>184</v>
      </c>
      <c r="C12" s="2">
        <v>29.621267889702199</v>
      </c>
      <c r="D12" s="4">
        <v>1.0990070225011299</v>
      </c>
      <c r="E12" s="4">
        <v>0.99675000000000002</v>
      </c>
      <c r="F12" s="4"/>
      <c r="G12" s="4">
        <f t="shared" si="1"/>
        <v>-2.7315064419395236</v>
      </c>
      <c r="H12" s="4">
        <f t="shared" si="0"/>
        <v>1.8556392843205403E-3</v>
      </c>
      <c r="I12" s="4">
        <f t="shared" si="2"/>
        <v>5.5947524422264285E-2</v>
      </c>
      <c r="J12" s="6">
        <v>60.3</v>
      </c>
      <c r="K12" s="7">
        <f t="shared" si="7"/>
        <v>3.4114344159917251E-3</v>
      </c>
      <c r="L12" s="7">
        <f t="shared" si="4"/>
        <v>0.34114344159917254</v>
      </c>
      <c r="M12" s="9">
        <f t="shared" si="5"/>
        <v>1.4790457404413719E-3</v>
      </c>
      <c r="N12" s="11">
        <f t="shared" si="6"/>
        <v>-2.4670629735110516</v>
      </c>
    </row>
    <row r="13" spans="1:14" x14ac:dyDescent="0.3">
      <c r="A13" s="2">
        <v>12</v>
      </c>
      <c r="B13" s="2">
        <v>202</v>
      </c>
      <c r="C13" s="2">
        <v>30.038565095283701</v>
      </c>
      <c r="D13" s="4">
        <v>1.0383592309519101</v>
      </c>
      <c r="E13" s="4">
        <v>0.99895</v>
      </c>
      <c r="F13" s="4"/>
      <c r="G13" s="4">
        <f t="shared" si="1"/>
        <v>-2.8507716983291038</v>
      </c>
      <c r="H13" s="4">
        <f t="shared" si="0"/>
        <v>1.4100298337867245E-3</v>
      </c>
      <c r="I13" s="4">
        <f t="shared" si="2"/>
        <v>5.93622560024211E-2</v>
      </c>
      <c r="J13" s="6">
        <v>84.2</v>
      </c>
      <c r="K13" s="7">
        <f t="shared" si="7"/>
        <v>9.8444868992406467E-4</v>
      </c>
      <c r="L13" s="7">
        <f t="shared" si="4"/>
        <v>9.8444868992406467E-2</v>
      </c>
      <c r="M13" s="9">
        <f t="shared" si="5"/>
        <v>4.2733032585604681E-4</v>
      </c>
      <c r="N13" s="11">
        <f t="shared" si="6"/>
        <v>-3.0068069146335872</v>
      </c>
    </row>
    <row r="14" spans="1:14" x14ac:dyDescent="0.3">
      <c r="A14" s="2">
        <v>13</v>
      </c>
      <c r="B14" s="2">
        <v>233</v>
      </c>
      <c r="C14" s="2">
        <v>30.341292099259501</v>
      </c>
      <c r="D14" s="4">
        <v>1.0604238304011999</v>
      </c>
      <c r="E14" s="4">
        <v>0.99860000000000004</v>
      </c>
      <c r="F14" s="4"/>
      <c r="G14" s="4">
        <f t="shared" si="1"/>
        <v>-2.9372923202319305</v>
      </c>
      <c r="H14" s="4">
        <f t="shared" si="0"/>
        <v>1.1553343338811957E-3</v>
      </c>
      <c r="I14" s="4">
        <f t="shared" si="2"/>
        <v>2.5186288478610069E-2</v>
      </c>
      <c r="J14" s="6">
        <v>43.6</v>
      </c>
      <c r="K14" s="7">
        <f t="shared" si="7"/>
        <v>2.9912456625427633E-4</v>
      </c>
      <c r="L14" s="7">
        <f t="shared" si="4"/>
        <v>2.9912456625427634E-2</v>
      </c>
      <c r="M14" s="9">
        <f t="shared" si="5"/>
        <v>1.2988872304029735E-4</v>
      </c>
      <c r="N14" s="11">
        <f t="shared" si="6"/>
        <v>-3.5241479181269755</v>
      </c>
    </row>
    <row r="15" spans="1:14" x14ac:dyDescent="0.3">
      <c r="A15" s="2">
        <v>14</v>
      </c>
      <c r="B15" s="2">
        <v>242</v>
      </c>
      <c r="C15" s="2">
        <v>33.214670089846898</v>
      </c>
      <c r="D15" s="4">
        <v>1.0286909812779499</v>
      </c>
      <c r="E15" s="4">
        <v>0.99907000000000001</v>
      </c>
      <c r="F15" s="4"/>
      <c r="G15" s="4">
        <f t="shared" si="1"/>
        <v>-3.7585155591319839</v>
      </c>
      <c r="H15" s="4">
        <f t="shared" si="0"/>
        <v>1.743750884334592E-4</v>
      </c>
      <c r="I15" s="4">
        <f t="shared" si="2"/>
        <v>3.6705956115243164E-3</v>
      </c>
      <c r="J15" s="6">
        <v>42.1</v>
      </c>
      <c r="K15" s="7">
        <f t="shared" si="7"/>
        <v>8.41879727413834E-5</v>
      </c>
      <c r="L15" s="7">
        <f t="shared" si="4"/>
        <v>8.4187972741383392E-3</v>
      </c>
      <c r="M15" s="9">
        <f t="shared" si="5"/>
        <v>3.6560833034573352E-5</v>
      </c>
      <c r="N15" s="11">
        <f t="shared" si="6"/>
        <v>-4.0747499482288827</v>
      </c>
    </row>
    <row r="16" spans="1:14" x14ac:dyDescent="0.3">
      <c r="A16" s="2">
        <v>15</v>
      </c>
      <c r="B16" s="2">
        <v>251</v>
      </c>
      <c r="C16" s="2">
        <v>29.078988907847901</v>
      </c>
      <c r="D16" s="4">
        <v>1.0127247193589901</v>
      </c>
      <c r="E16" s="4">
        <v>0.99807000000000001</v>
      </c>
      <c r="F16" s="4"/>
      <c r="G16" s="4">
        <f t="shared" si="1"/>
        <v>-2.576520880233188</v>
      </c>
      <c r="H16" s="4">
        <f t="shared" si="0"/>
        <v>2.6514236134382568E-3</v>
      </c>
      <c r="I16" s="4">
        <f t="shared" si="2"/>
        <v>0.10380323446610774</v>
      </c>
      <c r="J16" s="6">
        <v>78.3</v>
      </c>
      <c r="K16" s="7">
        <f t="shared" si="7"/>
        <v>2.4656350229479273E-3</v>
      </c>
      <c r="L16" s="7">
        <f t="shared" si="4"/>
        <v>0.24656350229479274</v>
      </c>
      <c r="M16" s="9">
        <f t="shared" si="5"/>
        <v>1.0694937354007879E-3</v>
      </c>
      <c r="N16" s="11">
        <f t="shared" si="6"/>
        <v>-2.6080712096748946</v>
      </c>
    </row>
    <row r="17" spans="1:14" x14ac:dyDescent="0.3">
      <c r="A17" s="2">
        <v>16</v>
      </c>
      <c r="B17" s="2">
        <v>252</v>
      </c>
      <c r="C17" s="2">
        <v>30.582025846718601</v>
      </c>
      <c r="D17" s="4">
        <v>1.0357807584566301</v>
      </c>
      <c r="E17" s="4">
        <v>0.99875999999999998</v>
      </c>
      <c r="F17" s="4"/>
      <c r="G17" s="4">
        <f t="shared" si="1"/>
        <v>-3.0060950146384866</v>
      </c>
      <c r="H17" s="4">
        <f t="shared" si="0"/>
        <v>9.8606373170751524E-4</v>
      </c>
      <c r="I17" s="4">
        <f t="shared" si="2"/>
        <v>1.4495136856100474E-2</v>
      </c>
      <c r="J17" s="6">
        <v>29.4</v>
      </c>
      <c r="K17" s="7">
        <f t="shared" si="7"/>
        <v>1.8512307606769444E-4</v>
      </c>
      <c r="L17" s="7">
        <f t="shared" si="4"/>
        <v>1.8512307606769446E-2</v>
      </c>
      <c r="M17" s="9">
        <f t="shared" si="5"/>
        <v>8.0390489571347581E-5</v>
      </c>
      <c r="N17" s="11">
        <f t="shared" si="6"/>
        <v>-3.732539441948254</v>
      </c>
    </row>
    <row r="18" spans="1:14" x14ac:dyDescent="0.3">
      <c r="A18" s="2">
        <v>17</v>
      </c>
      <c r="B18" s="2">
        <v>253</v>
      </c>
      <c r="C18" s="2">
        <v>29.271786700499199</v>
      </c>
      <c r="D18" s="4">
        <v>0.96590082743093897</v>
      </c>
      <c r="E18" s="4">
        <v>0.999</v>
      </c>
      <c r="F18" s="4"/>
      <c r="G18" s="4">
        <f t="shared" si="1"/>
        <v>-2.6316232817454623</v>
      </c>
      <c r="H18" s="4">
        <f t="shared" si="0"/>
        <v>2.3354830422271386E-3</v>
      </c>
      <c r="I18" s="4">
        <f t="shared" si="2"/>
        <v>7.5786424720270654E-2</v>
      </c>
      <c r="J18" s="6">
        <v>64.900000000000006</v>
      </c>
      <c r="K18" s="7">
        <f t="shared" si="7"/>
        <v>2.5777695483085259E-3</v>
      </c>
      <c r="L18" s="7">
        <f t="shared" si="4"/>
        <v>0.25777695483085261</v>
      </c>
      <c r="M18" s="9">
        <f t="shared" si="5"/>
        <v>1.1180706445436603E-3</v>
      </c>
      <c r="N18" s="11">
        <f t="shared" si="6"/>
        <v>-2.5887559110212317</v>
      </c>
    </row>
    <row r="19" spans="1:14" x14ac:dyDescent="0.3">
      <c r="A19" s="2">
        <v>18</v>
      </c>
      <c r="B19" s="2">
        <v>255</v>
      </c>
      <c r="C19" s="2">
        <v>29.199542407850799</v>
      </c>
      <c r="D19" s="4">
        <v>1.0509139598092601</v>
      </c>
      <c r="E19" s="4">
        <v>0.99780999999999997</v>
      </c>
      <c r="F19" s="4"/>
      <c r="G19" s="4">
        <f t="shared" si="1"/>
        <v>-2.6109755659923977</v>
      </c>
      <c r="H19" s="4">
        <f t="shared" si="0"/>
        <v>2.4492010334026559E-3</v>
      </c>
      <c r="I19" s="4">
        <f t="shared" si="2"/>
        <v>3.4043894364296917E-2</v>
      </c>
      <c r="J19" s="6">
        <v>27.8</v>
      </c>
      <c r="K19" s="7">
        <f t="shared" si="7"/>
        <v>5.2455923519717897E-4</v>
      </c>
      <c r="L19" s="7">
        <f t="shared" si="4"/>
        <v>5.2455923519717895E-2</v>
      </c>
      <c r="M19" s="9">
        <f t="shared" si="5"/>
        <v>2.2775345141046733E-4</v>
      </c>
      <c r="N19" s="11">
        <f t="shared" si="6"/>
        <v>-3.2802054625386723</v>
      </c>
    </row>
    <row r="20" spans="1:14" x14ac:dyDescent="0.3">
      <c r="A20" s="2">
        <v>19</v>
      </c>
      <c r="B20" s="2">
        <v>266</v>
      </c>
      <c r="C20" s="2">
        <v>27.977257676376102</v>
      </c>
      <c r="D20" s="4">
        <v>0.99891718779639305</v>
      </c>
      <c r="E20" s="4">
        <v>0.99912000000000001</v>
      </c>
      <c r="F20" s="4"/>
      <c r="G20" s="4">
        <f t="shared" si="1"/>
        <v>-2.2616415663140135</v>
      </c>
      <c r="H20" s="4">
        <f t="shared" si="0"/>
        <v>5.4746761468445222E-3</v>
      </c>
      <c r="I20" s="4">
        <f t="shared" si="2"/>
        <v>0.19024499610284715</v>
      </c>
      <c r="J20" s="6">
        <v>69.5</v>
      </c>
      <c r="K20" s="7">
        <f t="shared" si="7"/>
        <v>6.8433451835556523E-3</v>
      </c>
      <c r="L20" s="7">
        <f t="shared" si="4"/>
        <v>0.68433451835556525</v>
      </c>
      <c r="M20" s="9">
        <f t="shared" si="5"/>
        <v>2.9619039053528557E-3</v>
      </c>
      <c r="N20" s="11">
        <f t="shared" si="6"/>
        <v>-2.1647315533059572</v>
      </c>
    </row>
    <row r="21" spans="1:14" x14ac:dyDescent="0.3">
      <c r="A21" s="2">
        <v>20</v>
      </c>
      <c r="B21" s="2">
        <v>273</v>
      </c>
      <c r="C21" s="2">
        <v>26.4478161831629</v>
      </c>
      <c r="D21" s="4">
        <v>0.97781000844191901</v>
      </c>
      <c r="E21" s="4">
        <v>0.99919000000000002</v>
      </c>
      <c r="F21" s="4"/>
      <c r="G21" s="4">
        <f t="shared" si="1"/>
        <v>-1.824520901758524</v>
      </c>
      <c r="H21" s="4">
        <f t="shared" si="0"/>
        <v>1.4978871608805545E-2</v>
      </c>
      <c r="I21" s="4">
        <f t="shared" si="2"/>
        <v>0.3797143952832206</v>
      </c>
      <c r="J21" s="6">
        <v>50.7</v>
      </c>
      <c r="K21" s="7">
        <f t="shared" si="7"/>
        <v>5.4635164788952601E-3</v>
      </c>
      <c r="L21" s="7">
        <f t="shared" si="4"/>
        <v>0.54635164788952606</v>
      </c>
      <c r="M21" s="9">
        <f t="shared" si="5"/>
        <v>2.3663167235559398E-3</v>
      </c>
      <c r="N21" s="11">
        <f t="shared" si="6"/>
        <v>-2.2625277426792834</v>
      </c>
    </row>
    <row r="22" spans="1:14" x14ac:dyDescent="0.3">
      <c r="A22" s="2">
        <v>21</v>
      </c>
      <c r="B22" s="4">
        <v>292</v>
      </c>
      <c r="C22" s="4">
        <v>28.2816519944117</v>
      </c>
      <c r="D22" s="4">
        <v>0.93430594410628798</v>
      </c>
      <c r="E22" s="4">
        <v>0.99958000000000002</v>
      </c>
      <c r="F22" s="4"/>
      <c r="G22" s="4">
        <f t="shared" si="1"/>
        <v>-2.348638713427563</v>
      </c>
      <c r="H22" s="4">
        <f t="shared" si="0"/>
        <v>4.4808590873622461E-3</v>
      </c>
      <c r="I22" s="4">
        <f t="shared" si="2"/>
        <v>8.4912279705514557E-2</v>
      </c>
      <c r="J22" s="6">
        <v>37.9</v>
      </c>
      <c r="K22" s="7">
        <f t="shared" si="7"/>
        <v>1.6747984162823384E-3</v>
      </c>
      <c r="L22" s="7">
        <f t="shared" si="4"/>
        <v>0.16747984162823384</v>
      </c>
      <c r="M22" s="9">
        <f t="shared" si="5"/>
        <v>7.2674730260805398E-4</v>
      </c>
      <c r="N22" s="11">
        <f t="shared" si="6"/>
        <v>-2.7760374584568082</v>
      </c>
    </row>
    <row r="23" spans="1:14" x14ac:dyDescent="0.3">
      <c r="A23" s="2">
        <v>22</v>
      </c>
      <c r="B23" s="4">
        <v>299</v>
      </c>
      <c r="C23" s="4">
        <v>28.249314665979401</v>
      </c>
      <c r="D23" s="4">
        <v>0.91270081188021501</v>
      </c>
      <c r="E23" s="4">
        <v>0.99878999999999996</v>
      </c>
      <c r="F23" s="4"/>
      <c r="G23" s="4">
        <f t="shared" si="1"/>
        <v>-2.339396572059619</v>
      </c>
      <c r="H23" s="4">
        <f t="shared" si="0"/>
        <v>4.5772372956117569E-3</v>
      </c>
      <c r="I23" s="4">
        <f t="shared" si="2"/>
        <v>9.6350845072627492E-2</v>
      </c>
      <c r="J23" s="6">
        <v>42.1</v>
      </c>
      <c r="K23" s="7">
        <f t="shared" si="7"/>
        <v>2.5422386562698549E-3</v>
      </c>
      <c r="L23" s="7">
        <f t="shared" si="4"/>
        <v>0.25422386562698551</v>
      </c>
      <c r="M23" s="9">
        <f t="shared" si="5"/>
        <v>1.1026791764141503E-3</v>
      </c>
      <c r="N23" s="11">
        <f t="shared" si="6"/>
        <v>-2.5947836818560046</v>
      </c>
    </row>
    <row r="24" spans="1:14" x14ac:dyDescent="0.3">
      <c r="A24" s="2">
        <v>23</v>
      </c>
      <c r="B24" s="2">
        <v>305</v>
      </c>
      <c r="C24" s="2">
        <v>25.679490118984901</v>
      </c>
      <c r="D24" s="4">
        <v>1.0395632888013899</v>
      </c>
      <c r="E24" s="4">
        <v>0.99897000000000002</v>
      </c>
      <c r="F24" s="4"/>
      <c r="G24" s="4">
        <f t="shared" si="1"/>
        <v>-1.6049301549015123</v>
      </c>
      <c r="H24" s="4">
        <f t="shared" si="0"/>
        <v>2.4835324855099782E-2</v>
      </c>
      <c r="I24" s="4">
        <f t="shared" si="2"/>
        <v>0.35514514542792691</v>
      </c>
      <c r="J24" s="6">
        <v>28.6</v>
      </c>
      <c r="K24" s="7">
        <f t="shared" si="7"/>
        <v>8.4357516728723724E-3</v>
      </c>
      <c r="L24" s="7">
        <f t="shared" si="4"/>
        <v>0.84357516728723725</v>
      </c>
      <c r="M24" s="9">
        <f t="shared" si="5"/>
        <v>3.6482341474191071E-3</v>
      </c>
      <c r="N24" s="11">
        <f t="shared" si="6"/>
        <v>-2.0738762132721189</v>
      </c>
    </row>
    <row r="25" spans="1:14" x14ac:dyDescent="0.3">
      <c r="A25" s="2">
        <v>24</v>
      </c>
      <c r="B25" s="2">
        <v>328</v>
      </c>
      <c r="C25" s="2">
        <v>29.323880197585499</v>
      </c>
      <c r="D25" s="4">
        <v>0.99978927414909302</v>
      </c>
      <c r="E25" s="4">
        <v>0.99909000000000003</v>
      </c>
      <c r="F25" s="4"/>
      <c r="G25" s="4">
        <f t="shared" si="1"/>
        <v>-2.6465118173098685</v>
      </c>
      <c r="H25" s="4">
        <f t="shared" si="0"/>
        <v>2.2567745870093218E-3</v>
      </c>
      <c r="I25" s="4">
        <f t="shared" si="2"/>
        <v>1.0268324370892415E-2</v>
      </c>
      <c r="J25" s="2">
        <v>9.1</v>
      </c>
      <c r="K25" s="7">
        <f t="shared" si="7"/>
        <v>3.590323206605739E-4</v>
      </c>
      <c r="L25" s="7">
        <f t="shared" si="4"/>
        <v>3.5903232066057389E-2</v>
      </c>
      <c r="M25" s="9">
        <f t="shared" si="5"/>
        <v>1.5589777119288074E-4</v>
      </c>
      <c r="N25" s="11">
        <f t="shared" si="6"/>
        <v>-3.4448664537817995</v>
      </c>
    </row>
    <row r="26" spans="1:14" x14ac:dyDescent="0.3">
      <c r="L26" s="7"/>
      <c r="M26" s="10"/>
      <c r="N26" s="12">
        <f>AVERAGE(N2:N25)</f>
        <v>-2.8484507367027683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O18" sqref="O18"/>
    </sheetView>
  </sheetViews>
  <sheetFormatPr defaultRowHeight="14.4" x14ac:dyDescent="0.3"/>
  <cols>
    <col min="1" max="1" width="11.77734375" bestFit="1" customWidth="1"/>
    <col min="2" max="2" width="19.88671875" bestFit="1" customWidth="1"/>
    <col min="3" max="3" width="16.88671875" bestFit="1" customWidth="1"/>
  </cols>
  <sheetData>
    <row r="1" spans="1:14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14" x14ac:dyDescent="0.3">
      <c r="A2" t="s">
        <v>9</v>
      </c>
      <c r="B2">
        <v>10</v>
      </c>
      <c r="C2">
        <f>LOG10(B2)</f>
        <v>1</v>
      </c>
      <c r="D2">
        <v>16.290865816748902</v>
      </c>
    </row>
    <row r="3" spans="1:14" x14ac:dyDescent="0.3">
      <c r="A3" t="s">
        <v>10</v>
      </c>
      <c r="B3">
        <v>1</v>
      </c>
      <c r="C3">
        <f t="shared" ref="C3:C6" si="0">LOG10(B3)</f>
        <v>0</v>
      </c>
      <c r="D3">
        <v>20.3679288589992</v>
      </c>
      <c r="I3">
        <f>10^ (-1/-3.584)</f>
        <v>1.901156449289428</v>
      </c>
    </row>
    <row r="4" spans="1:14" x14ac:dyDescent="0.3">
      <c r="A4" t="s">
        <v>11</v>
      </c>
      <c r="B4">
        <v>0.1</v>
      </c>
      <c r="C4">
        <f t="shared" si="0"/>
        <v>-1</v>
      </c>
      <c r="D4">
        <v>23.6748714991285</v>
      </c>
    </row>
    <row r="5" spans="1:14" x14ac:dyDescent="0.3">
      <c r="A5" t="s">
        <v>12</v>
      </c>
      <c r="B5">
        <v>0.01</v>
      </c>
      <c r="C5">
        <f t="shared" si="0"/>
        <v>-2</v>
      </c>
      <c r="D5">
        <v>27.022455905792501</v>
      </c>
    </row>
    <row r="6" spans="1:14" x14ac:dyDescent="0.3">
      <c r="A6" t="s">
        <v>13</v>
      </c>
      <c r="B6">
        <v>1E-3</v>
      </c>
      <c r="C6">
        <f t="shared" si="0"/>
        <v>-3</v>
      </c>
      <c r="D6">
        <v>30.457883161304899</v>
      </c>
    </row>
    <row r="8" spans="1:14" x14ac:dyDescent="0.3">
      <c r="A8" t="s">
        <v>14</v>
      </c>
      <c r="B8">
        <v>10</v>
      </c>
      <c r="C8">
        <v>1</v>
      </c>
      <c r="D8">
        <v>16.0693610187868</v>
      </c>
      <c r="N8">
        <f>10^(-1/-3.4989)</f>
        <v>1.9310970920410868</v>
      </c>
    </row>
    <row r="9" spans="1:14" x14ac:dyDescent="0.3">
      <c r="A9" t="s">
        <v>15</v>
      </c>
      <c r="B9">
        <v>1</v>
      </c>
      <c r="C9">
        <v>0</v>
      </c>
      <c r="D9">
        <v>19.880061467446801</v>
      </c>
    </row>
    <row r="10" spans="1:14" x14ac:dyDescent="0.3">
      <c r="A10" t="s">
        <v>16</v>
      </c>
      <c r="B10">
        <v>0.1</v>
      </c>
      <c r="C10">
        <v>-1</v>
      </c>
      <c r="D10">
        <v>23.407478657932799</v>
      </c>
    </row>
    <row r="11" spans="1:14" x14ac:dyDescent="0.3">
      <c r="A11" t="s">
        <v>17</v>
      </c>
      <c r="B11">
        <v>0.01</v>
      </c>
      <c r="C11">
        <v>-2</v>
      </c>
      <c r="D11">
        <v>26.971272778340801</v>
      </c>
    </row>
    <row r="12" spans="1:14" x14ac:dyDescent="0.3">
      <c r="A12" t="s">
        <v>18</v>
      </c>
      <c r="B12">
        <v>1E-3</v>
      </c>
      <c r="C12">
        <v>-3</v>
      </c>
      <c r="D12">
        <v>30.446699159932901</v>
      </c>
    </row>
    <row r="27" spans="14:14" x14ac:dyDescent="0.3">
      <c r="N27">
        <f>10^(-1/-3.5846)</f>
        <v>1.9009520154695323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Kenya Samples qPCR</vt:lpstr>
      <vt:lpstr> Aspergillus- maize mixed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mstasielab</dc:creator>
  <cp:lastModifiedBy>mstasielab</cp:lastModifiedBy>
  <dcterms:created xsi:type="dcterms:W3CDTF">2021-07-26T21:20:28Z</dcterms:created>
  <dcterms:modified xsi:type="dcterms:W3CDTF">2021-11-02T21:40:13Z</dcterms:modified>
</cp:coreProperties>
</file>