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niversity of Illinois\E-beam work\data to be analysed\Revised qPCR EBEAM data\"/>
    </mc:Choice>
  </mc:AlternateContent>
  <bookViews>
    <workbookView xWindow="-108" yWindow="-108" windowWidth="19416" windowHeight="10416" activeTab="3"/>
  </bookViews>
  <sheets>
    <sheet name="Standard curve for FUM &amp; ITS" sheetId="2" r:id="rId1"/>
    <sheet name="Mixed curves to be used" sheetId="3" r:id="rId2"/>
    <sheet name="FUM1 infections (2)" sheetId="5" r:id="rId3"/>
    <sheet name="ITS1 infections" sheetId="1" r:id="rId4"/>
    <sheet name="Sheet3" sheetId="4" r:id="rId5"/>
  </sheets>
  <externalReferences>
    <externalReference r:id="rId6"/>
  </externalReferenc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9" i="1" l="1"/>
  <c r="M9" i="1" s="1"/>
  <c r="N9" i="1" s="1"/>
  <c r="P9" i="1" s="1"/>
  <c r="S9" i="1" l="1"/>
  <c r="R9" i="1"/>
  <c r="Q9" i="1"/>
  <c r="L9" i="5"/>
  <c r="M9" i="5"/>
  <c r="N9" i="5" s="1"/>
  <c r="P9" i="5" s="1"/>
  <c r="R9" i="5" l="1"/>
  <c r="Q9" i="5"/>
  <c r="L7" i="1" l="1"/>
  <c r="M7" i="1" s="1"/>
  <c r="N7" i="1" s="1"/>
  <c r="P7" i="1" s="1"/>
  <c r="S7" i="1" s="1"/>
  <c r="L6" i="1" l="1"/>
  <c r="M6" i="1" s="1"/>
  <c r="L4" i="1"/>
  <c r="M4" i="1" s="1"/>
  <c r="L5" i="1"/>
  <c r="M5" i="1" s="1"/>
  <c r="L8" i="1"/>
  <c r="M8" i="1" s="1"/>
  <c r="L10" i="1"/>
  <c r="M10" i="1" s="1"/>
  <c r="L11" i="1"/>
  <c r="M11" i="1" s="1"/>
  <c r="L12" i="1"/>
  <c r="M12" i="1" s="1"/>
  <c r="L13" i="1"/>
  <c r="M13" i="1" s="1"/>
  <c r="L14" i="1"/>
  <c r="M14" i="1" s="1"/>
  <c r="L15" i="1"/>
  <c r="M15" i="1" s="1"/>
  <c r="L16" i="1"/>
  <c r="M16" i="1" s="1"/>
  <c r="L17" i="1"/>
  <c r="L18" i="1"/>
  <c r="L19" i="1"/>
  <c r="L20" i="1"/>
  <c r="L21" i="1"/>
  <c r="L22" i="1"/>
  <c r="L23" i="1"/>
  <c r="L24" i="1"/>
  <c r="L25" i="1"/>
  <c r="L26" i="1"/>
  <c r="L3" i="1"/>
  <c r="L26" i="5"/>
  <c r="M26" i="5" s="1"/>
  <c r="N26" i="5" s="1"/>
  <c r="P26" i="5" s="1"/>
  <c r="L25" i="5"/>
  <c r="M25" i="5" s="1"/>
  <c r="N25" i="5" s="1"/>
  <c r="P25" i="5" s="1"/>
  <c r="L24" i="5"/>
  <c r="M24" i="5" s="1"/>
  <c r="N24" i="5" s="1"/>
  <c r="P24" i="5" s="1"/>
  <c r="L23" i="5"/>
  <c r="M23" i="5" s="1"/>
  <c r="N23" i="5" s="1"/>
  <c r="P23" i="5" s="1"/>
  <c r="L22" i="5"/>
  <c r="M22" i="5" s="1"/>
  <c r="N22" i="5" s="1"/>
  <c r="P22" i="5" s="1"/>
  <c r="L21" i="5"/>
  <c r="M21" i="5" s="1"/>
  <c r="N21" i="5" s="1"/>
  <c r="P21" i="5" s="1"/>
  <c r="L20" i="5"/>
  <c r="M20" i="5" s="1"/>
  <c r="N20" i="5" s="1"/>
  <c r="P20" i="5" s="1"/>
  <c r="L19" i="5"/>
  <c r="M19" i="5" s="1"/>
  <c r="N19" i="5" s="1"/>
  <c r="P19" i="5" s="1"/>
  <c r="L18" i="5"/>
  <c r="M18" i="5" s="1"/>
  <c r="N18" i="5" s="1"/>
  <c r="P18" i="5" s="1"/>
  <c r="L17" i="5"/>
  <c r="M17" i="5" s="1"/>
  <c r="N17" i="5" s="1"/>
  <c r="P17" i="5" s="1"/>
  <c r="L16" i="5"/>
  <c r="M16" i="5" s="1"/>
  <c r="N16" i="5" s="1"/>
  <c r="P16" i="5" s="1"/>
  <c r="L15" i="5"/>
  <c r="M15" i="5" s="1"/>
  <c r="N15" i="5" s="1"/>
  <c r="P15" i="5" s="1"/>
  <c r="L14" i="5"/>
  <c r="M14" i="5" s="1"/>
  <c r="N14" i="5" s="1"/>
  <c r="P14" i="5" s="1"/>
  <c r="L13" i="5"/>
  <c r="M13" i="5" s="1"/>
  <c r="N13" i="5" s="1"/>
  <c r="P13" i="5" s="1"/>
  <c r="L12" i="5"/>
  <c r="M12" i="5" s="1"/>
  <c r="N12" i="5" s="1"/>
  <c r="P12" i="5" s="1"/>
  <c r="L11" i="5"/>
  <c r="M11" i="5" s="1"/>
  <c r="N11" i="5" s="1"/>
  <c r="P11" i="5" s="1"/>
  <c r="L10" i="5"/>
  <c r="M10" i="5" s="1"/>
  <c r="N10" i="5" s="1"/>
  <c r="P10" i="5" s="1"/>
  <c r="L8" i="5"/>
  <c r="M8" i="5" s="1"/>
  <c r="N8" i="5" s="1"/>
  <c r="P8" i="5" s="1"/>
  <c r="L7" i="5"/>
  <c r="M7" i="5" s="1"/>
  <c r="N7" i="5" s="1"/>
  <c r="P7" i="5" s="1"/>
  <c r="L6" i="5"/>
  <c r="M6" i="5" s="1"/>
  <c r="N6" i="5" s="1"/>
  <c r="P6" i="5" s="1"/>
  <c r="L5" i="5"/>
  <c r="M5" i="5" s="1"/>
  <c r="N5" i="5" s="1"/>
  <c r="P5" i="5" s="1"/>
  <c r="L4" i="5"/>
  <c r="M4" i="5" s="1"/>
  <c r="N4" i="5" s="1"/>
  <c r="P4" i="5" s="1"/>
  <c r="L3" i="5"/>
  <c r="M3" i="5" s="1"/>
  <c r="N3" i="5" s="1"/>
  <c r="P3" i="5" s="1"/>
  <c r="R5" i="5" l="1"/>
  <c r="Q5" i="5"/>
  <c r="Q6" i="5"/>
  <c r="R6" i="5"/>
  <c r="R16" i="5"/>
  <c r="Q16" i="5"/>
  <c r="R8" i="5"/>
  <c r="Q8" i="5"/>
  <c r="R25" i="5"/>
  <c r="Q25" i="5"/>
  <c r="Q18" i="5"/>
  <c r="R18" i="5"/>
  <c r="R19" i="5"/>
  <c r="Q19" i="5"/>
  <c r="R3" i="5"/>
  <c r="Q3" i="5"/>
  <c r="R12" i="5"/>
  <c r="Q12" i="5"/>
  <c r="R20" i="5"/>
  <c r="Q20" i="5"/>
  <c r="R14" i="5"/>
  <c r="Q14" i="5"/>
  <c r="R15" i="5"/>
  <c r="Q15" i="5"/>
  <c r="R7" i="5"/>
  <c r="Q7" i="5"/>
  <c r="R24" i="5"/>
  <c r="Q24" i="5"/>
  <c r="R17" i="5"/>
  <c r="Q17" i="5"/>
  <c r="Q10" i="5"/>
  <c r="R10" i="5"/>
  <c r="R11" i="5"/>
  <c r="Q11" i="5"/>
  <c r="R4" i="5"/>
  <c r="Q4" i="5"/>
  <c r="R13" i="5"/>
  <c r="Q13" i="5"/>
  <c r="Q21" i="5"/>
  <c r="R21" i="5"/>
  <c r="R22" i="5"/>
  <c r="Q22" i="5"/>
  <c r="R23" i="5"/>
  <c r="Q23" i="5"/>
  <c r="Q26" i="5"/>
  <c r="R26" i="5"/>
  <c r="N4" i="1"/>
  <c r="P4" i="1" s="1"/>
  <c r="S4" i="1" s="1"/>
  <c r="N5" i="1"/>
  <c r="P5" i="1" s="1"/>
  <c r="S5" i="1" s="1"/>
  <c r="N6" i="1"/>
  <c r="P6" i="1" s="1"/>
  <c r="S6" i="1" s="1"/>
  <c r="N8" i="1"/>
  <c r="P8" i="1" s="1"/>
  <c r="S8" i="1" s="1"/>
  <c r="N10" i="1"/>
  <c r="P10" i="1" s="1"/>
  <c r="S10" i="1" s="1"/>
  <c r="N11" i="1"/>
  <c r="P11" i="1" s="1"/>
  <c r="S11" i="1" s="1"/>
  <c r="N12" i="1"/>
  <c r="P12" i="1" s="1"/>
  <c r="S12" i="1" s="1"/>
  <c r="N13" i="1"/>
  <c r="P13" i="1" s="1"/>
  <c r="S13" i="1" s="1"/>
  <c r="N14" i="1"/>
  <c r="P14" i="1" s="1"/>
  <c r="S14" i="1" s="1"/>
  <c r="N15" i="1"/>
  <c r="P15" i="1" s="1"/>
  <c r="S15" i="1" s="1"/>
  <c r="N16" i="1"/>
  <c r="P16" i="1" s="1"/>
  <c r="S16" i="1" s="1"/>
  <c r="M17" i="1"/>
  <c r="N17" i="1" s="1"/>
  <c r="P17" i="1" s="1"/>
  <c r="S17" i="1" s="1"/>
  <c r="M18" i="1"/>
  <c r="N18" i="1" s="1"/>
  <c r="P18" i="1" s="1"/>
  <c r="S18" i="1" s="1"/>
  <c r="M19" i="1"/>
  <c r="N19" i="1" s="1"/>
  <c r="P19" i="1" s="1"/>
  <c r="S19" i="1" s="1"/>
  <c r="M20" i="1"/>
  <c r="N20" i="1" s="1"/>
  <c r="P20" i="1" s="1"/>
  <c r="S20" i="1" s="1"/>
  <c r="M21" i="1"/>
  <c r="N21" i="1" s="1"/>
  <c r="P21" i="1" s="1"/>
  <c r="S21" i="1" s="1"/>
  <c r="M22" i="1"/>
  <c r="N22" i="1" s="1"/>
  <c r="P22" i="1" s="1"/>
  <c r="S22" i="1" s="1"/>
  <c r="M23" i="1"/>
  <c r="N23" i="1" s="1"/>
  <c r="P23" i="1" s="1"/>
  <c r="S23" i="1" s="1"/>
  <c r="M24" i="1"/>
  <c r="N24" i="1" s="1"/>
  <c r="P24" i="1" s="1"/>
  <c r="S24" i="1" s="1"/>
  <c r="M25" i="1"/>
  <c r="N25" i="1" s="1"/>
  <c r="P25" i="1" s="1"/>
  <c r="S25" i="1" s="1"/>
  <c r="M26" i="1"/>
  <c r="N26" i="1" s="1"/>
  <c r="P26" i="1" s="1"/>
  <c r="S26" i="1" s="1"/>
  <c r="M3" i="1"/>
  <c r="N3" i="1" s="1"/>
  <c r="P3" i="1" s="1"/>
  <c r="B42" i="2"/>
  <c r="B41" i="2"/>
  <c r="B40" i="2"/>
  <c r="B39" i="2"/>
  <c r="D6" i="2"/>
  <c r="D5" i="2"/>
  <c r="D4" i="2"/>
  <c r="D3" i="2"/>
  <c r="D2" i="2"/>
  <c r="Q3" i="1" l="1"/>
  <c r="S3" i="1"/>
  <c r="R25" i="1"/>
  <c r="Q25" i="1"/>
  <c r="R17" i="1"/>
  <c r="Q17" i="1"/>
  <c r="R8" i="1"/>
  <c r="Q8" i="1"/>
  <c r="R24" i="1"/>
  <c r="Q24" i="1"/>
  <c r="R16" i="1"/>
  <c r="Q16" i="1"/>
  <c r="R7" i="1"/>
  <c r="Q7" i="1"/>
  <c r="R11" i="1"/>
  <c r="Q11" i="1"/>
  <c r="R26" i="1"/>
  <c r="Q26" i="1"/>
  <c r="R23" i="1"/>
  <c r="Q23" i="1"/>
  <c r="R15" i="1"/>
  <c r="Q15" i="1"/>
  <c r="R6" i="1"/>
  <c r="Q6" i="1"/>
  <c r="R20" i="1"/>
  <c r="Q20" i="1"/>
  <c r="R12" i="1"/>
  <c r="Q12" i="1"/>
  <c r="R19" i="1"/>
  <c r="Q19" i="1"/>
  <c r="R18" i="1"/>
  <c r="Q18" i="1"/>
  <c r="R22" i="1"/>
  <c r="Q22" i="1"/>
  <c r="R14" i="1"/>
  <c r="Q14" i="1"/>
  <c r="R5" i="1"/>
  <c r="Q5" i="1"/>
  <c r="R10" i="1"/>
  <c r="Q10" i="1"/>
  <c r="R21" i="1"/>
  <c r="Q21" i="1"/>
  <c r="R13" i="1"/>
  <c r="Q13" i="1"/>
  <c r="R4" i="1"/>
  <c r="Q4" i="1"/>
  <c r="R3" i="1"/>
</calcChain>
</file>

<file path=xl/sharedStrings.xml><?xml version="1.0" encoding="utf-8"?>
<sst xmlns="http://schemas.openxmlformats.org/spreadsheetml/2006/main" count="208" uniqueCount="100">
  <si>
    <t>Well</t>
  </si>
  <si>
    <t>Sample</t>
  </si>
  <si>
    <t>Cq</t>
  </si>
  <si>
    <t>Efficiency</t>
  </si>
  <si>
    <t>R²</t>
  </si>
  <si>
    <t>Result</t>
  </si>
  <si>
    <t>FUM105</t>
  </si>
  <si>
    <t>FUM119</t>
  </si>
  <si>
    <t>FUM120</t>
  </si>
  <si>
    <t>FUM123</t>
  </si>
  <si>
    <t>FUM145</t>
  </si>
  <si>
    <t>FUM162</t>
  </si>
  <si>
    <t>FUM168</t>
  </si>
  <si>
    <t>FUM171</t>
  </si>
  <si>
    <t>FUM180</t>
  </si>
  <si>
    <t>FUM184</t>
  </si>
  <si>
    <t>FUM202</t>
  </si>
  <si>
    <t>FUM233</t>
  </si>
  <si>
    <t>FUM242</t>
  </si>
  <si>
    <t>FUM251</t>
  </si>
  <si>
    <t>FUM252</t>
  </si>
  <si>
    <t>FUM253</t>
  </si>
  <si>
    <t>FUM255</t>
  </si>
  <si>
    <t>FUM266</t>
  </si>
  <si>
    <t>FUM273</t>
  </si>
  <si>
    <t>FUM292</t>
  </si>
  <si>
    <t>FUM299</t>
  </si>
  <si>
    <t>FUM305</t>
  </si>
  <si>
    <t>FUM328</t>
  </si>
  <si>
    <t>Negative</t>
  </si>
  <si>
    <t>Excluded</t>
  </si>
  <si>
    <t>ITS105</t>
  </si>
  <si>
    <t>ITS119</t>
  </si>
  <si>
    <t>ITS120</t>
  </si>
  <si>
    <t>ITS123</t>
  </si>
  <si>
    <t>ITS145</t>
  </si>
  <si>
    <t>ITS162</t>
  </si>
  <si>
    <t>ITS168</t>
  </si>
  <si>
    <t>ITS171</t>
  </si>
  <si>
    <t>ITS180</t>
  </si>
  <si>
    <t>ITS184</t>
  </si>
  <si>
    <t>ITS202</t>
  </si>
  <si>
    <t>ITS233</t>
  </si>
  <si>
    <t>ITS242</t>
  </si>
  <si>
    <t>ITS251</t>
  </si>
  <si>
    <t>ITS252</t>
  </si>
  <si>
    <t>ITS253</t>
  </si>
  <si>
    <t>ITS255</t>
  </si>
  <si>
    <t>ITS266</t>
  </si>
  <si>
    <t>ITS273</t>
  </si>
  <si>
    <t>ITS292</t>
  </si>
  <si>
    <t>ITS299</t>
  </si>
  <si>
    <t>ITS305</t>
  </si>
  <si>
    <t>ITS328</t>
  </si>
  <si>
    <t>Sample code</t>
  </si>
  <si>
    <t>Pathogen DNA con</t>
  </si>
  <si>
    <t>Probe</t>
  </si>
  <si>
    <t>Log DNA conc</t>
  </si>
  <si>
    <t>FUM Ct</t>
  </si>
  <si>
    <t>FM-10A</t>
  </si>
  <si>
    <t>FUM</t>
  </si>
  <si>
    <t>FM1A</t>
  </si>
  <si>
    <t>FM0.1A</t>
  </si>
  <si>
    <t>FM0.01A</t>
  </si>
  <si>
    <t>FM0.001A</t>
  </si>
  <si>
    <t>ITS</t>
  </si>
  <si>
    <t>FM-10B</t>
  </si>
  <si>
    <t>FM1B</t>
  </si>
  <si>
    <t>FM0.1B</t>
  </si>
  <si>
    <t>FM0.01B</t>
  </si>
  <si>
    <t>FM0.001B</t>
  </si>
  <si>
    <t>fumA</t>
  </si>
  <si>
    <t>Fum B</t>
  </si>
  <si>
    <t>ITS A</t>
  </si>
  <si>
    <t>ITS B</t>
  </si>
  <si>
    <t>FUMx=(27.631-y)/3.374</t>
  </si>
  <si>
    <t>X-value using mixed curve equations</t>
  </si>
  <si>
    <t>Total DNA (ng/ul)</t>
  </si>
  <si>
    <t>IM-10A</t>
  </si>
  <si>
    <t>IM1A</t>
  </si>
  <si>
    <t>IM0.1A</t>
  </si>
  <si>
    <t>IM0.01A</t>
  </si>
  <si>
    <t>IM0.001A</t>
  </si>
  <si>
    <t xml:space="preserve"> Infection coefficient (IC)</t>
  </si>
  <si>
    <t>Actual tox. FUS conc</t>
  </si>
  <si>
    <t>Log ( IC +1)</t>
  </si>
  <si>
    <t>Nanodrop reading (total DNA)</t>
  </si>
  <si>
    <t>Infection coefficient with toxigenic fusarium</t>
  </si>
  <si>
    <t>antilog x FUM (ng/ul)in 2ng/ul sample</t>
  </si>
  <si>
    <t>% infection</t>
  </si>
  <si>
    <t>IM166</t>
  </si>
  <si>
    <t>Log ic</t>
  </si>
  <si>
    <t>IM123</t>
  </si>
  <si>
    <t>IM145</t>
  </si>
  <si>
    <t>IM168</t>
  </si>
  <si>
    <t>IM233</t>
  </si>
  <si>
    <t>IM266</t>
  </si>
  <si>
    <t>IM273</t>
  </si>
  <si>
    <t>IM292</t>
  </si>
  <si>
    <t>ITS166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</si>
</sst>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7">
    <xf numFmtId="0" fontId="0" fillId="0" borderId="0" xfId="0"/>
    <xf numFmtId="0" fontId="0" fillId="0" borderId="10" xfId="0" applyBorder="1"/>
    <xf numFmtId="0" fontId="16" fillId="0" borderId="10" xfId="0" applyFont="1" applyBorder="1"/>
    <xf numFmtId="0" fontId="16" fillId="0" borderId="13" xfId="0" applyFont="1" applyBorder="1" applyAlignment="1">
      <alignment horizontal="center"/>
    </xf>
    <xf numFmtId="0" fontId="16" fillId="0" borderId="10" xfId="0" applyFont="1" applyFill="1" applyBorder="1"/>
    <xf numFmtId="2" fontId="0" fillId="0" borderId="10" xfId="0" applyNumberFormat="1" applyBorder="1"/>
    <xf numFmtId="2" fontId="0" fillId="0" borderId="10" xfId="0" applyNumberFormat="1" applyFill="1" applyBorder="1"/>
    <xf numFmtId="0" fontId="0" fillId="0" borderId="10" xfId="0" applyFill="1" applyBorder="1"/>
    <xf numFmtId="0" fontId="0" fillId="0" borderId="0" xfId="0" applyFill="1"/>
    <xf numFmtId="0" fontId="16" fillId="0" borderId="13" xfId="0" applyFont="1" applyBorder="1" applyAlignment="1">
      <alignment horizontal="center"/>
    </xf>
    <xf numFmtId="2" fontId="0" fillId="33" borderId="10" xfId="0" applyNumberFormat="1" applyFill="1" applyBorder="1"/>
    <xf numFmtId="0" fontId="16" fillId="0" borderId="14" xfId="0" applyFont="1" applyFill="1" applyBorder="1"/>
    <xf numFmtId="0" fontId="16" fillId="0" borderId="10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16" fillId="0" borderId="11" xfId="0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16" fillId="0" borderId="13" xfId="0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Mixed</a:t>
            </a:r>
            <a:r>
              <a:rPr lang="en-US" baseline="0"/>
              <a:t> FUM curve 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[1]Sheet1!$D$2:$D$5</c:f>
              <c:numCache>
                <c:formatCode>General</c:formatCode>
                <c:ptCount val="4"/>
                <c:pt idx="0">
                  <c:v>1</c:v>
                </c:pt>
                <c:pt idx="1">
                  <c:v>0</c:v>
                </c:pt>
                <c:pt idx="2">
                  <c:v>-1</c:v>
                </c:pt>
                <c:pt idx="3">
                  <c:v>-2</c:v>
                </c:pt>
              </c:numCache>
            </c:numRef>
          </c:xVal>
          <c:yVal>
            <c:numRef>
              <c:f>[1]Sheet1!$E$2:$E$5</c:f>
              <c:numCache>
                <c:formatCode>General</c:formatCode>
                <c:ptCount val="4"/>
                <c:pt idx="0">
                  <c:v>24.051287150825001</c:v>
                </c:pt>
                <c:pt idx="1">
                  <c:v>27.653055651000901</c:v>
                </c:pt>
                <c:pt idx="2">
                  <c:v>31.218212258276601</c:v>
                </c:pt>
                <c:pt idx="3">
                  <c:v>34.992646695100703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DA-413A-A1B5-594A21A9D8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2480847"/>
        <c:axId val="2082481263"/>
      </c:scatterChart>
      <c:valAx>
        <c:axId val="2082480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2481263"/>
        <c:crosses val="autoZero"/>
        <c:crossBetween val="midCat"/>
      </c:valAx>
      <c:valAx>
        <c:axId val="208248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24808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Mixed</a:t>
            </a:r>
            <a:r>
              <a:rPr lang="en-US" baseline="0"/>
              <a:t> FUM curve B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[1]Sheet1!$D$12:$D$15</c:f>
              <c:numCache>
                <c:formatCode>General</c:formatCode>
                <c:ptCount val="4"/>
                <c:pt idx="0">
                  <c:v>1</c:v>
                </c:pt>
                <c:pt idx="1">
                  <c:v>0</c:v>
                </c:pt>
                <c:pt idx="2">
                  <c:v>-1</c:v>
                </c:pt>
                <c:pt idx="3">
                  <c:v>-2</c:v>
                </c:pt>
              </c:numCache>
            </c:numRef>
          </c:xVal>
          <c:yVal>
            <c:numRef>
              <c:f>[1]Sheet1!$E$12:$E$15</c:f>
              <c:numCache>
                <c:formatCode>General</c:formatCode>
                <c:ptCount val="4"/>
                <c:pt idx="0">
                  <c:v>24.112300489195299</c:v>
                </c:pt>
                <c:pt idx="1">
                  <c:v>27.7208311878389</c:v>
                </c:pt>
                <c:pt idx="2">
                  <c:v>31.260698427682801</c:v>
                </c:pt>
                <c:pt idx="3">
                  <c:v>34.178952810651701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5E-421B-8804-8085A366A6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489183"/>
        <c:axId val="166480863"/>
      </c:scatterChart>
      <c:valAx>
        <c:axId val="166489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480863"/>
        <c:crosses val="autoZero"/>
        <c:crossBetween val="midCat"/>
      </c:valAx>
      <c:valAx>
        <c:axId val="166480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4891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Mixed</a:t>
            </a:r>
            <a:r>
              <a:rPr lang="en-US" baseline="0"/>
              <a:t> ITS curve 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[1]Sheet1!$D$7:$D$11</c:f>
              <c:numCache>
                <c:formatCode>General</c:formatCode>
                <c:ptCount val="5"/>
                <c:pt idx="0">
                  <c:v>1</c:v>
                </c:pt>
                <c:pt idx="1">
                  <c:v>0</c:v>
                </c:pt>
                <c:pt idx="2">
                  <c:v>-1</c:v>
                </c:pt>
                <c:pt idx="3">
                  <c:v>-2</c:v>
                </c:pt>
                <c:pt idx="4">
                  <c:v>-3</c:v>
                </c:pt>
              </c:numCache>
            </c:numRef>
          </c:xVal>
          <c:yVal>
            <c:numRef>
              <c:f>[1]Sheet1!$E$7:$E$11</c:f>
              <c:numCache>
                <c:formatCode>General</c:formatCode>
                <c:ptCount val="5"/>
                <c:pt idx="0">
                  <c:v>17.5198159197978</c:v>
                </c:pt>
                <c:pt idx="1">
                  <c:v>21.218739476690999</c:v>
                </c:pt>
                <c:pt idx="2">
                  <c:v>24.656420970412402</c:v>
                </c:pt>
                <c:pt idx="3">
                  <c:v>28.2601017282791</c:v>
                </c:pt>
                <c:pt idx="4">
                  <c:v>31.235285658543599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E0-40F6-914D-9692FA04F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921359"/>
        <c:axId val="164922191"/>
      </c:scatterChart>
      <c:valAx>
        <c:axId val="164921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922191"/>
        <c:crosses val="autoZero"/>
        <c:crossBetween val="midCat"/>
      </c:valAx>
      <c:valAx>
        <c:axId val="164922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9213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Mixed</a:t>
            </a:r>
            <a:r>
              <a:rPr lang="en-US" baseline="0"/>
              <a:t> ITS curve B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[1]Sheet1!$D$17:$D$21</c:f>
              <c:numCache>
                <c:formatCode>General</c:formatCode>
                <c:ptCount val="5"/>
                <c:pt idx="0">
                  <c:v>1</c:v>
                </c:pt>
                <c:pt idx="1">
                  <c:v>0</c:v>
                </c:pt>
                <c:pt idx="2">
                  <c:v>-1</c:v>
                </c:pt>
                <c:pt idx="3">
                  <c:v>-2</c:v>
                </c:pt>
                <c:pt idx="4">
                  <c:v>-3</c:v>
                </c:pt>
              </c:numCache>
            </c:numRef>
          </c:xVal>
          <c:yVal>
            <c:numRef>
              <c:f>[1]Sheet1!$E$17:$E$21</c:f>
              <c:numCache>
                <c:formatCode>General</c:formatCode>
                <c:ptCount val="5"/>
                <c:pt idx="0">
                  <c:v>17.5259971924688</c:v>
                </c:pt>
                <c:pt idx="1">
                  <c:v>21.131990219638901</c:v>
                </c:pt>
                <c:pt idx="2">
                  <c:v>24.760398365803301</c:v>
                </c:pt>
                <c:pt idx="3">
                  <c:v>28.248555451886901</c:v>
                </c:pt>
                <c:pt idx="4">
                  <c:v>30.856952419403399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C1-4315-92F3-17B582F7D1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484607"/>
        <c:axId val="166488767"/>
      </c:scatterChart>
      <c:valAx>
        <c:axId val="166484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488767"/>
        <c:crosses val="autoZero"/>
        <c:crossBetween val="midCat"/>
      </c:valAx>
      <c:valAx>
        <c:axId val="166488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484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'Standard curve for FUM &amp; ITS'!$D$7:$D$10</c:f>
              <c:numCache>
                <c:formatCode>General</c:formatCode>
                <c:ptCount val="4"/>
                <c:pt idx="0">
                  <c:v>1</c:v>
                </c:pt>
                <c:pt idx="1">
                  <c:v>0</c:v>
                </c:pt>
                <c:pt idx="2">
                  <c:v>-1</c:v>
                </c:pt>
                <c:pt idx="3">
                  <c:v>-2</c:v>
                </c:pt>
              </c:numCache>
            </c:numRef>
          </c:xVal>
          <c:yVal>
            <c:numRef>
              <c:f>'Standard curve for FUM &amp; ITS'!$E$7:$E$10</c:f>
              <c:numCache>
                <c:formatCode>General</c:formatCode>
                <c:ptCount val="4"/>
                <c:pt idx="0">
                  <c:v>17.5198159197978</c:v>
                </c:pt>
                <c:pt idx="1">
                  <c:v>21.218739476690999</c:v>
                </c:pt>
                <c:pt idx="2">
                  <c:v>24.656420970412402</c:v>
                </c:pt>
                <c:pt idx="3">
                  <c:v>28.2601017282791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FD-4937-9C0A-71706EF6B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5952672"/>
        <c:axId val="1765953920"/>
      </c:scatterChart>
      <c:valAx>
        <c:axId val="1765952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5953920"/>
        <c:crosses val="autoZero"/>
        <c:crossBetween val="midCat"/>
      </c:valAx>
      <c:valAx>
        <c:axId val="176595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5952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Mixed</a:t>
            </a:r>
            <a:r>
              <a:rPr lang="en-US" baseline="0"/>
              <a:t> standard curve for maize and Fusarium with FUM probe (E=98%)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[1]Sheet1!$D$12:$D$15</c:f>
              <c:numCache>
                <c:formatCode>General</c:formatCode>
                <c:ptCount val="4"/>
                <c:pt idx="0">
                  <c:v>1</c:v>
                </c:pt>
                <c:pt idx="1">
                  <c:v>0</c:v>
                </c:pt>
                <c:pt idx="2">
                  <c:v>-1</c:v>
                </c:pt>
                <c:pt idx="3">
                  <c:v>-2</c:v>
                </c:pt>
              </c:numCache>
            </c:numRef>
          </c:xVal>
          <c:yVal>
            <c:numRef>
              <c:f>[1]Sheet1!$E$12:$E$15</c:f>
              <c:numCache>
                <c:formatCode>General</c:formatCode>
                <c:ptCount val="4"/>
                <c:pt idx="0">
                  <c:v>24.112300489195299</c:v>
                </c:pt>
                <c:pt idx="1">
                  <c:v>27.7208311878389</c:v>
                </c:pt>
                <c:pt idx="2">
                  <c:v>31.260698427682801</c:v>
                </c:pt>
                <c:pt idx="3">
                  <c:v>34.178952810651701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7D-47E0-9616-1ABDB1FD30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489183"/>
        <c:axId val="166480863"/>
      </c:scatterChart>
      <c:valAx>
        <c:axId val="166489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DNA conc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480863"/>
        <c:crosses val="autoZero"/>
        <c:crossBetween val="midCat"/>
      </c:valAx>
      <c:valAx>
        <c:axId val="166480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Ct</a:t>
                </a:r>
                <a:r>
                  <a:rPr lang="en-US" baseline="0"/>
                  <a:t> value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4891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Mixed</a:t>
            </a:r>
            <a:r>
              <a:rPr lang="en-US" baseline="0"/>
              <a:t> standard curve for maize and Fusarium with ITS probe (E=98%)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[1]Sheet1!$D$17:$D$21</c:f>
              <c:numCache>
                <c:formatCode>General</c:formatCode>
                <c:ptCount val="5"/>
                <c:pt idx="0">
                  <c:v>1</c:v>
                </c:pt>
                <c:pt idx="1">
                  <c:v>0</c:v>
                </c:pt>
                <c:pt idx="2">
                  <c:v>-1</c:v>
                </c:pt>
                <c:pt idx="3">
                  <c:v>-2</c:v>
                </c:pt>
                <c:pt idx="4">
                  <c:v>-3</c:v>
                </c:pt>
              </c:numCache>
            </c:numRef>
          </c:xVal>
          <c:yVal>
            <c:numRef>
              <c:f>[1]Sheet1!$E$17:$E$21</c:f>
              <c:numCache>
                <c:formatCode>General</c:formatCode>
                <c:ptCount val="5"/>
                <c:pt idx="0">
                  <c:v>17.5259971924688</c:v>
                </c:pt>
                <c:pt idx="1">
                  <c:v>21.131990219638901</c:v>
                </c:pt>
                <c:pt idx="2">
                  <c:v>24.760398365803301</c:v>
                </c:pt>
                <c:pt idx="3">
                  <c:v>28.248555451886901</c:v>
                </c:pt>
                <c:pt idx="4">
                  <c:v>30.856952419403399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D6-40CB-AADC-D2F811CFDA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484607"/>
        <c:axId val="166488767"/>
      </c:scatterChart>
      <c:valAx>
        <c:axId val="166484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</a:t>
                </a:r>
                <a:r>
                  <a:rPr lang="en-US" baseline="0"/>
                  <a:t> DNA conc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488767"/>
        <c:crosses val="autoZero"/>
        <c:crossBetween val="midCat"/>
      </c:valAx>
      <c:valAx>
        <c:axId val="166488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Ct</a:t>
                </a:r>
                <a:r>
                  <a:rPr lang="en-US" baseline="0"/>
                  <a:t> value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484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30480</xdr:colOff>
      <xdr:row>15</xdr:row>
      <xdr:rowOff>171450</xdr:rowOff>
    </xdr:from>
    <xdr:to>
      <xdr:col>14</xdr:col>
      <xdr:colOff>335280</xdr:colOff>
      <xdr:row>30</xdr:row>
      <xdr:rowOff>171450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53340</xdr:colOff>
      <xdr:row>0</xdr:row>
      <xdr:rowOff>34290</xdr:rowOff>
    </xdr:from>
    <xdr:to>
      <xdr:col>15</xdr:col>
      <xdr:colOff>259080</xdr:colOff>
      <xdr:row>15</xdr:row>
      <xdr:rowOff>34290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278130</xdr:colOff>
      <xdr:row>21</xdr:row>
      <xdr:rowOff>148590</xdr:rowOff>
    </xdr:from>
    <xdr:to>
      <xdr:col>5</xdr:col>
      <xdr:colOff>102870</xdr:colOff>
      <xdr:row>36</xdr:row>
      <xdr:rowOff>148590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80010</xdr:colOff>
      <xdr:row>30</xdr:row>
      <xdr:rowOff>87630</xdr:rowOff>
    </xdr:from>
    <xdr:to>
      <xdr:col>12</xdr:col>
      <xdr:colOff>384810</xdr:colOff>
      <xdr:row>45</xdr:row>
      <xdr:rowOff>87630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15240</xdr:colOff>
      <xdr:row>6</xdr:row>
      <xdr:rowOff>41910</xdr:rowOff>
    </xdr:from>
    <xdr:to>
      <xdr:col>22</xdr:col>
      <xdr:colOff>320040</xdr:colOff>
      <xdr:row>21</xdr:row>
      <xdr:rowOff>41910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205740</xdr:colOff>
      <xdr:row>15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68580</xdr:colOff>
      <xdr:row>16</xdr:row>
      <xdr:rowOff>15240</xdr:rowOff>
    </xdr:from>
    <xdr:to>
      <xdr:col>7</xdr:col>
      <xdr:colOff>373380</xdr:colOff>
      <xdr:row>31</xdr:row>
      <xdr:rowOff>15240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stasielab\Downloads\FUM%20&amp;%20ITS%20mixed%20curves%207.22.20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USITS_mix curve"/>
      <sheetName val="Sheet1"/>
      <sheetName val="Sheet2"/>
    </sheetNames>
    <sheetDataSet>
      <sheetData sheetId="0"/>
      <sheetData sheetId="1">
        <row r="2">
          <cell r="D2">
            <v>1</v>
          </cell>
          <cell r="E2">
            <v>24.051287150825001</v>
          </cell>
        </row>
        <row r="3">
          <cell r="D3">
            <v>0</v>
          </cell>
          <cell r="E3">
            <v>27.653055651000901</v>
          </cell>
        </row>
        <row r="4">
          <cell r="D4">
            <v>-1</v>
          </cell>
          <cell r="E4">
            <v>31.218212258276601</v>
          </cell>
        </row>
        <row r="5">
          <cell r="D5">
            <v>-2</v>
          </cell>
          <cell r="E5">
            <v>34.992646695100703</v>
          </cell>
        </row>
        <row r="7">
          <cell r="D7">
            <v>1</v>
          </cell>
          <cell r="E7">
            <v>17.5198159197978</v>
          </cell>
        </row>
        <row r="8">
          <cell r="D8">
            <v>0</v>
          </cell>
          <cell r="E8">
            <v>21.218739476690999</v>
          </cell>
        </row>
        <row r="9">
          <cell r="D9">
            <v>-1</v>
          </cell>
          <cell r="E9">
            <v>24.656420970412402</v>
          </cell>
        </row>
        <row r="10">
          <cell r="D10">
            <v>-2</v>
          </cell>
          <cell r="E10">
            <v>28.2601017282791</v>
          </cell>
        </row>
        <row r="11">
          <cell r="D11">
            <v>-3</v>
          </cell>
          <cell r="E11">
            <v>31.235285658543599</v>
          </cell>
        </row>
        <row r="12">
          <cell r="D12">
            <v>1</v>
          </cell>
          <cell r="E12">
            <v>24.112300489195299</v>
          </cell>
        </row>
        <row r="13">
          <cell r="D13">
            <v>0</v>
          </cell>
          <cell r="E13">
            <v>27.7208311878389</v>
          </cell>
        </row>
        <row r="14">
          <cell r="D14">
            <v>-1</v>
          </cell>
          <cell r="E14">
            <v>31.260698427682801</v>
          </cell>
        </row>
        <row r="15">
          <cell r="D15">
            <v>-2</v>
          </cell>
          <cell r="E15">
            <v>34.178952810651701</v>
          </cell>
        </row>
        <row r="17">
          <cell r="D17">
            <v>1</v>
          </cell>
          <cell r="E17">
            <v>17.5259971924688</v>
          </cell>
        </row>
        <row r="18">
          <cell r="D18">
            <v>0</v>
          </cell>
          <cell r="E18">
            <v>21.131990219638901</v>
          </cell>
        </row>
        <row r="19">
          <cell r="D19">
            <v>-1</v>
          </cell>
          <cell r="E19">
            <v>24.760398365803301</v>
          </cell>
        </row>
        <row r="20">
          <cell r="D20">
            <v>-2</v>
          </cell>
          <cell r="E20">
            <v>28.248555451886901</v>
          </cell>
        </row>
        <row r="21">
          <cell r="D21">
            <v>-3</v>
          </cell>
          <cell r="E21">
            <v>30.856952419403399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"/>
  <sheetViews>
    <sheetView topLeftCell="A25" workbookViewId="0">
      <selection activeCell="B2" sqref="B2"/>
    </sheetView>
  </sheetViews>
  <sheetFormatPr defaultRowHeight="14.4" x14ac:dyDescent="0.3"/>
  <sheetData>
    <row r="1" spans="1:5" x14ac:dyDescent="0.3">
      <c r="A1" t="s">
        <v>54</v>
      </c>
      <c r="B1" t="s">
        <v>55</v>
      </c>
      <c r="C1" t="s">
        <v>56</v>
      </c>
      <c r="D1" t="s">
        <v>57</v>
      </c>
      <c r="E1" t="s">
        <v>58</v>
      </c>
    </row>
    <row r="2" spans="1:5" x14ac:dyDescent="0.3">
      <c r="A2" t="s">
        <v>59</v>
      </c>
      <c r="B2">
        <v>10</v>
      </c>
      <c r="C2" t="s">
        <v>60</v>
      </c>
      <c r="D2">
        <f>LOG10(B2)</f>
        <v>1</v>
      </c>
      <c r="E2">
        <v>24.051287150825001</v>
      </c>
    </row>
    <row r="3" spans="1:5" x14ac:dyDescent="0.3">
      <c r="A3" t="s">
        <v>61</v>
      </c>
      <c r="B3">
        <v>1</v>
      </c>
      <c r="C3" t="s">
        <v>60</v>
      </c>
      <c r="D3">
        <f>LOG10(B3)</f>
        <v>0</v>
      </c>
      <c r="E3">
        <v>27.653055651000901</v>
      </c>
    </row>
    <row r="4" spans="1:5" x14ac:dyDescent="0.3">
      <c r="A4" t="s">
        <v>62</v>
      </c>
      <c r="B4">
        <v>0.1</v>
      </c>
      <c r="C4" t="s">
        <v>60</v>
      </c>
      <c r="D4">
        <f>LOG10(B4)</f>
        <v>-1</v>
      </c>
      <c r="E4">
        <v>31.218212258276601</v>
      </c>
    </row>
    <row r="5" spans="1:5" x14ac:dyDescent="0.3">
      <c r="A5" t="s">
        <v>63</v>
      </c>
      <c r="B5">
        <v>0.01</v>
      </c>
      <c r="C5" t="s">
        <v>60</v>
      </c>
      <c r="D5">
        <f>LOG10(B5)</f>
        <v>-2</v>
      </c>
      <c r="E5">
        <v>34.992646695100703</v>
      </c>
    </row>
    <row r="6" spans="1:5" x14ac:dyDescent="0.3">
      <c r="A6" t="s">
        <v>64</v>
      </c>
      <c r="B6">
        <v>1E-3</v>
      </c>
      <c r="C6" t="s">
        <v>60</v>
      </c>
      <c r="D6">
        <f>LOG10(B6)</f>
        <v>-3</v>
      </c>
      <c r="E6">
        <v>-1</v>
      </c>
    </row>
    <row r="7" spans="1:5" x14ac:dyDescent="0.3">
      <c r="A7" t="s">
        <v>78</v>
      </c>
      <c r="B7">
        <v>10</v>
      </c>
      <c r="C7" t="s">
        <v>65</v>
      </c>
      <c r="D7">
        <v>1</v>
      </c>
      <c r="E7">
        <v>17.5198159197978</v>
      </c>
    </row>
    <row r="8" spans="1:5" x14ac:dyDescent="0.3">
      <c r="A8" t="s">
        <v>79</v>
      </c>
      <c r="B8">
        <v>1</v>
      </c>
      <c r="C8" t="s">
        <v>65</v>
      </c>
      <c r="D8">
        <v>0</v>
      </c>
      <c r="E8">
        <v>21.218739476690999</v>
      </c>
    </row>
    <row r="9" spans="1:5" x14ac:dyDescent="0.3">
      <c r="A9" t="s">
        <v>80</v>
      </c>
      <c r="B9">
        <v>0.1</v>
      </c>
      <c r="C9" t="s">
        <v>65</v>
      </c>
      <c r="D9">
        <v>-1</v>
      </c>
      <c r="E9">
        <v>24.656420970412402</v>
      </c>
    </row>
    <row r="10" spans="1:5" x14ac:dyDescent="0.3">
      <c r="A10" t="s">
        <v>81</v>
      </c>
      <c r="B10">
        <v>0.01</v>
      </c>
      <c r="C10" t="s">
        <v>65</v>
      </c>
      <c r="D10">
        <v>-2</v>
      </c>
      <c r="E10">
        <v>28.2601017282791</v>
      </c>
    </row>
    <row r="11" spans="1:5" x14ac:dyDescent="0.3">
      <c r="A11" t="s">
        <v>82</v>
      </c>
      <c r="B11">
        <v>1E-3</v>
      </c>
      <c r="C11" t="s">
        <v>65</v>
      </c>
      <c r="D11">
        <v>-3</v>
      </c>
      <c r="E11">
        <v>31.235285658543599</v>
      </c>
    </row>
    <row r="12" spans="1:5" x14ac:dyDescent="0.3">
      <c r="A12" t="s">
        <v>66</v>
      </c>
      <c r="B12">
        <v>10</v>
      </c>
      <c r="C12" t="s">
        <v>60</v>
      </c>
      <c r="D12">
        <v>1</v>
      </c>
      <c r="E12">
        <v>24.112300489195299</v>
      </c>
    </row>
    <row r="13" spans="1:5" x14ac:dyDescent="0.3">
      <c r="A13" t="s">
        <v>67</v>
      </c>
      <c r="B13">
        <v>1</v>
      </c>
      <c r="C13" t="s">
        <v>60</v>
      </c>
      <c r="D13">
        <v>0</v>
      </c>
      <c r="E13">
        <v>27.7208311878389</v>
      </c>
    </row>
    <row r="14" spans="1:5" x14ac:dyDescent="0.3">
      <c r="A14" t="s">
        <v>68</v>
      </c>
      <c r="B14">
        <v>0.1</v>
      </c>
      <c r="C14" t="s">
        <v>60</v>
      </c>
      <c r="D14">
        <v>-1</v>
      </c>
      <c r="E14">
        <v>31.260698427682801</v>
      </c>
    </row>
    <row r="15" spans="1:5" x14ac:dyDescent="0.3">
      <c r="A15" t="s">
        <v>69</v>
      </c>
      <c r="B15">
        <v>0.01</v>
      </c>
      <c r="C15" t="s">
        <v>60</v>
      </c>
      <c r="D15">
        <v>-2</v>
      </c>
      <c r="E15">
        <v>34.178952810651701</v>
      </c>
    </row>
    <row r="16" spans="1:5" x14ac:dyDescent="0.3">
      <c r="A16" t="s">
        <v>70</v>
      </c>
      <c r="B16">
        <v>1E-3</v>
      </c>
      <c r="C16" t="s">
        <v>60</v>
      </c>
      <c r="D16">
        <v>-3</v>
      </c>
      <c r="E16">
        <v>-1</v>
      </c>
    </row>
    <row r="17" spans="1:5" x14ac:dyDescent="0.3">
      <c r="A17" t="s">
        <v>78</v>
      </c>
      <c r="B17">
        <v>10</v>
      </c>
      <c r="C17" t="s">
        <v>65</v>
      </c>
      <c r="D17">
        <v>1</v>
      </c>
      <c r="E17">
        <v>17.5259971924688</v>
      </c>
    </row>
    <row r="18" spans="1:5" x14ac:dyDescent="0.3">
      <c r="A18" t="s">
        <v>79</v>
      </c>
      <c r="B18">
        <v>1</v>
      </c>
      <c r="C18" t="s">
        <v>65</v>
      </c>
      <c r="D18">
        <v>0</v>
      </c>
      <c r="E18">
        <v>21.131990219638901</v>
      </c>
    </row>
    <row r="19" spans="1:5" x14ac:dyDescent="0.3">
      <c r="A19" t="s">
        <v>80</v>
      </c>
      <c r="B19">
        <v>0.1</v>
      </c>
      <c r="C19" t="s">
        <v>65</v>
      </c>
      <c r="D19">
        <v>-1</v>
      </c>
      <c r="E19">
        <v>24.760398365803301</v>
      </c>
    </row>
    <row r="20" spans="1:5" x14ac:dyDescent="0.3">
      <c r="A20" t="s">
        <v>81</v>
      </c>
      <c r="B20">
        <v>0.01</v>
      </c>
      <c r="C20" t="s">
        <v>65</v>
      </c>
      <c r="D20">
        <v>-2</v>
      </c>
      <c r="E20">
        <v>28.248555451886901</v>
      </c>
    </row>
    <row r="21" spans="1:5" x14ac:dyDescent="0.3">
      <c r="A21" t="s">
        <v>82</v>
      </c>
      <c r="B21">
        <v>1E-3</v>
      </c>
      <c r="C21" t="s">
        <v>65</v>
      </c>
      <c r="D21">
        <v>-3</v>
      </c>
      <c r="E21">
        <v>30.856952419403399</v>
      </c>
    </row>
    <row r="39" spans="1:2" x14ac:dyDescent="0.3">
      <c r="A39" t="s">
        <v>71</v>
      </c>
      <c r="B39">
        <f>10^(-1/-3.6)</f>
        <v>1.895735652406376</v>
      </c>
    </row>
    <row r="40" spans="1:2" x14ac:dyDescent="0.3">
      <c r="A40" t="s">
        <v>72</v>
      </c>
      <c r="B40">
        <f>10^(-1/-3.37)</f>
        <v>1.9803224233230494</v>
      </c>
    </row>
    <row r="41" spans="1:2" x14ac:dyDescent="0.3">
      <c r="A41" t="s">
        <v>73</v>
      </c>
      <c r="B41">
        <f>10^(-1/-3.4)</f>
        <v>1.9684194472866121</v>
      </c>
    </row>
    <row r="42" spans="1:2" x14ac:dyDescent="0.3">
      <c r="A42" t="s">
        <v>74</v>
      </c>
      <c r="B42">
        <f>10^(-1/-3.37)</f>
        <v>1.9803224233230494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17" sqref="L17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7"/>
  <sheetViews>
    <sheetView workbookViewId="0">
      <selection activeCell="H9" sqref="H9"/>
    </sheetView>
  </sheetViews>
  <sheetFormatPr defaultRowHeight="14.4" x14ac:dyDescent="0.3"/>
  <cols>
    <col min="3" max="3" width="11.5546875" style="8" bestFit="1" customWidth="1"/>
    <col min="4" max="5" width="10.5546875" bestFit="1" customWidth="1"/>
    <col min="7" max="7" width="10.33203125" customWidth="1"/>
    <col min="8" max="8" width="21.21875" style="8" bestFit="1" customWidth="1"/>
    <col min="9" max="10" width="10.5546875" bestFit="1" customWidth="1"/>
    <col min="12" max="12" width="21.44140625" bestFit="1" customWidth="1"/>
    <col min="13" max="13" width="33.44140625" bestFit="1" customWidth="1"/>
    <col min="14" max="14" width="18.33203125" bestFit="1" customWidth="1"/>
    <col min="15" max="15" width="26.6640625" bestFit="1" customWidth="1"/>
    <col min="16" max="16" width="38.6640625" bestFit="1" customWidth="1"/>
    <col min="17" max="17" width="14.6640625" customWidth="1"/>
    <col min="18" max="18" width="10.5546875" bestFit="1" customWidth="1"/>
  </cols>
  <sheetData>
    <row r="1" spans="1:18" x14ac:dyDescent="0.3">
      <c r="A1" s="1"/>
      <c r="B1" s="12" t="s">
        <v>60</v>
      </c>
      <c r="C1" s="13"/>
      <c r="D1" s="13"/>
      <c r="E1" s="13"/>
      <c r="F1" s="13"/>
      <c r="G1" s="13"/>
      <c r="H1" s="14" t="s">
        <v>65</v>
      </c>
      <c r="I1" s="15"/>
      <c r="J1" s="15"/>
      <c r="K1" s="16"/>
      <c r="L1" s="14" t="s">
        <v>76</v>
      </c>
      <c r="M1" s="15"/>
      <c r="N1" s="9"/>
      <c r="O1" s="2" t="s">
        <v>77</v>
      </c>
      <c r="P1" s="2" t="s">
        <v>83</v>
      </c>
      <c r="Q1" s="2" t="s">
        <v>89</v>
      </c>
      <c r="R1" s="2" t="s">
        <v>85</v>
      </c>
    </row>
    <row r="2" spans="1:18" x14ac:dyDescent="0.3">
      <c r="A2" s="2" t="s">
        <v>0</v>
      </c>
      <c r="B2" s="2" t="s">
        <v>1</v>
      </c>
      <c r="C2" s="4" t="s">
        <v>2</v>
      </c>
      <c r="D2" s="2" t="s">
        <v>3</v>
      </c>
      <c r="E2" s="2" t="s">
        <v>4</v>
      </c>
      <c r="F2" s="2" t="s">
        <v>5</v>
      </c>
      <c r="G2" s="2" t="s">
        <v>1</v>
      </c>
      <c r="H2" s="4" t="s">
        <v>2</v>
      </c>
      <c r="I2" s="2" t="s">
        <v>3</v>
      </c>
      <c r="J2" s="2" t="s">
        <v>4</v>
      </c>
      <c r="K2" s="2" t="s">
        <v>5</v>
      </c>
      <c r="L2" s="2" t="s">
        <v>75</v>
      </c>
      <c r="M2" s="2" t="s">
        <v>88</v>
      </c>
      <c r="N2" s="4" t="s">
        <v>84</v>
      </c>
      <c r="O2" s="2" t="s">
        <v>86</v>
      </c>
      <c r="P2" s="2" t="s">
        <v>87</v>
      </c>
      <c r="Q2" s="2"/>
      <c r="R2" s="1"/>
    </row>
    <row r="3" spans="1:18" x14ac:dyDescent="0.3">
      <c r="A3" s="1">
        <v>1</v>
      </c>
      <c r="B3" s="1" t="s">
        <v>6</v>
      </c>
      <c r="C3" s="6">
        <v>33.011152015369703</v>
      </c>
      <c r="D3" s="5">
        <v>1.0140401565846799</v>
      </c>
      <c r="E3" s="5">
        <v>0.99892000000000003</v>
      </c>
      <c r="F3" s="5"/>
      <c r="G3" s="5" t="s">
        <v>31</v>
      </c>
      <c r="H3" s="6">
        <v>30.186478918440699</v>
      </c>
      <c r="I3" s="5">
        <v>0.859464965225198</v>
      </c>
      <c r="J3" s="5">
        <v>0.99711000000000005</v>
      </c>
      <c r="K3" s="5"/>
      <c r="L3" s="5">
        <f>(27.631-C3)/3.374</f>
        <v>-1.5945915872465035</v>
      </c>
      <c r="M3" s="5">
        <f t="shared" ref="M3:M26" si="0">10^L3</f>
        <v>2.5433633732081413E-2</v>
      </c>
      <c r="N3" s="5">
        <f t="shared" ref="N3:N26" si="1">O3/2*M3</f>
        <v>0.28231333442610368</v>
      </c>
      <c r="O3" s="5">
        <v>22.2</v>
      </c>
      <c r="P3" s="5">
        <f>N3/O3</f>
        <v>1.2716816866040707E-2</v>
      </c>
      <c r="Q3" s="5">
        <f>P3*100</f>
        <v>1.2716816866040708</v>
      </c>
      <c r="R3" s="5">
        <f>LOG10(P3+1)</f>
        <v>5.4880218007544975E-3</v>
      </c>
    </row>
    <row r="4" spans="1:18" x14ac:dyDescent="0.3">
      <c r="A4" s="1">
        <v>2</v>
      </c>
      <c r="B4" s="1" t="s">
        <v>7</v>
      </c>
      <c r="C4" s="6">
        <v>31.6651525351168</v>
      </c>
      <c r="D4" s="5">
        <v>1.08599427826168</v>
      </c>
      <c r="E4" s="5">
        <v>0.99936999999999998</v>
      </c>
      <c r="F4" s="5"/>
      <c r="G4" s="5" t="s">
        <v>32</v>
      </c>
      <c r="H4" s="6">
        <v>29.294357795705199</v>
      </c>
      <c r="I4" s="5">
        <v>0.88892937472014799</v>
      </c>
      <c r="J4" s="5">
        <v>0.99838000000000005</v>
      </c>
      <c r="K4" s="5"/>
      <c r="L4" s="5">
        <f t="shared" ref="L4:L26" si="2">(27.631-C4)/3.374</f>
        <v>-1.1956587241010075</v>
      </c>
      <c r="M4" s="5">
        <f t="shared" si="0"/>
        <v>6.3729612218958079E-2</v>
      </c>
      <c r="N4" s="5">
        <f t="shared" si="1"/>
        <v>1.9819909400095963</v>
      </c>
      <c r="O4" s="5">
        <v>62.2</v>
      </c>
      <c r="P4" s="5">
        <f t="shared" ref="P4:P26" si="3">N4/O4</f>
        <v>3.1864806109479039E-2</v>
      </c>
      <c r="Q4" s="5">
        <f>P4*100</f>
        <v>3.1864806109479038</v>
      </c>
      <c r="R4" s="5">
        <f t="shared" ref="R4:R26" si="4">LOG10(P4+1)</f>
        <v>1.3622800191585589E-2</v>
      </c>
    </row>
    <row r="5" spans="1:18" x14ac:dyDescent="0.3">
      <c r="A5" s="1">
        <v>3</v>
      </c>
      <c r="B5" s="1" t="s">
        <v>8</v>
      </c>
      <c r="C5" s="6">
        <v>31.342214837356501</v>
      </c>
      <c r="D5" s="5">
        <v>1.0645100330172801</v>
      </c>
      <c r="E5" s="5">
        <v>0.99939</v>
      </c>
      <c r="F5" s="5"/>
      <c r="G5" s="5" t="s">
        <v>33</v>
      </c>
      <c r="H5" s="6">
        <v>28.315277347153799</v>
      </c>
      <c r="I5" s="5">
        <v>0.87553304204666704</v>
      </c>
      <c r="J5" s="5">
        <v>0.99868999999999997</v>
      </c>
      <c r="K5" s="5"/>
      <c r="L5" s="5">
        <f t="shared" si="2"/>
        <v>-1.0999451207339954</v>
      </c>
      <c r="M5" s="5">
        <f t="shared" si="0"/>
        <v>7.9442861570231366E-2</v>
      </c>
      <c r="N5" s="5">
        <f t="shared" si="1"/>
        <v>0.73087432644612849</v>
      </c>
      <c r="O5" s="5">
        <v>18.399999999999999</v>
      </c>
      <c r="P5" s="5">
        <f t="shared" si="3"/>
        <v>3.9721430785115683E-2</v>
      </c>
      <c r="Q5" s="5">
        <f t="shared" ref="Q5:Q26" si="5">P5*100</f>
        <v>3.9721430785115683</v>
      </c>
      <c r="R5" s="5">
        <f t="shared" si="4"/>
        <v>1.6916995761819036E-2</v>
      </c>
    </row>
    <row r="6" spans="1:18" x14ac:dyDescent="0.3">
      <c r="A6" s="1">
        <v>4</v>
      </c>
      <c r="B6" s="1" t="s">
        <v>9</v>
      </c>
      <c r="C6" s="6">
        <v>28.455578215286799</v>
      </c>
      <c r="D6" s="5">
        <v>1.0397173400903299</v>
      </c>
      <c r="E6" s="5">
        <v>0.99961</v>
      </c>
      <c r="F6" s="5"/>
      <c r="G6" s="5" t="s">
        <v>34</v>
      </c>
      <c r="H6" s="6">
        <v>25.399242472071499</v>
      </c>
      <c r="I6" s="5">
        <v>0.88272335730631102</v>
      </c>
      <c r="J6" s="5">
        <v>0.99804000000000004</v>
      </c>
      <c r="K6" s="5"/>
      <c r="L6" s="5">
        <f t="shared" si="2"/>
        <v>-0.24439188360604588</v>
      </c>
      <c r="M6" s="5">
        <f t="shared" si="0"/>
        <v>0.56965001925302827</v>
      </c>
      <c r="N6" s="5">
        <f t="shared" si="1"/>
        <v>36.001881216791389</v>
      </c>
      <c r="O6" s="5">
        <v>126.4</v>
      </c>
      <c r="P6" s="5">
        <f t="shared" si="3"/>
        <v>0.28482500962651414</v>
      </c>
      <c r="Q6" s="5">
        <f t="shared" si="5"/>
        <v>28.482500962651415</v>
      </c>
      <c r="R6" s="5">
        <f t="shared" si="4"/>
        <v>0.108843981730587</v>
      </c>
    </row>
    <row r="7" spans="1:18" x14ac:dyDescent="0.3">
      <c r="A7" s="1">
        <v>5</v>
      </c>
      <c r="B7" s="1" t="s">
        <v>10</v>
      </c>
      <c r="C7" s="6">
        <v>28.3574281697007</v>
      </c>
      <c r="D7" s="5">
        <v>0.98356317819842998</v>
      </c>
      <c r="E7" s="5">
        <v>0.99931000000000003</v>
      </c>
      <c r="F7" s="5"/>
      <c r="G7" s="5" t="s">
        <v>35</v>
      </c>
      <c r="H7" s="6">
        <v>24.4884151335275</v>
      </c>
      <c r="I7" s="5">
        <v>0.89755000400784501</v>
      </c>
      <c r="J7" s="5">
        <v>0.99751999999999996</v>
      </c>
      <c r="K7" s="5"/>
      <c r="L7" s="5">
        <f t="shared" si="2"/>
        <v>-0.21530176932445169</v>
      </c>
      <c r="M7" s="5">
        <f t="shared" si="0"/>
        <v>0.60911350791560448</v>
      </c>
      <c r="N7" s="5">
        <f t="shared" si="1"/>
        <v>11.238144221042901</v>
      </c>
      <c r="O7" s="5">
        <v>36.9</v>
      </c>
      <c r="P7" s="5">
        <f t="shared" si="3"/>
        <v>0.30455675395780224</v>
      </c>
      <c r="Q7" s="5">
        <f t="shared" si="5"/>
        <v>30.455675395780226</v>
      </c>
      <c r="R7" s="5">
        <f t="shared" si="4"/>
        <v>0.11546297756774222</v>
      </c>
    </row>
    <row r="8" spans="1:18" x14ac:dyDescent="0.3">
      <c r="A8" s="1">
        <v>6</v>
      </c>
      <c r="B8" s="1" t="s">
        <v>11</v>
      </c>
      <c r="C8" s="6">
        <v>32.907799552490999</v>
      </c>
      <c r="D8" s="5">
        <v>0.98327917764990302</v>
      </c>
      <c r="E8" s="5">
        <v>0.99895999999999996</v>
      </c>
      <c r="F8" s="5"/>
      <c r="G8" s="5" t="s">
        <v>36</v>
      </c>
      <c r="H8" s="6">
        <v>29.212997807201699</v>
      </c>
      <c r="I8" s="5">
        <v>0.88093249055371403</v>
      </c>
      <c r="J8" s="5">
        <v>0.99809999999999999</v>
      </c>
      <c r="K8" s="5"/>
      <c r="L8" s="5">
        <f t="shared" si="2"/>
        <v>-1.563959559125963</v>
      </c>
      <c r="M8" s="5">
        <f t="shared" si="0"/>
        <v>2.7292319131042079E-2</v>
      </c>
      <c r="N8" s="5">
        <f t="shared" si="1"/>
        <v>0.35343553274699491</v>
      </c>
      <c r="O8" s="5">
        <v>25.9</v>
      </c>
      <c r="P8" s="5">
        <f t="shared" si="3"/>
        <v>1.3646159565521039E-2</v>
      </c>
      <c r="Q8" s="5">
        <f t="shared" si="5"/>
        <v>1.3646159565521039</v>
      </c>
      <c r="R8" s="5">
        <f t="shared" si="4"/>
        <v>5.8863792906748503E-3</v>
      </c>
    </row>
    <row r="9" spans="1:18" x14ac:dyDescent="0.3">
      <c r="A9" s="1">
        <v>7</v>
      </c>
      <c r="B9" s="1" t="s">
        <v>90</v>
      </c>
      <c r="C9" s="6">
        <v>33.5567721684858</v>
      </c>
      <c r="D9" s="5">
        <v>0.98327917764990302</v>
      </c>
      <c r="E9" s="5">
        <v>0.99895999999999996</v>
      </c>
      <c r="F9" s="5"/>
      <c r="G9" s="5" t="s">
        <v>99</v>
      </c>
      <c r="H9" s="6">
        <v>28.2481859496047</v>
      </c>
      <c r="I9" s="5">
        <v>0.88093249055371403</v>
      </c>
      <c r="J9" s="5">
        <v>0.99809999999999999</v>
      </c>
      <c r="K9" s="5"/>
      <c r="L9" s="5">
        <f t="shared" si="2"/>
        <v>-1.7563047328055126</v>
      </c>
      <c r="M9" s="5">
        <f t="shared" ref="M9" si="6">10^L9</f>
        <v>1.752650282527192E-2</v>
      </c>
      <c r="N9" s="5">
        <f t="shared" ref="N9" si="7">O9/2*M9</f>
        <v>0.26815549322666038</v>
      </c>
      <c r="O9" s="5">
        <v>30.6</v>
      </c>
      <c r="P9" s="5">
        <f t="shared" ref="P9" si="8">N9/O9</f>
        <v>8.7632514126359598E-3</v>
      </c>
      <c r="Q9" s="5">
        <f t="shared" ref="Q9" si="9">P9*100</f>
        <v>0.87632514126359595</v>
      </c>
      <c r="R9" s="5">
        <f t="shared" ref="R9" si="10">LOG10(P9+1)</f>
        <v>3.7892527884517239E-3</v>
      </c>
    </row>
    <row r="10" spans="1:18" x14ac:dyDescent="0.3">
      <c r="A10" s="1">
        <v>8</v>
      </c>
      <c r="B10" s="1" t="s">
        <v>12</v>
      </c>
      <c r="C10" s="6">
        <v>29.271149998851101</v>
      </c>
      <c r="D10" s="5">
        <v>0.98126978678464205</v>
      </c>
      <c r="E10" s="5">
        <v>0.99885000000000002</v>
      </c>
      <c r="F10" s="5"/>
      <c r="G10" s="5" t="s">
        <v>37</v>
      </c>
      <c r="H10" s="6">
        <v>25.056417705446499</v>
      </c>
      <c r="I10" s="5">
        <v>0.91438191972872795</v>
      </c>
      <c r="J10" s="5">
        <v>0.99731000000000003</v>
      </c>
      <c r="K10" s="5"/>
      <c r="L10" s="5">
        <f t="shared" si="2"/>
        <v>-0.48611440392741567</v>
      </c>
      <c r="M10" s="5">
        <f t="shared" si="0"/>
        <v>0.32650181217559487</v>
      </c>
      <c r="N10" s="5">
        <f t="shared" si="1"/>
        <v>2.8732159471452352</v>
      </c>
      <c r="O10" s="5">
        <v>17.600000000000001</v>
      </c>
      <c r="P10" s="5">
        <f t="shared" si="3"/>
        <v>0.16325090608779744</v>
      </c>
      <c r="Q10" s="5">
        <f t="shared" si="5"/>
        <v>16.325090608779742</v>
      </c>
      <c r="R10" s="5">
        <f t="shared" si="4"/>
        <v>6.5673399489231274E-2</v>
      </c>
    </row>
    <row r="11" spans="1:18" x14ac:dyDescent="0.3">
      <c r="A11" s="1">
        <v>9</v>
      </c>
      <c r="B11" s="1" t="s">
        <v>13</v>
      </c>
      <c r="C11" s="6">
        <v>32.114096070136199</v>
      </c>
      <c r="D11" s="5">
        <v>0.96126929167663</v>
      </c>
      <c r="E11" s="5">
        <v>0.99917</v>
      </c>
      <c r="F11" s="5"/>
      <c r="G11" s="5" t="s">
        <v>38</v>
      </c>
      <c r="H11" s="6">
        <v>28.302655191491699</v>
      </c>
      <c r="I11" s="5">
        <v>0.83222909670182899</v>
      </c>
      <c r="J11" s="5">
        <v>0.99885000000000002</v>
      </c>
      <c r="K11" s="5"/>
      <c r="L11" s="5">
        <f t="shared" si="2"/>
        <v>-1.3287184558791341</v>
      </c>
      <c r="M11" s="5">
        <f t="shared" si="0"/>
        <v>4.6911740268893366E-2</v>
      </c>
      <c r="N11" s="5">
        <f t="shared" si="1"/>
        <v>0.59343351440150105</v>
      </c>
      <c r="O11" s="5">
        <v>25.3</v>
      </c>
      <c r="P11" s="5">
        <f t="shared" si="3"/>
        <v>2.345587013444668E-2</v>
      </c>
      <c r="Q11" s="5">
        <f t="shared" si="5"/>
        <v>2.3455870134446681</v>
      </c>
      <c r="R11" s="5">
        <f t="shared" si="4"/>
        <v>1.0069121282567893E-2</v>
      </c>
    </row>
    <row r="12" spans="1:18" x14ac:dyDescent="0.3">
      <c r="A12" s="1">
        <v>10</v>
      </c>
      <c r="B12" s="1" t="s">
        <v>14</v>
      </c>
      <c r="C12" s="6">
        <v>30.944927443525501</v>
      </c>
      <c r="D12" s="5">
        <v>0.95826762479358396</v>
      </c>
      <c r="E12" s="5">
        <v>0.99846999999999997</v>
      </c>
      <c r="F12" s="5"/>
      <c r="G12" s="5" t="s">
        <v>39</v>
      </c>
      <c r="H12" s="6">
        <v>26.940705708557999</v>
      </c>
      <c r="I12" s="5">
        <v>0.88970367044230103</v>
      </c>
      <c r="J12" s="5">
        <v>0.99797000000000002</v>
      </c>
      <c r="K12" s="5"/>
      <c r="L12" s="5">
        <f t="shared" si="2"/>
        <v>-0.98219544858491414</v>
      </c>
      <c r="M12" s="5">
        <f t="shared" si="0"/>
        <v>0.10418484535225055</v>
      </c>
      <c r="N12" s="5">
        <f t="shared" si="1"/>
        <v>0.85431573188845444</v>
      </c>
      <c r="O12" s="5">
        <v>16.399999999999999</v>
      </c>
      <c r="P12" s="5">
        <f t="shared" si="3"/>
        <v>5.2092422676125273E-2</v>
      </c>
      <c r="Q12" s="5">
        <f t="shared" si="5"/>
        <v>5.2092422676125274</v>
      </c>
      <c r="R12" s="5">
        <f t="shared" si="4"/>
        <v>2.2053892759898233E-2</v>
      </c>
    </row>
    <row r="13" spans="1:18" x14ac:dyDescent="0.3">
      <c r="A13" s="1">
        <v>11</v>
      </c>
      <c r="B13" s="1" t="s">
        <v>15</v>
      </c>
      <c r="C13" s="6">
        <v>33.305223781234901</v>
      </c>
      <c r="D13" s="5">
        <v>0.96305979302233602</v>
      </c>
      <c r="E13" s="5">
        <v>0.99968000000000001</v>
      </c>
      <c r="F13" s="5"/>
      <c r="G13" s="5" t="s">
        <v>40</v>
      </c>
      <c r="H13" s="6">
        <v>30.217647630616302</v>
      </c>
      <c r="I13" s="5">
        <v>0.88126565259066103</v>
      </c>
      <c r="J13" s="5">
        <v>0.99731000000000003</v>
      </c>
      <c r="K13" s="5"/>
      <c r="L13" s="5">
        <f t="shared" si="2"/>
        <v>-1.6817497869694429</v>
      </c>
      <c r="M13" s="5">
        <f t="shared" si="0"/>
        <v>2.0808952221128878E-2</v>
      </c>
      <c r="N13" s="5">
        <f t="shared" si="1"/>
        <v>0.62738990946703566</v>
      </c>
      <c r="O13" s="5">
        <v>60.3</v>
      </c>
      <c r="P13" s="5">
        <f t="shared" si="3"/>
        <v>1.0404476110564439E-2</v>
      </c>
      <c r="Q13" s="5">
        <f t="shared" si="5"/>
        <v>1.0404476110564438</v>
      </c>
      <c r="R13" s="5">
        <f t="shared" si="4"/>
        <v>4.4952614841435191E-3</v>
      </c>
    </row>
    <row r="14" spans="1:18" x14ac:dyDescent="0.3">
      <c r="A14" s="1">
        <v>12</v>
      </c>
      <c r="B14" s="1" t="s">
        <v>16</v>
      </c>
      <c r="C14" s="6">
        <v>30.255890154480099</v>
      </c>
      <c r="D14" s="5">
        <v>0.94544268312530799</v>
      </c>
      <c r="E14" s="5">
        <v>0.99904999999999999</v>
      </c>
      <c r="F14" s="5"/>
      <c r="G14" s="5" t="s">
        <v>41</v>
      </c>
      <c r="H14" s="6">
        <v>26.974287081884</v>
      </c>
      <c r="I14" s="5">
        <v>0.89754291216388804</v>
      </c>
      <c r="J14" s="5">
        <v>0.99814999999999998</v>
      </c>
      <c r="K14" s="5"/>
      <c r="L14" s="5">
        <f t="shared" si="2"/>
        <v>-0.77797574228811461</v>
      </c>
      <c r="M14" s="5">
        <f t="shared" si="0"/>
        <v>0.16673403399881537</v>
      </c>
      <c r="N14" s="5">
        <f t="shared" si="1"/>
        <v>7.0195028313501275</v>
      </c>
      <c r="O14" s="5">
        <v>84.2</v>
      </c>
      <c r="P14" s="5">
        <f t="shared" si="3"/>
        <v>8.3367016999407684E-2</v>
      </c>
      <c r="Q14" s="5">
        <f t="shared" si="5"/>
        <v>8.3367016999407682</v>
      </c>
      <c r="R14" s="5">
        <f t="shared" si="4"/>
        <v>3.4775609400341051E-2</v>
      </c>
    </row>
    <row r="15" spans="1:18" x14ac:dyDescent="0.3">
      <c r="A15" s="1">
        <v>13</v>
      </c>
      <c r="B15" s="1" t="s">
        <v>17</v>
      </c>
      <c r="C15" s="6">
        <v>28.871367080451002</v>
      </c>
      <c r="D15" s="5">
        <v>1.0144526764299</v>
      </c>
      <c r="E15" s="5">
        <v>0.99963000000000002</v>
      </c>
      <c r="F15" s="5"/>
      <c r="G15" s="5" t="s">
        <v>42</v>
      </c>
      <c r="H15" s="6">
        <v>25.620613265318401</v>
      </c>
      <c r="I15" s="5">
        <v>0.89173151896226899</v>
      </c>
      <c r="J15" s="5">
        <v>0.99717</v>
      </c>
      <c r="K15" s="5"/>
      <c r="L15" s="5">
        <f t="shared" si="2"/>
        <v>-0.36762509794042719</v>
      </c>
      <c r="M15" s="5">
        <f t="shared" si="0"/>
        <v>0.42891862201182529</v>
      </c>
      <c r="N15" s="5">
        <f t="shared" si="1"/>
        <v>9.350425959857791</v>
      </c>
      <c r="O15" s="5">
        <v>43.6</v>
      </c>
      <c r="P15" s="5">
        <f t="shared" si="3"/>
        <v>0.21445931100591262</v>
      </c>
      <c r="Q15" s="5">
        <f t="shared" si="5"/>
        <v>21.445931100591263</v>
      </c>
      <c r="R15" s="5">
        <f t="shared" si="4"/>
        <v>8.4382968872210751E-2</v>
      </c>
    </row>
    <row r="16" spans="1:18" x14ac:dyDescent="0.3">
      <c r="A16" s="1">
        <v>14</v>
      </c>
      <c r="B16" s="1" t="s">
        <v>18</v>
      </c>
      <c r="C16" s="6">
        <v>34.775031420375598</v>
      </c>
      <c r="D16" s="5">
        <v>0.91348371628151304</v>
      </c>
      <c r="E16" s="5">
        <v>0.99777000000000005</v>
      </c>
      <c r="F16" s="5"/>
      <c r="G16" s="5" t="s">
        <v>43</v>
      </c>
      <c r="H16" s="6">
        <v>33.007926699037498</v>
      </c>
      <c r="I16" s="5">
        <v>0.85676151941412304</v>
      </c>
      <c r="J16" s="5">
        <v>0.99580999999999997</v>
      </c>
      <c r="K16" s="5"/>
      <c r="L16" s="5">
        <f t="shared" si="2"/>
        <v>-2.1173774215695307</v>
      </c>
      <c r="M16" s="5">
        <f t="shared" si="0"/>
        <v>7.6317226405146427E-3</v>
      </c>
      <c r="N16" s="5">
        <f t="shared" si="1"/>
        <v>0.16064776158283323</v>
      </c>
      <c r="O16" s="5">
        <v>42.1</v>
      </c>
      <c r="P16" s="5">
        <f t="shared" si="3"/>
        <v>3.8158613202573213E-3</v>
      </c>
      <c r="Q16" s="5">
        <f t="shared" si="5"/>
        <v>0.38158613202573216</v>
      </c>
      <c r="R16" s="5">
        <f t="shared" si="4"/>
        <v>1.6540536985392223E-3</v>
      </c>
    </row>
    <row r="17" spans="1:18" x14ac:dyDescent="0.3">
      <c r="A17" s="1">
        <v>15</v>
      </c>
      <c r="B17" s="1" t="s">
        <v>19</v>
      </c>
      <c r="C17" s="6">
        <v>31.871393712934101</v>
      </c>
      <c r="D17" s="5">
        <v>1.0703796760959901</v>
      </c>
      <c r="E17" s="5">
        <v>0.99887999999999999</v>
      </c>
      <c r="F17" s="5"/>
      <c r="G17" s="5" t="s">
        <v>44</v>
      </c>
      <c r="H17" s="6">
        <v>29.0171871370754</v>
      </c>
      <c r="I17" s="5">
        <v>0.93696283310003003</v>
      </c>
      <c r="J17" s="5">
        <v>0.99782999999999999</v>
      </c>
      <c r="K17" s="5"/>
      <c r="L17" s="5">
        <f t="shared" si="2"/>
        <v>-1.2567853328198282</v>
      </c>
      <c r="M17" s="5">
        <f t="shared" si="0"/>
        <v>5.5362369194529325E-2</v>
      </c>
      <c r="N17" s="5">
        <f t="shared" si="1"/>
        <v>2.167436753965823</v>
      </c>
      <c r="O17" s="5">
        <v>78.3</v>
      </c>
      <c r="P17" s="5">
        <f t="shared" si="3"/>
        <v>2.7681184597264662E-2</v>
      </c>
      <c r="Q17" s="5">
        <f t="shared" si="5"/>
        <v>2.7681184597264661</v>
      </c>
      <c r="R17" s="5">
        <f t="shared" si="4"/>
        <v>1.1858405276983753E-2</v>
      </c>
    </row>
    <row r="18" spans="1:18" x14ac:dyDescent="0.3">
      <c r="A18" s="1">
        <v>16</v>
      </c>
      <c r="B18" s="1" t="s">
        <v>20</v>
      </c>
      <c r="C18" s="6">
        <v>31.9002226712776</v>
      </c>
      <c r="D18" s="5">
        <v>1.0475000849376499</v>
      </c>
      <c r="E18" s="5">
        <v>0.99919000000000002</v>
      </c>
      <c r="F18" s="5"/>
      <c r="G18" s="5" t="s">
        <v>45</v>
      </c>
      <c r="H18" s="6">
        <v>29.139410176531101</v>
      </c>
      <c r="I18" s="5">
        <v>0.91743734651060205</v>
      </c>
      <c r="J18" s="5">
        <v>0.99846000000000001</v>
      </c>
      <c r="K18" s="5"/>
      <c r="L18" s="5">
        <f t="shared" si="2"/>
        <v>-1.2653297780905748</v>
      </c>
      <c r="M18" s="5">
        <f t="shared" si="0"/>
        <v>5.4283797521610846E-2</v>
      </c>
      <c r="N18" s="5">
        <f t="shared" si="1"/>
        <v>0.79797182356767937</v>
      </c>
      <c r="O18" s="5">
        <v>29.4</v>
      </c>
      <c r="P18" s="5">
        <f t="shared" si="3"/>
        <v>2.7141898760805423E-2</v>
      </c>
      <c r="Q18" s="5">
        <f t="shared" si="5"/>
        <v>2.7141898760805425</v>
      </c>
      <c r="R18" s="5">
        <f t="shared" si="4"/>
        <v>1.1630445147260604E-2</v>
      </c>
    </row>
    <row r="19" spans="1:18" x14ac:dyDescent="0.3">
      <c r="A19" s="1">
        <v>17</v>
      </c>
      <c r="B19" s="1" t="s">
        <v>21</v>
      </c>
      <c r="C19" s="6">
        <v>29.611782026339998</v>
      </c>
      <c r="D19" s="5">
        <v>1.09644024402058</v>
      </c>
      <c r="E19" s="5">
        <v>0.99934000000000001</v>
      </c>
      <c r="F19" s="5"/>
      <c r="G19" s="5" t="s">
        <v>46</v>
      </c>
      <c r="H19" s="6">
        <v>27.1931484176969</v>
      </c>
      <c r="I19" s="5">
        <v>0.90499220077410303</v>
      </c>
      <c r="J19" s="5">
        <v>0.99865999999999999</v>
      </c>
      <c r="K19" s="5"/>
      <c r="L19" s="5">
        <f t="shared" si="2"/>
        <v>-0.58707232553052702</v>
      </c>
      <c r="M19" s="5">
        <f t="shared" si="0"/>
        <v>0.25877819212223835</v>
      </c>
      <c r="N19" s="5">
        <f t="shared" si="1"/>
        <v>8.3973523343666354</v>
      </c>
      <c r="O19" s="5">
        <v>64.900000000000006</v>
      </c>
      <c r="P19" s="5">
        <f t="shared" si="3"/>
        <v>0.12938909606111917</v>
      </c>
      <c r="Q19" s="5">
        <f t="shared" si="5"/>
        <v>12.938909606111917</v>
      </c>
      <c r="R19" s="5">
        <f t="shared" si="4"/>
        <v>5.2843590428178495E-2</v>
      </c>
    </row>
    <row r="20" spans="1:18" x14ac:dyDescent="0.3">
      <c r="A20" s="1">
        <v>18</v>
      </c>
      <c r="B20" s="1" t="s">
        <v>22</v>
      </c>
      <c r="C20" s="6">
        <v>31.6591829954607</v>
      </c>
      <c r="D20" s="5">
        <v>1.1547755113484</v>
      </c>
      <c r="E20" s="5">
        <v>0.99890999999999996</v>
      </c>
      <c r="F20" s="5"/>
      <c r="G20" s="5" t="s">
        <v>47</v>
      </c>
      <c r="H20" s="6">
        <v>29.482456292325899</v>
      </c>
      <c r="I20" s="5">
        <v>0.929864180745545</v>
      </c>
      <c r="J20" s="5">
        <v>0.99851000000000001</v>
      </c>
      <c r="K20" s="5"/>
      <c r="L20" s="5">
        <f t="shared" si="2"/>
        <v>-1.1938894473801718</v>
      </c>
      <c r="M20" s="5">
        <f t="shared" si="0"/>
        <v>6.3989770507333676E-2</v>
      </c>
      <c r="N20" s="5">
        <f t="shared" si="1"/>
        <v>0.88945781005193814</v>
      </c>
      <c r="O20" s="5">
        <v>27.8</v>
      </c>
      <c r="P20" s="5">
        <f t="shared" si="3"/>
        <v>3.1994885253666838E-2</v>
      </c>
      <c r="Q20" s="5">
        <f t="shared" si="5"/>
        <v>3.199488525366684</v>
      </c>
      <c r="R20" s="5">
        <f t="shared" si="4"/>
        <v>1.3677544857458651E-2</v>
      </c>
    </row>
    <row r="21" spans="1:18" x14ac:dyDescent="0.3">
      <c r="A21" s="1">
        <v>19</v>
      </c>
      <c r="B21" s="1" t="s">
        <v>23</v>
      </c>
      <c r="C21" s="6">
        <v>29.455349810544</v>
      </c>
      <c r="D21" s="5">
        <v>1.16642278905867</v>
      </c>
      <c r="E21" s="5">
        <v>0.99929999999999997</v>
      </c>
      <c r="F21" s="5"/>
      <c r="G21" s="5" t="s">
        <v>48</v>
      </c>
      <c r="H21" s="6">
        <v>26.324396699833201</v>
      </c>
      <c r="I21" s="5">
        <v>0.95264547245007303</v>
      </c>
      <c r="J21" s="5">
        <v>0.99787000000000003</v>
      </c>
      <c r="K21" s="5"/>
      <c r="L21" s="5">
        <f t="shared" si="2"/>
        <v>-0.54070830188026076</v>
      </c>
      <c r="M21" s="5">
        <f t="shared" si="0"/>
        <v>0.28793316965941368</v>
      </c>
      <c r="N21" s="5">
        <f t="shared" si="1"/>
        <v>10.005677645664626</v>
      </c>
      <c r="O21" s="5">
        <v>69.5</v>
      </c>
      <c r="P21" s="5">
        <f t="shared" si="3"/>
        <v>0.14396658482970684</v>
      </c>
      <c r="Q21" s="5">
        <f t="shared" si="5"/>
        <v>14.396658482970684</v>
      </c>
      <c r="R21" s="5">
        <f t="shared" si="4"/>
        <v>5.8413338936012742E-2</v>
      </c>
    </row>
    <row r="22" spans="1:18" x14ac:dyDescent="0.3">
      <c r="A22" s="1">
        <v>20</v>
      </c>
      <c r="B22" s="1" t="s">
        <v>24</v>
      </c>
      <c r="C22" s="6">
        <v>28.071856367071199</v>
      </c>
      <c r="D22" s="5">
        <v>1.0919746271103601</v>
      </c>
      <c r="E22" s="5">
        <v>0.99883999999999995</v>
      </c>
      <c r="F22" s="5"/>
      <c r="G22" s="5" t="s">
        <v>49</v>
      </c>
      <c r="H22" s="6">
        <v>24.7399267731757</v>
      </c>
      <c r="I22" s="5">
        <v>0.96638413851741001</v>
      </c>
      <c r="J22" s="5">
        <v>0.99838000000000005</v>
      </c>
      <c r="K22" s="5"/>
      <c r="L22" s="5">
        <f t="shared" si="2"/>
        <v>-0.13066282367255438</v>
      </c>
      <c r="M22" s="5">
        <f t="shared" si="0"/>
        <v>0.74017971068041244</v>
      </c>
      <c r="N22" s="5">
        <f t="shared" si="1"/>
        <v>18.763555665748456</v>
      </c>
      <c r="O22" s="5">
        <v>50.7</v>
      </c>
      <c r="P22" s="5">
        <f t="shared" si="3"/>
        <v>0.37008985534020622</v>
      </c>
      <c r="Q22" s="5">
        <f t="shared" si="5"/>
        <v>37.008985534020624</v>
      </c>
      <c r="R22" s="5">
        <f t="shared" si="4"/>
        <v>0.13674905065913504</v>
      </c>
    </row>
    <row r="23" spans="1:18" x14ac:dyDescent="0.3">
      <c r="A23" s="1">
        <v>21</v>
      </c>
      <c r="B23" s="1" t="s">
        <v>25</v>
      </c>
      <c r="C23" s="6">
        <v>29.7834195321443</v>
      </c>
      <c r="D23" s="5">
        <v>1.06200214146037</v>
      </c>
      <c r="E23" s="5">
        <v>0.99960000000000004</v>
      </c>
      <c r="F23" s="5"/>
      <c r="G23" s="5" t="s">
        <v>50</v>
      </c>
      <c r="H23" s="6">
        <v>24.074359393228999</v>
      </c>
      <c r="I23" s="5">
        <v>0.93743786528651696</v>
      </c>
      <c r="J23" s="5">
        <v>0.99765000000000004</v>
      </c>
      <c r="K23" s="5"/>
      <c r="L23" s="5">
        <f t="shared" si="2"/>
        <v>-0.63794295558515124</v>
      </c>
      <c r="M23" s="5">
        <f t="shared" si="0"/>
        <v>0.23017441307689329</v>
      </c>
      <c r="N23" s="5">
        <f t="shared" si="1"/>
        <v>4.3618051278071279</v>
      </c>
      <c r="O23" s="5">
        <v>37.9</v>
      </c>
      <c r="P23" s="5">
        <f t="shared" si="3"/>
        <v>0.11508720653844665</v>
      </c>
      <c r="Q23" s="5">
        <f t="shared" si="5"/>
        <v>11.508720653844664</v>
      </c>
      <c r="R23" s="5">
        <f t="shared" si="4"/>
        <v>4.7308833157662739E-2</v>
      </c>
    </row>
    <row r="24" spans="1:18" x14ac:dyDescent="0.3">
      <c r="A24" s="1">
        <v>22</v>
      </c>
      <c r="B24" s="1" t="s">
        <v>26</v>
      </c>
      <c r="C24" s="6">
        <v>29.9921215568355</v>
      </c>
      <c r="D24" s="5">
        <v>1.10228183757841</v>
      </c>
      <c r="E24" s="5">
        <v>0.99897000000000002</v>
      </c>
      <c r="F24" s="5"/>
      <c r="G24" s="5" t="s">
        <v>51</v>
      </c>
      <c r="H24" s="6">
        <v>26.769808674876501</v>
      </c>
      <c r="I24" s="5">
        <v>0.91537151035874298</v>
      </c>
      <c r="J24" s="5">
        <v>0.99855000000000005</v>
      </c>
      <c r="K24" s="5"/>
      <c r="L24" s="5">
        <f t="shared" si="2"/>
        <v>-0.69979892022391799</v>
      </c>
      <c r="M24" s="5">
        <f t="shared" si="0"/>
        <v>0.19961863418921658</v>
      </c>
      <c r="N24" s="5">
        <f t="shared" si="1"/>
        <v>4.201972249683009</v>
      </c>
      <c r="O24" s="5">
        <v>42.1</v>
      </c>
      <c r="P24" s="5">
        <f t="shared" si="3"/>
        <v>9.9809317094608288E-2</v>
      </c>
      <c r="Q24" s="5">
        <f t="shared" si="5"/>
        <v>9.9809317094608296</v>
      </c>
      <c r="R24" s="5">
        <f t="shared" si="4"/>
        <v>4.1317394510832349E-2</v>
      </c>
    </row>
    <row r="25" spans="1:18" x14ac:dyDescent="0.3">
      <c r="A25" s="1">
        <v>23</v>
      </c>
      <c r="B25" s="1" t="s">
        <v>27</v>
      </c>
      <c r="C25" s="6">
        <v>29.850391587423701</v>
      </c>
      <c r="D25" s="5">
        <v>1.1182062671735</v>
      </c>
      <c r="E25" s="5">
        <v>0.99882000000000004</v>
      </c>
      <c r="F25" s="5"/>
      <c r="G25" s="5" t="s">
        <v>52</v>
      </c>
      <c r="H25" s="6">
        <v>27.547707135863401</v>
      </c>
      <c r="I25" s="5">
        <v>0.80811417471201097</v>
      </c>
      <c r="J25" s="5">
        <v>0.99805999999999995</v>
      </c>
      <c r="K25" s="5"/>
      <c r="L25" s="5">
        <f t="shared" si="2"/>
        <v>-0.65779240883927104</v>
      </c>
      <c r="M25" s="5">
        <f t="shared" si="0"/>
        <v>0.21989106928226421</v>
      </c>
      <c r="N25" s="5">
        <f t="shared" si="1"/>
        <v>3.1444422907363783</v>
      </c>
      <c r="O25" s="5">
        <v>28.6</v>
      </c>
      <c r="P25" s="5">
        <f t="shared" si="3"/>
        <v>0.1099455346411321</v>
      </c>
      <c r="Q25" s="5">
        <f t="shared" si="5"/>
        <v>10.99455346411321</v>
      </c>
      <c r="R25" s="5">
        <f t="shared" si="4"/>
        <v>4.5301668349579681E-2</v>
      </c>
    </row>
    <row r="26" spans="1:18" x14ac:dyDescent="0.3">
      <c r="A26" s="1">
        <v>24</v>
      </c>
      <c r="B26" s="1" t="s">
        <v>28</v>
      </c>
      <c r="C26" s="6">
        <v>31.506086665904601</v>
      </c>
      <c r="D26" s="5">
        <v>1.0514319047851699</v>
      </c>
      <c r="E26" s="5">
        <v>0.99944</v>
      </c>
      <c r="F26" s="5"/>
      <c r="G26" s="5" t="s">
        <v>53</v>
      </c>
      <c r="H26" s="6">
        <v>29.344766418943699</v>
      </c>
      <c r="I26" s="5">
        <v>0.881135553780518</v>
      </c>
      <c r="J26" s="5">
        <v>0.99775000000000003</v>
      </c>
      <c r="K26" s="5"/>
      <c r="L26" s="5">
        <f t="shared" si="2"/>
        <v>-1.148514127416894</v>
      </c>
      <c r="M26" s="5">
        <f t="shared" si="0"/>
        <v>7.1037206152262278E-2</v>
      </c>
      <c r="N26" s="5">
        <f t="shared" si="1"/>
        <v>0.32321928799279337</v>
      </c>
      <c r="O26" s="5">
        <v>9.1</v>
      </c>
      <c r="P26" s="5">
        <f t="shared" si="3"/>
        <v>3.5518603076131139E-2</v>
      </c>
      <c r="Q26" s="5">
        <f t="shared" si="5"/>
        <v>3.5518603076131141</v>
      </c>
      <c r="R26" s="5">
        <f t="shared" si="4"/>
        <v>1.5157905393390568E-2</v>
      </c>
    </row>
    <row r="27" spans="1:18" x14ac:dyDescent="0.3">
      <c r="A27" s="1">
        <v>25</v>
      </c>
      <c r="B27" s="1" t="s">
        <v>29</v>
      </c>
      <c r="C27" s="7">
        <v>-1</v>
      </c>
      <c r="D27" s="1">
        <v>-1</v>
      </c>
      <c r="E27" s="1"/>
      <c r="F27" s="1" t="s">
        <v>30</v>
      </c>
      <c r="G27" s="1" t="s">
        <v>29</v>
      </c>
      <c r="H27" s="7">
        <v>-1</v>
      </c>
      <c r="I27" s="1">
        <v>-1</v>
      </c>
      <c r="J27" s="1"/>
      <c r="K27" s="1" t="s">
        <v>30</v>
      </c>
      <c r="L27" s="1"/>
      <c r="M27" s="1"/>
      <c r="N27" s="1"/>
      <c r="O27" s="1"/>
      <c r="P27" s="1"/>
      <c r="Q27" s="1"/>
      <c r="R27" s="1"/>
    </row>
  </sheetData>
  <mergeCells count="3">
    <mergeCell ref="B1:G1"/>
    <mergeCell ref="H1:K1"/>
    <mergeCell ref="L1:M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6"/>
  <sheetViews>
    <sheetView tabSelected="1" topLeftCell="J1" workbookViewId="0">
      <selection activeCell="S3" sqref="S3:S26"/>
    </sheetView>
  </sheetViews>
  <sheetFormatPr defaultRowHeight="14.4" x14ac:dyDescent="0.3"/>
  <cols>
    <col min="3" max="3" width="11.5546875" style="8" bestFit="1" customWidth="1"/>
    <col min="4" max="5" width="10.5546875" bestFit="1" customWidth="1"/>
    <col min="7" max="7" width="10.33203125" customWidth="1"/>
    <col min="8" max="8" width="21.21875" style="8" bestFit="1" customWidth="1"/>
    <col min="9" max="10" width="10.5546875" bestFit="1" customWidth="1"/>
    <col min="12" max="12" width="21.44140625" bestFit="1" customWidth="1"/>
    <col min="13" max="13" width="33.44140625" bestFit="1" customWidth="1"/>
    <col min="14" max="14" width="18.33203125" bestFit="1" customWidth="1"/>
    <col min="15" max="15" width="26.6640625" bestFit="1" customWidth="1"/>
    <col min="16" max="16" width="38.6640625" bestFit="1" customWidth="1"/>
    <col min="17" max="17" width="14.6640625" customWidth="1"/>
    <col min="18" max="18" width="10.5546875" bestFit="1" customWidth="1"/>
  </cols>
  <sheetData>
    <row r="1" spans="1:19" x14ac:dyDescent="0.3">
      <c r="A1" s="1"/>
      <c r="B1" s="12" t="s">
        <v>60</v>
      </c>
      <c r="C1" s="13"/>
      <c r="D1" s="13"/>
      <c r="E1" s="13"/>
      <c r="F1" s="13"/>
      <c r="G1" s="13"/>
      <c r="H1" s="14" t="s">
        <v>65</v>
      </c>
      <c r="I1" s="15"/>
      <c r="J1" s="15"/>
      <c r="K1" s="16"/>
      <c r="L1" s="14" t="s">
        <v>76</v>
      </c>
      <c r="M1" s="15"/>
      <c r="N1" s="3"/>
      <c r="O1" s="2" t="s">
        <v>77</v>
      </c>
      <c r="P1" s="2" t="s">
        <v>83</v>
      </c>
      <c r="Q1" s="2" t="s">
        <v>89</v>
      </c>
      <c r="R1" s="2" t="s">
        <v>85</v>
      </c>
      <c r="S1" s="11" t="s">
        <v>91</v>
      </c>
    </row>
    <row r="2" spans="1:19" x14ac:dyDescent="0.3">
      <c r="A2" s="2" t="s">
        <v>0</v>
      </c>
      <c r="B2" s="2" t="s">
        <v>1</v>
      </c>
      <c r="C2" s="4" t="s">
        <v>2</v>
      </c>
      <c r="D2" s="2" t="s">
        <v>3</v>
      </c>
      <c r="E2" s="2" t="s">
        <v>4</v>
      </c>
      <c r="F2" s="2" t="s">
        <v>5</v>
      </c>
      <c r="G2" s="2" t="s">
        <v>1</v>
      </c>
      <c r="H2" s="4" t="s">
        <v>2</v>
      </c>
      <c r="I2" s="2" t="s">
        <v>3</v>
      </c>
      <c r="J2" s="2" t="s">
        <v>4</v>
      </c>
      <c r="K2" s="2" t="s">
        <v>5</v>
      </c>
      <c r="L2" s="2" t="s">
        <v>75</v>
      </c>
      <c r="M2" s="2" t="s">
        <v>88</v>
      </c>
      <c r="N2" s="4" t="s">
        <v>84</v>
      </c>
      <c r="O2" s="2" t="s">
        <v>86</v>
      </c>
      <c r="P2" s="2" t="s">
        <v>87</v>
      </c>
      <c r="Q2" s="2"/>
      <c r="R2" s="1"/>
    </row>
    <row r="3" spans="1:19" x14ac:dyDescent="0.3">
      <c r="A3" s="1">
        <v>1</v>
      </c>
      <c r="B3" s="1" t="s">
        <v>6</v>
      </c>
      <c r="C3" s="6">
        <v>33.011152015369703</v>
      </c>
      <c r="D3" s="5">
        <v>1.0140401565846799</v>
      </c>
      <c r="E3" s="5">
        <v>0.99892000000000003</v>
      </c>
      <c r="F3" s="5"/>
      <c r="G3" s="5" t="s">
        <v>31</v>
      </c>
      <c r="H3" s="6">
        <v>30.186478918440699</v>
      </c>
      <c r="I3" s="5">
        <v>0.859464965225198</v>
      </c>
      <c r="J3" s="5">
        <v>0.99711000000000005</v>
      </c>
      <c r="K3" s="5"/>
      <c r="L3" s="5">
        <f t="shared" ref="L3:L9" si="0">(27.631-H3)/3.374</f>
        <v>-0.75740335460601615</v>
      </c>
      <c r="M3" s="5">
        <f t="shared" ref="M3:M26" si="1">10^L3</f>
        <v>0.17482222584518875</v>
      </c>
      <c r="N3" s="5">
        <f t="shared" ref="N3:N26" si="2">O3/2*M3</f>
        <v>1.940526706881595</v>
      </c>
      <c r="O3" s="5">
        <v>22.2</v>
      </c>
      <c r="P3" s="5">
        <f>N3/O3</f>
        <v>8.7411112922594375E-2</v>
      </c>
      <c r="Q3" s="5">
        <f>P3*100</f>
        <v>8.7411112922594381</v>
      </c>
      <c r="R3" s="5">
        <f>LOG10(P3+1)</f>
        <v>3.6393767010642376E-2</v>
      </c>
      <c r="S3">
        <f>LOG10(P3)</f>
        <v>-1.0584333502699974</v>
      </c>
    </row>
    <row r="4" spans="1:19" x14ac:dyDescent="0.3">
      <c r="A4" s="1">
        <v>2</v>
      </c>
      <c r="B4" s="1" t="s">
        <v>7</v>
      </c>
      <c r="C4" s="6">
        <v>31.6651525351168</v>
      </c>
      <c r="D4" s="5">
        <v>1.08599427826168</v>
      </c>
      <c r="E4" s="5">
        <v>0.99936999999999998</v>
      </c>
      <c r="F4" s="5"/>
      <c r="G4" s="5" t="s">
        <v>32</v>
      </c>
      <c r="H4" s="6">
        <v>29.294357795705199</v>
      </c>
      <c r="I4" s="5">
        <v>0.88892937472014799</v>
      </c>
      <c r="J4" s="5">
        <v>0.99838000000000005</v>
      </c>
      <c r="K4" s="5"/>
      <c r="L4" s="5">
        <f t="shared" si="0"/>
        <v>-0.49299282623153495</v>
      </c>
      <c r="M4" s="5">
        <f t="shared" si="1"/>
        <v>0.32137136230058733</v>
      </c>
      <c r="N4" s="5">
        <f t="shared" si="2"/>
        <v>9.9946493675482664</v>
      </c>
      <c r="O4" s="5">
        <v>62.2</v>
      </c>
      <c r="P4" s="5">
        <f t="shared" ref="P4:P26" si="3">N4/O4</f>
        <v>0.16068568115029366</v>
      </c>
      <c r="Q4" s="5">
        <f>P4*100</f>
        <v>16.068568115029365</v>
      </c>
      <c r="R4" s="5">
        <f t="shared" ref="R4:R26" si="4">LOG10(P4+1)</f>
        <v>6.471462678107065E-2</v>
      </c>
      <c r="S4">
        <f t="shared" ref="S4:S26" si="5">LOG10(P4)</f>
        <v>-0.79402282189551621</v>
      </c>
    </row>
    <row r="5" spans="1:19" x14ac:dyDescent="0.3">
      <c r="A5" s="1">
        <v>3</v>
      </c>
      <c r="B5" s="1" t="s">
        <v>8</v>
      </c>
      <c r="C5" s="6">
        <v>31.342214837356501</v>
      </c>
      <c r="D5" s="5">
        <v>1.0645100330172801</v>
      </c>
      <c r="E5" s="5">
        <v>0.99939</v>
      </c>
      <c r="F5" s="5"/>
      <c r="G5" s="5" t="s">
        <v>33</v>
      </c>
      <c r="H5" s="6">
        <v>28.315277347153799</v>
      </c>
      <c r="I5" s="5">
        <v>0.87553304204666704</v>
      </c>
      <c r="J5" s="5">
        <v>0.99868999999999997</v>
      </c>
      <c r="K5" s="5"/>
      <c r="L5" s="5">
        <f t="shared" si="0"/>
        <v>-0.20280893513746259</v>
      </c>
      <c r="M5" s="5">
        <f t="shared" si="1"/>
        <v>0.62688959977057035</v>
      </c>
      <c r="N5" s="5">
        <f t="shared" si="2"/>
        <v>5.7673843178892463</v>
      </c>
      <c r="O5" s="5">
        <v>18.399999999999999</v>
      </c>
      <c r="P5" s="5">
        <f t="shared" si="3"/>
        <v>0.31344479988528517</v>
      </c>
      <c r="Q5" s="5">
        <f t="shared" ref="Q5:Q26" si="6">P5*100</f>
        <v>31.344479988528519</v>
      </c>
      <c r="R5" s="5">
        <f t="shared" si="4"/>
        <v>0.11841182542131057</v>
      </c>
      <c r="S5">
        <f t="shared" si="5"/>
        <v>-0.50383893080144382</v>
      </c>
    </row>
    <row r="6" spans="1:19" x14ac:dyDescent="0.3">
      <c r="A6" s="1">
        <v>4</v>
      </c>
      <c r="B6" s="1" t="s">
        <v>9</v>
      </c>
      <c r="C6" s="6">
        <v>28.455578215286799</v>
      </c>
      <c r="D6" s="10">
        <v>1.0397173400903299</v>
      </c>
      <c r="E6" s="10">
        <v>0.99961</v>
      </c>
      <c r="F6" s="10"/>
      <c r="G6" s="10" t="s">
        <v>34</v>
      </c>
      <c r="H6" s="10">
        <v>25.399242472071499</v>
      </c>
      <c r="I6" s="10">
        <v>0.88272335730631102</v>
      </c>
      <c r="J6" s="10">
        <v>0.99804000000000004</v>
      </c>
      <c r="K6" s="10"/>
      <c r="L6" s="10">
        <f t="shared" si="0"/>
        <v>0.66145747715723202</v>
      </c>
      <c r="M6" s="10">
        <f t="shared" si="1"/>
        <v>4.5862473852160628</v>
      </c>
      <c r="N6" s="10">
        <f t="shared" si="2"/>
        <v>289.85083474565516</v>
      </c>
      <c r="O6" s="10">
        <v>126.4</v>
      </c>
      <c r="P6" s="10">
        <f t="shared" si="3"/>
        <v>2.2931236926080314</v>
      </c>
      <c r="Q6" s="5">
        <f t="shared" si="6"/>
        <v>229.31236926080314</v>
      </c>
      <c r="R6" s="5">
        <f t="shared" si="4"/>
        <v>0.51760804349910516</v>
      </c>
      <c r="S6">
        <f t="shared" si="5"/>
        <v>0.36042748149325093</v>
      </c>
    </row>
    <row r="7" spans="1:19" x14ac:dyDescent="0.3">
      <c r="A7" s="1">
        <v>5</v>
      </c>
      <c r="B7" s="1" t="s">
        <v>10</v>
      </c>
      <c r="C7" s="6">
        <v>28.3574281697007</v>
      </c>
      <c r="D7" s="10">
        <v>0.98356317819842998</v>
      </c>
      <c r="E7" s="10">
        <v>0.99931000000000003</v>
      </c>
      <c r="F7" s="10"/>
      <c r="G7" s="10" t="s">
        <v>35</v>
      </c>
      <c r="H7" s="10">
        <v>24.4884151335275</v>
      </c>
      <c r="I7" s="10">
        <v>0.89755000400784501</v>
      </c>
      <c r="J7" s="10">
        <v>0.99751999999999996</v>
      </c>
      <c r="K7" s="10"/>
      <c r="L7" s="10">
        <f t="shared" si="0"/>
        <v>0.93141223072688206</v>
      </c>
      <c r="M7" s="10">
        <f t="shared" si="1"/>
        <v>8.5391025794402378</v>
      </c>
      <c r="N7" s="10">
        <f t="shared" si="2"/>
        <v>157.54644259067237</v>
      </c>
      <c r="O7" s="10">
        <v>36.9</v>
      </c>
      <c r="P7" s="10">
        <f t="shared" si="3"/>
        <v>4.2695512897201189</v>
      </c>
      <c r="Q7" s="5">
        <f t="shared" si="6"/>
        <v>426.95512897201189</v>
      </c>
      <c r="R7" s="5">
        <f t="shared" si="4"/>
        <v>0.72177363595350863</v>
      </c>
      <c r="S7">
        <f t="shared" si="5"/>
        <v>0.63038223506290092</v>
      </c>
    </row>
    <row r="8" spans="1:19" x14ac:dyDescent="0.3">
      <c r="A8" s="1">
        <v>6</v>
      </c>
      <c r="B8" s="1" t="s">
        <v>11</v>
      </c>
      <c r="C8" s="6">
        <v>32.907799552490999</v>
      </c>
      <c r="D8" s="5">
        <v>0.98327917764990302</v>
      </c>
      <c r="E8" s="5">
        <v>0.99895999999999996</v>
      </c>
      <c r="F8" s="5"/>
      <c r="G8" s="5" t="s">
        <v>36</v>
      </c>
      <c r="H8" s="6">
        <v>29.212997807201699</v>
      </c>
      <c r="I8" s="5">
        <v>0.88093249055371403</v>
      </c>
      <c r="J8" s="5">
        <v>0.99809999999999999</v>
      </c>
      <c r="K8" s="5"/>
      <c r="L8" s="5">
        <f t="shared" si="0"/>
        <v>-0.46887901813921123</v>
      </c>
      <c r="M8" s="5">
        <f t="shared" si="1"/>
        <v>0.33971989553112075</v>
      </c>
      <c r="N8" s="5">
        <f t="shared" si="2"/>
        <v>4.3993726471280139</v>
      </c>
      <c r="O8" s="5">
        <v>25.9</v>
      </c>
      <c r="P8" s="5">
        <f t="shared" si="3"/>
        <v>0.1698599477655604</v>
      </c>
      <c r="Q8" s="5">
        <f t="shared" si="6"/>
        <v>16.985994776556041</v>
      </c>
      <c r="R8" s="5">
        <f t="shared" si="4"/>
        <v>6.8133872384382926E-2</v>
      </c>
      <c r="S8">
        <f t="shared" si="5"/>
        <v>-0.76990901380319243</v>
      </c>
    </row>
    <row r="9" spans="1:19" x14ac:dyDescent="0.3">
      <c r="A9" s="1">
        <v>7</v>
      </c>
      <c r="B9" s="1" t="s">
        <v>90</v>
      </c>
      <c r="D9" s="5">
        <v>0.91651207417914504</v>
      </c>
      <c r="E9" s="5">
        <v>0.99843000000000004</v>
      </c>
      <c r="F9" s="5"/>
      <c r="G9" s="5" t="s">
        <v>90</v>
      </c>
      <c r="H9" s="6">
        <v>28.2481859496047</v>
      </c>
      <c r="I9" s="5">
        <v>0.88093249055371403</v>
      </c>
      <c r="J9" s="5">
        <v>0.99809999999999999</v>
      </c>
      <c r="K9" s="5"/>
      <c r="L9" s="5">
        <f t="shared" si="0"/>
        <v>-0.18292411073049789</v>
      </c>
      <c r="M9" s="5">
        <f t="shared" si="1"/>
        <v>0.6562599321295467</v>
      </c>
      <c r="N9" s="5">
        <f t="shared" si="2"/>
        <v>10.040776961582065</v>
      </c>
      <c r="O9" s="5">
        <v>30.6</v>
      </c>
      <c r="P9" s="5">
        <f t="shared" si="3"/>
        <v>0.32812996606477335</v>
      </c>
      <c r="Q9" s="5">
        <f t="shared" si="6"/>
        <v>32.812996606477334</v>
      </c>
      <c r="R9" s="5">
        <f t="shared" si="4"/>
        <v>0.12324057562160232</v>
      </c>
      <c r="S9">
        <f t="shared" si="5"/>
        <v>-0.48395410639447911</v>
      </c>
    </row>
    <row r="10" spans="1:19" x14ac:dyDescent="0.3">
      <c r="A10" s="1">
        <v>8</v>
      </c>
      <c r="B10" s="1" t="s">
        <v>12</v>
      </c>
      <c r="C10" s="6">
        <v>29.271149998851101</v>
      </c>
      <c r="D10" s="5">
        <v>0.98126978678464205</v>
      </c>
      <c r="E10" s="5">
        <v>0.99885000000000002</v>
      </c>
      <c r="F10" s="5"/>
      <c r="G10" s="10" t="s">
        <v>37</v>
      </c>
      <c r="H10" s="10">
        <v>25.056417705446499</v>
      </c>
      <c r="I10" s="10">
        <v>0.91438191972872795</v>
      </c>
      <c r="J10" s="10">
        <v>0.99731000000000003</v>
      </c>
      <c r="K10" s="10"/>
      <c r="L10" s="10">
        <f t="shared" ref="L10:L26" si="7">(27.631-H10)/3.374</f>
        <v>0.7630652918060169</v>
      </c>
      <c r="M10" s="10">
        <f t="shared" si="1"/>
        <v>5.7951581425036958</v>
      </c>
      <c r="N10" s="10">
        <f t="shared" si="2"/>
        <v>50.997391654032526</v>
      </c>
      <c r="O10" s="10">
        <v>17.600000000000001</v>
      </c>
      <c r="P10" s="10">
        <f t="shared" si="3"/>
        <v>2.8975790712518479</v>
      </c>
      <c r="Q10" s="5">
        <f t="shared" si="6"/>
        <v>289.75790712518477</v>
      </c>
      <c r="R10" s="5">
        <f t="shared" si="4"/>
        <v>0.59079493460110188</v>
      </c>
      <c r="S10">
        <f t="shared" si="5"/>
        <v>0.4620352961420357</v>
      </c>
    </row>
    <row r="11" spans="1:19" x14ac:dyDescent="0.3">
      <c r="A11" s="1">
        <v>9</v>
      </c>
      <c r="B11" s="1" t="s">
        <v>13</v>
      </c>
      <c r="C11" s="6">
        <v>32.114096070136199</v>
      </c>
      <c r="D11" s="5">
        <v>0.96126929167663</v>
      </c>
      <c r="E11" s="5">
        <v>0.99917</v>
      </c>
      <c r="F11" s="5"/>
      <c r="G11" s="5" t="s">
        <v>38</v>
      </c>
      <c r="H11" s="6">
        <v>28.302655191491699</v>
      </c>
      <c r="I11" s="5">
        <v>0.83222909670182899</v>
      </c>
      <c r="J11" s="5">
        <v>0.99885000000000002</v>
      </c>
      <c r="K11" s="5"/>
      <c r="L11" s="5">
        <f t="shared" si="7"/>
        <v>-0.19906792871716017</v>
      </c>
      <c r="M11" s="5">
        <f t="shared" si="1"/>
        <v>0.63231294252955506</v>
      </c>
      <c r="N11" s="5">
        <f t="shared" si="2"/>
        <v>7.9987587229988719</v>
      </c>
      <c r="O11" s="5">
        <v>25.3</v>
      </c>
      <c r="P11" s="5">
        <f t="shared" si="3"/>
        <v>0.31615647126477753</v>
      </c>
      <c r="Q11" s="5">
        <f t="shared" si="6"/>
        <v>31.615647126477754</v>
      </c>
      <c r="R11" s="5">
        <f t="shared" si="4"/>
        <v>0.11930752344763078</v>
      </c>
      <c r="S11">
        <f t="shared" si="5"/>
        <v>-0.50009792438114131</v>
      </c>
    </row>
    <row r="12" spans="1:19" x14ac:dyDescent="0.3">
      <c r="A12" s="1">
        <v>10</v>
      </c>
      <c r="B12" s="1" t="s">
        <v>14</v>
      </c>
      <c r="C12" s="6">
        <v>30.944927443525501</v>
      </c>
      <c r="D12" s="5">
        <v>0.95826762479358396</v>
      </c>
      <c r="E12" s="5">
        <v>0.99846999999999997</v>
      </c>
      <c r="F12" s="5"/>
      <c r="G12" s="5" t="s">
        <v>39</v>
      </c>
      <c r="H12" s="6">
        <v>26.940705708557999</v>
      </c>
      <c r="I12" s="5">
        <v>0.88970367044230103</v>
      </c>
      <c r="J12" s="5">
        <v>0.99797000000000002</v>
      </c>
      <c r="K12" s="5"/>
      <c r="L12" s="5">
        <f t="shared" si="7"/>
        <v>0.20459226183817456</v>
      </c>
      <c r="M12" s="5">
        <f t="shared" si="1"/>
        <v>1.6017408872113057</v>
      </c>
      <c r="N12" s="5">
        <f t="shared" si="2"/>
        <v>13.134275275132705</v>
      </c>
      <c r="O12" s="5">
        <v>16.399999999999999</v>
      </c>
      <c r="P12" s="5">
        <f t="shared" si="3"/>
        <v>0.80087044360565285</v>
      </c>
      <c r="Q12" s="5">
        <f t="shared" si="6"/>
        <v>80.087044360565287</v>
      </c>
      <c r="R12" s="5">
        <f t="shared" si="4"/>
        <v>0.25548247037033062</v>
      </c>
      <c r="S12">
        <f t="shared" si="5"/>
        <v>-9.6437733825806601E-2</v>
      </c>
    </row>
    <row r="13" spans="1:19" x14ac:dyDescent="0.3">
      <c r="A13" s="1">
        <v>11</v>
      </c>
      <c r="B13" s="1" t="s">
        <v>15</v>
      </c>
      <c r="C13" s="6">
        <v>33.305223781234901</v>
      </c>
      <c r="D13" s="5">
        <v>0.96305979302233602</v>
      </c>
      <c r="E13" s="5">
        <v>0.99968000000000001</v>
      </c>
      <c r="F13" s="5"/>
      <c r="G13" s="5" t="s">
        <v>40</v>
      </c>
      <c r="H13" s="6">
        <v>30.217647630616302</v>
      </c>
      <c r="I13" s="5">
        <v>0.88126565259066103</v>
      </c>
      <c r="J13" s="5">
        <v>0.99731000000000003</v>
      </c>
      <c r="K13" s="5"/>
      <c r="L13" s="5">
        <f t="shared" si="7"/>
        <v>-0.76664126574282798</v>
      </c>
      <c r="M13" s="5">
        <f t="shared" si="1"/>
        <v>0.17114283988969553</v>
      </c>
      <c r="N13" s="5">
        <f t="shared" si="2"/>
        <v>5.1599566226743203</v>
      </c>
      <c r="O13" s="5">
        <v>60.3</v>
      </c>
      <c r="P13" s="5">
        <f t="shared" si="3"/>
        <v>8.5571419944847765E-2</v>
      </c>
      <c r="Q13" s="5">
        <f t="shared" si="6"/>
        <v>8.5571419944847769</v>
      </c>
      <c r="R13" s="5">
        <f t="shared" si="4"/>
        <v>3.5658401044797505E-2</v>
      </c>
      <c r="S13">
        <f t="shared" si="5"/>
        <v>-1.0676712614068093</v>
      </c>
    </row>
    <row r="14" spans="1:19" x14ac:dyDescent="0.3">
      <c r="A14" s="1">
        <v>12</v>
      </c>
      <c r="B14" s="1" t="s">
        <v>16</v>
      </c>
      <c r="C14" s="6">
        <v>30.255890154480099</v>
      </c>
      <c r="D14" s="5">
        <v>0.94544268312530799</v>
      </c>
      <c r="E14" s="5">
        <v>0.99904999999999999</v>
      </c>
      <c r="F14" s="5"/>
      <c r="G14" s="5" t="s">
        <v>41</v>
      </c>
      <c r="H14" s="6">
        <v>26.974287081884</v>
      </c>
      <c r="I14" s="5">
        <v>0.89754291216388804</v>
      </c>
      <c r="J14" s="5">
        <v>0.99814999999999998</v>
      </c>
      <c r="K14" s="5"/>
      <c r="L14" s="5">
        <f t="shared" si="7"/>
        <v>0.19463927626437458</v>
      </c>
      <c r="M14" s="5">
        <f t="shared" si="1"/>
        <v>1.5654502715131815</v>
      </c>
      <c r="N14" s="5">
        <f t="shared" si="2"/>
        <v>65.905456430704945</v>
      </c>
      <c r="O14" s="5">
        <v>84.2</v>
      </c>
      <c r="P14" s="5">
        <f t="shared" si="3"/>
        <v>0.78272513575659075</v>
      </c>
      <c r="Q14" s="5">
        <f t="shared" si="6"/>
        <v>78.272513575659076</v>
      </c>
      <c r="R14" s="5">
        <f t="shared" si="4"/>
        <v>0.25108438791667548</v>
      </c>
      <c r="S14">
        <f t="shared" si="5"/>
        <v>-0.10639071939960661</v>
      </c>
    </row>
    <row r="15" spans="1:19" x14ac:dyDescent="0.3">
      <c r="A15" s="1">
        <v>13</v>
      </c>
      <c r="B15" s="1" t="s">
        <v>17</v>
      </c>
      <c r="C15" s="6">
        <v>28.871367080451002</v>
      </c>
      <c r="D15" s="5">
        <v>1.0144526764299</v>
      </c>
      <c r="E15" s="5">
        <v>0.99963000000000002</v>
      </c>
      <c r="F15" s="5"/>
      <c r="G15" s="10" t="s">
        <v>42</v>
      </c>
      <c r="H15" s="10">
        <v>25.620613265318401</v>
      </c>
      <c r="I15" s="10">
        <v>0.89173151896226899</v>
      </c>
      <c r="J15" s="10">
        <v>0.99717</v>
      </c>
      <c r="K15" s="10"/>
      <c r="L15" s="10">
        <f t="shared" si="7"/>
        <v>0.59584669077700048</v>
      </c>
      <c r="M15" s="10">
        <f t="shared" si="1"/>
        <v>3.9431808025141373</v>
      </c>
      <c r="N15" s="10">
        <f t="shared" si="2"/>
        <v>85.961341494808195</v>
      </c>
      <c r="O15" s="10">
        <v>43.6</v>
      </c>
      <c r="P15" s="10">
        <f t="shared" si="3"/>
        <v>1.9715904012570686</v>
      </c>
      <c r="Q15" s="5">
        <f t="shared" si="6"/>
        <v>197.15904012570687</v>
      </c>
      <c r="R15" s="5">
        <f t="shared" si="4"/>
        <v>0.47298894683380543</v>
      </c>
      <c r="S15">
        <f t="shared" si="5"/>
        <v>0.29481669511301928</v>
      </c>
    </row>
    <row r="16" spans="1:19" x14ac:dyDescent="0.3">
      <c r="A16" s="1">
        <v>14</v>
      </c>
      <c r="B16" s="1" t="s">
        <v>18</v>
      </c>
      <c r="C16" s="6">
        <v>34.775031420375598</v>
      </c>
      <c r="D16" s="5">
        <v>0.91348371628151304</v>
      </c>
      <c r="E16" s="5">
        <v>0.99777000000000005</v>
      </c>
      <c r="F16" s="5"/>
      <c r="G16" s="5" t="s">
        <v>43</v>
      </c>
      <c r="H16" s="6">
        <v>33.007926699037498</v>
      </c>
      <c r="I16" s="5">
        <v>0.85676151941412304</v>
      </c>
      <c r="J16" s="5">
        <v>0.99580999999999997</v>
      </c>
      <c r="K16" s="5"/>
      <c r="L16" s="5">
        <f t="shared" si="7"/>
        <v>-1.593635654723621</v>
      </c>
      <c r="M16" s="5">
        <f t="shared" si="1"/>
        <v>2.5489677766727413E-2</v>
      </c>
      <c r="N16" s="5">
        <f t="shared" si="2"/>
        <v>0.53655771698961208</v>
      </c>
      <c r="O16" s="5">
        <v>42.1</v>
      </c>
      <c r="P16" s="5">
        <f t="shared" si="3"/>
        <v>1.2744838883363706E-2</v>
      </c>
      <c r="Q16" s="5">
        <f t="shared" si="6"/>
        <v>1.2744838883363707</v>
      </c>
      <c r="R16" s="5">
        <f t="shared" si="4"/>
        <v>5.5000386241403215E-3</v>
      </c>
      <c r="S16">
        <f t="shared" si="5"/>
        <v>-1.8946656503876025</v>
      </c>
    </row>
    <row r="17" spans="1:19" x14ac:dyDescent="0.3">
      <c r="A17" s="1">
        <v>15</v>
      </c>
      <c r="B17" s="1" t="s">
        <v>19</v>
      </c>
      <c r="C17" s="6">
        <v>31.871393712934101</v>
      </c>
      <c r="D17" s="5">
        <v>1.0703796760959901</v>
      </c>
      <c r="E17" s="5">
        <v>0.99887999999999999</v>
      </c>
      <c r="F17" s="5"/>
      <c r="G17" s="5" t="s">
        <v>44</v>
      </c>
      <c r="H17" s="6">
        <v>29.0171871370754</v>
      </c>
      <c r="I17" s="5">
        <v>0.93696283310003003</v>
      </c>
      <c r="J17" s="5">
        <v>0.99782999999999999</v>
      </c>
      <c r="K17" s="5"/>
      <c r="L17" s="5">
        <f t="shared" si="7"/>
        <v>-0.41084384619899217</v>
      </c>
      <c r="M17" s="5">
        <f t="shared" si="1"/>
        <v>0.38828995342599287</v>
      </c>
      <c r="N17" s="5">
        <f t="shared" si="2"/>
        <v>15.20155167662762</v>
      </c>
      <c r="O17" s="5">
        <v>78.3</v>
      </c>
      <c r="P17" s="5">
        <f t="shared" si="3"/>
        <v>0.19414497671299644</v>
      </c>
      <c r="Q17" s="5">
        <f t="shared" si="6"/>
        <v>19.414497671299642</v>
      </c>
      <c r="R17" s="5">
        <f t="shared" si="4"/>
        <v>7.7057056076664396E-2</v>
      </c>
      <c r="S17">
        <f t="shared" si="5"/>
        <v>-0.71187384186297342</v>
      </c>
    </row>
    <row r="18" spans="1:19" x14ac:dyDescent="0.3">
      <c r="A18" s="1">
        <v>16</v>
      </c>
      <c r="B18" s="1" t="s">
        <v>20</v>
      </c>
      <c r="C18" s="6">
        <v>31.9002226712776</v>
      </c>
      <c r="D18" s="5">
        <v>1.0475000849376499</v>
      </c>
      <c r="E18" s="5">
        <v>0.99919000000000002</v>
      </c>
      <c r="F18" s="5"/>
      <c r="G18" s="5" t="s">
        <v>45</v>
      </c>
      <c r="H18" s="6">
        <v>29.139410176531101</v>
      </c>
      <c r="I18" s="5">
        <v>0.91743734651060205</v>
      </c>
      <c r="J18" s="5">
        <v>0.99846000000000001</v>
      </c>
      <c r="K18" s="5"/>
      <c r="L18" s="5">
        <f t="shared" si="7"/>
        <v>-0.44706881343541799</v>
      </c>
      <c r="M18" s="5">
        <f t="shared" si="1"/>
        <v>0.35721623318742513</v>
      </c>
      <c r="N18" s="5">
        <f t="shared" si="2"/>
        <v>5.2510786278551489</v>
      </c>
      <c r="O18" s="5">
        <v>29.4</v>
      </c>
      <c r="P18" s="5">
        <f t="shared" si="3"/>
        <v>0.17860811659371256</v>
      </c>
      <c r="Q18" s="5">
        <f t="shared" si="6"/>
        <v>17.860811659371258</v>
      </c>
      <c r="R18" s="5">
        <f t="shared" si="4"/>
        <v>7.1369427578512362E-2</v>
      </c>
      <c r="S18">
        <f t="shared" si="5"/>
        <v>-0.74809880909939919</v>
      </c>
    </row>
    <row r="19" spans="1:19" x14ac:dyDescent="0.3">
      <c r="A19" s="1">
        <v>17</v>
      </c>
      <c r="B19" s="1" t="s">
        <v>21</v>
      </c>
      <c r="C19" s="6">
        <v>29.611782026339998</v>
      </c>
      <c r="D19" s="5">
        <v>1.09644024402058</v>
      </c>
      <c r="E19" s="5">
        <v>0.99934000000000001</v>
      </c>
      <c r="F19" s="5"/>
      <c r="G19" s="5" t="s">
        <v>46</v>
      </c>
      <c r="H19" s="6">
        <v>27.1931484176969</v>
      </c>
      <c r="I19" s="5">
        <v>0.90499220077410303</v>
      </c>
      <c r="J19" s="5">
        <v>0.99865999999999999</v>
      </c>
      <c r="K19" s="5"/>
      <c r="L19" s="5">
        <f t="shared" si="7"/>
        <v>0.12977225320186728</v>
      </c>
      <c r="M19" s="5">
        <f t="shared" si="1"/>
        <v>1.3482556632978222</v>
      </c>
      <c r="N19" s="5">
        <f t="shared" si="2"/>
        <v>43.750896274014337</v>
      </c>
      <c r="O19" s="5">
        <v>64.900000000000006</v>
      </c>
      <c r="P19" s="5">
        <f t="shared" si="3"/>
        <v>0.6741278316489111</v>
      </c>
      <c r="Q19" s="5">
        <f t="shared" si="6"/>
        <v>67.41278316489111</v>
      </c>
      <c r="R19" s="5">
        <f t="shared" si="4"/>
        <v>0.22378861641717934</v>
      </c>
      <c r="S19">
        <f t="shared" si="5"/>
        <v>-0.17125774246211387</v>
      </c>
    </row>
    <row r="20" spans="1:19" x14ac:dyDescent="0.3">
      <c r="A20" s="1">
        <v>18</v>
      </c>
      <c r="B20" s="1" t="s">
        <v>22</v>
      </c>
      <c r="C20" s="6">
        <v>31.6591829954607</v>
      </c>
      <c r="D20" s="5">
        <v>1.1547755113484</v>
      </c>
      <c r="E20" s="5">
        <v>0.99890999999999996</v>
      </c>
      <c r="F20" s="5"/>
      <c r="G20" s="5" t="s">
        <v>47</v>
      </c>
      <c r="H20" s="6">
        <v>29.482456292325899</v>
      </c>
      <c r="I20" s="5">
        <v>0.929864180745545</v>
      </c>
      <c r="J20" s="5">
        <v>0.99851000000000001</v>
      </c>
      <c r="K20" s="5"/>
      <c r="L20" s="5">
        <f t="shared" si="7"/>
        <v>-0.54874223246173659</v>
      </c>
      <c r="M20" s="5">
        <f t="shared" si="1"/>
        <v>0.28265571283768981</v>
      </c>
      <c r="N20" s="5">
        <f t="shared" si="2"/>
        <v>3.9289144084438883</v>
      </c>
      <c r="O20" s="5">
        <v>27.8</v>
      </c>
      <c r="P20" s="5">
        <f t="shared" si="3"/>
        <v>0.1413278564188449</v>
      </c>
      <c r="Q20" s="5">
        <f t="shared" si="6"/>
        <v>14.132785641884491</v>
      </c>
      <c r="R20" s="5">
        <f t="shared" si="4"/>
        <v>5.7410417232199154E-2</v>
      </c>
      <c r="S20">
        <f t="shared" si="5"/>
        <v>-0.84977222812571784</v>
      </c>
    </row>
    <row r="21" spans="1:19" x14ac:dyDescent="0.3">
      <c r="A21" s="1">
        <v>19</v>
      </c>
      <c r="B21" s="1" t="s">
        <v>23</v>
      </c>
      <c r="C21" s="6">
        <v>29.455349810544</v>
      </c>
      <c r="D21" s="5">
        <v>1.16642278905867</v>
      </c>
      <c r="E21" s="5">
        <v>0.99929999999999997</v>
      </c>
      <c r="F21" s="5"/>
      <c r="G21" s="10" t="s">
        <v>48</v>
      </c>
      <c r="H21" s="10">
        <v>26.324396699833201</v>
      </c>
      <c r="I21" s="10">
        <v>0.95264547245007303</v>
      </c>
      <c r="J21" s="10">
        <v>0.99787000000000003</v>
      </c>
      <c r="K21" s="10"/>
      <c r="L21" s="10">
        <f t="shared" si="7"/>
        <v>0.38725646122311763</v>
      </c>
      <c r="M21" s="10">
        <f t="shared" si="1"/>
        <v>2.4392508287891261</v>
      </c>
      <c r="N21" s="10">
        <f t="shared" si="2"/>
        <v>84.763966300422126</v>
      </c>
      <c r="O21" s="10">
        <v>69.5</v>
      </c>
      <c r="P21" s="10">
        <f t="shared" si="3"/>
        <v>1.2196254143945631</v>
      </c>
      <c r="Q21" s="5">
        <f t="shared" si="6"/>
        <v>121.9625414394563</v>
      </c>
      <c r="R21" s="5">
        <f t="shared" si="4"/>
        <v>0.34627968878050064</v>
      </c>
      <c r="S21">
        <f t="shared" si="5"/>
        <v>8.6226465559136475E-2</v>
      </c>
    </row>
    <row r="22" spans="1:19" x14ac:dyDescent="0.3">
      <c r="A22" s="1">
        <v>20</v>
      </c>
      <c r="B22" s="1" t="s">
        <v>24</v>
      </c>
      <c r="C22" s="6">
        <v>28.071856367071199</v>
      </c>
      <c r="D22" s="5">
        <v>1.0919746271103601</v>
      </c>
      <c r="E22" s="5">
        <v>0.99883999999999995</v>
      </c>
      <c r="F22" s="5"/>
      <c r="G22" s="10" t="s">
        <v>49</v>
      </c>
      <c r="H22" s="10">
        <v>24.7399267731757</v>
      </c>
      <c r="I22" s="10">
        <v>0.96638413851741001</v>
      </c>
      <c r="J22" s="10">
        <v>0.99838000000000005</v>
      </c>
      <c r="K22" s="10"/>
      <c r="L22" s="10">
        <f t="shared" si="7"/>
        <v>0.85686817629647305</v>
      </c>
      <c r="M22" s="10">
        <f t="shared" si="1"/>
        <v>7.1923063298556578</v>
      </c>
      <c r="N22" s="10">
        <f t="shared" si="2"/>
        <v>182.32496546184095</v>
      </c>
      <c r="O22" s="10">
        <v>50.7</v>
      </c>
      <c r="P22" s="10">
        <f t="shared" si="3"/>
        <v>3.5961531649278293</v>
      </c>
      <c r="Q22" s="5">
        <f t="shared" si="6"/>
        <v>359.61531649278294</v>
      </c>
      <c r="R22" s="5">
        <f t="shared" si="4"/>
        <v>0.66239449294370856</v>
      </c>
      <c r="S22">
        <f t="shared" si="5"/>
        <v>0.55583818063249202</v>
      </c>
    </row>
    <row r="23" spans="1:19" x14ac:dyDescent="0.3">
      <c r="A23" s="1">
        <v>21</v>
      </c>
      <c r="B23" s="1" t="s">
        <v>25</v>
      </c>
      <c r="C23" s="6">
        <v>29.7834195321443</v>
      </c>
      <c r="D23" s="5">
        <v>1.06200214146037</v>
      </c>
      <c r="E23" s="5">
        <v>0.99960000000000004</v>
      </c>
      <c r="F23" s="5"/>
      <c r="G23" s="10" t="s">
        <v>50</v>
      </c>
      <c r="H23" s="10">
        <v>24.074359393228999</v>
      </c>
      <c r="I23" s="10">
        <v>0.93743786528651696</v>
      </c>
      <c r="J23" s="10">
        <v>0.99765000000000004</v>
      </c>
      <c r="K23" s="10"/>
      <c r="L23" s="10">
        <f t="shared" si="7"/>
        <v>1.0541317743838177</v>
      </c>
      <c r="M23" s="10">
        <f t="shared" si="1"/>
        <v>11.327440102472295</v>
      </c>
      <c r="N23" s="10">
        <f t="shared" si="2"/>
        <v>214.65498994184998</v>
      </c>
      <c r="O23" s="10">
        <v>37.9</v>
      </c>
      <c r="P23" s="10">
        <f t="shared" si="3"/>
        <v>5.6637200512361474</v>
      </c>
      <c r="Q23" s="5">
        <f t="shared" si="6"/>
        <v>566.37200512361471</v>
      </c>
      <c r="R23" s="5">
        <f t="shared" si="4"/>
        <v>0.82371674368727155</v>
      </c>
      <c r="S23">
        <f t="shared" si="5"/>
        <v>0.75310177871983652</v>
      </c>
    </row>
    <row r="24" spans="1:19" x14ac:dyDescent="0.3">
      <c r="A24" s="1">
        <v>22</v>
      </c>
      <c r="B24" s="1" t="s">
        <v>26</v>
      </c>
      <c r="C24" s="6">
        <v>29.9921215568355</v>
      </c>
      <c r="D24" s="5">
        <v>1.10228183757841</v>
      </c>
      <c r="E24" s="5">
        <v>0.99897000000000002</v>
      </c>
      <c r="F24" s="5"/>
      <c r="G24" s="5" t="s">
        <v>51</v>
      </c>
      <c r="H24" s="6">
        <v>26.769808674876501</v>
      </c>
      <c r="I24" s="5">
        <v>0.91537151035874298</v>
      </c>
      <c r="J24" s="5">
        <v>0.99855000000000005</v>
      </c>
      <c r="K24" s="5"/>
      <c r="L24" s="5">
        <f t="shared" si="7"/>
        <v>0.25524342771887953</v>
      </c>
      <c r="M24" s="5">
        <f t="shared" si="1"/>
        <v>1.7998794883608993</v>
      </c>
      <c r="N24" s="5">
        <f t="shared" si="2"/>
        <v>37.887463229996932</v>
      </c>
      <c r="O24" s="5">
        <v>42.1</v>
      </c>
      <c r="P24" s="5">
        <f t="shared" si="3"/>
        <v>0.89993974418044964</v>
      </c>
      <c r="Q24" s="5">
        <f t="shared" si="6"/>
        <v>89.993974418044971</v>
      </c>
      <c r="R24" s="5">
        <f t="shared" si="4"/>
        <v>0.27873982769762112</v>
      </c>
      <c r="S24">
        <f t="shared" si="5"/>
        <v>-4.578656794510165E-2</v>
      </c>
    </row>
    <row r="25" spans="1:19" x14ac:dyDescent="0.3">
      <c r="A25" s="1">
        <v>23</v>
      </c>
      <c r="B25" s="1" t="s">
        <v>27</v>
      </c>
      <c r="C25" s="6">
        <v>29.850391587423701</v>
      </c>
      <c r="D25" s="5">
        <v>1.1182062671735</v>
      </c>
      <c r="E25" s="5">
        <v>0.99882000000000004</v>
      </c>
      <c r="F25" s="5"/>
      <c r="G25" s="5" t="s">
        <v>52</v>
      </c>
      <c r="H25" s="6">
        <v>27.547707135863401</v>
      </c>
      <c r="I25" s="5">
        <v>0.80811417471201097</v>
      </c>
      <c r="J25" s="5">
        <v>0.99805999999999995</v>
      </c>
      <c r="K25" s="5"/>
      <c r="L25" s="5">
        <f t="shared" si="7"/>
        <v>2.4686681723947498E-2</v>
      </c>
      <c r="M25" s="5">
        <f t="shared" si="1"/>
        <v>1.0584898106531155</v>
      </c>
      <c r="N25" s="5">
        <f t="shared" si="2"/>
        <v>15.136404292339552</v>
      </c>
      <c r="O25" s="5">
        <v>28.6</v>
      </c>
      <c r="P25" s="5">
        <f t="shared" si="3"/>
        <v>0.52924490532655777</v>
      </c>
      <c r="Q25" s="5">
        <f t="shared" si="6"/>
        <v>52.924490532655774</v>
      </c>
      <c r="R25" s="5">
        <f t="shared" si="4"/>
        <v>0.18447704232187623</v>
      </c>
      <c r="S25">
        <f t="shared" si="5"/>
        <v>-0.27634331394003375</v>
      </c>
    </row>
    <row r="26" spans="1:19" x14ac:dyDescent="0.3">
      <c r="A26" s="1">
        <v>24</v>
      </c>
      <c r="B26" s="1" t="s">
        <v>28</v>
      </c>
      <c r="C26" s="6">
        <v>31.506086665904601</v>
      </c>
      <c r="D26" s="5">
        <v>1.0514319047851699</v>
      </c>
      <c r="E26" s="5">
        <v>0.99944</v>
      </c>
      <c r="F26" s="5"/>
      <c r="G26" s="5" t="s">
        <v>53</v>
      </c>
      <c r="H26" s="6">
        <v>29.344766418943699</v>
      </c>
      <c r="I26" s="5">
        <v>0.881135553780518</v>
      </c>
      <c r="J26" s="5">
        <v>0.99775000000000003</v>
      </c>
      <c r="K26" s="5"/>
      <c r="L26" s="5">
        <f t="shared" si="7"/>
        <v>-0.50793314135853551</v>
      </c>
      <c r="M26" s="5">
        <f t="shared" si="1"/>
        <v>0.31050375647619116</v>
      </c>
      <c r="N26" s="5">
        <f t="shared" si="2"/>
        <v>1.4127920919666697</v>
      </c>
      <c r="O26" s="5">
        <v>9.1</v>
      </c>
      <c r="P26" s="5">
        <f t="shared" si="3"/>
        <v>0.15525187823809558</v>
      </c>
      <c r="Q26" s="5">
        <f t="shared" si="6"/>
        <v>15.525187823809558</v>
      </c>
      <c r="R26" s="5">
        <f t="shared" si="4"/>
        <v>6.2676683278409778E-2</v>
      </c>
      <c r="S26">
        <f t="shared" si="5"/>
        <v>-0.80896313702251665</v>
      </c>
    </row>
    <row r="27" spans="1:19" x14ac:dyDescent="0.3">
      <c r="A27" s="1">
        <v>25</v>
      </c>
      <c r="B27" s="1" t="s">
        <v>29</v>
      </c>
      <c r="C27" s="7">
        <v>-1</v>
      </c>
      <c r="D27" s="1">
        <v>-1</v>
      </c>
      <c r="E27" s="1"/>
      <c r="F27" s="1" t="s">
        <v>30</v>
      </c>
      <c r="G27" s="1" t="s">
        <v>29</v>
      </c>
      <c r="H27" s="7">
        <v>-1</v>
      </c>
      <c r="I27" s="1">
        <v>-1</v>
      </c>
      <c r="J27" s="1"/>
      <c r="K27" s="1" t="s">
        <v>30</v>
      </c>
      <c r="L27" s="1"/>
      <c r="M27" s="1"/>
      <c r="N27" s="1"/>
      <c r="O27" s="1"/>
      <c r="P27" s="1"/>
      <c r="Q27" s="1"/>
      <c r="R27" s="1"/>
    </row>
    <row r="29" spans="1:19" x14ac:dyDescent="0.3">
      <c r="B29" t="s">
        <v>92</v>
      </c>
      <c r="C29" s="8">
        <v>24.502913749209998</v>
      </c>
    </row>
    <row r="30" spans="1:19" x14ac:dyDescent="0.3">
      <c r="B30" t="s">
        <v>93</v>
      </c>
      <c r="C30" s="8">
        <v>21.811661952569001</v>
      </c>
    </row>
    <row r="31" spans="1:19" x14ac:dyDescent="0.3">
      <c r="B31" t="s">
        <v>90</v>
      </c>
      <c r="C31" s="8">
        <v>28.2481859496047</v>
      </c>
    </row>
    <row r="32" spans="1:19" x14ac:dyDescent="0.3">
      <c r="B32" t="s">
        <v>94</v>
      </c>
      <c r="C32" s="8">
        <v>22.828499087667701</v>
      </c>
    </row>
    <row r="33" spans="2:3" x14ac:dyDescent="0.3">
      <c r="B33" t="s">
        <v>95</v>
      </c>
      <c r="C33" s="8">
        <v>24.790628994420299</v>
      </c>
    </row>
    <row r="34" spans="2:3" x14ac:dyDescent="0.3">
      <c r="B34" t="s">
        <v>96</v>
      </c>
      <c r="C34" s="8">
        <v>24.349990965616101</v>
      </c>
    </row>
    <row r="35" spans="2:3" x14ac:dyDescent="0.3">
      <c r="B35" t="s">
        <v>97</v>
      </c>
      <c r="C35" s="8">
        <v>22.364844026314</v>
      </c>
    </row>
    <row r="36" spans="2:3" x14ac:dyDescent="0.3">
      <c r="B36" t="s">
        <v>98</v>
      </c>
      <c r="C36" s="8">
        <v>26.171330091453001</v>
      </c>
    </row>
  </sheetData>
  <mergeCells count="3">
    <mergeCell ref="B1:G1"/>
    <mergeCell ref="H1:K1"/>
    <mergeCell ref="L1:M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Standard curve for FUM &amp; ITS</vt:lpstr>
      <vt:lpstr>Mixed curves to be used</vt:lpstr>
      <vt:lpstr>FUM1 infections (2)</vt:lpstr>
      <vt:lpstr>ITS1 infections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mstasielab</cp:lastModifiedBy>
  <dcterms:created xsi:type="dcterms:W3CDTF">2021-07-26T14:05:25Z</dcterms:created>
  <dcterms:modified xsi:type="dcterms:W3CDTF">2021-12-06T16:53:04Z</dcterms:modified>
</cp:coreProperties>
</file>