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Box\Share Table Project\Milk Spoilage Model Docs\Spoilage Study December\"/>
    </mc:Choice>
  </mc:AlternateContent>
  <xr:revisionPtr revIDLastSave="0" documentId="8_{0E671250-0853-4528-8CEA-B4BE32252192}" xr6:coauthVersionLast="47" xr6:coauthVersionMax="47" xr10:uidLastSave="{00000000-0000-0000-0000-000000000000}"/>
  <bookViews>
    <workbookView xWindow="-110" yWindow="-110" windowWidth="22780" windowHeight="14660" xr2:uid="{92361DE7-A33B-4D02-AB1B-D1181A95FAE2}"/>
  </bookViews>
  <sheets>
    <sheet name="avgs" sheetId="1" r:id="rId1"/>
  </sheets>
  <definedNames>
    <definedName name="_xlnm._FilterDatabase" localSheetId="0" hidden="1">avgs!$A$1:$F$136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" l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Q32" i="1"/>
  <c r="Q47" i="1" s="1"/>
  <c r="P32" i="1"/>
  <c r="P47" i="1" s="1"/>
  <c r="O32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Q24" i="1"/>
  <c r="P24" i="1"/>
  <c r="P42" i="1" s="1"/>
  <c r="O24" i="1"/>
  <c r="N24" i="1"/>
  <c r="M24" i="1"/>
  <c r="L24" i="1"/>
  <c r="L47" i="1" s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Q16" i="1"/>
  <c r="Q46" i="1" s="1"/>
  <c r="P16" i="1"/>
  <c r="P46" i="1" s="1"/>
  <c r="O16" i="1"/>
  <c r="N16" i="1"/>
  <c r="M16" i="1"/>
  <c r="M47" i="1" s="1"/>
  <c r="L16" i="1"/>
  <c r="N15" i="1"/>
  <c r="M15" i="1"/>
  <c r="L15" i="1"/>
  <c r="N14" i="1"/>
  <c r="M14" i="1"/>
  <c r="L14" i="1"/>
  <c r="N13" i="1"/>
  <c r="M13" i="1"/>
  <c r="L13" i="1"/>
  <c r="L44" i="1" s="1"/>
  <c r="N12" i="1"/>
  <c r="M12" i="1"/>
  <c r="M45" i="1" s="1"/>
  <c r="L12" i="1"/>
  <c r="L45" i="1" s="1"/>
  <c r="N11" i="1"/>
  <c r="M11" i="1"/>
  <c r="L11" i="1"/>
  <c r="N10" i="1"/>
  <c r="M10" i="1"/>
  <c r="L10" i="1"/>
  <c r="N9" i="1"/>
  <c r="M9" i="1"/>
  <c r="L9" i="1"/>
  <c r="L42" i="1" s="1"/>
  <c r="Q8" i="1"/>
  <c r="Q43" i="1" s="1"/>
  <c r="P8" i="1"/>
  <c r="P43" i="1" s="1"/>
  <c r="O8" i="1"/>
  <c r="O42" i="1" s="1"/>
  <c r="N8" i="1"/>
  <c r="N42" i="1" s="1"/>
  <c r="M8" i="1"/>
  <c r="M43" i="1" s="1"/>
  <c r="L8" i="1"/>
  <c r="L43" i="1" s="1"/>
  <c r="N7" i="1"/>
  <c r="M7" i="1"/>
  <c r="L7" i="1"/>
  <c r="N6" i="1"/>
  <c r="M6" i="1"/>
  <c r="L6" i="1"/>
  <c r="N5" i="1"/>
  <c r="M5" i="1"/>
  <c r="L5" i="1"/>
  <c r="N4" i="1"/>
  <c r="N41" i="1" s="1"/>
  <c r="M4" i="1"/>
  <c r="M40" i="1" s="1"/>
  <c r="L4" i="1"/>
  <c r="L40" i="1" s="1"/>
  <c r="L41" i="1" l="1"/>
  <c r="M42" i="1"/>
  <c r="Q42" i="1"/>
  <c r="O43" i="1"/>
  <c r="M44" i="1"/>
  <c r="M46" i="1"/>
  <c r="N40" i="1"/>
  <c r="N43" i="1"/>
  <c r="L46" i="1"/>
  <c r="M41" i="1"/>
</calcChain>
</file>

<file path=xl/sharedStrings.xml><?xml version="1.0" encoding="utf-8"?>
<sst xmlns="http://schemas.openxmlformats.org/spreadsheetml/2006/main" count="468" uniqueCount="35">
  <si>
    <t>day</t>
  </si>
  <si>
    <t>tod</t>
  </si>
  <si>
    <t>type</t>
  </si>
  <si>
    <t>Season</t>
  </si>
  <si>
    <t>rep</t>
  </si>
  <si>
    <t>sma</t>
  </si>
  <si>
    <t>LOG SHIFTS</t>
  </si>
  <si>
    <t>Start</t>
  </si>
  <si>
    <t>Inoculated A</t>
  </si>
  <si>
    <t>Summer A</t>
  </si>
  <si>
    <t>Inoculated B</t>
  </si>
  <si>
    <t>Not Inoculated</t>
  </si>
  <si>
    <t>RC - Not Inoculated</t>
  </si>
  <si>
    <t>RC - Inoculated A</t>
  </si>
  <si>
    <t>RC - Inoculated B</t>
  </si>
  <si>
    <t>Day</t>
  </si>
  <si>
    <t>Shift</t>
  </si>
  <si>
    <t>Rep</t>
  </si>
  <si>
    <t>SMA</t>
  </si>
  <si>
    <t>SOL1 - EOL2</t>
  </si>
  <si>
    <t>Summer B</t>
  </si>
  <si>
    <t>1 to 2</t>
  </si>
  <si>
    <t>EOL2-SOL1</t>
  </si>
  <si>
    <t>Summer</t>
  </si>
  <si>
    <t>End</t>
  </si>
  <si>
    <t>2 to 3</t>
  </si>
  <si>
    <t>3 to 4</t>
  </si>
  <si>
    <t>4 to 5</t>
  </si>
  <si>
    <t>All data</t>
  </si>
  <si>
    <t>Overall Share Table Mean</t>
  </si>
  <si>
    <t>N/A</t>
  </si>
  <si>
    <t>Overall Share Table SD</t>
  </si>
  <si>
    <t>Overall Overnight Mean</t>
  </si>
  <si>
    <t>Overall Overnight SD</t>
  </si>
  <si>
    <t xml:space="preserve">Day 1 lag omitted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</si>
</sst>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2" borderId="4" xfId="0" applyNumberFormat="1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E60A-9C9F-4CFC-ACCA-A64A1E0AFE4C}">
  <dimension ref="A1:Q136"/>
  <sheetViews>
    <sheetView tabSelected="1" zoomScale="88" workbookViewId="0">
      <selection activeCell="M21" sqref="M21"/>
    </sheetView>
  </sheetViews>
  <sheetFormatPr defaultRowHeight="14.5" x14ac:dyDescent="0.35"/>
  <cols>
    <col min="1" max="2" width="8.7265625" style="2"/>
    <col min="3" max="4" width="18.7265625" style="2" customWidth="1"/>
    <col min="5" max="5" width="14.7265625" style="2" customWidth="1"/>
    <col min="6" max="6" width="8.7265625" style="2"/>
    <col min="9" max="9" width="22.1796875" customWidth="1"/>
    <col min="10" max="10" width="14.453125" customWidth="1"/>
    <col min="11" max="11" width="22.1796875" style="2" customWidth="1"/>
    <col min="12" max="12" width="19" customWidth="1"/>
    <col min="13" max="13" width="18.81640625" customWidth="1"/>
    <col min="14" max="14" width="19.1796875" customWidth="1"/>
    <col min="15" max="15" width="18.54296875" customWidth="1"/>
    <col min="16" max="16" width="16.81640625" customWidth="1"/>
    <col min="17" max="17" width="17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  <c r="J1" s="3" t="s">
        <v>6</v>
      </c>
      <c r="K1" s="3"/>
      <c r="L1" s="3"/>
      <c r="M1" s="3"/>
      <c r="N1" s="3"/>
      <c r="O1" s="3"/>
    </row>
    <row r="2" spans="1:17" x14ac:dyDescent="0.35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4">
        <v>2.31</v>
      </c>
      <c r="I2" s="2"/>
      <c r="J2" s="2"/>
      <c r="L2" s="1" t="s">
        <v>8</v>
      </c>
      <c r="M2" s="1" t="s">
        <v>10</v>
      </c>
      <c r="N2" s="1" t="s">
        <v>11</v>
      </c>
      <c r="O2" s="5" t="s">
        <v>12</v>
      </c>
      <c r="P2" s="6" t="s">
        <v>13</v>
      </c>
      <c r="Q2" s="7" t="s">
        <v>14</v>
      </c>
    </row>
    <row r="3" spans="1:17" x14ac:dyDescent="0.35">
      <c r="A3" s="1">
        <v>1</v>
      </c>
      <c r="B3" s="1" t="s">
        <v>7</v>
      </c>
      <c r="C3" s="1" t="s">
        <v>8</v>
      </c>
      <c r="D3" s="1" t="s">
        <v>9</v>
      </c>
      <c r="E3" s="1">
        <v>2</v>
      </c>
      <c r="F3" s="4">
        <v>2.31</v>
      </c>
      <c r="I3" s="1" t="s">
        <v>15</v>
      </c>
      <c r="J3" s="1" t="s">
        <v>16</v>
      </c>
      <c r="K3" s="1" t="s">
        <v>17</v>
      </c>
      <c r="L3" s="8" t="s">
        <v>18</v>
      </c>
      <c r="M3" s="8" t="s">
        <v>18</v>
      </c>
      <c r="N3" s="8" t="s">
        <v>18</v>
      </c>
      <c r="O3" s="8" t="s">
        <v>18</v>
      </c>
      <c r="P3" s="1" t="s">
        <v>18</v>
      </c>
      <c r="Q3" s="1" t="s">
        <v>18</v>
      </c>
    </row>
    <row r="4" spans="1:17" x14ac:dyDescent="0.35">
      <c r="A4" s="1">
        <v>1</v>
      </c>
      <c r="B4" s="1" t="s">
        <v>7</v>
      </c>
      <c r="C4" s="1" t="s">
        <v>8</v>
      </c>
      <c r="D4" s="1" t="s">
        <v>9</v>
      </c>
      <c r="E4" s="1">
        <v>3</v>
      </c>
      <c r="F4" s="4">
        <v>2.31</v>
      </c>
      <c r="I4" s="43">
        <v>1</v>
      </c>
      <c r="J4" s="43" t="s">
        <v>19</v>
      </c>
      <c r="K4" s="43">
        <v>1</v>
      </c>
      <c r="L4" s="44">
        <f>SUMIFS($F$2:$F$136,$C$2:$C$136,$L$2,$B$2:$B$136,"End",$E$2:$E$136,$K4,$A$2:$A$136,1)-SUMIFS($F$2:$F$136,$C$2:$C$136,$L$2,$B$2:$B$136,"Start",$E$2:$E$136,$K4, $A$2:$A$136,1)</f>
        <v>0</v>
      </c>
      <c r="M4" s="44">
        <f>SUMIFS($F$2:$F$136,$C$2:$C$136,$M$2,$B$2:$B$136,"End",$E$2:$E$136,$K4,$A$2:$A$136,1)-SUMIFS($F$2:$F$136,$C$2:$C$136,$M$2,$B$2:$B$136,"Start",$E$2:$E$136,$K4, $A$2:$A$136,1)</f>
        <v>0</v>
      </c>
      <c r="N4" s="44">
        <f>SUMIFS($F$2:$F$136,$C$2:$C$136,$N$2,$B$2:$B$136,"End",$E$2:$E$136,$K4,$A$2:$A$136,1)-SUMIFS($F$2:$F$136,$C$2:$C$136,$N$2,$B$2:$B$136,"Start",$E$2:$E$136,$K4, $A$2:$A$136,1)</f>
        <v>0</v>
      </c>
      <c r="O4" s="9"/>
      <c r="P4" s="9"/>
      <c r="Q4" s="9"/>
    </row>
    <row r="5" spans="1:17" x14ac:dyDescent="0.35">
      <c r="A5" s="1">
        <v>1</v>
      </c>
      <c r="B5" s="1" t="s">
        <v>7</v>
      </c>
      <c r="C5" s="1" t="s">
        <v>8</v>
      </c>
      <c r="D5" s="1" t="s">
        <v>9</v>
      </c>
      <c r="E5" s="1">
        <v>4</v>
      </c>
      <c r="F5" s="4">
        <v>2.31</v>
      </c>
      <c r="I5" s="43"/>
      <c r="J5" s="43"/>
      <c r="K5" s="43">
        <v>2</v>
      </c>
      <c r="L5" s="44">
        <f t="shared" ref="L5:L7" si="0">SUMIFS($F$2:$F$136,$C$2:$C$136,$L$2,$B$2:$B$136,"End",$E$2:$E$136,$K5,$A$2:$A$136,1)-SUMIFS($F$2:$F$136,$C$2:$C$136,$L$2,$B$2:$B$136,"Start",$E$2:$E$136,$K5, $A$2:$A$136,1)</f>
        <v>0</v>
      </c>
      <c r="M5" s="44">
        <f t="shared" ref="M5:M6" si="1">SUMIFS($F$2:$F$136,$C$2:$C$136,$M$2,$B$2:$B$136,"End",$E$2:$E$136,$K5,$A$2:$A$136,1)-SUMIFS($F$2:$F$136,$C$2:$C$136,$M$2,$B$2:$B$136,"Start",$E$2:$E$136,$K5, $A$2:$A$136,1)</f>
        <v>0</v>
      </c>
      <c r="N5" s="44">
        <f t="shared" ref="N5:N7" si="2">SUMIFS($F$2:$F$136,$C$2:$C$136,$N$2,$B$2:$B$136,"End",$E$2:$E$136,$K5,$A$2:$A$136,1)-SUMIFS($F$2:$F$136,$C$2:$C$136,$N$2,$B$2:$B$136,"Start",$E$2:$E$136,$K5, $A$2:$A$136,1)</f>
        <v>0</v>
      </c>
      <c r="O5" s="9"/>
      <c r="P5" s="10"/>
      <c r="Q5" s="10"/>
    </row>
    <row r="6" spans="1:17" x14ac:dyDescent="0.35">
      <c r="A6" s="1">
        <v>1</v>
      </c>
      <c r="B6" s="1" t="s">
        <v>7</v>
      </c>
      <c r="C6" s="1" t="s">
        <v>10</v>
      </c>
      <c r="D6" s="1" t="s">
        <v>20</v>
      </c>
      <c r="E6" s="1">
        <v>1</v>
      </c>
      <c r="F6" s="4">
        <v>2.31</v>
      </c>
      <c r="I6" s="43"/>
      <c r="J6" s="43"/>
      <c r="K6" s="43">
        <v>3</v>
      </c>
      <c r="L6" s="44">
        <f t="shared" si="0"/>
        <v>0</v>
      </c>
      <c r="M6" s="44">
        <f t="shared" si="1"/>
        <v>0</v>
      </c>
      <c r="N6" s="44">
        <f t="shared" si="2"/>
        <v>0</v>
      </c>
      <c r="O6" s="9"/>
      <c r="P6" s="10"/>
      <c r="Q6" s="10"/>
    </row>
    <row r="7" spans="1:17" x14ac:dyDescent="0.35">
      <c r="A7" s="1">
        <v>1</v>
      </c>
      <c r="B7" s="1" t="s">
        <v>7</v>
      </c>
      <c r="C7" s="1" t="s">
        <v>10</v>
      </c>
      <c r="D7" s="1" t="s">
        <v>20</v>
      </c>
      <c r="E7" s="1">
        <v>2</v>
      </c>
      <c r="F7" s="4">
        <v>2.31</v>
      </c>
      <c r="I7" s="45"/>
      <c r="J7" s="43"/>
      <c r="K7" s="43">
        <v>4</v>
      </c>
      <c r="L7" s="44">
        <f t="shared" si="0"/>
        <v>0</v>
      </c>
      <c r="M7" s="44">
        <f>SUMIFS($F$2:$F$136,$C$2:$C$136,$M$2,$B$2:$B$136,"End",$E$2:$E$136,$K7,$A$2:$A$136,1)-SUMIFS($F$2:$F$136,$C$2:$C$136,$M$2,$B$2:$B$136,"Start",$E$2:$E$136,$K7, $A$2:$A$136,1)</f>
        <v>-0.19999999999999973</v>
      </c>
      <c r="N7" s="44">
        <f t="shared" si="2"/>
        <v>0</v>
      </c>
      <c r="O7" s="9"/>
      <c r="P7" s="9"/>
      <c r="Q7" s="9"/>
    </row>
    <row r="8" spans="1:17" x14ac:dyDescent="0.35">
      <c r="A8" s="1">
        <v>1</v>
      </c>
      <c r="B8" s="1" t="s">
        <v>7</v>
      </c>
      <c r="C8" s="1" t="s">
        <v>10</v>
      </c>
      <c r="D8" s="1" t="s">
        <v>20</v>
      </c>
      <c r="E8" s="1">
        <v>3</v>
      </c>
      <c r="F8" s="4">
        <v>2.31</v>
      </c>
      <c r="I8" s="45" t="s">
        <v>21</v>
      </c>
      <c r="J8" s="43" t="s">
        <v>22</v>
      </c>
      <c r="K8" s="43">
        <v>1</v>
      </c>
      <c r="L8" s="44">
        <f>SUMIFS($F$2:$F$136,$C$2:$C$136,$L$2,$B$2:$B$136,"Start",$E$2:$E$136,$K8,$A$2:$A$136, 2)-SUMIFS($F$2:$F$136,$C$2:$C$136,$L$2,$B$2:$B$136,"End",$E$2:$E$136,$K8, $A$2:$A$136, 1)</f>
        <v>0.70176785595050672</v>
      </c>
      <c r="M8" s="44">
        <f>SUMIFS($F$2:$F$136,$C$2:$C$136,$M$2,$B$2:$B$136,"Start",$E$2:$E$136,$K8,$A$2:$A$136, 2)-SUMIFS($F$2:$F$136,$C$2:$C$136,$M$2,$B$2:$B$136,"End",$E$2:$E$136,$K8, $A$2:$A$136, 1)</f>
        <v>0.57826007444865546</v>
      </c>
      <c r="N8" s="44">
        <f>SUMIFS($F$2:$F$136,$C$2:$C$136,$N$2,$B$2:$B$136,"Start",$E$2:$E$136,$K8,$A$2:$A$136, 2)-SUMIFS($F$2:$F$136,$C$2:$C$136,$N$2,$B$2:$B$136,"End",$E$2:$E$136,$K8, $A$2:$A$136, 1)</f>
        <v>0</v>
      </c>
      <c r="O8" s="4">
        <f>SUMIFS($F$2:$F$136,$C$2:$C$136,$O$2,$B$2:$B$136,"Start",$E$2:$E$136,$K8,$A$2:$A$136, 2)-SUMIFS($F$2:$F$136,$C$2:$C$136,$O$2,$B$2:$B$136,"Start",$E$2:$E$136,$K8, $A$2:$A$136, 1)</f>
        <v>0</v>
      </c>
      <c r="P8" s="4">
        <f>SUMIFS($F$2:$F$136,$C$2:$C$136,$P$2,$B$2:$B$136,"Start",$E$2:$E$136,$K8,$A$2:$A$136, 2)-SUMIFS($F$2:$F$136,$C$2:$C$136,$P$2,$B$2:$B$136,"Start",$E$2:$E$136,$K8, $A$2:$A$136, 1)</f>
        <v>0.16000000000000014</v>
      </c>
      <c r="Q8" s="4">
        <f>SUMIFS($F$2:$F$136,$C$2:$C$136,$Q$2,$B$2:$B$136,"Start",$E$2:$E$136,$K8,$A$2:$A$136, 2)-SUMIFS($F$2:$F$136,$C$2:$C$136,$Q$2,$B$2:$B$136,"Start",$E$2:$E$136,$K8, $A$2:$A$136, 1)</f>
        <v>0.39000000000000012</v>
      </c>
    </row>
    <row r="9" spans="1:17" x14ac:dyDescent="0.35">
      <c r="A9" s="1">
        <v>1</v>
      </c>
      <c r="B9" s="1" t="s">
        <v>7</v>
      </c>
      <c r="C9" s="1" t="s">
        <v>10</v>
      </c>
      <c r="D9" s="1" t="s">
        <v>20</v>
      </c>
      <c r="E9" s="1">
        <v>4</v>
      </c>
      <c r="F9" s="4">
        <v>2.59</v>
      </c>
      <c r="I9" s="43"/>
      <c r="J9" s="43"/>
      <c r="K9" s="43">
        <v>2</v>
      </c>
      <c r="L9" s="44">
        <f t="shared" ref="L9:L11" si="3">SUMIFS($F$2:$F$136,$C$2:$C$136,$L$2,$B$2:$B$136,"Start",$E$2:$E$136,$K9,$A$2:$A$136, 2)-SUMIFS($F$2:$F$136,$C$2:$C$136,$L$2,$B$2:$B$136,"End",$E$2:$E$136,$K9, $A$2:$A$136, 1)</f>
        <v>0.73087023765481396</v>
      </c>
      <c r="M9" s="44">
        <f t="shared" ref="M9:M11" si="4">SUMIFS($F$2:$F$136,$C$2:$C$136,$M$2,$B$2:$B$136,"Start",$E$2:$E$136,$K9,$A$2:$A$136, 2)-SUMIFS($F$2:$F$136,$C$2:$C$136,$M$2,$B$2:$B$136,"End",$E$2:$E$136,$K9, $A$2:$A$136, 1)</f>
        <v>0.64192915431803277</v>
      </c>
      <c r="N9" s="44">
        <f t="shared" ref="N9:N11" si="5">SUMIFS($F$2:$F$136,$C$2:$C$136,$N$2,$B$2:$B$136,"Start",$E$2:$E$136,$K9,$A$2:$A$136, 2)-SUMIFS($F$2:$F$136,$C$2:$C$136,$N$2,$B$2:$B$136,"End",$E$2:$E$136,$K9, $A$2:$A$136, 1)</f>
        <v>0.27</v>
      </c>
      <c r="O9" s="9"/>
      <c r="P9" s="10"/>
      <c r="Q9" s="10"/>
    </row>
    <row r="10" spans="1:17" x14ac:dyDescent="0.35">
      <c r="A10" s="1">
        <v>1</v>
      </c>
      <c r="B10" s="1" t="s">
        <v>7</v>
      </c>
      <c r="C10" s="1" t="s">
        <v>11</v>
      </c>
      <c r="D10" s="1" t="s">
        <v>23</v>
      </c>
      <c r="E10" s="1">
        <v>1</v>
      </c>
      <c r="F10" s="4">
        <v>2.31</v>
      </c>
      <c r="I10" s="43"/>
      <c r="J10" s="43"/>
      <c r="K10" s="43">
        <v>3</v>
      </c>
      <c r="L10" s="44">
        <f t="shared" si="3"/>
        <v>0.48983817166611843</v>
      </c>
      <c r="M10" s="44">
        <f t="shared" si="4"/>
        <v>0.68421821643410929</v>
      </c>
      <c r="N10" s="44">
        <f t="shared" si="5"/>
        <v>0</v>
      </c>
      <c r="O10" s="9"/>
      <c r="P10" s="10"/>
      <c r="Q10" s="10"/>
    </row>
    <row r="11" spans="1:17" x14ac:dyDescent="0.35">
      <c r="A11" s="1">
        <v>1</v>
      </c>
      <c r="B11" s="1" t="s">
        <v>7</v>
      </c>
      <c r="C11" s="1" t="s">
        <v>11</v>
      </c>
      <c r="D11" s="1" t="s">
        <v>23</v>
      </c>
      <c r="E11" s="1">
        <v>2</v>
      </c>
      <c r="F11" s="4">
        <v>2.31</v>
      </c>
      <c r="I11" s="43"/>
      <c r="J11" s="43"/>
      <c r="K11" s="43">
        <v>4</v>
      </c>
      <c r="L11" s="44">
        <f t="shared" si="3"/>
        <v>0.33091493774745073</v>
      </c>
      <c r="M11" s="44">
        <f t="shared" si="4"/>
        <v>0.69299344356039505</v>
      </c>
      <c r="N11" s="44">
        <f t="shared" si="5"/>
        <v>0</v>
      </c>
      <c r="O11" s="9"/>
      <c r="P11" s="10"/>
      <c r="Q11" s="10"/>
    </row>
    <row r="12" spans="1:17" x14ac:dyDescent="0.35">
      <c r="A12" s="1">
        <v>1</v>
      </c>
      <c r="B12" s="1" t="s">
        <v>7</v>
      </c>
      <c r="C12" s="1" t="s">
        <v>11</v>
      </c>
      <c r="D12" s="1" t="s">
        <v>23</v>
      </c>
      <c r="E12" s="1">
        <v>3</v>
      </c>
      <c r="F12" s="4">
        <v>2.31</v>
      </c>
      <c r="I12" s="43">
        <v>2</v>
      </c>
      <c r="J12" s="43" t="s">
        <v>19</v>
      </c>
      <c r="K12" s="43">
        <v>1</v>
      </c>
      <c r="L12" s="44">
        <f>SUMIFS($F$2:$F$136,$C$2:$C$136,$L$2,$B$2:$B$136,"End",$E$2:$E$136,$K12,$A$2:$A$136,2)-SUMIFS($F$2:$F$136,$C$2:$C$136,$L$2,$B$2:$B$136,"Start",$E$2:$E$136,$K12, $A$2:$A$136,2)</f>
        <v>0.16299596096553381</v>
      </c>
      <c r="M12" s="44">
        <f>SUMIFS($F$2:$F$136,$C$2:$C$136,$M$2,$B$2:$B$136,"End",$E$2:$E$136,$K12,$A$2:$A$136,2)-SUMIFS($F$2:$F$136,$C$2:$C$136,$M$2,$B$2:$B$136,"Start",$E$2:$E$136,$K12, $A$2:$A$136,2)</f>
        <v>0.20197177803565891</v>
      </c>
      <c r="N12" s="44">
        <f>SUMIFS($F$2:$F$136,$C$2:$C$136,$N$2,$B$2:$B$136,"End",$E$2:$E$136,$K12,$A$2:$A$136,2)-SUMIFS($F$2:$F$136,$C$2:$C$136,$N$2,$B$2:$B$136,"Start",$E$2:$E$136,$K12, $A$2:$A$136,2)</f>
        <v>-1.5235221681546562E-3</v>
      </c>
      <c r="O12" s="9"/>
      <c r="P12" s="9"/>
      <c r="Q12" s="9"/>
    </row>
    <row r="13" spans="1:17" x14ac:dyDescent="0.35">
      <c r="A13" s="1">
        <v>1</v>
      </c>
      <c r="B13" s="1" t="s">
        <v>7</v>
      </c>
      <c r="C13" s="1" t="s">
        <v>11</v>
      </c>
      <c r="D13" s="1" t="s">
        <v>23</v>
      </c>
      <c r="E13" s="1">
        <v>4</v>
      </c>
      <c r="F13" s="4">
        <v>2.31</v>
      </c>
      <c r="I13" s="43"/>
      <c r="J13" s="43"/>
      <c r="K13" s="43">
        <v>2</v>
      </c>
      <c r="L13" s="44">
        <f>SUMIFS($F$2:$F$136,$C$2:$C$136,$L$2,$B$2:$B$136,"End",$E$2:$E$136,$K13,$A$2:$A$136,2)-SUMIFS($F$2:$F$136,$C$2:$C$136,$L$2,$B$2:$B$136,"Start",$E$2:$E$136,$K13, $A$2:$A$136,2)</f>
        <v>-6.4940806933014628E-2</v>
      </c>
      <c r="M13" s="44">
        <f t="shared" ref="M13:M15" si="6">SUMIFS($F$2:$F$136,$C$2:$C$136,$M$2,$B$2:$B$136,"End",$E$2:$E$136,$K13,$A$2:$A$136,2)-SUMIFS($F$2:$F$136,$C$2:$C$136,$M$2,$B$2:$B$136,"Start",$E$2:$E$136,$K13, $A$2:$A$136,2)</f>
        <v>0.16610703814908057</v>
      </c>
      <c r="N13" s="44">
        <f t="shared" ref="N13:N15" si="7">SUMIFS($F$2:$F$136,$C$2:$C$136,$N$2,$B$2:$B$136,"End",$E$2:$E$136,$K13,$A$2:$A$136,2)-SUMIFS($F$2:$F$136,$C$2:$C$136,$N$2,$B$2:$B$136,"Start",$E$2:$E$136,$K13, $A$2:$A$136,2)</f>
        <v>-8.1191823997862844E-2</v>
      </c>
      <c r="O13" s="9"/>
      <c r="P13" s="10"/>
      <c r="Q13" s="10"/>
    </row>
    <row r="14" spans="1:17" x14ac:dyDescent="0.35">
      <c r="A14" s="1">
        <v>1</v>
      </c>
      <c r="B14" s="1" t="s">
        <v>24</v>
      </c>
      <c r="C14" s="1" t="s">
        <v>8</v>
      </c>
      <c r="D14" s="1" t="s">
        <v>9</v>
      </c>
      <c r="E14" s="1">
        <v>1</v>
      </c>
      <c r="F14" s="4">
        <v>2.31</v>
      </c>
      <c r="I14" s="43"/>
      <c r="J14" s="43"/>
      <c r="K14" s="43">
        <v>3</v>
      </c>
      <c r="L14" s="44">
        <f t="shared" ref="L14" si="8">SUMIFS($F$2:$F$136,$C$2:$C$136,$L$2,$B$2:$B$136,"End",$E$2:$E$136,$K14,$A$2:$A$136,2)-SUMIFS($F$2:$F$136,$C$2:$C$136,$L$2,$B$2:$B$136,"Start",$E$2:$E$136,$K14, $A$2:$A$136,2)</f>
        <v>0.20324350509929578</v>
      </c>
      <c r="M14" s="44">
        <f t="shared" si="6"/>
        <v>0.14676717410397266</v>
      </c>
      <c r="N14" s="44">
        <f t="shared" si="7"/>
        <v>0.27723007878467465</v>
      </c>
      <c r="O14" s="9"/>
      <c r="P14" s="10"/>
      <c r="Q14" s="10"/>
    </row>
    <row r="15" spans="1:17" x14ac:dyDescent="0.35">
      <c r="A15" s="1">
        <v>1</v>
      </c>
      <c r="B15" s="1" t="s">
        <v>24</v>
      </c>
      <c r="C15" s="1" t="s">
        <v>8</v>
      </c>
      <c r="D15" s="1" t="s">
        <v>9</v>
      </c>
      <c r="E15" s="1">
        <v>2</v>
      </c>
      <c r="F15" s="4">
        <v>2.31</v>
      </c>
      <c r="I15" s="43"/>
      <c r="J15" s="43"/>
      <c r="K15" s="43">
        <v>4</v>
      </c>
      <c r="L15" s="44">
        <f>SUMIFS($F$2:$F$136,$C$2:$C$136,$L$2,$B$2:$B$136,"End",$E$2:$E$136,$K15,$A$2:$A$136,2)-SUMIFS($F$2:$F$136,$C$2:$C$136,$L$2,$B$2:$B$136,"Start",$E$2:$E$136,$K15, $A$2:$A$136,2)</f>
        <v>0.34880277745998178</v>
      </c>
      <c r="M15" s="44">
        <f t="shared" si="6"/>
        <v>0.42288096275384301</v>
      </c>
      <c r="N15" s="44">
        <f t="shared" si="7"/>
        <v>1.9665776901783616E-2</v>
      </c>
      <c r="O15" s="9"/>
      <c r="P15" s="10"/>
      <c r="Q15" s="10"/>
    </row>
    <row r="16" spans="1:17" x14ac:dyDescent="0.35">
      <c r="A16" s="1">
        <v>1</v>
      </c>
      <c r="B16" s="1" t="s">
        <v>24</v>
      </c>
      <c r="C16" s="1" t="s">
        <v>8</v>
      </c>
      <c r="D16" s="1" t="s">
        <v>9</v>
      </c>
      <c r="E16" s="1">
        <v>3</v>
      </c>
      <c r="F16" s="4">
        <v>2.31</v>
      </c>
      <c r="I16" s="45" t="s">
        <v>25</v>
      </c>
      <c r="J16" s="43" t="s">
        <v>22</v>
      </c>
      <c r="K16" s="43">
        <v>1</v>
      </c>
      <c r="L16" s="44">
        <f>SUMIFS($F$2:$F$136,$C$2:$C$136,$L$2,$B$2:$B$136,"Start",$E$2:$E$136,$K16,$A$2:$A$136, 3)-SUMIFS($F$2:$F$136,$C$2:$C$136,$L$2,$B$2:$B$136,"End",$E$2:$E$136,$K16, $A$2:$A$136, 2)</f>
        <v>1.1347970422080249</v>
      </c>
      <c r="M16" s="44">
        <f>SUMIFS($F$2:$F$136,$C$2:$C$136,$M$2,$B$2:$B$136,"Start",$E$2:$E$136,$K16,$A$2:$A$136, 3)-SUMIFS($F$2:$F$136,$C$2:$C$136,$M$2,$B$2:$B$136,"End",$E$2:$E$136,$K16, $A$2:$A$136, 2)</f>
        <v>1.1438145348909075</v>
      </c>
      <c r="N16" s="44">
        <f>SUMIFS($F$2:$F$136,$C$2:$C$136,$N$2,$B$2:$B$136,"Start",$E$2:$E$136,$K16,$A$2:$A$136, 3)-SUMIFS($F$2:$F$136,$C$2:$C$136,$N$2,$B$2:$B$136,"End",$E$2:$E$136,$K16, $A$2:$A$136, 2)</f>
        <v>0.69019608002851385</v>
      </c>
      <c r="O16" s="4">
        <f>SUMIFS($F$2:$F$136,$C$2:$C$136,$O$2,$B$2:$B$136,"Start",$E$2:$E$136,$K16,$A$2:$A$136, 3)-SUMIFS($F$2:$F$136,$C$2:$C$136,$O$2,$B$2:$B$136,"Start",$E$2:$E$136,$K16, $A$2:$A$136, 2)</f>
        <v>0</v>
      </c>
      <c r="P16" s="4">
        <f>SUMIFS($F$2:$F$136,$C$2:$C$136,$P$2,$B$2:$B$136,"Start",$E$2:$E$136,$K16,$A$2:$A$136, 3)-SUMIFS($F$2:$F$136,$C$2:$C$136,$P$2,$B$2:$B$136,"Start",$E$2:$E$136,$K16, $A$2:$A$136, 2)</f>
        <v>0.83999999999999986</v>
      </c>
      <c r="Q16" s="4">
        <f>SUMIFS($F$2:$F$136,$C$2:$C$136,$Q$2,$B$2:$B$136,"Start",$E$2:$E$136,$K16,$A$2:$A$136, 3)-SUMIFS($F$2:$F$136,$C$2:$C$136,$Q$2,$B$2:$B$136,"Start",$E$2:$E$136,$K16, $A$2:$A$136, 2)</f>
        <v>0.94</v>
      </c>
    </row>
    <row r="17" spans="1:17" x14ac:dyDescent="0.35">
      <c r="A17" s="1">
        <v>1</v>
      </c>
      <c r="B17" s="1" t="s">
        <v>24</v>
      </c>
      <c r="C17" s="1" t="s">
        <v>8</v>
      </c>
      <c r="D17" s="1" t="s">
        <v>9</v>
      </c>
      <c r="E17" s="1">
        <v>4</v>
      </c>
      <c r="F17" s="4">
        <v>2.31</v>
      </c>
      <c r="I17" s="43"/>
      <c r="J17" s="43"/>
      <c r="K17" s="43">
        <v>2</v>
      </c>
      <c r="L17" s="44">
        <f>SUMIFS($F$2:$F$136,$C$2:$C$136,$L$2,$B$2:$B$136,"Start",$E$2:$E$136,$K17,$A$2:$A$136, 3)-SUMIFS($F$2:$F$136,$C$2:$C$136,$L$2,$B$2:$B$136,"End",$E$2:$E$136,$K17, $A$2:$A$136, 2)</f>
        <v>1.0227431271385599</v>
      </c>
      <c r="M17" s="44">
        <f t="shared" ref="M17:M19" si="9">SUMIFS($F$2:$F$136,$C$2:$C$136,$M$2,$B$2:$B$136,"Start",$E$2:$E$136,$K17,$A$2:$A$136, 3)-SUMIFS($F$2:$F$136,$C$2:$C$136,$M$2,$B$2:$B$136,"End",$E$2:$E$136,$K17, $A$2:$A$136, 2)</f>
        <v>0.70895422524261953</v>
      </c>
      <c r="N17" s="44">
        <f t="shared" ref="N17:N19" si="10">SUMIFS($F$2:$F$136,$C$2:$C$136,$N$2,$B$2:$B$136,"Start",$E$2:$E$136,$K17,$A$2:$A$136, 3)-SUMIFS($F$2:$F$136,$C$2:$C$136,$N$2,$B$2:$B$136,"End",$E$2:$E$136,$K17, $A$2:$A$136, 2)</f>
        <v>0.48176615976542569</v>
      </c>
      <c r="O17" s="9"/>
      <c r="P17" s="10"/>
      <c r="Q17" s="10"/>
    </row>
    <row r="18" spans="1:17" x14ac:dyDescent="0.35">
      <c r="A18" s="1">
        <v>1</v>
      </c>
      <c r="B18" s="1" t="s">
        <v>24</v>
      </c>
      <c r="C18" s="1" t="s">
        <v>10</v>
      </c>
      <c r="D18" s="1" t="s">
        <v>20</v>
      </c>
      <c r="E18" s="1">
        <v>1</v>
      </c>
      <c r="F18" s="4">
        <v>2.31</v>
      </c>
      <c r="I18" s="43"/>
      <c r="J18" s="43"/>
      <c r="K18" s="43">
        <v>3</v>
      </c>
      <c r="L18" s="44">
        <f t="shared" ref="L18:L19" si="11">SUMIFS($F$2:$F$136,$C$2:$C$136,$L$2,$B$2:$B$136,"Start",$E$2:$E$136,$K18,$A$2:$A$136, 3)-SUMIFS($F$2:$F$136,$C$2:$C$136,$L$2,$B$2:$B$136,"End",$E$2:$E$136,$K18, $A$2:$A$136, 2)</f>
        <v>0.95375481204736312</v>
      </c>
      <c r="M18" s="44">
        <f t="shared" si="9"/>
        <v>1.1739571295429951</v>
      </c>
      <c r="N18" s="44">
        <f t="shared" si="10"/>
        <v>0.4288165751451074</v>
      </c>
      <c r="O18" s="9"/>
      <c r="P18" s="10"/>
      <c r="Q18" s="10"/>
    </row>
    <row r="19" spans="1:17" x14ac:dyDescent="0.35">
      <c r="A19" s="1">
        <v>1</v>
      </c>
      <c r="B19" s="1" t="s">
        <v>24</v>
      </c>
      <c r="C19" s="1" t="s">
        <v>10</v>
      </c>
      <c r="D19" s="1" t="s">
        <v>20</v>
      </c>
      <c r="E19" s="1">
        <v>2</v>
      </c>
      <c r="F19" s="4">
        <v>2.31</v>
      </c>
      <c r="I19" s="43"/>
      <c r="J19" s="43"/>
      <c r="K19" s="43">
        <v>4</v>
      </c>
      <c r="L19" s="44">
        <f t="shared" si="11"/>
        <v>1.0347621062592118</v>
      </c>
      <c r="M19" s="44">
        <f t="shared" si="9"/>
        <v>0.92250675468240706</v>
      </c>
      <c r="N19" s="44">
        <f t="shared" si="10"/>
        <v>0.5228787452803374</v>
      </c>
      <c r="O19" s="9"/>
      <c r="P19" s="10"/>
      <c r="Q19" s="10"/>
    </row>
    <row r="20" spans="1:17" x14ac:dyDescent="0.35">
      <c r="A20" s="1">
        <v>1</v>
      </c>
      <c r="B20" s="1" t="s">
        <v>24</v>
      </c>
      <c r="C20" s="1" t="s">
        <v>10</v>
      </c>
      <c r="D20" s="1" t="s">
        <v>20</v>
      </c>
      <c r="E20" s="1">
        <v>3</v>
      </c>
      <c r="F20" s="4">
        <v>2.31</v>
      </c>
      <c r="I20" s="43">
        <v>3</v>
      </c>
      <c r="J20" s="43" t="s">
        <v>19</v>
      </c>
      <c r="K20" s="43">
        <v>1</v>
      </c>
      <c r="L20" s="44">
        <f>SUMIFS($F$2:$F$136,$C$2:$C$136,$L$2,$B$2:$B$136,"End",$E$2:$E$136,$K20,$A$2:$A$136,3)-SUMIFS($F$2:$F$136,$C$2:$C$136,$L$2,$B$2:$B$136,"Start",$E$2:$E$136,$K20, $A$2:$A$136,3)</f>
        <v>0.18080213408826573</v>
      </c>
      <c r="M20" s="44">
        <f>SUMIFS($F$2:$F$136,$C$2:$C$136,$M$2,$B$2:$B$136,"End",$E$2:$E$136,$K20,$A$2:$A$136,3)-SUMIFS($F$2:$F$136,$C$2:$C$136,$M$2,$B$2:$B$136,"Start",$E$2:$E$136,$K20, $A$2:$A$136,3)</f>
        <v>-1.7084890664726515E-2</v>
      </c>
      <c r="N20" s="44">
        <f>SUMIFS($F$2:$F$136,$C$2:$C$136,$N$2,$B$2:$B$136,"End",$E$2:$E$136,$K20,$A$2:$A$136,3)-SUMIFS($F$2:$F$136,$C$2:$C$136,$N$2,$B$2:$B$136,"Start",$E$2:$E$136,$K20, $A$2:$A$136,3)</f>
        <v>0.12271727661434184</v>
      </c>
      <c r="O20" s="9"/>
      <c r="P20" s="9"/>
      <c r="Q20" s="9"/>
    </row>
    <row r="21" spans="1:17" x14ac:dyDescent="0.35">
      <c r="A21" s="1">
        <v>1</v>
      </c>
      <c r="B21" s="1" t="s">
        <v>24</v>
      </c>
      <c r="C21" s="1" t="s">
        <v>10</v>
      </c>
      <c r="D21" s="1" t="s">
        <v>20</v>
      </c>
      <c r="E21" s="1">
        <v>4</v>
      </c>
      <c r="F21" s="4">
        <v>2.39</v>
      </c>
      <c r="I21" s="43"/>
      <c r="J21" s="43"/>
      <c r="K21" s="43">
        <v>2</v>
      </c>
      <c r="L21" s="44">
        <f t="shared" ref="L21:L23" si="12">SUMIFS($F$2:$F$136,$C$2:$C$136,$L$2,$B$2:$B$136,"End",$E$2:$E$136,$K21,$A$2:$A$136,3)-SUMIFS($F$2:$F$136,$C$2:$C$136,$L$2,$B$2:$B$136,"Start",$E$2:$E$136,$K21, $A$2:$A$136,3)</f>
        <v>0.49114159857742168</v>
      </c>
      <c r="M21" s="44">
        <f t="shared" ref="M21:M23" si="13">SUMIFS($F$2:$F$136,$C$2:$C$136,$M$2,$B$2:$B$136,"End",$E$2:$E$136,$K21,$A$2:$A$136,3)-SUMIFS($F$2:$F$136,$C$2:$C$136,$M$2,$B$2:$B$136,"Start",$E$2:$E$136,$K21, $A$2:$A$136,3)</f>
        <v>0.33579210192319309</v>
      </c>
      <c r="N21" s="44">
        <f t="shared" ref="N21:N23" si="14">SUMIFS($F$2:$F$136,$C$2:$C$136,$N$2,$B$2:$B$136,"End",$E$2:$E$136,$K21,$A$2:$A$136,3)-SUMIFS($F$2:$F$136,$C$2:$C$136,$N$2,$B$2:$B$136,"Start",$E$2:$E$136,$K21, $A$2:$A$136,3)</f>
        <v>0.13067586735625847</v>
      </c>
      <c r="O21" s="9"/>
      <c r="P21" s="10"/>
      <c r="Q21" s="10"/>
    </row>
    <row r="22" spans="1:17" x14ac:dyDescent="0.35">
      <c r="A22" s="1">
        <v>1</v>
      </c>
      <c r="B22" s="1" t="s">
        <v>24</v>
      </c>
      <c r="C22" s="1" t="s">
        <v>11</v>
      </c>
      <c r="D22" s="1" t="s">
        <v>23</v>
      </c>
      <c r="E22" s="1">
        <v>1</v>
      </c>
      <c r="F22" s="4">
        <v>2.31</v>
      </c>
      <c r="I22" s="43"/>
      <c r="J22" s="43"/>
      <c r="K22" s="43">
        <v>3</v>
      </c>
      <c r="L22" s="44">
        <f t="shared" si="12"/>
        <v>0.32707179752833104</v>
      </c>
      <c r="M22" s="44">
        <f t="shared" si="13"/>
        <v>0.24809898019749266</v>
      </c>
      <c r="N22" s="44">
        <f t="shared" si="14"/>
        <v>-4.2787979792753283E-3</v>
      </c>
      <c r="O22" s="9"/>
      <c r="P22" s="10"/>
      <c r="Q22" s="10"/>
    </row>
    <row r="23" spans="1:17" x14ac:dyDescent="0.35">
      <c r="A23" s="1">
        <v>1</v>
      </c>
      <c r="B23" s="1" t="s">
        <v>24</v>
      </c>
      <c r="C23" s="1" t="s">
        <v>11</v>
      </c>
      <c r="D23" s="1" t="s">
        <v>23</v>
      </c>
      <c r="E23" s="1">
        <v>2</v>
      </c>
      <c r="F23" s="4">
        <v>2.31</v>
      </c>
      <c r="I23" s="43"/>
      <c r="J23" s="43"/>
      <c r="K23" s="43">
        <v>4</v>
      </c>
      <c r="L23" s="44">
        <f t="shared" si="12"/>
        <v>4.7424649928138329E-2</v>
      </c>
      <c r="M23" s="44">
        <f t="shared" si="13"/>
        <v>0.11433830272509748</v>
      </c>
      <c r="N23" s="44">
        <f t="shared" si="14"/>
        <v>0.33387890727891278</v>
      </c>
      <c r="O23" s="9"/>
      <c r="P23" s="10"/>
      <c r="Q23" s="10"/>
    </row>
    <row r="24" spans="1:17" x14ac:dyDescent="0.35">
      <c r="A24" s="1">
        <v>1</v>
      </c>
      <c r="B24" s="1" t="s">
        <v>24</v>
      </c>
      <c r="C24" s="1" t="s">
        <v>11</v>
      </c>
      <c r="D24" s="1" t="s">
        <v>23</v>
      </c>
      <c r="E24" s="1">
        <v>3</v>
      </c>
      <c r="F24" s="4">
        <v>2.31</v>
      </c>
      <c r="I24" s="45" t="s">
        <v>26</v>
      </c>
      <c r="J24" s="43" t="s">
        <v>22</v>
      </c>
      <c r="K24" s="43">
        <v>1</v>
      </c>
      <c r="L24" s="44">
        <f>SUMIFS($F$2:$F$136,$C$2:$C$136,$L$2,$B$2:$B$136,"Start",$E$2:$E$136,$K24,$A$2:$A$136, 4)-SUMIFS($F$2:$F$136,$C$2:$C$136,$L$2,$B$2:$B$136,"End",$E$2:$E$136,$K24, $A$2:$A$136, 3)</f>
        <v>1.2013834525398099</v>
      </c>
      <c r="M24" s="44">
        <f>SUMIFS($F$2:$F$136,$C$2:$C$136,$M$2,$B$2:$B$136,"Start",$E$2:$E$136,$K24,$A$2:$A$136, 4)-SUMIFS($F$2:$F$136,$C$2:$C$136,$M$2,$B$2:$B$136,"End",$E$2:$E$136,$K24, $A$2:$A$136, 3)</f>
        <v>1.6296720586873477</v>
      </c>
      <c r="N24" s="44">
        <f>SUMIFS($F$2:$F$136,$C$2:$C$136,$N$2,$B$2:$B$136,"Start",$E$2:$E$136,$K24,$A$2:$A$136, 4)-SUMIFS($F$2:$F$136,$C$2:$C$136,$N$2,$B$2:$B$136,"End",$E$2:$E$136,$K24, $A$2:$A$136, 3)</f>
        <v>0.57397604559249249</v>
      </c>
      <c r="O24" s="4">
        <f>SUMIFS($F$2:$F$136,$C$2:$C$136,$O$2,$B$2:$B$136,"Start",$E$2:$E$136,$K24,$A$2:$A$136, 4)-SUMIFS($F$2:$F$136,$C$2:$C$136,$O$2,$B$2:$B$136,"Start",$E$2:$E$136,$K24, $A$2:$A$136, 3)</f>
        <v>0.37999999999999989</v>
      </c>
      <c r="P24" s="4">
        <f>SUMIFS($F$2:$F$136,$C$2:$C$136,$P$2,$B$2:$B$136,"Start",$E$2:$E$136,$K24,$A$2:$A$136, 4)-SUMIFS($F$2:$F$136,$C$2:$C$136,$P$2,$B$2:$B$136,"Start",$E$2:$E$136,$K24, $A$2:$A$136, 3)</f>
        <v>1.1599999999999997</v>
      </c>
      <c r="Q24" s="4">
        <f>SUMIFS($F$2:$F$136,$C$2:$C$136,$Q$2,$B$2:$B$136,"Start",$E$2:$E$136,$K24,$A$2:$A$136, 4)-SUMIFS($F$2:$F$136,$C$2:$C$136,$Q$2,$B$2:$B$136,"Start",$E$2:$E$136,$K24, $A$2:$A$136, 3)</f>
        <v>0.8400000000000003</v>
      </c>
    </row>
    <row r="25" spans="1:17" x14ac:dyDescent="0.35">
      <c r="A25" s="1">
        <v>1</v>
      </c>
      <c r="B25" s="1" t="s">
        <v>24</v>
      </c>
      <c r="C25" s="1" t="s">
        <v>11</v>
      </c>
      <c r="D25" s="1" t="s">
        <v>23</v>
      </c>
      <c r="E25" s="1">
        <v>4</v>
      </c>
      <c r="F25" s="4">
        <v>2.31</v>
      </c>
      <c r="I25" s="43"/>
      <c r="J25" s="43"/>
      <c r="K25" s="43">
        <v>2</v>
      </c>
      <c r="L25" s="44">
        <f t="shared" ref="L25:L27" si="15">SUMIFS($F$2:$F$136,$C$2:$C$136,$L$2,$B$2:$B$136,"Start",$E$2:$E$136,$K25,$A$2:$A$136, 4)-SUMIFS($F$2:$F$136,$C$2:$C$136,$L$2,$B$2:$B$136,"End",$E$2:$E$136,$K25, $A$2:$A$136, 3)</f>
        <v>1.0791119956235464</v>
      </c>
      <c r="M25" s="44">
        <f t="shared" ref="M25:M27" si="16">SUMIFS($F$2:$F$136,$C$2:$C$136,$M$2,$B$2:$B$136,"Start",$E$2:$E$136,$K25,$A$2:$A$136, 4)-SUMIFS($F$2:$F$136,$C$2:$C$136,$M$2,$B$2:$B$136,"End",$E$2:$E$136,$K25, $A$2:$A$136, 3)</f>
        <v>1.3840731132754556</v>
      </c>
      <c r="N25" s="44">
        <f t="shared" ref="N25:N27" si="17">SUMIFS($F$2:$F$136,$C$2:$C$136,$N$2,$B$2:$B$136,"Start",$E$2:$E$136,$K25,$A$2:$A$136, 4)-SUMIFS($F$2:$F$136,$C$2:$C$136,$N$2,$B$2:$B$136,"End",$E$2:$E$136,$K25, $A$2:$A$136, 3)</f>
        <v>0.69805902925020913</v>
      </c>
      <c r="O25" s="9"/>
      <c r="P25" s="10"/>
      <c r="Q25" s="10"/>
    </row>
    <row r="26" spans="1:17" x14ac:dyDescent="0.35">
      <c r="A26" s="1">
        <v>2</v>
      </c>
      <c r="B26" s="1" t="s">
        <v>7</v>
      </c>
      <c r="C26" s="1" t="s">
        <v>8</v>
      </c>
      <c r="D26" s="1" t="s">
        <v>9</v>
      </c>
      <c r="E26" s="1">
        <v>1</v>
      </c>
      <c r="F26" s="4">
        <v>3.0117678559505068</v>
      </c>
      <c r="I26" s="43"/>
      <c r="J26" s="43"/>
      <c r="K26" s="43">
        <v>3</v>
      </c>
      <c r="L26" s="44">
        <f t="shared" si="15"/>
        <v>1.4700523089919324</v>
      </c>
      <c r="M26" s="44">
        <f t="shared" si="16"/>
        <v>1.2155083682899228</v>
      </c>
      <c r="N26" s="44">
        <f t="shared" si="17"/>
        <v>0.80307386502348477</v>
      </c>
      <c r="O26" s="9"/>
      <c r="P26" s="10"/>
      <c r="Q26" s="10"/>
    </row>
    <row r="27" spans="1:17" x14ac:dyDescent="0.35">
      <c r="A27" s="1">
        <v>2</v>
      </c>
      <c r="B27" s="1" t="s">
        <v>7</v>
      </c>
      <c r="C27" s="1" t="s">
        <v>8</v>
      </c>
      <c r="D27" s="1" t="s">
        <v>9</v>
      </c>
      <c r="E27" s="1">
        <v>2</v>
      </c>
      <c r="F27" s="4">
        <v>3.040870237654814</v>
      </c>
      <c r="I27" s="43"/>
      <c r="J27" s="43"/>
      <c r="K27" s="43">
        <v>4</v>
      </c>
      <c r="L27" s="44">
        <f t="shared" si="15"/>
        <v>1.6330067265786417</v>
      </c>
      <c r="M27" s="44">
        <f t="shared" si="16"/>
        <v>1.1612951935814095</v>
      </c>
      <c r="N27" s="44">
        <f t="shared" si="17"/>
        <v>0.58649529398893296</v>
      </c>
      <c r="O27" s="9"/>
      <c r="P27" s="10"/>
      <c r="Q27" s="10"/>
    </row>
    <row r="28" spans="1:17" x14ac:dyDescent="0.35">
      <c r="A28" s="1">
        <v>2</v>
      </c>
      <c r="B28" s="1" t="s">
        <v>7</v>
      </c>
      <c r="C28" s="1" t="s">
        <v>8</v>
      </c>
      <c r="D28" s="1" t="s">
        <v>9</v>
      </c>
      <c r="E28" s="1">
        <v>3</v>
      </c>
      <c r="F28" s="4">
        <v>2.7998381716661185</v>
      </c>
      <c r="I28" s="43">
        <v>4</v>
      </c>
      <c r="J28" s="43" t="s">
        <v>19</v>
      </c>
      <c r="K28" s="43">
        <v>1</v>
      </c>
      <c r="L28" s="44">
        <f>SUMIFS($F$2:$F$136,$C$2:$C$136,$L$2,$B$2:$B$136,"End",$E$2:$E$136,$K28,$A$2:$A$136,4)-SUMIFS($F$2:$F$136,$C$2:$C$136,$L$2,$B$2:$B$136,"Start",$E$2:$E$136,$K28, $A$2:$A$136,4)</f>
        <v>0.14802065069278481</v>
      </c>
      <c r="M28" s="44">
        <f>SUMIFS($F$2:$F$136,$C$2:$C$136,$M$2,$B$2:$B$136,"End",$E$2:$E$136,$K28,$A$2:$A$136,4)-SUMIFS($F$2:$F$136,$C$2:$C$136,$M$2,$B$2:$B$136,"Start",$E$2:$E$136,$K28, $A$2:$A$136,4)</f>
        <v>6.4751530624983289E-2</v>
      </c>
      <c r="N28" s="44">
        <f>SUMIFS($F$2:$F$136,$C$2:$C$136,$N$2,$B$2:$B$136,"End",$E$2:$E$136,$K28,$A$2:$A$136,4)-SUMIFS($F$2:$F$136,$C$2:$C$136,$N$2,$B$2:$B$136,"Start",$E$2:$E$136,$K28, $A$2:$A$136,4)</f>
        <v>0.21030152981256078</v>
      </c>
      <c r="O28" s="9"/>
      <c r="P28" s="9"/>
      <c r="Q28" s="9"/>
    </row>
    <row r="29" spans="1:17" x14ac:dyDescent="0.35">
      <c r="A29" s="1">
        <v>2</v>
      </c>
      <c r="B29" s="1" t="s">
        <v>7</v>
      </c>
      <c r="C29" s="1" t="s">
        <v>8</v>
      </c>
      <c r="D29" s="1" t="s">
        <v>9</v>
      </c>
      <c r="E29" s="1">
        <v>4</v>
      </c>
      <c r="F29" s="4">
        <v>2.6409149377474508</v>
      </c>
      <c r="I29" s="43"/>
      <c r="J29" s="43"/>
      <c r="K29" s="43">
        <v>2</v>
      </c>
      <c r="L29" s="44">
        <f>SUMIFS($F$2:$F$136,$C$2:$C$136,$L$2,$B$2:$B$136,"End",$E$2:$E$136,$K29,$A$2:$A$136,4)-SUMIFS($F$2:$F$136,$C$2:$C$136,$L$2,$B$2:$B$136,"Start",$E$2:$E$136,$K29, $A$2:$A$136,4)</f>
        <v>0.3136469919670084</v>
      </c>
      <c r="M29" s="44">
        <f t="shared" ref="M29:M31" si="18">SUMIFS($F$2:$F$136,$C$2:$C$136,$M$2,$B$2:$B$136,"End",$E$2:$E$136,$K29,$A$2:$A$136,4)-SUMIFS($F$2:$F$136,$C$2:$C$136,$M$2,$B$2:$B$136,"Start",$E$2:$E$136,$K29, $A$2:$A$136,4)</f>
        <v>0.15330913004058111</v>
      </c>
      <c r="N29" s="44">
        <f>SUMIFS($F$2:$F$136,$C$2:$C$136,$N$2,$B$2:$B$136,"End",$E$2:$E$136,$K29,$A$2:$A$136,4)-SUMIFS($F$2:$F$136,$C$2:$C$136,$N$2,$B$2:$B$136,"Start",$E$2:$E$136,$K29, $A$2:$A$136,4)</f>
        <v>0.18856707399611405</v>
      </c>
      <c r="O29" s="9"/>
      <c r="P29" s="10"/>
      <c r="Q29" s="10"/>
    </row>
    <row r="30" spans="1:17" x14ac:dyDescent="0.35">
      <c r="A30" s="1">
        <v>2</v>
      </c>
      <c r="B30" s="1" t="s">
        <v>7</v>
      </c>
      <c r="C30" s="1" t="s">
        <v>10</v>
      </c>
      <c r="D30" s="1" t="s">
        <v>20</v>
      </c>
      <c r="E30" s="1">
        <v>1</v>
      </c>
      <c r="F30" s="4">
        <v>2.8882600744486555</v>
      </c>
      <c r="I30" s="43"/>
      <c r="J30" s="43"/>
      <c r="K30" s="43">
        <v>3</v>
      </c>
      <c r="L30" s="44">
        <f t="shared" ref="L30:L31" si="19">SUMIFS($F$2:$F$136,$C$2:$C$136,$L$2,$B$2:$B$136,"End",$E$2:$E$136,$K30,$A$2:$A$136,4)-SUMIFS($F$2:$F$136,$C$2:$C$136,$L$2,$B$2:$B$136,"Start",$E$2:$E$136,$K30, $A$2:$A$136,4)</f>
        <v>4.5768535549470357E-2</v>
      </c>
      <c r="M30" s="44">
        <f t="shared" si="18"/>
        <v>-0.10165202733084211</v>
      </c>
      <c r="N30" s="44">
        <f t="shared" ref="N30:N31" si="20">SUMIFS($F$2:$F$136,$C$2:$C$136,$N$2,$B$2:$B$136,"End",$E$2:$E$136,$K30,$A$2:$A$136,4)-SUMIFS($F$2:$F$136,$C$2:$C$136,$N$2,$B$2:$B$136,"Start",$E$2:$E$136,$K30, $A$2:$A$136,4)</f>
        <v>9.3387905670363036E-2</v>
      </c>
      <c r="O30" s="9"/>
      <c r="P30" s="10"/>
      <c r="Q30" s="10"/>
    </row>
    <row r="31" spans="1:17" x14ac:dyDescent="0.35">
      <c r="A31" s="1">
        <v>2</v>
      </c>
      <c r="B31" s="1" t="s">
        <v>7</v>
      </c>
      <c r="C31" s="1" t="s">
        <v>10</v>
      </c>
      <c r="D31" s="1" t="s">
        <v>20</v>
      </c>
      <c r="E31" s="1">
        <v>2</v>
      </c>
      <c r="F31" s="4">
        <v>2.9519291543180328</v>
      </c>
      <c r="I31" s="46"/>
      <c r="J31" s="46"/>
      <c r="K31" s="46">
        <v>4</v>
      </c>
      <c r="L31" s="44">
        <f t="shared" si="19"/>
        <v>0.20793862630767546</v>
      </c>
      <c r="M31" s="44">
        <f t="shared" si="18"/>
        <v>0.11656465951414585</v>
      </c>
      <c r="N31" s="44">
        <f t="shared" si="20"/>
        <v>0.1557253680143651</v>
      </c>
      <c r="O31" s="11"/>
      <c r="P31" s="12"/>
      <c r="Q31" s="12"/>
    </row>
    <row r="32" spans="1:17" x14ac:dyDescent="0.35">
      <c r="A32" s="1">
        <v>2</v>
      </c>
      <c r="B32" s="1" t="s">
        <v>7</v>
      </c>
      <c r="C32" s="1" t="s">
        <v>10</v>
      </c>
      <c r="D32" s="1" t="s">
        <v>20</v>
      </c>
      <c r="E32" s="1">
        <v>3</v>
      </c>
      <c r="F32" s="4">
        <v>2.9942182164341093</v>
      </c>
      <c r="I32" s="45" t="s">
        <v>27</v>
      </c>
      <c r="J32" s="43" t="s">
        <v>22</v>
      </c>
      <c r="K32" s="43">
        <v>1</v>
      </c>
      <c r="L32" s="44">
        <f>SUMIFS($F$2:$F$136,$C$2:$C$136,$L$2,$B$2:$B$136,"Start",$E$2:$E$136,$K32,$A$2:$A$136, 5)-SUMIFS($F$2:$F$136,$C$2:$C$136,$L$2,$B$2:$B$136,"End",$E$2:$E$136,$K32, $A$2:$A$136,4)</f>
        <v>0.95057429685312389</v>
      </c>
      <c r="M32" s="44">
        <f>SUMIFS($F$2:$F$136,$C$2:$C$136,$M$2,$B$2:$B$136,"Start",$E$2:$E$136,$K32,$A$2:$A$136, 5)-SUMIFS($F$2:$F$136,$C$2:$C$136,$M$2,$B$2:$B$136,"End",$E$2:$E$136,$K32, $A$2:$A$136,4)</f>
        <v>0.65754106603850104</v>
      </c>
      <c r="N32" s="44">
        <f>SUMIFS($F$2:$F$136,$C$2:$C$136,$N$2,$B$2:$B$136,"Start",$E$2:$E$136,$K32,$A$2:$A$136, 5)-SUMIFS($F$2:$F$136,$C$2:$C$136,$N$2,$B$2:$B$136,"End",$E$2:$E$136,$K32, $A$2:$A$136,4)</f>
        <v>0.46515226437347845</v>
      </c>
      <c r="O32" s="4">
        <f>SUMIFS($F$2:$F$136,$C$2:$C$136,$O$2,$B$2:$B$136,"Start",$E$2:$E$136,$K32,$A$2:$A$136, 5)-SUMIFS($F$2:$F$136,$C$2:$C$136,$O$2,$B$2:$B$136,"Start",$E$2:$E$136,$K32, $A$2:$A$136,4)</f>
        <v>0.3856323439140259</v>
      </c>
      <c r="P32" s="4">
        <f>SUMIFS($F$2:$F$136,$C$2:$C$136,$P$2,$B$2:$B$136,"Start",$E$2:$E$136,$K32,$A$2:$A$136, 5)-SUMIFS($F$2:$F$136,$C$2:$C$136,$P$2,$B$2:$B$136,"Start",$E$2:$E$136,$K32, $A$2:$A$136,4)</f>
        <v>0.83847647783184609</v>
      </c>
      <c r="Q32" s="4">
        <f>SUMIFS($F$2:$F$136,$C$2:$C$136,$Q$2,$B$2:$B$136,"Start",$E$2:$E$136,$K32,$A$2:$A$136, 5)-SUMIFS($F$2:$F$136,$C$2:$C$136,$Q$2,$B$2:$B$136,"Start",$E$2:$E$136,$K32, $A$2:$A$136,4)</f>
        <v>0.82847647783184541</v>
      </c>
    </row>
    <row r="33" spans="1:17" x14ac:dyDescent="0.35">
      <c r="A33" s="1">
        <v>2</v>
      </c>
      <c r="B33" s="1" t="s">
        <v>7</v>
      </c>
      <c r="C33" s="1" t="s">
        <v>10</v>
      </c>
      <c r="D33" s="1" t="s">
        <v>20</v>
      </c>
      <c r="E33" s="1">
        <v>4</v>
      </c>
      <c r="F33" s="4">
        <v>3.0829934435603952</v>
      </c>
      <c r="I33" s="43"/>
      <c r="J33" s="43"/>
      <c r="K33" s="43">
        <v>2</v>
      </c>
      <c r="L33" s="44">
        <f t="shared" ref="L33:L35" si="21">SUMIFS($F$2:$F$136,$C$2:$C$136,$L$2,$B$2:$B$136,"Start",$E$2:$E$136,$K33,$A$2:$A$136, 5)-SUMIFS($F$2:$F$136,$C$2:$C$136,$L$2,$B$2:$B$136,"End",$E$2:$E$136,$K33, $A$2:$A$136,4)</f>
        <v>0.72560630718066488</v>
      </c>
      <c r="M33" s="44">
        <f t="shared" ref="M33:M35" si="22">SUMIFS($F$2:$F$136,$C$2:$C$136,$M$2,$B$2:$B$136,"Start",$E$2:$E$136,$K33,$A$2:$A$136, 5)-SUMIFS($F$2:$F$136,$C$2:$C$136,$M$2,$B$2:$B$136,"End",$E$2:$E$136,$K33, $A$2:$A$136,4)</f>
        <v>0.56496029408808646</v>
      </c>
      <c r="N33" s="44">
        <f t="shared" ref="N33:N35" si="23">SUMIFS($F$2:$F$136,$C$2:$C$136,$N$2,$B$2:$B$136,"Start",$E$2:$E$136,$K33,$A$2:$A$136, 5)-SUMIFS($F$2:$F$136,$C$2:$C$136,$N$2,$B$2:$B$136,"End",$E$2:$E$136,$K33, $A$2:$A$136,4)</f>
        <v>0.57707755949852979</v>
      </c>
      <c r="O33" s="9"/>
      <c r="P33" s="10"/>
      <c r="Q33" s="10"/>
    </row>
    <row r="34" spans="1:17" x14ac:dyDescent="0.35">
      <c r="A34" s="1">
        <v>2</v>
      </c>
      <c r="B34" s="1" t="s">
        <v>7</v>
      </c>
      <c r="C34" s="1" t="s">
        <v>11</v>
      </c>
      <c r="D34" s="1" t="s">
        <v>23</v>
      </c>
      <c r="E34" s="1">
        <v>1</v>
      </c>
      <c r="F34" s="4">
        <v>2.31</v>
      </c>
      <c r="I34" s="43"/>
      <c r="J34" s="43"/>
      <c r="K34" s="43">
        <v>3</v>
      </c>
      <c r="L34" s="44">
        <f t="shared" si="21"/>
        <v>0.757297797879108</v>
      </c>
      <c r="M34" s="44">
        <f t="shared" si="22"/>
        <v>0.91674319864477471</v>
      </c>
      <c r="N34" s="44">
        <f t="shared" si="23"/>
        <v>0.67015168686434468</v>
      </c>
      <c r="O34" s="13"/>
      <c r="P34" s="10"/>
      <c r="Q34" s="10"/>
    </row>
    <row r="35" spans="1:17" x14ac:dyDescent="0.35">
      <c r="A35" s="1">
        <v>2</v>
      </c>
      <c r="B35" s="1" t="s">
        <v>7</v>
      </c>
      <c r="C35" s="1" t="s">
        <v>11</v>
      </c>
      <c r="D35" s="1" t="s">
        <v>23</v>
      </c>
      <c r="E35" s="1">
        <v>2</v>
      </c>
      <c r="F35" s="4">
        <v>2.58</v>
      </c>
      <c r="I35" s="47"/>
      <c r="J35" s="47"/>
      <c r="K35" s="48">
        <v>4</v>
      </c>
      <c r="L35" s="44">
        <f t="shared" si="21"/>
        <v>0.68447169933969221</v>
      </c>
      <c r="M35" s="44">
        <f t="shared" si="22"/>
        <v>0.40958363649814977</v>
      </c>
      <c r="N35" s="44">
        <f t="shared" si="23"/>
        <v>0.49472590625684143</v>
      </c>
      <c r="O35" s="15"/>
      <c r="P35" s="15"/>
      <c r="Q35" s="15"/>
    </row>
    <row r="36" spans="1:17" x14ac:dyDescent="0.35">
      <c r="A36" s="1">
        <v>2</v>
      </c>
      <c r="B36" s="1" t="s">
        <v>7</v>
      </c>
      <c r="C36" s="1" t="s">
        <v>11</v>
      </c>
      <c r="D36" s="1" t="s">
        <v>23</v>
      </c>
      <c r="E36" s="1">
        <v>3</v>
      </c>
      <c r="F36" s="4">
        <v>2.31</v>
      </c>
      <c r="I36" s="43">
        <v>5</v>
      </c>
      <c r="J36" s="43" t="s">
        <v>19</v>
      </c>
      <c r="K36" s="43">
        <v>1</v>
      </c>
      <c r="L36" s="44">
        <f>SUMIFS($F$2:$F$136,$C$2:$C$136,$L$2,$B$2:$B$136,"End",$E$2:$E$136,$K36,$A$2:$A$136,5)-SUMIFS($F$2:$F$136,$C$2:$C$136,$L$2,$B$2:$B$136,"Start",$E$2:$E$136,$K36, $A$2:$A$136,5)</f>
        <v>3.3567347646268786E-2</v>
      </c>
      <c r="M36" s="44">
        <f>SUMIFS($F$2:$F$136,$C$2:$C$136,$M$2,$B$2:$B$136,"End",$E$2:$E$136,$K36,$A$2:$A$136,5)-SUMIFS($F$2:$F$136,$C$2:$C$136,$M$2,$B$2:$B$136,"Start",$E$2:$E$136,$K36, $A$2:$A$136,5)</f>
        <v>0.18079739032845854</v>
      </c>
      <c r="N36" s="44">
        <f>SUMIFS($F$2:$F$136,$C$2:$C$136,$N$2,$B$2:$B$136,"End",$E$2:$E$136,$K36,$A$2:$A$136,5)-SUMIFS($F$2:$F$136,$C$2:$C$136,$N$2,$B$2:$B$136,"Start",$E$2:$E$136,$K36, $A$2:$A$136,5)</f>
        <v>0.39560956163940642</v>
      </c>
      <c r="O36" s="9"/>
      <c r="P36" s="9"/>
      <c r="Q36" s="9"/>
    </row>
    <row r="37" spans="1:17" x14ac:dyDescent="0.35">
      <c r="A37" s="1">
        <v>2</v>
      </c>
      <c r="B37" s="1" t="s">
        <v>7</v>
      </c>
      <c r="C37" s="1" t="s">
        <v>11</v>
      </c>
      <c r="D37" s="1" t="s">
        <v>23</v>
      </c>
      <c r="E37" s="1">
        <v>4</v>
      </c>
      <c r="F37" s="4">
        <v>2.31</v>
      </c>
      <c r="I37" s="43"/>
      <c r="J37" s="43"/>
      <c r="K37" s="43">
        <v>2</v>
      </c>
      <c r="L37" s="44">
        <f t="shared" ref="L37:L39" si="24">SUMIFS($F$2:$F$136,$C$2:$C$136,$L$2,$B$2:$B$136,"End",$E$2:$E$136,$K37,$A$2:$A$136,5)-SUMIFS($F$2:$F$136,$C$2:$C$136,$L$2,$B$2:$B$136,"Start",$E$2:$E$136,$K37, $A$2:$A$136,5)</f>
        <v>8.8454072279038343E-3</v>
      </c>
      <c r="M37" s="44">
        <f t="shared" ref="M37:M39" si="25">SUMIFS($F$2:$F$136,$C$2:$C$136,$M$2,$B$2:$B$136,"End",$E$2:$E$136,$K37,$A$2:$A$136,5)-SUMIFS($F$2:$F$136,$C$2:$C$136,$M$2,$B$2:$B$136,"Start",$E$2:$E$136,$K37, $A$2:$A$136,5)</f>
        <v>0.39678081440390223</v>
      </c>
      <c r="N37" s="44">
        <f t="shared" ref="N37:N39" si="26">SUMIFS($F$2:$F$136,$C$2:$C$136,$N$2,$B$2:$B$136,"End",$E$2:$E$136,$K37,$A$2:$A$136,5)-SUMIFS($F$2:$F$136,$C$2:$C$136,$N$2,$B$2:$B$136,"Start",$E$2:$E$136,$K37, $A$2:$A$136,5)</f>
        <v>0.30918430501328942</v>
      </c>
      <c r="O37" s="9"/>
      <c r="P37" s="10"/>
      <c r="Q37" s="10"/>
    </row>
    <row r="38" spans="1:17" x14ac:dyDescent="0.35">
      <c r="A38" s="1">
        <v>2</v>
      </c>
      <c r="B38" s="1" t="s">
        <v>24</v>
      </c>
      <c r="C38" s="1" t="s">
        <v>8</v>
      </c>
      <c r="D38" s="1" t="s">
        <v>9</v>
      </c>
      <c r="E38" s="1">
        <v>1</v>
      </c>
      <c r="F38" s="4">
        <v>3.1747638169160406</v>
      </c>
      <c r="I38" s="46"/>
      <c r="J38" s="46"/>
      <c r="K38" s="46">
        <v>3</v>
      </c>
      <c r="L38" s="44">
        <f t="shared" si="24"/>
        <v>0.3302244775444878</v>
      </c>
      <c r="M38" s="44">
        <f t="shared" si="25"/>
        <v>0.13521745182121059</v>
      </c>
      <c r="N38" s="44">
        <f t="shared" si="26"/>
        <v>0.41663628597236091</v>
      </c>
      <c r="O38" s="11"/>
      <c r="P38" s="12"/>
      <c r="Q38" s="12"/>
    </row>
    <row r="39" spans="1:17" ht="15" thickBot="1" x14ac:dyDescent="0.4">
      <c r="A39" s="1">
        <v>2</v>
      </c>
      <c r="B39" s="1" t="s">
        <v>24</v>
      </c>
      <c r="C39" s="1" t="s">
        <v>8</v>
      </c>
      <c r="D39" s="1" t="s">
        <v>9</v>
      </c>
      <c r="E39" s="1">
        <v>2</v>
      </c>
      <c r="F39" s="4">
        <v>2.9759294307217994</v>
      </c>
      <c r="I39" s="47"/>
      <c r="J39" s="49"/>
      <c r="K39" s="50">
        <v>4</v>
      </c>
      <c r="L39" s="51">
        <f t="shared" si="24"/>
        <v>0.15663907171224878</v>
      </c>
      <c r="M39" s="51">
        <f t="shared" si="25"/>
        <v>0.46159091741629599</v>
      </c>
      <c r="N39" s="51">
        <f t="shared" si="26"/>
        <v>0.25976142592900864</v>
      </c>
      <c r="O39" s="16"/>
      <c r="P39" s="16"/>
      <c r="Q39" s="16"/>
    </row>
    <row r="40" spans="1:17" x14ac:dyDescent="0.35">
      <c r="A40" s="1">
        <v>2</v>
      </c>
      <c r="B40" s="1" t="s">
        <v>24</v>
      </c>
      <c r="C40" s="1" t="s">
        <v>8</v>
      </c>
      <c r="D40" s="1" t="s">
        <v>9</v>
      </c>
      <c r="E40" s="1">
        <v>3</v>
      </c>
      <c r="F40" s="4">
        <v>3.0030816767654143</v>
      </c>
      <c r="J40" s="17" t="s">
        <v>28</v>
      </c>
      <c r="K40" s="18" t="s">
        <v>29</v>
      </c>
      <c r="L40" s="19">
        <f>AVERAGE(L4:L7, L12:L15,L20:L23,L28:L31,L36:L39)</f>
        <v>0.1470596362680901</v>
      </c>
      <c r="M40" s="19">
        <f t="shared" ref="M40" si="27">AVERAGE(M4:M7, M12:M15,M20:M23,M28:M31,M36:M39)</f>
        <v>0.14131156570211739</v>
      </c>
      <c r="N40" s="19">
        <f>AVERAGE(N4:N7, N12:N15,N20:N23,N28:N31,N36:N39)</f>
        <v>0.14131736094190733</v>
      </c>
      <c r="O40" s="18" t="s">
        <v>30</v>
      </c>
      <c r="P40" s="18" t="s">
        <v>30</v>
      </c>
      <c r="Q40" s="20" t="s">
        <v>30</v>
      </c>
    </row>
    <row r="41" spans="1:17" x14ac:dyDescent="0.35">
      <c r="A41" s="1">
        <v>2</v>
      </c>
      <c r="B41" s="1" t="s">
        <v>24</v>
      </c>
      <c r="C41" s="1" t="s">
        <v>8</v>
      </c>
      <c r="D41" s="1" t="s">
        <v>9</v>
      </c>
      <c r="E41" s="1">
        <v>4</v>
      </c>
      <c r="F41" s="4">
        <v>2.9897177152074326</v>
      </c>
      <c r="J41" s="21"/>
      <c r="K41" s="2" t="s">
        <v>31</v>
      </c>
      <c r="L41" s="22">
        <f>_xlfn.STDEV.S(L4:L7, L12:L15,L20:L23,L28:L31,L36:L39)</f>
        <v>0.15299929327566802</v>
      </c>
      <c r="M41" s="22">
        <f t="shared" ref="M41:N41" si="28">_xlfn.STDEV.S(M4:M7, M12:M15,M20:M23,M28:M31,M36:M39)</f>
        <v>0.17322604913068546</v>
      </c>
      <c r="N41" s="22">
        <f t="shared" si="28"/>
        <v>0.15113161338895312</v>
      </c>
      <c r="O41" s="2" t="s">
        <v>30</v>
      </c>
      <c r="P41" s="2" t="s">
        <v>30</v>
      </c>
      <c r="Q41" s="23" t="s">
        <v>30</v>
      </c>
    </row>
    <row r="42" spans="1:17" x14ac:dyDescent="0.35">
      <c r="A42" s="1">
        <v>2</v>
      </c>
      <c r="B42" s="1" t="s">
        <v>24</v>
      </c>
      <c r="C42" s="1" t="s">
        <v>10</v>
      </c>
      <c r="D42" s="1" t="s">
        <v>20</v>
      </c>
      <c r="E42" s="1">
        <v>1</v>
      </c>
      <c r="F42" s="4">
        <v>3.0902318524843144</v>
      </c>
      <c r="J42" s="21"/>
      <c r="K42" s="2" t="s">
        <v>32</v>
      </c>
      <c r="L42" s="22">
        <f>AVERAGE(L8:L11,L16:L19,L24:L27,L32:L35)</f>
        <v>0.9313095547286605</v>
      </c>
      <c r="M42" s="22">
        <f>AVERAGE(M8:M11,M16:M19,M24:M27,M32:M35)</f>
        <v>0.90537565388898555</v>
      </c>
      <c r="N42" s="22">
        <f>AVERAGE(N8:N11,N16:N19,N24:N27,N32:N35)</f>
        <v>0.45389807569173113</v>
      </c>
      <c r="O42" s="22">
        <f>AVERAGE(O8,O16,O24,O32)</f>
        <v>0.19140808597850645</v>
      </c>
      <c r="P42" s="22">
        <f t="shared" ref="P42:Q42" si="29">AVERAGE(P8,P16,P24,P32)</f>
        <v>0.74961911945796145</v>
      </c>
      <c r="Q42" s="24">
        <f t="shared" si="29"/>
        <v>0.74961911945796145</v>
      </c>
    </row>
    <row r="43" spans="1:17" ht="15" thickBot="1" x14ac:dyDescent="0.4">
      <c r="A43" s="1">
        <v>2</v>
      </c>
      <c r="B43" s="1" t="s">
        <v>24</v>
      </c>
      <c r="C43" s="1" t="s">
        <v>10</v>
      </c>
      <c r="D43" s="1" t="s">
        <v>20</v>
      </c>
      <c r="E43" s="1">
        <v>2</v>
      </c>
      <c r="F43" s="4">
        <v>3.1180361924671134</v>
      </c>
      <c r="J43" s="25"/>
      <c r="K43" s="26" t="s">
        <v>33</v>
      </c>
      <c r="L43" s="27">
        <f>_xlfn.STDEV.S(L8:L11,L16:L19,L24:L27,L32:L35)</f>
        <v>0.33867502495965857</v>
      </c>
      <c r="M43" s="27">
        <f>_xlfn.STDEV.S(M8:M11,M16:M19,M24:M27,M32:M35)</f>
        <v>0.34418663869174815</v>
      </c>
      <c r="N43" s="27">
        <f>_xlfn.STDEV.S(N8:N11, N16:N19,N24:N27,N32:N35)</f>
        <v>0.2570552606405172</v>
      </c>
      <c r="O43" s="27">
        <f>_xlfn.STDEV.S(O8,O16,O24,O32)</f>
        <v>0.22103098060438212</v>
      </c>
      <c r="P43" s="27">
        <f t="shared" ref="P43:Q43" si="30">_xlfn.STDEV.S(P8,P16,P24,P32)</f>
        <v>0.42116010686736055</v>
      </c>
      <c r="Q43" s="28">
        <f t="shared" si="30"/>
        <v>0.24492037977877829</v>
      </c>
    </row>
    <row r="44" spans="1:17" x14ac:dyDescent="0.35">
      <c r="A44" s="1">
        <v>2</v>
      </c>
      <c r="B44" s="1" t="s">
        <v>24</v>
      </c>
      <c r="C44" s="1" t="s">
        <v>10</v>
      </c>
      <c r="D44" s="1" t="s">
        <v>20</v>
      </c>
      <c r="E44" s="1">
        <v>3</v>
      </c>
      <c r="F44" s="4">
        <v>3.140985390538082</v>
      </c>
      <c r="J44" s="29" t="s">
        <v>34</v>
      </c>
      <c r="K44" s="18" t="s">
        <v>29</v>
      </c>
      <c r="L44" s="19">
        <f>AVERAGE(L12:L15,L20:L23,L28:L31,L36:L39)</f>
        <v>0.18382454533511261</v>
      </c>
      <c r="M44" s="19">
        <f>AVERAGE(M12:M15,M20:M23,M28:M31,M36:M39)</f>
        <v>0.18913945712764671</v>
      </c>
      <c r="N44" s="19" t="s">
        <v>30</v>
      </c>
      <c r="O44" s="18" t="s">
        <v>30</v>
      </c>
      <c r="P44" s="18" t="s">
        <v>30</v>
      </c>
      <c r="Q44" s="20" t="s">
        <v>30</v>
      </c>
    </row>
    <row r="45" spans="1:17" x14ac:dyDescent="0.35">
      <c r="A45" s="1">
        <v>2</v>
      </c>
      <c r="B45" s="1" t="s">
        <v>24</v>
      </c>
      <c r="C45" s="1" t="s">
        <v>10</v>
      </c>
      <c r="D45" s="1" t="s">
        <v>20</v>
      </c>
      <c r="E45" s="1">
        <v>4</v>
      </c>
      <c r="F45" s="4">
        <v>3.5058744063142382</v>
      </c>
      <c r="J45" s="30"/>
      <c r="K45" s="2" t="s">
        <v>31</v>
      </c>
      <c r="L45" s="22">
        <f>_xlfn.STDEV.S(L12:L15,L20:L23,L28:L31,L36:L39)</f>
        <v>0.14980747823294377</v>
      </c>
      <c r="M45" s="22">
        <f>_xlfn.STDEV.S(M12:M15,M20:M23,M28:M31,M36:M39)</f>
        <v>0.15430218015183256</v>
      </c>
      <c r="N45" s="22" t="s">
        <v>30</v>
      </c>
      <c r="O45" s="2" t="s">
        <v>30</v>
      </c>
      <c r="P45" s="2" t="s">
        <v>30</v>
      </c>
      <c r="Q45" s="23" t="s">
        <v>30</v>
      </c>
    </row>
    <row r="46" spans="1:17" x14ac:dyDescent="0.35">
      <c r="A46" s="1">
        <v>2</v>
      </c>
      <c r="B46" s="1" t="s">
        <v>24</v>
      </c>
      <c r="C46" s="1" t="s">
        <v>11</v>
      </c>
      <c r="D46" s="1" t="s">
        <v>23</v>
      </c>
      <c r="E46" s="1">
        <v>1</v>
      </c>
      <c r="F46" s="4">
        <v>2.3084764778318454</v>
      </c>
      <c r="J46" s="30"/>
      <c r="K46" s="2" t="s">
        <v>32</v>
      </c>
      <c r="L46" s="31">
        <f>AVERAGE(L16:L19,L24:L27,L32:L35)</f>
        <v>1.0539634727199731</v>
      </c>
      <c r="M46" s="22">
        <f t="shared" ref="M46:N46" si="31">AVERAGE(M16:M19,M24:M27,M32:M35)</f>
        <v>0.99071746445521469</v>
      </c>
      <c r="N46" s="22" t="s">
        <v>30</v>
      </c>
      <c r="O46" s="22" t="s">
        <v>30</v>
      </c>
      <c r="P46" s="32">
        <f>AVERAGE(P16,P24,P32)</f>
        <v>0.94615882594394851</v>
      </c>
      <c r="Q46" s="33">
        <f>AVERAGE(Q16,Q24,Q32)</f>
        <v>0.86949215927728185</v>
      </c>
    </row>
    <row r="47" spans="1:17" ht="15" thickBot="1" x14ac:dyDescent="0.4">
      <c r="A47" s="1">
        <v>2</v>
      </c>
      <c r="B47" s="1" t="s">
        <v>24</v>
      </c>
      <c r="C47" s="1" t="s">
        <v>11</v>
      </c>
      <c r="D47" s="1" t="s">
        <v>23</v>
      </c>
      <c r="E47" s="1">
        <v>2</v>
      </c>
      <c r="F47" s="4">
        <v>2.4988081760021372</v>
      </c>
      <c r="J47" s="34"/>
      <c r="K47" s="26" t="s">
        <v>33</v>
      </c>
      <c r="L47" s="27">
        <f>_xlfn.STDEV.S(L16:L19,L24:L27,L32:L35)</f>
        <v>0.28472439549944778</v>
      </c>
      <c r="M47" s="27">
        <f t="shared" ref="M47:N47" si="32">_xlfn.STDEV.S(M16:M19,M24:M27,M32:M35)</f>
        <v>0.35918372892710226</v>
      </c>
      <c r="N47" s="27" t="s">
        <v>30</v>
      </c>
      <c r="O47" s="35" t="s">
        <v>30</v>
      </c>
      <c r="P47" s="36">
        <f>_xlfn.STDEV.S(P32,P24,P16)</f>
        <v>0.18519345580015012</v>
      </c>
      <c r="Q47" s="37">
        <f>_xlfn.STDEV.S(Q32,Q24,Q16)</f>
        <v>6.1332818240523758E-2</v>
      </c>
    </row>
    <row r="48" spans="1:17" x14ac:dyDescent="0.35">
      <c r="A48" s="1">
        <v>2</v>
      </c>
      <c r="B48" s="1" t="s">
        <v>24</v>
      </c>
      <c r="C48" s="1" t="s">
        <v>11</v>
      </c>
      <c r="D48" s="1" t="s">
        <v>23</v>
      </c>
      <c r="E48" s="1">
        <v>3</v>
      </c>
      <c r="F48" s="4">
        <v>2.5872300787846747</v>
      </c>
    </row>
    <row r="49" spans="1:6" x14ac:dyDescent="0.35">
      <c r="A49" s="1">
        <v>2</v>
      </c>
      <c r="B49" s="1" t="s">
        <v>24</v>
      </c>
      <c r="C49" s="1" t="s">
        <v>11</v>
      </c>
      <c r="D49" s="1" t="s">
        <v>23</v>
      </c>
      <c r="E49" s="1">
        <v>4</v>
      </c>
      <c r="F49" s="4">
        <v>2.3296657769017837</v>
      </c>
    </row>
    <row r="50" spans="1:6" x14ac:dyDescent="0.35">
      <c r="A50" s="1">
        <v>3</v>
      </c>
      <c r="B50" s="1" t="s">
        <v>7</v>
      </c>
      <c r="C50" s="1" t="s">
        <v>8</v>
      </c>
      <c r="D50" s="1" t="s">
        <v>9</v>
      </c>
      <c r="E50" s="1">
        <v>1</v>
      </c>
      <c r="F50" s="4">
        <v>4.3095608591240655</v>
      </c>
    </row>
    <row r="51" spans="1:6" x14ac:dyDescent="0.35">
      <c r="A51" s="1">
        <v>3</v>
      </c>
      <c r="B51" s="1" t="s">
        <v>7</v>
      </c>
      <c r="C51" s="1" t="s">
        <v>8</v>
      </c>
      <c r="D51" s="1" t="s">
        <v>9</v>
      </c>
      <c r="E51" s="1">
        <v>2</v>
      </c>
      <c r="F51" s="4">
        <v>3.9986725578603592</v>
      </c>
    </row>
    <row r="52" spans="1:6" x14ac:dyDescent="0.35">
      <c r="A52" s="1">
        <v>3</v>
      </c>
      <c r="B52" s="1" t="s">
        <v>7</v>
      </c>
      <c r="C52" s="1" t="s">
        <v>8</v>
      </c>
      <c r="D52" s="1" t="s">
        <v>9</v>
      </c>
      <c r="E52" s="1">
        <v>3</v>
      </c>
      <c r="F52" s="4">
        <v>3.9568364888127774</v>
      </c>
    </row>
    <row r="53" spans="1:6" x14ac:dyDescent="0.35">
      <c r="A53" s="1">
        <v>3</v>
      </c>
      <c r="B53" s="1" t="s">
        <v>7</v>
      </c>
      <c r="C53" s="1" t="s">
        <v>8</v>
      </c>
      <c r="D53" s="1" t="s">
        <v>9</v>
      </c>
      <c r="E53" s="1">
        <v>4</v>
      </c>
      <c r="F53" s="4">
        <v>4.0244798214666444</v>
      </c>
    </row>
    <row r="54" spans="1:6" x14ac:dyDescent="0.35">
      <c r="A54" s="1">
        <v>3</v>
      </c>
      <c r="B54" s="1" t="s">
        <v>7</v>
      </c>
      <c r="C54" s="1" t="s">
        <v>10</v>
      </c>
      <c r="D54" s="1" t="s">
        <v>20</v>
      </c>
      <c r="E54" s="1">
        <v>1</v>
      </c>
      <c r="F54" s="4">
        <v>4.2340463873752219</v>
      </c>
    </row>
    <row r="55" spans="1:6" x14ac:dyDescent="0.35">
      <c r="A55" s="1">
        <v>3</v>
      </c>
      <c r="B55" s="1" t="s">
        <v>7</v>
      </c>
      <c r="C55" s="1" t="s">
        <v>10</v>
      </c>
      <c r="D55" s="1" t="s">
        <v>20</v>
      </c>
      <c r="E55" s="1">
        <v>2</v>
      </c>
      <c r="F55" s="4">
        <v>3.8269904177097329</v>
      </c>
    </row>
    <row r="56" spans="1:6" x14ac:dyDescent="0.35">
      <c r="A56" s="1">
        <v>3</v>
      </c>
      <c r="B56" s="1" t="s">
        <v>7</v>
      </c>
      <c r="C56" s="1" t="s">
        <v>10</v>
      </c>
      <c r="D56" s="1" t="s">
        <v>20</v>
      </c>
      <c r="E56" s="1">
        <v>3</v>
      </c>
      <c r="F56" s="4">
        <v>4.3149425200810771</v>
      </c>
    </row>
    <row r="57" spans="1:6" x14ac:dyDescent="0.35">
      <c r="A57" s="1">
        <v>3</v>
      </c>
      <c r="B57" s="1" t="s">
        <v>7</v>
      </c>
      <c r="C57" s="1" t="s">
        <v>10</v>
      </c>
      <c r="D57" s="1" t="s">
        <v>20</v>
      </c>
      <c r="E57" s="1">
        <v>4</v>
      </c>
      <c r="F57" s="4">
        <v>4.4283811609966452</v>
      </c>
    </row>
    <row r="58" spans="1:6" x14ac:dyDescent="0.35">
      <c r="A58" s="1">
        <v>3</v>
      </c>
      <c r="B58" s="1" t="s">
        <v>7</v>
      </c>
      <c r="C58" s="1" t="s">
        <v>11</v>
      </c>
      <c r="D58" s="1" t="s">
        <v>23</v>
      </c>
      <c r="E58" s="1">
        <v>1</v>
      </c>
      <c r="F58" s="4">
        <v>2.9986725578603592</v>
      </c>
    </row>
    <row r="59" spans="1:6" x14ac:dyDescent="0.35">
      <c r="A59" s="1">
        <v>3</v>
      </c>
      <c r="B59" s="1" t="s">
        <v>7</v>
      </c>
      <c r="C59" s="1" t="s">
        <v>11</v>
      </c>
      <c r="D59" s="1" t="s">
        <v>23</v>
      </c>
      <c r="E59" s="1">
        <v>2</v>
      </c>
      <c r="F59" s="4">
        <v>2.9805743357675629</v>
      </c>
    </row>
    <row r="60" spans="1:6" x14ac:dyDescent="0.35">
      <c r="A60" s="1">
        <v>3</v>
      </c>
      <c r="B60" s="1" t="s">
        <v>7</v>
      </c>
      <c r="C60" s="1" t="s">
        <v>11</v>
      </c>
      <c r="D60" s="1" t="s">
        <v>23</v>
      </c>
      <c r="E60" s="1">
        <v>3</v>
      </c>
      <c r="F60" s="4">
        <v>3.0160466539297821</v>
      </c>
    </row>
    <row r="61" spans="1:6" x14ac:dyDescent="0.35">
      <c r="A61" s="1">
        <v>3</v>
      </c>
      <c r="B61" s="1" t="s">
        <v>7</v>
      </c>
      <c r="C61" s="1" t="s">
        <v>11</v>
      </c>
      <c r="D61" s="1" t="s">
        <v>23</v>
      </c>
      <c r="E61" s="1">
        <v>4</v>
      </c>
      <c r="F61" s="4">
        <v>2.8525445221821211</v>
      </c>
    </row>
    <row r="62" spans="1:6" x14ac:dyDescent="0.35">
      <c r="A62" s="1">
        <v>3</v>
      </c>
      <c r="B62" s="1" t="s">
        <v>24</v>
      </c>
      <c r="C62" s="1" t="s">
        <v>8</v>
      </c>
      <c r="D62" s="1" t="s">
        <v>9</v>
      </c>
      <c r="E62" s="1">
        <v>1</v>
      </c>
      <c r="F62" s="4">
        <v>4.4903629932123312</v>
      </c>
    </row>
    <row r="63" spans="1:6" x14ac:dyDescent="0.35">
      <c r="A63" s="1">
        <v>3</v>
      </c>
      <c r="B63" s="1" t="s">
        <v>24</v>
      </c>
      <c r="C63" s="1" t="s">
        <v>8</v>
      </c>
      <c r="D63" s="1" t="s">
        <v>9</v>
      </c>
      <c r="E63" s="1">
        <v>2</v>
      </c>
      <c r="F63" s="4">
        <v>4.4898141564377809</v>
      </c>
    </row>
    <row r="64" spans="1:6" x14ac:dyDescent="0.35">
      <c r="A64" s="1">
        <v>3</v>
      </c>
      <c r="B64" s="1" t="s">
        <v>24</v>
      </c>
      <c r="C64" s="1" t="s">
        <v>8</v>
      </c>
      <c r="D64" s="1" t="s">
        <v>9</v>
      </c>
      <c r="E64" s="1">
        <v>3</v>
      </c>
      <c r="F64" s="4">
        <v>4.2839082863411084</v>
      </c>
    </row>
    <row r="65" spans="1:6" x14ac:dyDescent="0.35">
      <c r="A65" s="1">
        <v>3</v>
      </c>
      <c r="B65" s="1" t="s">
        <v>24</v>
      </c>
      <c r="C65" s="1" t="s">
        <v>8</v>
      </c>
      <c r="D65" s="1" t="s">
        <v>9</v>
      </c>
      <c r="E65" s="1">
        <v>4</v>
      </c>
      <c r="F65" s="4">
        <v>4.0719044713947827</v>
      </c>
    </row>
    <row r="66" spans="1:6" x14ac:dyDescent="0.35">
      <c r="A66" s="1">
        <v>3</v>
      </c>
      <c r="B66" s="1" t="s">
        <v>24</v>
      </c>
      <c r="C66" s="1" t="s">
        <v>10</v>
      </c>
      <c r="D66" s="1" t="s">
        <v>20</v>
      </c>
      <c r="E66" s="1">
        <v>1</v>
      </c>
      <c r="F66" s="4">
        <v>4.2169614967104954</v>
      </c>
    </row>
    <row r="67" spans="1:6" x14ac:dyDescent="0.35">
      <c r="A67" s="1">
        <v>3</v>
      </c>
      <c r="B67" s="1" t="s">
        <v>24</v>
      </c>
      <c r="C67" s="1" t="s">
        <v>10</v>
      </c>
      <c r="D67" s="1" t="s">
        <v>20</v>
      </c>
      <c r="E67" s="1">
        <v>2</v>
      </c>
      <c r="F67" s="4">
        <v>4.162782519632926</v>
      </c>
    </row>
    <row r="68" spans="1:6" x14ac:dyDescent="0.35">
      <c r="A68" s="1">
        <v>3</v>
      </c>
      <c r="B68" s="1" t="s">
        <v>24</v>
      </c>
      <c r="C68" s="1" t="s">
        <v>10</v>
      </c>
      <c r="D68" s="1" t="s">
        <v>20</v>
      </c>
      <c r="E68" s="1">
        <v>3</v>
      </c>
      <c r="F68" s="4">
        <v>4.5630415002785698</v>
      </c>
    </row>
    <row r="69" spans="1:6" x14ac:dyDescent="0.35">
      <c r="A69" s="1">
        <v>3</v>
      </c>
      <c r="B69" s="1" t="s">
        <v>24</v>
      </c>
      <c r="C69" s="1" t="s">
        <v>10</v>
      </c>
      <c r="D69" s="1" t="s">
        <v>20</v>
      </c>
      <c r="E69" s="1">
        <v>4</v>
      </c>
      <c r="F69" s="4">
        <v>4.5427194637217427</v>
      </c>
    </row>
    <row r="70" spans="1:6" x14ac:dyDescent="0.35">
      <c r="A70" s="1">
        <v>3</v>
      </c>
      <c r="B70" s="1" t="s">
        <v>24</v>
      </c>
      <c r="C70" s="1" t="s">
        <v>11</v>
      </c>
      <c r="D70" s="1" t="s">
        <v>23</v>
      </c>
      <c r="E70" s="1">
        <v>1</v>
      </c>
      <c r="F70" s="4">
        <v>3.1213898344747011</v>
      </c>
    </row>
    <row r="71" spans="1:6" x14ac:dyDescent="0.35">
      <c r="A71" s="1">
        <v>3</v>
      </c>
      <c r="B71" s="1" t="s">
        <v>24</v>
      </c>
      <c r="C71" s="1" t="s">
        <v>11</v>
      </c>
      <c r="D71" s="1" t="s">
        <v>23</v>
      </c>
      <c r="E71" s="1">
        <v>2</v>
      </c>
      <c r="F71" s="4">
        <v>3.1112502031238214</v>
      </c>
    </row>
    <row r="72" spans="1:6" x14ac:dyDescent="0.35">
      <c r="A72" s="1">
        <v>3</v>
      </c>
      <c r="B72" s="1" t="s">
        <v>24</v>
      </c>
      <c r="C72" s="1" t="s">
        <v>11</v>
      </c>
      <c r="D72" s="1" t="s">
        <v>23</v>
      </c>
      <c r="E72" s="1">
        <v>3</v>
      </c>
      <c r="F72" s="4">
        <v>3.0117678559505068</v>
      </c>
    </row>
    <row r="73" spans="1:6" x14ac:dyDescent="0.35">
      <c r="A73" s="1">
        <v>3</v>
      </c>
      <c r="B73" s="1" t="s">
        <v>24</v>
      </c>
      <c r="C73" s="1" t="s">
        <v>11</v>
      </c>
      <c r="D73" s="1" t="s">
        <v>23</v>
      </c>
      <c r="E73" s="1">
        <v>4</v>
      </c>
      <c r="F73" s="38">
        <v>3.1864234294610339</v>
      </c>
    </row>
    <row r="74" spans="1:6" x14ac:dyDescent="0.35">
      <c r="A74" s="1">
        <v>4</v>
      </c>
      <c r="B74" s="1" t="s">
        <v>7</v>
      </c>
      <c r="C74" s="1" t="s">
        <v>8</v>
      </c>
      <c r="D74" s="1" t="s">
        <v>9</v>
      </c>
      <c r="E74" s="5">
        <v>1</v>
      </c>
      <c r="F74" s="39">
        <v>5.6917464457521412</v>
      </c>
    </row>
    <row r="75" spans="1:6" x14ac:dyDescent="0.35">
      <c r="A75" s="1">
        <v>4</v>
      </c>
      <c r="B75" s="1" t="s">
        <v>7</v>
      </c>
      <c r="C75" s="1" t="s">
        <v>8</v>
      </c>
      <c r="D75" s="1" t="s">
        <v>9</v>
      </c>
      <c r="E75" s="5">
        <v>2</v>
      </c>
      <c r="F75" s="39">
        <v>5.5689261520613274</v>
      </c>
    </row>
    <row r="76" spans="1:6" x14ac:dyDescent="0.35">
      <c r="A76" s="1">
        <v>4</v>
      </c>
      <c r="B76" s="1" t="s">
        <v>7</v>
      </c>
      <c r="C76" s="1" t="s">
        <v>8</v>
      </c>
      <c r="D76" s="1" t="s">
        <v>9</v>
      </c>
      <c r="E76" s="5">
        <v>3</v>
      </c>
      <c r="F76" s="39">
        <v>5.7539605953330408</v>
      </c>
    </row>
    <row r="77" spans="1:6" x14ac:dyDescent="0.35">
      <c r="A77" s="1">
        <v>4</v>
      </c>
      <c r="B77" s="1" t="s">
        <v>7</v>
      </c>
      <c r="C77" s="1" t="s">
        <v>8</v>
      </c>
      <c r="D77" s="1" t="s">
        <v>9</v>
      </c>
      <c r="E77" s="5">
        <v>4</v>
      </c>
      <c r="F77" s="39">
        <v>5.7049111979734244</v>
      </c>
    </row>
    <row r="78" spans="1:6" x14ac:dyDescent="0.35">
      <c r="A78" s="1">
        <v>4</v>
      </c>
      <c r="B78" s="1" t="s">
        <v>7</v>
      </c>
      <c r="C78" s="1" t="s">
        <v>10</v>
      </c>
      <c r="D78" s="1" t="s">
        <v>20</v>
      </c>
      <c r="E78" s="5">
        <v>1</v>
      </c>
      <c r="F78" s="39">
        <v>5.846633555397843</v>
      </c>
    </row>
    <row r="79" spans="1:6" x14ac:dyDescent="0.35">
      <c r="A79" s="1">
        <v>4</v>
      </c>
      <c r="B79" s="1" t="s">
        <v>7</v>
      </c>
      <c r="C79" s="1" t="s">
        <v>10</v>
      </c>
      <c r="D79" s="1" t="s">
        <v>20</v>
      </c>
      <c r="E79" s="5">
        <v>2</v>
      </c>
      <c r="F79" s="39">
        <v>5.5468556329083816</v>
      </c>
    </row>
    <row r="80" spans="1:6" x14ac:dyDescent="0.35">
      <c r="A80" s="1">
        <v>4</v>
      </c>
      <c r="B80" s="1" t="s">
        <v>7</v>
      </c>
      <c r="C80" s="1" t="s">
        <v>10</v>
      </c>
      <c r="D80" s="1" t="s">
        <v>20</v>
      </c>
      <c r="E80" s="5">
        <v>3</v>
      </c>
      <c r="F80" s="39">
        <v>5.7785498685684926</v>
      </c>
    </row>
    <row r="81" spans="1:6" x14ac:dyDescent="0.35">
      <c r="A81" s="1">
        <v>4</v>
      </c>
      <c r="B81" s="1" t="s">
        <v>7</v>
      </c>
      <c r="C81" s="1" t="s">
        <v>10</v>
      </c>
      <c r="D81" s="1" t="s">
        <v>20</v>
      </c>
      <c r="E81" s="5">
        <v>4</v>
      </c>
      <c r="F81" s="39">
        <v>5.7040146573031523</v>
      </c>
    </row>
    <row r="82" spans="1:6" x14ac:dyDescent="0.35">
      <c r="A82" s="1">
        <v>4</v>
      </c>
      <c r="B82" s="1" t="s">
        <v>7</v>
      </c>
      <c r="C82" s="1" t="s">
        <v>11</v>
      </c>
      <c r="D82" s="1" t="s">
        <v>23</v>
      </c>
      <c r="E82" s="5">
        <v>1</v>
      </c>
      <c r="F82" s="39">
        <v>3.6953658800671936</v>
      </c>
    </row>
    <row r="83" spans="1:6" x14ac:dyDescent="0.35">
      <c r="A83" s="1">
        <v>4</v>
      </c>
      <c r="B83" s="1" t="s">
        <v>7</v>
      </c>
      <c r="C83" s="1" t="s">
        <v>11</v>
      </c>
      <c r="D83" s="1" t="s">
        <v>23</v>
      </c>
      <c r="E83" s="5">
        <v>2</v>
      </c>
      <c r="F83" s="39">
        <v>3.8093092323740305</v>
      </c>
    </row>
    <row r="84" spans="1:6" x14ac:dyDescent="0.35">
      <c r="A84" s="1">
        <v>4</v>
      </c>
      <c r="B84" s="1" t="s">
        <v>7</v>
      </c>
      <c r="C84" s="1" t="s">
        <v>11</v>
      </c>
      <c r="D84" s="1" t="s">
        <v>23</v>
      </c>
      <c r="E84" s="5">
        <v>3</v>
      </c>
      <c r="F84" s="39">
        <v>3.8148417209739915</v>
      </c>
    </row>
    <row r="85" spans="1:6" x14ac:dyDescent="0.35">
      <c r="A85" s="1">
        <v>4</v>
      </c>
      <c r="B85" s="1" t="s">
        <v>7</v>
      </c>
      <c r="C85" s="1" t="s">
        <v>11</v>
      </c>
      <c r="D85" s="1" t="s">
        <v>23</v>
      </c>
      <c r="E85" s="5">
        <v>4</v>
      </c>
      <c r="F85" s="39">
        <v>3.7729187234499668</v>
      </c>
    </row>
    <row r="86" spans="1:6" x14ac:dyDescent="0.35">
      <c r="A86" s="1">
        <v>4</v>
      </c>
      <c r="B86" s="1" t="s">
        <v>24</v>
      </c>
      <c r="C86" s="1" t="s">
        <v>8</v>
      </c>
      <c r="D86" s="1" t="s">
        <v>9</v>
      </c>
      <c r="E86" s="5">
        <v>1</v>
      </c>
      <c r="F86" s="39">
        <v>5.839767096444926</v>
      </c>
    </row>
    <row r="87" spans="1:6" x14ac:dyDescent="0.35">
      <c r="A87" s="1">
        <v>4</v>
      </c>
      <c r="B87" s="1" t="s">
        <v>24</v>
      </c>
      <c r="C87" s="1" t="s">
        <v>8</v>
      </c>
      <c r="D87" s="1" t="s">
        <v>9</v>
      </c>
      <c r="E87" s="5">
        <v>2</v>
      </c>
      <c r="F87" s="39">
        <v>5.8825731440283358</v>
      </c>
    </row>
    <row r="88" spans="1:6" x14ac:dyDescent="0.35">
      <c r="A88" s="1">
        <v>4</v>
      </c>
      <c r="B88" s="1" t="s">
        <v>24</v>
      </c>
      <c r="C88" s="1" t="s">
        <v>8</v>
      </c>
      <c r="D88" s="1" t="s">
        <v>9</v>
      </c>
      <c r="E88" s="5">
        <v>3</v>
      </c>
      <c r="F88" s="39">
        <v>5.7997291308825112</v>
      </c>
    </row>
    <row r="89" spans="1:6" x14ac:dyDescent="0.35">
      <c r="A89" s="1">
        <v>4</v>
      </c>
      <c r="B89" s="1" t="s">
        <v>24</v>
      </c>
      <c r="C89" s="1" t="s">
        <v>8</v>
      </c>
      <c r="D89" s="1" t="s">
        <v>9</v>
      </c>
      <c r="E89" s="5">
        <v>4</v>
      </c>
      <c r="F89" s="39">
        <v>5.9128498242810998</v>
      </c>
    </row>
    <row r="90" spans="1:6" x14ac:dyDescent="0.35">
      <c r="A90" s="1">
        <v>4</v>
      </c>
      <c r="B90" s="1" t="s">
        <v>24</v>
      </c>
      <c r="C90" s="1" t="s">
        <v>10</v>
      </c>
      <c r="D90" s="1" t="s">
        <v>20</v>
      </c>
      <c r="E90" s="5">
        <v>1</v>
      </c>
      <c r="F90" s="39">
        <v>5.9113850860228263</v>
      </c>
    </row>
    <row r="91" spans="1:6" x14ac:dyDescent="0.35">
      <c r="A91" s="1">
        <v>4</v>
      </c>
      <c r="B91" s="1" t="s">
        <v>24</v>
      </c>
      <c r="C91" s="1" t="s">
        <v>10</v>
      </c>
      <c r="D91" s="1" t="s">
        <v>20</v>
      </c>
      <c r="E91" s="5">
        <v>2</v>
      </c>
      <c r="F91" s="39">
        <v>5.7001647629489627</v>
      </c>
    </row>
    <row r="92" spans="1:6" x14ac:dyDescent="0.35">
      <c r="A92" s="1">
        <v>4</v>
      </c>
      <c r="B92" s="1" t="s">
        <v>24</v>
      </c>
      <c r="C92" s="1" t="s">
        <v>10</v>
      </c>
      <c r="D92" s="1" t="s">
        <v>20</v>
      </c>
      <c r="E92" s="5">
        <v>3</v>
      </c>
      <c r="F92" s="39">
        <v>5.6768978412376505</v>
      </c>
    </row>
    <row r="93" spans="1:6" x14ac:dyDescent="0.35">
      <c r="A93" s="1">
        <v>4</v>
      </c>
      <c r="B93" s="1" t="s">
        <v>24</v>
      </c>
      <c r="C93" s="1" t="s">
        <v>10</v>
      </c>
      <c r="D93" s="1" t="s">
        <v>20</v>
      </c>
      <c r="E93" s="5">
        <v>4</v>
      </c>
      <c r="F93" s="39">
        <v>5.8205793168172981</v>
      </c>
    </row>
    <row r="94" spans="1:6" x14ac:dyDescent="0.35">
      <c r="A94" s="1">
        <v>4</v>
      </c>
      <c r="B94" s="1" t="s">
        <v>24</v>
      </c>
      <c r="C94" s="1" t="s">
        <v>11</v>
      </c>
      <c r="D94" s="1" t="s">
        <v>23</v>
      </c>
      <c r="E94" s="5">
        <v>1</v>
      </c>
      <c r="F94" s="39">
        <v>3.9056674098797544</v>
      </c>
    </row>
    <row r="95" spans="1:6" x14ac:dyDescent="0.35">
      <c r="A95" s="1">
        <v>4</v>
      </c>
      <c r="B95" s="1" t="s">
        <v>24</v>
      </c>
      <c r="C95" s="1" t="s">
        <v>11</v>
      </c>
      <c r="D95" s="1" t="s">
        <v>23</v>
      </c>
      <c r="E95" s="5">
        <v>2</v>
      </c>
      <c r="F95" s="39">
        <v>3.9978763063701446</v>
      </c>
    </row>
    <row r="96" spans="1:6" x14ac:dyDescent="0.35">
      <c r="A96" s="1">
        <v>4</v>
      </c>
      <c r="B96" s="1" t="s">
        <v>24</v>
      </c>
      <c r="C96" s="1" t="s">
        <v>11</v>
      </c>
      <c r="D96" s="1" t="s">
        <v>23</v>
      </c>
      <c r="E96" s="5">
        <v>3</v>
      </c>
      <c r="F96" s="39">
        <v>3.9082296266443546</v>
      </c>
    </row>
    <row r="97" spans="1:6" x14ac:dyDescent="0.35">
      <c r="A97" s="1">
        <v>4</v>
      </c>
      <c r="B97" s="1" t="s">
        <v>24</v>
      </c>
      <c r="C97" s="1" t="s">
        <v>11</v>
      </c>
      <c r="D97" s="1" t="s">
        <v>23</v>
      </c>
      <c r="E97" s="5">
        <v>4</v>
      </c>
      <c r="F97" s="39">
        <v>3.9286440914643319</v>
      </c>
    </row>
    <row r="98" spans="1:6" x14ac:dyDescent="0.35">
      <c r="A98" s="1">
        <v>5</v>
      </c>
      <c r="B98" s="1" t="s">
        <v>7</v>
      </c>
      <c r="C98" s="1" t="s">
        <v>8</v>
      </c>
      <c r="D98" s="1" t="s">
        <v>9</v>
      </c>
      <c r="E98" s="5">
        <v>1</v>
      </c>
      <c r="F98" s="39">
        <v>6.7903413932980499</v>
      </c>
    </row>
    <row r="99" spans="1:6" x14ac:dyDescent="0.35">
      <c r="A99" s="1">
        <v>5</v>
      </c>
      <c r="B99" s="1" t="s">
        <v>7</v>
      </c>
      <c r="C99" s="1" t="s">
        <v>8</v>
      </c>
      <c r="D99" s="1" t="s">
        <v>9</v>
      </c>
      <c r="E99" s="5">
        <v>2</v>
      </c>
      <c r="F99" s="39">
        <v>6.6081794512090006</v>
      </c>
    </row>
    <row r="100" spans="1:6" x14ac:dyDescent="0.35">
      <c r="A100" s="1">
        <v>5</v>
      </c>
      <c r="B100" s="1" t="s">
        <v>7</v>
      </c>
      <c r="C100" s="1" t="s">
        <v>8</v>
      </c>
      <c r="D100" s="1" t="s">
        <v>9</v>
      </c>
      <c r="E100" s="5">
        <v>3</v>
      </c>
      <c r="F100" s="39">
        <v>6.5570269287616192</v>
      </c>
    </row>
    <row r="101" spans="1:6" x14ac:dyDescent="0.35">
      <c r="A101" s="1">
        <v>5</v>
      </c>
      <c r="B101" s="1" t="s">
        <v>7</v>
      </c>
      <c r="C101" s="1" t="s">
        <v>8</v>
      </c>
      <c r="D101" s="1" t="s">
        <v>9</v>
      </c>
      <c r="E101" s="5">
        <v>4</v>
      </c>
      <c r="F101" s="39">
        <v>6.597321523620792</v>
      </c>
    </row>
    <row r="102" spans="1:6" x14ac:dyDescent="0.35">
      <c r="A102" s="1">
        <v>5</v>
      </c>
      <c r="B102" s="1" t="s">
        <v>7</v>
      </c>
      <c r="C102" s="1" t="s">
        <v>10</v>
      </c>
      <c r="D102" s="1" t="s">
        <v>20</v>
      </c>
      <c r="E102" s="5">
        <v>1</v>
      </c>
      <c r="F102" s="39">
        <v>6.5689261520613274</v>
      </c>
    </row>
    <row r="103" spans="1:6" x14ac:dyDescent="0.35">
      <c r="A103" s="1">
        <v>5</v>
      </c>
      <c r="B103" s="1" t="s">
        <v>7</v>
      </c>
      <c r="C103" s="1" t="s">
        <v>10</v>
      </c>
      <c r="D103" s="1" t="s">
        <v>20</v>
      </c>
      <c r="E103" s="5">
        <v>2</v>
      </c>
      <c r="F103" s="39">
        <v>6.2651250570370491</v>
      </c>
    </row>
    <row r="104" spans="1:6" x14ac:dyDescent="0.35">
      <c r="A104" s="1">
        <v>5</v>
      </c>
      <c r="B104" s="1" t="s">
        <v>7</v>
      </c>
      <c r="C104" s="1" t="s">
        <v>10</v>
      </c>
      <c r="D104" s="1" t="s">
        <v>20</v>
      </c>
      <c r="E104" s="5">
        <v>3</v>
      </c>
      <c r="F104" s="39">
        <v>6.5936410398824252</v>
      </c>
    </row>
    <row r="105" spans="1:6" x14ac:dyDescent="0.35">
      <c r="A105" s="1">
        <v>5</v>
      </c>
      <c r="B105" s="1" t="s">
        <v>7</v>
      </c>
      <c r="C105" s="1" t="s">
        <v>10</v>
      </c>
      <c r="D105" s="1" t="s">
        <v>20</v>
      </c>
      <c r="E105" s="5">
        <v>4</v>
      </c>
      <c r="F105" s="39">
        <v>6.2301629533154479</v>
      </c>
    </row>
    <row r="106" spans="1:6" x14ac:dyDescent="0.35">
      <c r="A106" s="1">
        <v>5</v>
      </c>
      <c r="B106" s="1" t="s">
        <v>7</v>
      </c>
      <c r="C106" s="1" t="s">
        <v>11</v>
      </c>
      <c r="D106" s="1" t="s">
        <v>23</v>
      </c>
      <c r="E106" s="5">
        <v>1</v>
      </c>
      <c r="F106" s="39">
        <v>4.3708196742532328</v>
      </c>
    </row>
    <row r="107" spans="1:6" x14ac:dyDescent="0.35">
      <c r="A107" s="1">
        <v>5</v>
      </c>
      <c r="B107" s="1" t="s">
        <v>7</v>
      </c>
      <c r="C107" s="1" t="s">
        <v>11</v>
      </c>
      <c r="D107" s="1" t="s">
        <v>23</v>
      </c>
      <c r="E107" s="5">
        <v>2</v>
      </c>
      <c r="F107" s="39">
        <v>4.5749538658686744</v>
      </c>
    </row>
    <row r="108" spans="1:6" x14ac:dyDescent="0.35">
      <c r="A108" s="1">
        <v>5</v>
      </c>
      <c r="B108" s="1" t="s">
        <v>7</v>
      </c>
      <c r="C108" s="1" t="s">
        <v>11</v>
      </c>
      <c r="D108" s="1" t="s">
        <v>23</v>
      </c>
      <c r="E108" s="5">
        <v>3</v>
      </c>
      <c r="F108" s="39">
        <v>4.5783813135086993</v>
      </c>
    </row>
    <row r="109" spans="1:6" x14ac:dyDescent="0.35">
      <c r="A109" s="1">
        <v>5</v>
      </c>
      <c r="B109" s="1" t="s">
        <v>7</v>
      </c>
      <c r="C109" s="1" t="s">
        <v>11</v>
      </c>
      <c r="D109" s="1" t="s">
        <v>23</v>
      </c>
      <c r="E109" s="5">
        <v>4</v>
      </c>
      <c r="F109" s="39">
        <v>4.4233699977211733</v>
      </c>
    </row>
    <row r="110" spans="1:6" x14ac:dyDescent="0.35">
      <c r="A110" s="1">
        <v>5</v>
      </c>
      <c r="B110" s="1" t="s">
        <v>24</v>
      </c>
      <c r="C110" s="1" t="s">
        <v>8</v>
      </c>
      <c r="D110" s="1" t="s">
        <v>9</v>
      </c>
      <c r="E110" s="5">
        <v>1</v>
      </c>
      <c r="F110" s="39">
        <v>6.8239087409443187</v>
      </c>
    </row>
    <row r="111" spans="1:6" x14ac:dyDescent="0.35">
      <c r="A111" s="1">
        <v>5</v>
      </c>
      <c r="B111" s="1" t="s">
        <v>24</v>
      </c>
      <c r="C111" s="1" t="s">
        <v>8</v>
      </c>
      <c r="D111" s="1" t="s">
        <v>9</v>
      </c>
      <c r="E111" s="5">
        <v>2</v>
      </c>
      <c r="F111" s="39">
        <v>6.6170248584369045</v>
      </c>
    </row>
    <row r="112" spans="1:6" x14ac:dyDescent="0.35">
      <c r="A112" s="1">
        <v>5</v>
      </c>
      <c r="B112" s="1" t="s">
        <v>24</v>
      </c>
      <c r="C112" s="1" t="s">
        <v>8</v>
      </c>
      <c r="D112" s="1" t="s">
        <v>9</v>
      </c>
      <c r="E112" s="5">
        <v>3</v>
      </c>
      <c r="F112" s="39">
        <v>6.887251406306107</v>
      </c>
    </row>
    <row r="113" spans="1:6" x14ac:dyDescent="0.35">
      <c r="A113" s="1">
        <v>5</v>
      </c>
      <c r="B113" s="1" t="s">
        <v>24</v>
      </c>
      <c r="C113" s="1" t="s">
        <v>8</v>
      </c>
      <c r="D113" s="1" t="s">
        <v>9</v>
      </c>
      <c r="E113" s="5">
        <v>4</v>
      </c>
      <c r="F113" s="39">
        <v>6.7539605953330408</v>
      </c>
    </row>
    <row r="114" spans="1:6" x14ac:dyDescent="0.35">
      <c r="A114" s="1">
        <v>5</v>
      </c>
      <c r="B114" s="1" t="s">
        <v>24</v>
      </c>
      <c r="C114" s="1" t="s">
        <v>10</v>
      </c>
      <c r="D114" s="1" t="s">
        <v>20</v>
      </c>
      <c r="E114" s="5">
        <v>1</v>
      </c>
      <c r="F114" s="39">
        <v>6.7497235423897859</v>
      </c>
    </row>
    <row r="115" spans="1:6" x14ac:dyDescent="0.35">
      <c r="A115" s="1">
        <v>5</v>
      </c>
      <c r="B115" s="1" t="s">
        <v>24</v>
      </c>
      <c r="C115" s="1" t="s">
        <v>10</v>
      </c>
      <c r="D115" s="1" t="s">
        <v>20</v>
      </c>
      <c r="E115" s="5">
        <v>2</v>
      </c>
      <c r="F115" s="39">
        <v>6.6619058714409514</v>
      </c>
    </row>
    <row r="116" spans="1:6" x14ac:dyDescent="0.35">
      <c r="A116" s="1">
        <v>5</v>
      </c>
      <c r="B116" s="1" t="s">
        <v>24</v>
      </c>
      <c r="C116" s="1" t="s">
        <v>10</v>
      </c>
      <c r="D116" s="1" t="s">
        <v>20</v>
      </c>
      <c r="E116" s="5">
        <v>3</v>
      </c>
      <c r="F116" s="39">
        <v>6.7288584917036358</v>
      </c>
    </row>
    <row r="117" spans="1:6" x14ac:dyDescent="0.35">
      <c r="A117" s="1">
        <v>5</v>
      </c>
      <c r="B117" s="1" t="s">
        <v>24</v>
      </c>
      <c r="C117" s="1" t="s">
        <v>10</v>
      </c>
      <c r="D117" s="1" t="s">
        <v>20</v>
      </c>
      <c r="E117" s="5">
        <v>4</v>
      </c>
      <c r="F117" s="39">
        <v>6.6917538707317439</v>
      </c>
    </row>
    <row r="118" spans="1:6" x14ac:dyDescent="0.35">
      <c r="A118" s="1">
        <v>5</v>
      </c>
      <c r="B118" s="1" t="s">
        <v>24</v>
      </c>
      <c r="C118" s="1" t="s">
        <v>11</v>
      </c>
      <c r="D118" s="1" t="s">
        <v>23</v>
      </c>
      <c r="E118" s="5">
        <v>1</v>
      </c>
      <c r="F118" s="39">
        <v>4.7664292358926392</v>
      </c>
    </row>
    <row r="119" spans="1:6" x14ac:dyDescent="0.35">
      <c r="A119" s="1">
        <v>5</v>
      </c>
      <c r="B119" s="1" t="s">
        <v>24</v>
      </c>
      <c r="C119" s="1" t="s">
        <v>11</v>
      </c>
      <c r="D119" s="1" t="s">
        <v>23</v>
      </c>
      <c r="E119" s="5">
        <v>2</v>
      </c>
      <c r="F119" s="39">
        <v>4.8841381708819638</v>
      </c>
    </row>
    <row r="120" spans="1:6" x14ac:dyDescent="0.35">
      <c r="A120" s="1">
        <v>5</v>
      </c>
      <c r="B120" s="1" t="s">
        <v>24</v>
      </c>
      <c r="C120" s="1" t="s">
        <v>11</v>
      </c>
      <c r="D120" s="1" t="s">
        <v>23</v>
      </c>
      <c r="E120" s="5">
        <v>3</v>
      </c>
      <c r="F120" s="39">
        <v>4.9950175994810602</v>
      </c>
    </row>
    <row r="121" spans="1:6" x14ac:dyDescent="0.35">
      <c r="A121" s="40">
        <v>5</v>
      </c>
      <c r="B121" s="40" t="s">
        <v>24</v>
      </c>
      <c r="C121" s="40" t="s">
        <v>11</v>
      </c>
      <c r="D121" s="40" t="s">
        <v>23</v>
      </c>
      <c r="E121" s="41">
        <v>4</v>
      </c>
      <c r="F121" s="42">
        <v>4.683131423650182</v>
      </c>
    </row>
    <row r="122" spans="1:6" x14ac:dyDescent="0.35">
      <c r="A122" s="14">
        <v>1</v>
      </c>
      <c r="B122" s="14" t="s">
        <v>7</v>
      </c>
      <c r="C122" s="14" t="s">
        <v>13</v>
      </c>
      <c r="D122" s="1" t="s">
        <v>9</v>
      </c>
      <c r="E122" s="14">
        <v>1</v>
      </c>
      <c r="F122" s="14">
        <v>2.31</v>
      </c>
    </row>
    <row r="123" spans="1:6" x14ac:dyDescent="0.35">
      <c r="A123" s="14">
        <v>2</v>
      </c>
      <c r="B123" s="14" t="s">
        <v>7</v>
      </c>
      <c r="C123" s="14" t="s">
        <v>13</v>
      </c>
      <c r="D123" s="1" t="s">
        <v>9</v>
      </c>
      <c r="E123" s="14">
        <v>1</v>
      </c>
      <c r="F123" s="14">
        <v>2.4700000000000002</v>
      </c>
    </row>
    <row r="124" spans="1:6" x14ac:dyDescent="0.35">
      <c r="A124" s="14">
        <v>3</v>
      </c>
      <c r="B124" s="14" t="s">
        <v>7</v>
      </c>
      <c r="C124" s="14" t="s">
        <v>13</v>
      </c>
      <c r="D124" s="1" t="s">
        <v>9</v>
      </c>
      <c r="E124" s="14">
        <v>1</v>
      </c>
      <c r="F124" s="14">
        <v>3.31</v>
      </c>
    </row>
    <row r="125" spans="1:6" x14ac:dyDescent="0.35">
      <c r="A125" s="14">
        <v>4</v>
      </c>
      <c r="B125" s="14" t="s">
        <v>7</v>
      </c>
      <c r="C125" s="14" t="s">
        <v>13</v>
      </c>
      <c r="D125" s="1" t="s">
        <v>9</v>
      </c>
      <c r="E125" s="14">
        <v>1</v>
      </c>
      <c r="F125" s="14">
        <v>4.47</v>
      </c>
    </row>
    <row r="126" spans="1:6" x14ac:dyDescent="0.35">
      <c r="A126" s="14">
        <v>5</v>
      </c>
      <c r="B126" s="14" t="s">
        <v>7</v>
      </c>
      <c r="C126" s="14" t="s">
        <v>13</v>
      </c>
      <c r="D126" s="1" t="s">
        <v>9</v>
      </c>
      <c r="E126" s="14">
        <v>1</v>
      </c>
      <c r="F126" s="39">
        <v>5.3084764778318458</v>
      </c>
    </row>
    <row r="127" spans="1:6" x14ac:dyDescent="0.35">
      <c r="A127" s="14">
        <v>1</v>
      </c>
      <c r="B127" s="14" t="s">
        <v>7</v>
      </c>
      <c r="C127" s="14" t="s">
        <v>14</v>
      </c>
      <c r="D127" s="1" t="s">
        <v>20</v>
      </c>
      <c r="E127" s="14">
        <v>1</v>
      </c>
      <c r="F127" s="14">
        <v>2.31</v>
      </c>
    </row>
    <row r="128" spans="1:6" x14ac:dyDescent="0.35">
      <c r="A128" s="14">
        <v>2</v>
      </c>
      <c r="B128" s="14" t="s">
        <v>7</v>
      </c>
      <c r="C128" s="14" t="s">
        <v>14</v>
      </c>
      <c r="D128" s="1" t="s">
        <v>20</v>
      </c>
      <c r="E128" s="14">
        <v>1</v>
      </c>
      <c r="F128" s="14">
        <v>2.7</v>
      </c>
    </row>
    <row r="129" spans="1:6" x14ac:dyDescent="0.35">
      <c r="A129" s="14">
        <v>3</v>
      </c>
      <c r="B129" s="14" t="s">
        <v>7</v>
      </c>
      <c r="C129" s="14" t="s">
        <v>14</v>
      </c>
      <c r="D129" s="1" t="s">
        <v>20</v>
      </c>
      <c r="E129" s="14">
        <v>1</v>
      </c>
      <c r="F129" s="14">
        <v>3.64</v>
      </c>
    </row>
    <row r="130" spans="1:6" x14ac:dyDescent="0.35">
      <c r="A130" s="14">
        <v>4</v>
      </c>
      <c r="B130" s="14" t="s">
        <v>7</v>
      </c>
      <c r="C130" s="14" t="s">
        <v>14</v>
      </c>
      <c r="D130" s="1" t="s">
        <v>20</v>
      </c>
      <c r="E130" s="14">
        <v>1</v>
      </c>
      <c r="F130" s="14">
        <v>4.4800000000000004</v>
      </c>
    </row>
    <row r="131" spans="1:6" x14ac:dyDescent="0.35">
      <c r="A131" s="14">
        <v>5</v>
      </c>
      <c r="B131" s="14" t="s">
        <v>7</v>
      </c>
      <c r="C131" s="14" t="s">
        <v>14</v>
      </c>
      <c r="D131" s="1" t="s">
        <v>20</v>
      </c>
      <c r="E131" s="14">
        <v>1</v>
      </c>
      <c r="F131" s="39">
        <v>5.3084764778318458</v>
      </c>
    </row>
    <row r="132" spans="1:6" x14ac:dyDescent="0.35">
      <c r="A132" s="14">
        <v>1</v>
      </c>
      <c r="B132" s="14" t="s">
        <v>7</v>
      </c>
      <c r="C132" s="14" t="s">
        <v>12</v>
      </c>
      <c r="D132" s="1" t="s">
        <v>23</v>
      </c>
      <c r="E132" s="14">
        <v>1</v>
      </c>
      <c r="F132" s="14">
        <v>2.31</v>
      </c>
    </row>
    <row r="133" spans="1:6" x14ac:dyDescent="0.35">
      <c r="A133" s="14">
        <v>2</v>
      </c>
      <c r="B133" s="14" t="s">
        <v>7</v>
      </c>
      <c r="C133" s="14" t="s">
        <v>12</v>
      </c>
      <c r="D133" s="1" t="s">
        <v>23</v>
      </c>
      <c r="E133" s="14">
        <v>1</v>
      </c>
      <c r="F133" s="14">
        <v>2.31</v>
      </c>
    </row>
    <row r="134" spans="1:6" x14ac:dyDescent="0.35">
      <c r="A134" s="14">
        <v>3</v>
      </c>
      <c r="B134" s="14" t="s">
        <v>7</v>
      </c>
      <c r="C134" s="14" t="s">
        <v>12</v>
      </c>
      <c r="D134" s="1" t="s">
        <v>23</v>
      </c>
      <c r="E134" s="14">
        <v>1</v>
      </c>
      <c r="F134" s="14">
        <v>2.31</v>
      </c>
    </row>
    <row r="135" spans="1:6" x14ac:dyDescent="0.35">
      <c r="A135" s="14">
        <v>4</v>
      </c>
      <c r="B135" s="14" t="s">
        <v>7</v>
      </c>
      <c r="C135" s="14" t="s">
        <v>12</v>
      </c>
      <c r="D135" s="1" t="s">
        <v>23</v>
      </c>
      <c r="E135" s="14">
        <v>1</v>
      </c>
      <c r="F135" s="14">
        <v>2.69</v>
      </c>
    </row>
    <row r="136" spans="1:6" x14ac:dyDescent="0.35">
      <c r="A136" s="14">
        <v>5</v>
      </c>
      <c r="B136" s="14" t="s">
        <v>7</v>
      </c>
      <c r="C136" s="14" t="s">
        <v>12</v>
      </c>
      <c r="D136" s="1" t="s">
        <v>23</v>
      </c>
      <c r="E136" s="14">
        <v>1</v>
      </c>
      <c r="F136" s="39">
        <v>3.0756323439140258</v>
      </c>
    </row>
  </sheetData>
  <autoFilter ref="A1:F136" xr:uid="{01D2A6A4-1C45-4C6A-ADBC-256DCD5D9456}">
    <sortState xmlns:xlrd2="http://schemas.microsoft.com/office/spreadsheetml/2017/richdata2" ref="A2:F119">
      <sortCondition ref="C1:C119"/>
    </sortState>
  </autoFilter>
  <mergeCells count="3">
    <mergeCell ref="J1:O1"/>
    <mergeCell ref="J40:J43"/>
    <mergeCell ref="J44:J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Gabby</cp:lastModifiedBy>
  <dcterms:created xsi:type="dcterms:W3CDTF">2023-08-25T01:23:10Z</dcterms:created>
  <dcterms:modified xsi:type="dcterms:W3CDTF">2023-08-25T01:24:42Z</dcterms:modified>
</cp:coreProperties>
</file>