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by\Box\Share Table Project\Milk Spoilage Model Docs\Spoilage Study December\"/>
    </mc:Choice>
  </mc:AlternateContent>
  <xr:revisionPtr revIDLastSave="0" documentId="8_{90C0D7D3-95D6-4633-A096-80DACC8F6EAE}" xr6:coauthVersionLast="47" xr6:coauthVersionMax="47" xr10:uidLastSave="{00000000-0000-0000-0000-000000000000}"/>
  <bookViews>
    <workbookView xWindow="-110" yWindow="-110" windowWidth="22780" windowHeight="14660" xr2:uid="{B5E851CF-B83A-43F2-9493-699F62C7CC69}"/>
  </bookViews>
  <sheets>
    <sheet name="avgs" sheetId="1" r:id="rId1"/>
  </sheets>
  <definedNames>
    <definedName name="_xlnm._FilterDatabase" localSheetId="0" hidden="1">avgs!$A$1:$G$72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1" l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R9" i="1"/>
  <c r="Q9" i="1"/>
  <c r="P9" i="1"/>
  <c r="O9" i="1"/>
  <c r="N9" i="1"/>
  <c r="M9" i="1"/>
  <c r="S8" i="1"/>
  <c r="R8" i="1"/>
  <c r="Q8" i="1"/>
  <c r="P8" i="1"/>
  <c r="O8" i="1"/>
  <c r="N8" i="1"/>
  <c r="M8" i="1"/>
  <c r="Y7" i="1"/>
  <c r="X7" i="1"/>
  <c r="W7" i="1"/>
  <c r="V7" i="1"/>
  <c r="U7" i="1"/>
  <c r="T7" i="1"/>
  <c r="S7" i="1"/>
  <c r="R7" i="1"/>
  <c r="Q7" i="1"/>
  <c r="Q34" i="1" s="1"/>
  <c r="P7" i="1"/>
  <c r="O7" i="1"/>
  <c r="N7" i="1"/>
  <c r="M7" i="1"/>
  <c r="M34" i="1" s="1"/>
  <c r="R6" i="1"/>
  <c r="Q6" i="1"/>
  <c r="P6" i="1"/>
  <c r="O6" i="1"/>
  <c r="N6" i="1"/>
  <c r="M6" i="1"/>
  <c r="S5" i="1"/>
  <c r="R5" i="1"/>
  <c r="Q5" i="1"/>
  <c r="P5" i="1"/>
  <c r="O5" i="1"/>
  <c r="N5" i="1"/>
  <c r="M5" i="1"/>
  <c r="S4" i="1"/>
  <c r="R4" i="1"/>
  <c r="Q4" i="1"/>
  <c r="P4" i="1"/>
  <c r="O4" i="1"/>
  <c r="N4" i="1"/>
  <c r="M4" i="1"/>
  <c r="P31" i="1" l="1"/>
  <c r="P33" i="1"/>
  <c r="M32" i="1"/>
  <c r="Q32" i="1"/>
  <c r="R32" i="1"/>
  <c r="R34" i="1"/>
  <c r="N32" i="1"/>
  <c r="N34" i="1"/>
  <c r="O31" i="1"/>
  <c r="O33" i="1"/>
  <c r="M31" i="1"/>
  <c r="Q31" i="1"/>
  <c r="O32" i="1"/>
  <c r="M33" i="1"/>
  <c r="Q33" i="1"/>
  <c r="O34" i="1"/>
  <c r="N31" i="1"/>
  <c r="R31" i="1"/>
  <c r="P32" i="1"/>
  <c r="N33" i="1"/>
  <c r="R33" i="1"/>
  <c r="P34" i="1"/>
</calcChain>
</file>

<file path=xl/sharedStrings.xml><?xml version="1.0" encoding="utf-8"?>
<sst xmlns="http://schemas.openxmlformats.org/spreadsheetml/2006/main" count="187" uniqueCount="32">
  <si>
    <t>day</t>
  </si>
  <si>
    <t>tod</t>
  </si>
  <si>
    <t>type</t>
  </si>
  <si>
    <t>rep</t>
  </si>
  <si>
    <t>all</t>
  </si>
  <si>
    <t>cvta</t>
  </si>
  <si>
    <t>sma</t>
  </si>
  <si>
    <t>LOG SHIFTS</t>
  </si>
  <si>
    <t>Start</t>
  </si>
  <si>
    <t>Low, not inoculated</t>
  </si>
  <si>
    <t>Low, inoculated</t>
  </si>
  <si>
    <t>High, not inoculated</t>
  </si>
  <si>
    <t>RC - Low No Ino</t>
  </si>
  <si>
    <t>RC - Low Ino</t>
  </si>
  <si>
    <t>Day</t>
  </si>
  <si>
    <t>Shift</t>
  </si>
  <si>
    <t>Rep</t>
  </si>
  <si>
    <t>All</t>
  </si>
  <si>
    <t>CVTA</t>
  </si>
  <si>
    <t>SMA</t>
  </si>
  <si>
    <t>SOL1 - EOL2</t>
  </si>
  <si>
    <t>End</t>
  </si>
  <si>
    <t>1 to 2</t>
  </si>
  <si>
    <t>EOL2-SOL1</t>
  </si>
  <si>
    <t>2 to 3</t>
  </si>
  <si>
    <t>3 to 4</t>
  </si>
  <si>
    <t>4 to 5</t>
  </si>
  <si>
    <t>All data</t>
  </si>
  <si>
    <t>Overall Share Table Mean</t>
  </si>
  <si>
    <t>Overall Share Table SD</t>
  </si>
  <si>
    <t>Overall Overnight Mean</t>
  </si>
  <si>
    <t>Overall Overnight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</si>
</sst>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2" fontId="0" fillId="5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E520-F88C-43E6-A1ED-541EA74B4E9C}">
  <dimension ref="A1:Y71"/>
  <sheetViews>
    <sheetView tabSelected="1" zoomScale="88" workbookViewId="0">
      <selection activeCell="Q17" sqref="Q17"/>
    </sheetView>
  </sheetViews>
  <sheetFormatPr defaultRowHeight="14.5" x14ac:dyDescent="0.35"/>
  <cols>
    <col min="1" max="2" width="8.7265625" style="2"/>
    <col min="3" max="3" width="18.7265625" style="2" customWidth="1"/>
    <col min="4" max="4" width="14.7265625" style="2" customWidth="1"/>
    <col min="5" max="7" width="8.7265625" style="2"/>
    <col min="10" max="10" width="22.1796875" customWidth="1"/>
    <col min="11" max="11" width="14.453125" customWidth="1"/>
    <col min="12" max="12" width="26.6328125" customWidth="1"/>
    <col min="16" max="16" width="8.453125" customWidth="1"/>
    <col min="19" max="19" width="8.54296875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">
        <v>7</v>
      </c>
      <c r="L1" s="3"/>
      <c r="M1" s="3"/>
      <c r="N1" s="3"/>
      <c r="O1" s="3"/>
      <c r="P1" s="3"/>
      <c r="Q1" s="3"/>
      <c r="R1" s="3"/>
      <c r="S1" s="3"/>
    </row>
    <row r="2" spans="1:25" x14ac:dyDescent="0.35">
      <c r="A2" s="1">
        <v>1</v>
      </c>
      <c r="B2" s="1" t="s">
        <v>8</v>
      </c>
      <c r="C2" s="1" t="s">
        <v>10</v>
      </c>
      <c r="D2" s="1">
        <v>1</v>
      </c>
      <c r="E2" s="29">
        <v>2.61</v>
      </c>
      <c r="F2" s="29">
        <v>2.75</v>
      </c>
      <c r="G2" s="29">
        <v>2.41</v>
      </c>
      <c r="J2" s="2"/>
      <c r="K2" s="2"/>
      <c r="L2" s="2"/>
      <c r="M2" s="5" t="s">
        <v>9</v>
      </c>
      <c r="N2" s="5"/>
      <c r="O2" s="5"/>
      <c r="P2" s="5" t="s">
        <v>10</v>
      </c>
      <c r="Q2" s="5"/>
      <c r="R2" s="5"/>
      <c r="S2" s="1" t="s">
        <v>11</v>
      </c>
      <c r="T2" s="6" t="s">
        <v>12</v>
      </c>
      <c r="U2" s="6"/>
      <c r="V2" s="6"/>
      <c r="W2" s="6" t="s">
        <v>13</v>
      </c>
      <c r="X2" s="6"/>
      <c r="Y2" s="6"/>
    </row>
    <row r="3" spans="1:25" x14ac:dyDescent="0.35">
      <c r="A3" s="1">
        <v>1</v>
      </c>
      <c r="B3" s="1" t="s">
        <v>8</v>
      </c>
      <c r="C3" s="1" t="s">
        <v>10</v>
      </c>
      <c r="D3" s="1">
        <v>2</v>
      </c>
      <c r="E3" s="29">
        <v>2.4631758526285616</v>
      </c>
      <c r="F3" s="29">
        <v>2.526844932497939</v>
      </c>
      <c r="G3" s="29">
        <v>2.3885422343316574</v>
      </c>
      <c r="J3" s="1" t="s">
        <v>14</v>
      </c>
      <c r="K3" s="1" t="s">
        <v>15</v>
      </c>
      <c r="L3" s="1" t="s">
        <v>16</v>
      </c>
      <c r="M3" s="7" t="s">
        <v>17</v>
      </c>
      <c r="N3" s="7" t="s">
        <v>18</v>
      </c>
      <c r="O3" s="8" t="s">
        <v>19</v>
      </c>
      <c r="P3" s="7" t="s">
        <v>17</v>
      </c>
      <c r="Q3" s="7" t="s">
        <v>18</v>
      </c>
      <c r="R3" s="8" t="s">
        <v>19</v>
      </c>
      <c r="S3" s="7" t="s">
        <v>17</v>
      </c>
      <c r="T3" s="1" t="s">
        <v>17</v>
      </c>
      <c r="U3" s="1" t="s">
        <v>18</v>
      </c>
      <c r="V3" s="1" t="s">
        <v>19</v>
      </c>
      <c r="W3" s="1" t="s">
        <v>17</v>
      </c>
      <c r="X3" s="1" t="s">
        <v>18</v>
      </c>
      <c r="Y3" s="1" t="s">
        <v>19</v>
      </c>
    </row>
    <row r="4" spans="1:25" x14ac:dyDescent="0.35">
      <c r="A4" s="1">
        <v>1</v>
      </c>
      <c r="B4" s="1" t="s">
        <v>8</v>
      </c>
      <c r="C4" s="1" t="s">
        <v>10</v>
      </c>
      <c r="D4" s="1">
        <v>3</v>
      </c>
      <c r="E4" s="29">
        <v>2.4926308319668373</v>
      </c>
      <c r="F4" s="29">
        <v>2.6211148493397869</v>
      </c>
      <c r="G4" s="29">
        <v>2.3093609882840327</v>
      </c>
      <c r="J4" s="31">
        <v>1</v>
      </c>
      <c r="K4" s="31" t="s">
        <v>20</v>
      </c>
      <c r="L4" s="31">
        <v>1</v>
      </c>
      <c r="M4" s="29">
        <f>SUMIFS($E$2:$E$61,$C$2:$C$61,$M$2,$B$2:$B$61,"End",$D$2:$D$61,$L4,$A$2:$A$61,1)-SUMIFS($E$2:$E$61,$C$2:$C$61,$M$2,$B$2:$B$61,"Start",$D$2:$D$61,$L4, $A$2:$A$61,1)</f>
        <v>0</v>
      </c>
      <c r="N4" s="29">
        <f>SUMIFS($F$2:$F$61,$C$2:$C$61,$M$2,$B$2:$B$61,"End",$D$2:$D$61,$L4,$A$2:$A$61,1)-SUMIFS($F$2:$F$61,$C$2:$C$61,$M$2,$B$2:$B$61,"Start",$D$2:$D$61,$L4, $A$2:$A$61,1)</f>
        <v>0</v>
      </c>
      <c r="O4" s="9">
        <f>SUMIFS($G$2:$G$61,$C$2:$C$61,$M$2,$B$2:$B$61,"End",$D$2:$D$61,$L4,$A$2:$A$61,1)-SUMIFS($G$2:$G$61,$C$2:$C$61,$M$2,$B$2:$B$61,"Start",$D$2:$D$61,$L4, $A$2:$A$61,1)</f>
        <v>0</v>
      </c>
      <c r="P4" s="33">
        <f>SUMIFS($E$2:$E$61,$C$2:$C$61,$P$2,$B$2:$B$61,"End",$D$2:$D$61,$L4,$A$2:$A$61,1)-SUMIFS($E$2:$E$61,$C$2:$C$61,$P$2,$B$2:$B$61,"Start",$D$2:$D$61,$L4, $A$2:$A$61,1)</f>
        <v>-8.9785646401074004E-2</v>
      </c>
      <c r="Q4" s="29">
        <f>SUMIFS($F$2:$F$61,$C$2:$C$61,$P$2,$B$2:$B$61,"End",$D$2:$D$61,$L4,$A$2:$A$61,1)-SUMIFS($F$2:$F$61,$C$2:$C$61,$P$2,$B$2:$B$61,"Start",$D$2:$D$61,$L4, $A$2:$A$61,1)</f>
        <v>-0.27927100948099248</v>
      </c>
      <c r="R4" s="9">
        <f>SUMIFS($G$2:$G$61,$C$2:$C$61,$P$2,$B$2:$B$61,"End",$D$2:$D$61,$L4,$A$2:$A$61,1)-SUMIFS($G$2:$G$61,$C$2:$C$61,$P$2,$B$2:$B$61,"Start",$D$2:$D$61,$L4, $A$2:$A$61,1)</f>
        <v>0.15463349338733856</v>
      </c>
      <c r="S4" s="29">
        <f>SUMIFS($E$2:$E$61,$C$2:$C$61,$S$2,$B$2:$B$61,"End",$D$2:$D$61,$L4,$A$2:$A$61,1)-SUMIFS($E$2:$E$61,$C$2:$C$61,$S$2,$B$2:$B$61,"Start",$D$2:$D$61,$L4, $A$2:$A$61,1)</f>
        <v>0</v>
      </c>
      <c r="T4" s="10"/>
      <c r="U4" s="11"/>
      <c r="V4" s="11"/>
      <c r="W4" s="11"/>
      <c r="X4" s="11"/>
      <c r="Y4" s="11"/>
    </row>
    <row r="5" spans="1:25" x14ac:dyDescent="0.35">
      <c r="A5" s="1">
        <v>1</v>
      </c>
      <c r="B5" s="1" t="s">
        <v>21</v>
      </c>
      <c r="C5" s="1" t="s">
        <v>10</v>
      </c>
      <c r="D5" s="1">
        <v>1</v>
      </c>
      <c r="E5" s="29">
        <v>2.5202143535989259</v>
      </c>
      <c r="F5" s="29">
        <v>2.4707289905190075</v>
      </c>
      <c r="G5" s="29">
        <v>2.5646334933873387</v>
      </c>
      <c r="J5" s="31"/>
      <c r="K5" s="31"/>
      <c r="L5" s="31">
        <v>2</v>
      </c>
      <c r="M5" s="29">
        <f>SUMIFS($E$2:$E$61,$C$2:$C$61,$M$2,$B$2:$B$61,"End",$D$2:$D$61,$L5,$A$2:$A$61,1)-SUMIFS($E$2:$E$61,$C$2:$C$61,$M$2,$B$2:$B$61,"Start",$D$2:$D$61,$L5, $A$2:$A$61,1)</f>
        <v>0</v>
      </c>
      <c r="N5" s="29">
        <f>SUMIFS($F$2:$F$61,$C$2:$C$61,$M$2,$B$2:$B$61,"End",$D$2:$D$61,$L5,$A$2:$A$61,1)-SUMIFS($F$2:$F$61,$C$2:$C$61,$M$2,$B$2:$B$61,"Start",$D$2:$D$61,$L5, $A$2:$A$61,1)</f>
        <v>0</v>
      </c>
      <c r="O5" s="9">
        <f>SUMIFS($G$2:$G$61,$C$2:$C$61,$M$2,$B$2:$B$61,"End",$D$2:$D$61,$L5,$A$2:$A$61,1)-SUMIFS($G$2:$G$61,$C$2:$C$61,$M$2,$B$2:$B$61,"Start",$D$2:$D$61,$L5, $A$2:$A$61,1)</f>
        <v>0</v>
      </c>
      <c r="P5" s="29">
        <f>SUMIFS($E$2:$E$61,$C$2:$C$61,$P$2,$B$2:$B$61,"End",$D$2:$D$61,$L5,$A$2:$A$61,1)-SUMIFS($E$2:$E$61,$C$2:$C$61,$P$2,$B$2:$B$61,"Start",$D$2:$D$61,$L5, $A$2:$A$61,1)</f>
        <v>0.10145764075877706</v>
      </c>
      <c r="Q5" s="33">
        <f>SUMIFS($F$2:$F$61,$C$2:$C$61,$P$2,$B$2:$B$61,"End",$D$2:$D$61,$L5,$A$2:$A$61,1)-SUMIFS($F$2:$F$61,$C$2:$C$61,$P$2,$B$2:$B$61,"Start",$D$2:$D$61,$L5, $A$2:$A$61,1)</f>
        <v>9.4269916841847934E-2</v>
      </c>
      <c r="R5" s="9">
        <f>SUMIFS($G$2:$G$61,$C$2:$C$61,$P$2,$B$2:$B$61,"End",$D$2:$D$61,$L5,$A$2:$A$61,1)-SUMIFS($G$2:$G$61,$C$2:$C$61,$P$2,$B$2:$B$61,"Start",$D$2:$D$61,$L5, $A$2:$A$61,1)</f>
        <v>0.11115045212266672</v>
      </c>
      <c r="S5" s="29">
        <f>SUMIFS($E$2:$E$61,$C$2:$C$61,$S$2,$B$2:$B$61,"End",$D$2:$D$61,$L5,$A$2:$A$61,1)-SUMIFS($E$2:$E$61,$C$2:$C$61,$S$2,$B$2:$B$61,"Start",$D$2:$D$61,$L5, $A$2:$A$61,1)</f>
        <v>0</v>
      </c>
      <c r="T5" s="12"/>
      <c r="U5" s="12"/>
      <c r="V5" s="12"/>
      <c r="W5" s="12"/>
      <c r="X5" s="12"/>
      <c r="Y5" s="12"/>
    </row>
    <row r="6" spans="1:25" x14ac:dyDescent="0.35">
      <c r="A6" s="1">
        <v>1</v>
      </c>
      <c r="B6" s="1" t="s">
        <v>21</v>
      </c>
      <c r="C6" s="1" t="s">
        <v>10</v>
      </c>
      <c r="D6" s="1">
        <v>2</v>
      </c>
      <c r="E6" s="29">
        <v>2.5646334933873387</v>
      </c>
      <c r="F6" s="29">
        <v>2.6211148493397869</v>
      </c>
      <c r="G6" s="29">
        <v>2.4996926864543241</v>
      </c>
      <c r="J6" s="31"/>
      <c r="K6" s="31"/>
      <c r="L6" s="31">
        <v>3</v>
      </c>
      <c r="M6" s="29">
        <f>SUMIFS($E$2:$E$61,$C$2:$C$61,$M$2,$B$2:$B$61,"End",$D$2:$D$61,$L6,$A$2:$A$61,1)-SUMIFS($E$2:$E$61,$C$2:$C$61,$M$2,$B$2:$B$61,"Start",$D$2:$D$61,$L6, $A$2:$A$61,1)</f>
        <v>0</v>
      </c>
      <c r="N6" s="29">
        <f>SUMIFS($F$2:$F$61,$C$2:$C$61,$M$2,$B$2:$B$61,"End",$D$2:$D$61,$L6,$A$2:$A$61,1)-SUMIFS($F$2:$F$61,$C$2:$C$61,$M$2,$B$2:$B$61,"Start",$D$2:$D$61,$L6, $A$2:$A$61,1)</f>
        <v>0</v>
      </c>
      <c r="O6" s="9">
        <f>SUMIFS($G$2:$G$61,$C$2:$C$61,$M$2,$B$2:$B$61,"End",$D$2:$D$61,$L6,$A$2:$A$61,1)-SUMIFS($G$2:$G$61,$C$2:$C$61,$M$2,$B$2:$B$61,"Start",$D$2:$D$61,$L6, $A$2:$A$61,1)</f>
        <v>0</v>
      </c>
      <c r="P6" s="29">
        <f>SUMIFS($E$2:$E$61,$C$2:$C$61,$P$2,$B$2:$B$61,"End",$D$2:$D$61,$L6,$A$2:$A$61,1)-SUMIFS($E$2:$E$61,$C$2:$C$61,$P$2,$B$2:$B$61,"Start",$D$2:$D$61,$L6, $A$2:$A$61,1)</f>
        <v>0.23585946405917113</v>
      </c>
      <c r="Q6" s="29">
        <f>SUMIFS($F$2:$F$61,$C$2:$C$61,$P$2,$B$2:$B$61,"End",$D$2:$D$61,$L6,$A$2:$A$61,1)-SUMIFS($F$2:$F$61,$C$2:$C$61,$P$2,$B$2:$B$61,"Start",$D$2:$D$61,$L6, $A$2:$A$61,1)</f>
        <v>0.2793107459707449</v>
      </c>
      <c r="R6" s="9">
        <f>SUMIFS($G$2:$G$61,$C$2:$C$61,$P$2,$B$2:$B$61,"End",$D$2:$D$61,$L6,$A$2:$A$61,1)-SUMIFS($G$2:$G$61,$C$2:$C$61,$P$2,$B$2:$B$61,"Start",$D$2:$D$61,$L6, $A$2:$A$61,1)</f>
        <v>0.13033376849500611</v>
      </c>
      <c r="S6" s="13"/>
      <c r="T6" s="12"/>
      <c r="U6" s="12"/>
      <c r="V6" s="12"/>
      <c r="W6" s="12"/>
      <c r="X6" s="12"/>
      <c r="Y6" s="12"/>
    </row>
    <row r="7" spans="1:25" x14ac:dyDescent="0.35">
      <c r="A7" s="1">
        <v>1</v>
      </c>
      <c r="B7" s="1" t="s">
        <v>21</v>
      </c>
      <c r="C7" s="1" t="s">
        <v>10</v>
      </c>
      <c r="D7" s="1">
        <v>3</v>
      </c>
      <c r="E7" s="29">
        <v>2.7284902960260085</v>
      </c>
      <c r="F7" s="29">
        <v>2.9004255953105318</v>
      </c>
      <c r="G7" s="29">
        <v>2.4396947567790388</v>
      </c>
      <c r="J7" s="32" t="s">
        <v>22</v>
      </c>
      <c r="K7" s="31" t="s">
        <v>23</v>
      </c>
      <c r="L7" s="31">
        <v>1</v>
      </c>
      <c r="M7" s="29">
        <f>SUMIFS($E$2:$E$61,$C$2:$C$61,$M$2,$B$2:$B$61,"Start",$D$2:$D$61,$L7,$A$2:$A$61, 2)-SUMIFS($E$2:$E$61,$C$2:$C$61,$M$2,$B$2:$B$61,"End",$D$2:$D$61,$L7, $A$2:$A$61, 1)</f>
        <v>0</v>
      </c>
      <c r="N7" s="29">
        <f>SUMIFS($F$2:$F$61,$C$2:$C$61,$M$2,$B$2:$B$61,"Start",$D$2:$D$61,$L7,$A$2:$A$61, 2)-SUMIFS($F$2:$F$61,$C$2:$C$61,$M$2,$B$2:$B$61,"End",$D$2:$D$61,$L7, $A$2:$A$61, 1)</f>
        <v>0</v>
      </c>
      <c r="O7" s="9">
        <f>SUMIFS($G$2:$G$61,$C$2:$C$61,$M$2,$B$2:$B$61,"Start",$D$2:$D$61,$L7,$A$2:$A$61, 2)-SUMIFS($G$2:$G$61,$C$2:$C$61,$M$2,$B$2:$B$61,"End",$D$2:$D$61,$L7, $A$2:$A$61, 1)</f>
        <v>0</v>
      </c>
      <c r="P7" s="29">
        <f>SUMIFS($E$2:$E$61,$C$2:$C$61,$P$2,$B$2:$B$61,"Start",$D$2:$D$61,$L7,$A$2:$A$61, 2)-SUMIFS($E$2:$E$61,$C$2:$C$61,$P$2,$B$2:$B$61,"End",$D$2:$D$61,$L7, $A$2:$A$61, 1)</f>
        <v>1.182106519338578</v>
      </c>
      <c r="Q7" s="29">
        <f>SUMIFS($F$2:$F$61,$C$2:$C$61,$P$2,$B$2:$B$61,"Start",$D$2:$D$61,$L7,$A$2:$A$61, 2)-SUMIFS($F$2:$F61,$C$2:$C$61,$P$2,$B$2:$B$61,"End",$D$2:$D$61,$L7, $A$2:$A$61, 1)</f>
        <v>1.2037892823068854</v>
      </c>
      <c r="R7" s="9">
        <f>SUMIFS($G$2:$G$61,$C$2:$C$61,$P$2,$B$2:$B$61,"Start",$D$2:$D$61,$L7,$A$2:$A$61, 2)-SUMIFS($G$2:$G$61,$C$2:$C$61,$P$2,$B$2:$B$61,"End",$D$2:$D$61,$L7, $A$2:$A$61, 1)</f>
        <v>1.1638166997269734</v>
      </c>
      <c r="S7" s="4">
        <f>SUMIFS($E$2:$E$61,$C$2:$C$61,$S$2,$B$2:$B$61,"Start",$D$2:$D$61,$L7,$A$2:$A$61, 2)-SUMIFS($E$2:$E$61,$C$2:$C$61,$S$2,$B$2:$B$61,"End",$D$2:$D$61,$L7, $A$2:$A$61, 1)</f>
        <v>0</v>
      </c>
      <c r="T7" s="4">
        <f>SUMIFS($E$2:$E$71,$C$2:$C$71,$T$2,$B$2:$B$71,"Start",$D$2:$D$71,$L7,$A$2:$A$71, 2)-SUMIFS($E$2:$E$71,$C$2:$C$71,$T$2,$B$2:$B$71,"Start",$D$2:$D$71,$L7, $A$2:$A$71, 1)</f>
        <v>0</v>
      </c>
      <c r="U7" s="4">
        <f>SUMIFS($F$2:$F$71,$C$2:$C$71,$T$2,$B$2:$B$71,"Start",$D$2:$D$71,$L7,$A$2:$A$71, 2)-SUMIFS($F$2:$F$71,$C$2:$C$71,$T$2,$B$2:$B$71,"Start",$D$2:$D$71,$L7, $A$2:$A$71, 1)</f>
        <v>0</v>
      </c>
      <c r="V7" s="4">
        <f>SUMIFS($G$2:$G$71,$C$2:$C$71,$T$2,$B$2:$B$71,"Start",$D$2:$D$71,$L7,$A$2:$A$71, 2)-SUMIFS($G$2:$G$71,$C$2:$C$71,$T$2,$B$2:$B$71,"Start",$D$2:$D$71,$L7, $A$2:$A$71, 1)</f>
        <v>0</v>
      </c>
      <c r="W7" s="4">
        <f>SUMIFS($E$2:$E$71,$C$2:$C$71,$W$2,$B$2:$B$71,"Start",$D$2:$D$71,$L7,$A$2:$A$71, 2)-SUMIFS($E$2:$E$71,$C$2:$C$71,$W$2,$B$2:$B$71,"Start",$D$2:$D$71,$L7, $A$2:$A$71, 1)</f>
        <v>0.72341213614050215</v>
      </c>
      <c r="X7" s="4">
        <f>SUMIFS($F$2:$F$71,$C$2:$C$71,$W$2,$B$2:$B$71,"Start",$D$2:$D$71,$L7,$A$2:$A$71, 2)-SUMIFS($F$2:$F$71,$C$2:$C$71,$W$2,$B$2:$B$71,"Start",$D$2:$D$71,$L7, $A$2:$A$71, 1)</f>
        <v>0.81167428452730706</v>
      </c>
      <c r="Y7" s="4">
        <f>SUMIFS($G$2:$G$71,$C$2:$C$71,$W$2,$B$2:$B$71,"Start",$D$2:$D$71,$L7,$A$2:$A$71, 2)-SUMIFS($G$2:$G$71,$C$2:$C$71,$W$2,$B$2:$B$71,"Start",$D$2:$D$71,$L7, $A$2:$A$71, 1)</f>
        <v>0.61870166264717996</v>
      </c>
    </row>
    <row r="8" spans="1:25" x14ac:dyDescent="0.35">
      <c r="A8" s="1">
        <v>2</v>
      </c>
      <c r="B8" s="1" t="s">
        <v>8</v>
      </c>
      <c r="C8" s="1" t="s">
        <v>10</v>
      </c>
      <c r="D8" s="1">
        <v>1</v>
      </c>
      <c r="E8" s="29">
        <v>3.7023208729375039</v>
      </c>
      <c r="F8" s="29">
        <v>3.6745182728258929</v>
      </c>
      <c r="G8" s="29">
        <v>3.7284501931143121</v>
      </c>
      <c r="J8" s="31"/>
      <c r="K8" s="31"/>
      <c r="L8" s="31">
        <v>2</v>
      </c>
      <c r="M8" s="29">
        <f>SUMIFS($E$2:$E$61,$C$2:$C$61,$M$2,$B$2:$B$61,"Start",$D$2:$D$61,$L8,$A$2:$A$61, 2)-SUMIFS($E$2:$E$61,$C$2:$C$61,$M$2,$B$2:$B$61,"End",$D$2:$D$61,$L8, $A$2:$A$61, 1)</f>
        <v>0</v>
      </c>
      <c r="N8" s="29">
        <f>SUMIFS($F$2:$F$61,$C$2:$C$61,$M$2,$B$2:$B$61,"Start",$D$2:$D$61,$L8,$A$2:$A$61, 2)-SUMIFS($F$2:$F$61,$C$2:$C$61,$M$2,$B$2:$B$61,"End",$D$2:$D$61,$L8, $A$2:$A$61, 1)</f>
        <v>0</v>
      </c>
      <c r="O8" s="9">
        <f>SUMIFS($G$2:$G$61,$C$2:$C$61,$M$2,$B$2:$B$61,"Start",$D$2:$D$61,$L8,$A$2:$A$61, 2)-SUMIFS($G$2:$G$61,$C$2:$C$61,$M$2,$B$2:$B$61,"End",$D$2:$D$61,$L8, $A$2:$A$61, 1)</f>
        <v>0</v>
      </c>
      <c r="P8" s="29">
        <f>SUMIFS($E$2:$E$61,$C$2:$C$61,$P$2,$B$2:$B$61,"Start",$D$2:$D$61,$L8,$A$2:$A$61, 2)-SUMIFS($E$2:$E$61,$C$2:$C$61,$P$2,$B$2:$B$61,"End",$D$2:$D$61,$L8, $A$2:$A$61, 1)</f>
        <v>1.2307993311172765</v>
      </c>
      <c r="Q8" s="29">
        <f>SUMIFS($F$2:$F$61,$C$2:$C$61,$P$2,$B$2:$B$61,"Start",$D$2:$D$61,$L8,$A$2:$A$61, 2)-SUMIFS($F$2:$F61,$C$2:$C$61,$P$2,$B$2:$B$61,"End",$D$2:$D$61,$L8, $A$2:$A$61, 1)</f>
        <v>1.1495429660944074</v>
      </c>
      <c r="R8" s="9">
        <f>SUMIFS($G$2:$G$61,$C$2:$C$61,$P$2,$B$2:$B$61,"Start",$D$2:$D$61,$L8,$A$2:$A$61, 2)-SUMIFS($G$2:$G$61,$C$2:$C$61,$P$2,$B$2:$B$61,"End",$D$2:$D$61,$L8, $A$2:$A$61, 1)</f>
        <v>1.3191777677610528</v>
      </c>
      <c r="S8" s="4">
        <f>SUMIFS($E$2:$E$61,$C$2:$C$61,$S$2,$B$2:$B$61,"Start",$D$2:$D$61,$L8,$A$2:$A$61, 2)-SUMIFS($E$2:$E$61,$C$2:$C$61,$S$2,$B$2:$B$61,"End",$D$2:$D$61,$L8, $A$2:$A$61, 1)</f>
        <v>0</v>
      </c>
      <c r="T8" s="12"/>
      <c r="U8" s="12"/>
      <c r="V8" s="12"/>
      <c r="W8" s="12"/>
      <c r="X8" s="12"/>
      <c r="Y8" s="12"/>
    </row>
    <row r="9" spans="1:25" x14ac:dyDescent="0.35">
      <c r="A9" s="1">
        <v>2</v>
      </c>
      <c r="B9" s="1" t="s">
        <v>8</v>
      </c>
      <c r="C9" s="1" t="s">
        <v>10</v>
      </c>
      <c r="D9" s="1">
        <v>2</v>
      </c>
      <c r="E9" s="29">
        <v>3.7954328245046152</v>
      </c>
      <c r="F9" s="29">
        <v>3.7706578154341943</v>
      </c>
      <c r="G9" s="29">
        <v>3.8188704542153769</v>
      </c>
      <c r="J9" s="31"/>
      <c r="K9" s="31"/>
      <c r="L9" s="31">
        <v>3</v>
      </c>
      <c r="M9" s="29">
        <f>SUMIFS($E$2:$E$61,$C$2:$C$61,$M$2,$B$2:$B$61,"Start",$D$2:$D$61,$L9,$A$2:$A$61, 2)-SUMIFS($E$2:$E$61,$C$2:$C$61,$M$2,$B$2:$B$61,"End",$D$2:$D$61,$L9, $A$2:$A$61, 1)</f>
        <v>0</v>
      </c>
      <c r="N9" s="29">
        <f>SUMIFS($F$2:$F$61,$C$2:$C$61,$M$2,$B$2:$B$61,"Start",$D$2:$D$61,$L9,$A$2:$A$61, 2)-SUMIFS($F$2:$F$61,$C$2:$C$61,$M$2,$B$2:$B$61,"End",$D$2:$D$61,$L9, $A$2:$A$61, 1)</f>
        <v>0</v>
      </c>
      <c r="O9" s="9">
        <f>SUMIFS($G$2:$G$61,$C$2:$C$61,$M$2,$B$2:$B$61,"Start",$D$2:$D$61,$L9,$A$2:$A$61, 2)-SUMIFS($G$2:$G$61,$C$2:$C$61,$M$2,$B$2:$B$61,"End",$D$2:$D$61,$L9, $A$2:$A$61, 1)</f>
        <v>0</v>
      </c>
      <c r="P9" s="29">
        <f>SUMIFS($E$2:$E$61,$C$2:$C$61,$P$2,$B$2:$B$61,"Start",$D$2:$D$61,$L9,$A$2:$A$61, 2)-SUMIFS($E$2:$E$61,$C$2:$C$61,$P$2,$B$2:$B$61,"End",$D$2:$D$61,$L9, $A$2:$A$61, 1)</f>
        <v>0.83176995140532961</v>
      </c>
      <c r="Q9" s="29">
        <f>SUMIFS($F$2:$F$61,$C$2:$C$61,$P$2,$B$2:$B$61,"Start",$D$2:$D$61,$L9,$A$2:$A$61, 2)-SUMIFS($F$2:$F61,$C$2:$C$61,$P$2,$B$2:$B$61,"End",$D$2:$D$61,$L9, $A$2:$A$61, 1)</f>
        <v>0.63535069529235422</v>
      </c>
      <c r="R9" s="9">
        <f>SUMIFS($G$2:$G$61,$C$2:$C$61,$P$2,$B$2:$B$61,"Start",$D$2:$D$61,$L9,$A$2:$A$61, 2)-SUMIFS($G$2:$G$61,$C$2:$C$61,$P$2,$B$2:$B$61,"End",$D$2:$D$61,$L9, $A$2:$A$61, 1)</f>
        <v>1.143742484510692</v>
      </c>
      <c r="S9" s="13"/>
      <c r="T9" s="12"/>
      <c r="U9" s="12"/>
      <c r="V9" s="12"/>
      <c r="W9" s="12"/>
      <c r="X9" s="12"/>
      <c r="Y9" s="12"/>
    </row>
    <row r="10" spans="1:25" x14ac:dyDescent="0.35">
      <c r="A10" s="1">
        <v>2</v>
      </c>
      <c r="B10" s="1" t="s">
        <v>8</v>
      </c>
      <c r="C10" s="1" t="s">
        <v>10</v>
      </c>
      <c r="D10" s="1">
        <v>3</v>
      </c>
      <c r="E10" s="29">
        <v>3.5602602474313381</v>
      </c>
      <c r="F10" s="29">
        <v>3.535776290602886</v>
      </c>
      <c r="G10" s="29">
        <v>3.5834372412897308</v>
      </c>
      <c r="J10" s="31">
        <v>2</v>
      </c>
      <c r="K10" s="31" t="s">
        <v>20</v>
      </c>
      <c r="L10" s="31">
        <v>1</v>
      </c>
      <c r="M10" s="29">
        <f>SUMIFS($E$2:$E$61,$C$2:$C$61,$M$2,$B$2:$B$61,"End",$D$2:$D$61,$L10,$A$2:$A$61,2)-SUMIFS($E$2:$E$61,$C$2:$C$61,$M$2,$B$2:$B$61,"Start",$D$2:$D$61,$L10, $A$2:$A$61,2)</f>
        <v>0</v>
      </c>
      <c r="N10" s="29">
        <f>SUMIFS($F$2:$F$61,$C$2:$C$61,$M$2,$B$2:$B$61,"End",$D$2:$D$61,$L10,$A$2:$A$61,2)-SUMIFS($F$2:$F$61,$C$2:$C$61,$M$2,$B$2:$B$61,"Start",$D$2:$D$61,$L10, $A$2:$A$61,2)</f>
        <v>0</v>
      </c>
      <c r="O10" s="9">
        <f>SUMIFS($G$2:$G$61,$C$2:$C$61,$M$2,$B$2:$B$61,"End",$D$2:$D$61,$L10,$A$2:$A$61,2)-SUMIFS($G$2:$G$61,$C$2:$C$61,$M$2,$B$2:$B$61,"Start",$D$2:$D$61,$L10, $A$2:$A$61,2)</f>
        <v>0</v>
      </c>
      <c r="P10" s="29">
        <f>SUMIFS($E$2:$E$61,$C$2:$C$61,$P$2,$B$2:$B$61,"End",$D$2:$D$61,$L10,$A$2:$A$61,2)-SUMIFS($E$2:$E$61,$C$2:$C$61,$P$2,$B$2:$B$61,"Start",$D$2:$D$61,$L10, $A$2:$A$61,2)</f>
        <v>0.31066153672171204</v>
      </c>
      <c r="Q10" s="29">
        <f>SUMIFS($F$2:$F$61,$C$2:$C$61,$P$2,$B$2:$B$61,"End",$D$2:$D$61,$L10,$A$2:$A$61,2)-SUMIFS($F$2:$F$61,$C$2:$C$61,$P$2,$B$2:$B$61,"Start",$D$2:$D$61,$L10, $A$2:$A$61,2)</f>
        <v>0.42013733291497291</v>
      </c>
      <c r="R10" s="9">
        <f>SUMIFS($G$2:$G$61,$C$2:$C$61,$P$2,$B$2:$B$61,"End",$D$2:$D$61,$L10,$A$2:$A$61,2)-SUMIFS($G$2:$G$61,$C$2:$C$61,$P$2,$B$2:$B$61,"Start",$D$2:$D$61,$L10, $A$2:$A$61,2)</f>
        <v>0.1838572617039933</v>
      </c>
      <c r="S10" s="29">
        <f>SUMIFS($E$2:$E$61,$C$2:$C$61,$S$2,$B$2:$B$61,"End",$D$2:$D$61,$L10,$A$2:$A$61,2)-SUMIFS($E$2:$E$61,$C$2:$C$61,$S$2,$B$2:$B$61,"Start",$D$2:$D$61,$L10, $A$2:$A$61,2)</f>
        <v>0</v>
      </c>
      <c r="T10" s="11"/>
      <c r="U10" s="11"/>
      <c r="V10" s="11"/>
      <c r="W10" s="11"/>
      <c r="X10" s="11"/>
      <c r="Y10" s="11"/>
    </row>
    <row r="11" spans="1:25" x14ac:dyDescent="0.35">
      <c r="A11" s="1">
        <v>2</v>
      </c>
      <c r="B11" s="1" t="s">
        <v>21</v>
      </c>
      <c r="C11" s="1" t="s">
        <v>10</v>
      </c>
      <c r="D11" s="1">
        <v>1</v>
      </c>
      <c r="E11" s="29">
        <v>4.0129824096592159</v>
      </c>
      <c r="F11" s="29">
        <v>4.0946556057408658</v>
      </c>
      <c r="G11" s="29">
        <v>3.9123074548183054</v>
      </c>
      <c r="J11" s="31"/>
      <c r="K11" s="31"/>
      <c r="L11" s="31">
        <v>2</v>
      </c>
      <c r="M11" s="29">
        <f>SUMIFS($E$2:$E$61,$C$2:$C$61,$M$2,$B$2:$B$61,"End",$D$2:$D$61,$L11,$A$2:$A$61,2)-SUMIFS($E$2:$E$61,$C$2:$C$61,$M$2,$B$2:$B$61,"Start",$D$2:$D$61,$L11, $A$2:$A$61,2)</f>
        <v>0</v>
      </c>
      <c r="N11" s="29">
        <f>SUMIFS($F$2:$F$61,$C$2:$C$61,$M$2,$B$2:$B$61,"End",$D$2:$D$61,$L11,$A$2:$A$61,2)-SUMIFS($F$2:$F$61,$C$2:$C$61,$M$2,$B$2:$B$61,"Start",$D$2:$D$61,$L11, $A$2:$A$61,2)</f>
        <v>0</v>
      </c>
      <c r="O11" s="9">
        <f>SUMIFS($G$2:$G$61,$C$2:$C$61,$M$2,$B$2:$B$61,"End",$D$2:$D$61,$L11,$A$2:$A$61,2)-SUMIFS($G$2:$G$61,$C$2:$C$61,$M$2,$B$2:$B$61,"Start",$D$2:$D$61,$L11, $A$2:$A$61,2)</f>
        <v>0</v>
      </c>
      <c r="P11" s="33">
        <f>SUMIFS($E$2:$E$61,$C$2:$C$61,$P$2,$B$2:$B$61,"End",$D$2:$D$61,$L11,$A$2:$A$61,2)-SUMIFS($E$2:$E$61,$C$2:$C$61,$P$2,$B$2:$B$61,"Start",$D$2:$D$61,$L11, $A$2:$A$61,2)</f>
        <v>1.0700015584643729E-2</v>
      </c>
      <c r="Q11" s="29">
        <f>SUMIFS($F$2:$F$61,$C$2:$C$61,$P$2,$B$2:$B$61,"End",$D$2:$D$61,$L11,$A$2:$A$61,2)-SUMIFS($F$2:$F$61,$C$2:$C$61,$P$2,$B$2:$B$61,"Start",$D$2:$D$61,$L11, $A$2:$A$61,2)</f>
        <v>8.0976346888309347E-2</v>
      </c>
      <c r="R11" s="14">
        <f>SUMIFS($G$2:$G$61,$C$2:$C$61,$P$2,$B$2:$B$61,"End",$D$2:$D$61,$L11,$A$2:$A$61,2)-SUMIFS($G$2:$G$61,$C$2:$C$61,$P$2,$B$2:$B$61,"Start",$D$2:$D$61,$L11, $A$2:$A$61,2)</f>
        <v>-6.3570138503495688E-2</v>
      </c>
      <c r="S11" s="29">
        <f>SUMIFS($E$2:$E$61,$C$2:$C$61,$S$2,$B$2:$B$61,"End",$D$2:$D$61,$L11,$A$2:$A$61,2)-SUMIFS($E$2:$E$61,$C$2:$C$61,$S$2,$B$2:$B$61,"Start",$D$2:$D$61,$L11, $A$2:$A$61,2)</f>
        <v>0</v>
      </c>
      <c r="T11" s="11"/>
      <c r="U11" s="11"/>
      <c r="V11" s="11"/>
      <c r="W11" s="11"/>
      <c r="X11" s="11"/>
      <c r="Y11" s="11"/>
    </row>
    <row r="12" spans="1:25" x14ac:dyDescent="0.35">
      <c r="A12" s="1">
        <v>2</v>
      </c>
      <c r="B12" s="1" t="s">
        <v>21</v>
      </c>
      <c r="C12" s="1" t="s">
        <v>10</v>
      </c>
      <c r="D12" s="1">
        <v>2</v>
      </c>
      <c r="E12" s="29">
        <v>3.8061328400892589</v>
      </c>
      <c r="F12" s="29">
        <v>3.8516341623225037</v>
      </c>
      <c r="G12" s="29">
        <v>3.7553003157118812</v>
      </c>
      <c r="J12" s="31"/>
      <c r="K12" s="31"/>
      <c r="L12" s="31">
        <v>3</v>
      </c>
      <c r="M12" s="29">
        <f>SUMIFS($E$2:$E$61,$C$2:$C$61,$M$2,$B$2:$B$61,"End",$D$2:$D$61,$L12,$A$2:$A$61,2)-SUMIFS($E$2:$E$61,$C$2:$C$61,$M$2,$B$2:$B$61,"Start",$D$2:$D$61,$L12, $A$2:$A$61,2)</f>
        <v>0</v>
      </c>
      <c r="N12" s="29">
        <f>SUMIFS($F$2:$F$61,$C$2:$C$61,$M$2,$B$2:$B$61,"End",$D$2:$D$61,$L12,$A$2:$A$61,2)-SUMIFS($F$2:$F$61,$C$2:$C$61,$M$2,$B$2:$B$61,"Start",$D$2:$D$61,$L12, $A$2:$A$61,2)</f>
        <v>0</v>
      </c>
      <c r="O12" s="9">
        <f>SUMIFS($G$2:$G$61,$C$2:$C$61,$M$2,$B$2:$B$61,"End",$D$2:$D$61,$L12,$A$2:$A$61,2)-SUMIFS($G$2:$G$61,$C$2:$C$61,$M$2,$B$2:$B$61,"Start",$D$2:$D$61,$L12, $A$2:$A$61,2)</f>
        <v>0</v>
      </c>
      <c r="P12" s="29">
        <f>SUMIFS($E$2:$E$61,$C$2:$C$61,$P$2,$B$2:$B$61,"End",$D$2:$D$61,$L12,$A$2:$A$61,2)-SUMIFS($E$2:$E$61,$C$2:$C$61,$P$2,$B$2:$B$61,"Start",$D$2:$D$61,$L12, $A$2:$A$61,2)</f>
        <v>0.25801478209337869</v>
      </c>
      <c r="Q12" s="29">
        <f>SUMIFS($F$2:$F$61,$C$2:$C$61,$P$2,$B$2:$B$61,"End",$D$2:$D$61,$L12,$A$2:$A$61,2)-SUMIFS($F$2:$F$61,$C$2:$C$61,$P$2,$B$2:$B$61,"Start",$D$2:$D$61,$L12, $A$2:$A$61,2)</f>
        <v>0.20924752944312752</v>
      </c>
      <c r="R12" s="9">
        <f>SUMIFS($G$2:$G$61,$C$2:$C$61,$P$2,$B$2:$B$61,"End",$D$2:$D$61,$L12,$A$2:$A$61,2)-SUMIFS($G$2:$G$61,$C$2:$C$61,$P$2,$B$2:$B$61,"Start",$D$2:$D$61,$L12, $A$2:$A$61,2)</f>
        <v>0.29749870878936591</v>
      </c>
      <c r="S12" s="13"/>
      <c r="T12" s="11"/>
      <c r="U12" s="11"/>
      <c r="V12" s="11"/>
      <c r="W12" s="11"/>
      <c r="X12" s="11"/>
      <c r="Y12" s="11"/>
    </row>
    <row r="13" spans="1:25" x14ac:dyDescent="0.35">
      <c r="A13" s="1">
        <v>2</v>
      </c>
      <c r="B13" s="1" t="s">
        <v>21</v>
      </c>
      <c r="C13" s="1" t="s">
        <v>10</v>
      </c>
      <c r="D13" s="1">
        <v>3</v>
      </c>
      <c r="E13" s="29">
        <v>3.8182750295247168</v>
      </c>
      <c r="F13" s="29">
        <v>3.7450238200460135</v>
      </c>
      <c r="G13" s="29">
        <v>3.8809359500790968</v>
      </c>
      <c r="J13" s="32" t="s">
        <v>24</v>
      </c>
      <c r="K13" s="31" t="s">
        <v>23</v>
      </c>
      <c r="L13" s="31">
        <v>1</v>
      </c>
      <c r="M13" s="29">
        <f>SUMIFS($E$2:$E$61,$C$2:$C$61,$M$2,$B$2:$B$61,"Start",$D$2:$D$61,$L13,$A$2:$A$61,3)-SUMIFS($E$2:$E$61,$C$2:$C$61,$M$2,$B$2:$B$61,"End",$D$2:$D$61,$L13, $A$2:$A$61,2)</f>
        <v>0</v>
      </c>
      <c r="N13" s="29">
        <f>SUMIFS($F$2:$F$61,$C$2:$C$61,$M$2,$B$2:$B$61,"Start",$D$2:$D$61,$L13,$A$2:$A$61,3)-SUMIFS($F$2:$F$61,$C$2:$C$61,$M$2,$B$2:$B$61,"End",$D$2:$D$61,$L13, $A$2:$A$61,2)</f>
        <v>0</v>
      </c>
      <c r="O13" s="9">
        <f>SUMIFS($G$2:$G$61,$C$2:$C$61,$M$2,$B$2:$B$61,"Start",$D$2:$D$61,$L13,$A$2:$A$61,3)-SUMIFS($G$2:$G$61,$C$2:$C$61,$M$2,$B$2:$B$61,"End",$D$2:$D$61,$L13, $A$2:$A$61,2)</f>
        <v>0</v>
      </c>
      <c r="P13" s="29">
        <f>SUMIFS($E$2:$E$61,$C$2:$C$61,$P$2,$B$2:$B$61,"Start",$D$2:$D$61,$L13,$A$2:$A$61,3)-SUMIFS($E$2:$E$61,$C$2:$C$61,$P$2,$B$2:$B$61,"End",$D$2:$D$61,$L13, $A$2:$A$61,2)</f>
        <v>0.88713497687025544</v>
      </c>
      <c r="Q13" s="29">
        <f>SUMIFS($F$2:$F$61,$C$2:$C$61,$P$2,$B$2:$B$61,"Start",$D$2:$D$61,$L13,$A$2:$A$61,3)-SUMIFS($F$2:$F61,$C$2:$C$61,$P$2,$B$2:$B$61,"End",$D$2:$D$61,$L13, $A$2:$A$61,2)</f>
        <v>0.77469912486298131</v>
      </c>
      <c r="R13" s="9">
        <f>SUMIFS($G$2:$G$61,$C$2:$C$61,$P$2,$B$2:$B$61,"Start",$D$2:$D$61,$L13,$A$2:$A$61,3)-SUMIFS($G$2:$G$61,$C$2:$C$61,$P$2,$B$2:$B$61,"End",$D$2:$D$61,$L13, $A$2:$A$61,2)</f>
        <v>1.0185725876367901</v>
      </c>
      <c r="S13" s="4">
        <f>SUMIFS($E$2:$E$61,$C$2:$C$61,$S$2,$B$2:$B$61,"Start",$D$2:$D$61,$L13,$A$2:$A$61,3)-SUMIFS($E$2:$E$61,$C$2:$C$61,$S$2,$B$2:$B$61,"End",$D$2:$D$61,$L13, $A$2:$A$61,2)</f>
        <v>0</v>
      </c>
      <c r="T13" s="4">
        <f>SUMIFS($E$2:$E$71,$C$2:$C$71,$T$2,$B$2:$B$71,"Start",$D$2:$D$71,$L13,$A$2:$A$71, 3)-SUMIFS($E$2:$E$71,$C$2:$C$71,$T$2,$B$2:$B$71,"Start",$D$2:$D$71,$L13, $A$2:$A$71, 2)</f>
        <v>0</v>
      </c>
      <c r="U13" s="4">
        <f>SUMIFS($F$2:$F$71,$C$2:$C$71,$T$2,$B$2:$B$71,"Start",$D$2:$D$71,$L13,$A$2:$A$71, 3)-SUMIFS($F$2:$F$71,$C$2:$C$71,$T$2,$B$2:$B$71,"Start",$D$2:$D$71,$L13, $A$2:$A$71, 2)</f>
        <v>0</v>
      </c>
      <c r="V13" s="4">
        <f>SUMIFS($G$2:$G$71,$C$2:$C$71,$T$2,$B$2:$B$71,"Start",$D$2:$D$71,$L13,$A$2:$A$71, 3)-SUMIFS($G$2:$G$71,$C$2:$C$71,$T$2,$B$2:$B$71,"Start",$D$2:$D$71,$L13, $A$2:$A$71, 2)</f>
        <v>0</v>
      </c>
      <c r="W13" s="4">
        <f>SUMIFS($E$2:$E$71,$C$2:$C$71,$W$2,$B$2:$B$71,"Start",$D$2:$D$71,$L13,$A$2:$A$71, 3)-SUMIFS($E$2:$E$71,$C$2:$C$71,$W$2,$B$2:$B$71,"Start",$D$2:$D$71,$L13, $A$2:$A$71, 2)</f>
        <v>1.0962301032349213</v>
      </c>
      <c r="X13" s="4">
        <f>SUMIFS($F$2:$F$71,$C$2:$C$71,$W$2,$B$2:$B$71,"Start",$D$2:$D$71,$L13,$A$2:$A$71, 3)-SUMIFS($F$2:$F$71,$C$2:$C$71,$W$2,$B$2:$B$71,"Start",$D$2:$D$71,$L13, $A$2:$A$71, 2)</f>
        <v>1.075925156469189</v>
      </c>
      <c r="Y13" s="4">
        <f>SUMIFS($G$2:$G$71,$C$2:$C$71,$W$2,$B$2:$B$71,"Start",$D$2:$D$71,$L13,$A$2:$A$71, 3)-SUMIFS($G$2:$G$71,$C$2:$C$71,$W$2,$B$2:$B$71,"Start",$D$2:$D$71,$L13, $A$2:$A$71, 2)</f>
        <v>1.1455536229148158</v>
      </c>
    </row>
    <row r="14" spans="1:25" x14ac:dyDescent="0.35">
      <c r="A14" s="1">
        <v>3</v>
      </c>
      <c r="B14" s="1" t="s">
        <v>8</v>
      </c>
      <c r="C14" s="1" t="s">
        <v>10</v>
      </c>
      <c r="D14" s="1">
        <v>1</v>
      </c>
      <c r="E14" s="29">
        <v>4.9001173865294714</v>
      </c>
      <c r="F14" s="29">
        <v>4.8693547306038472</v>
      </c>
      <c r="G14" s="29">
        <v>4.9308800424550956</v>
      </c>
      <c r="J14" s="31"/>
      <c r="K14" s="31"/>
      <c r="L14" s="31">
        <v>2</v>
      </c>
      <c r="M14" s="29">
        <f>SUMIFS($E$2:$E$61,$C$2:$C$61,$M$2,$B$2:$B$61,"Start",$D$2:$D$61,$L14,$A$2:$A$61,3)-SUMIFS($E$2:$E$61,$C$2:$C$61,$M$2,$B$2:$B$61,"End",$D$2:$D$61,$L14, $A$2:$A$61,2)</f>
        <v>0</v>
      </c>
      <c r="N14" s="29">
        <f>SUMIFS($F$2:$F$61,$C$2:$C$61,$M$2,$B$2:$B$61,"Start",$D$2:$D$61,$L14,$A$2:$A$61,3)-SUMIFS($F$2:$F$61,$C$2:$C$61,$M$2,$B$2:$B$61,"End",$D$2:$D$61,$L14, $A$2:$A$61,2)</f>
        <v>0</v>
      </c>
      <c r="O14" s="9">
        <f>SUMIFS($G$2:$G$61,$C$2:$C$61,$M$2,$B$2:$B$61,"Start",$D$2:$D$61,$L14,$A$2:$A$61,3)-SUMIFS($G$2:$G$61,$C$2:$C$61,$M$2,$B$2:$B$61,"End",$D$2:$D$61,$L14, $A$2:$A$61,2)</f>
        <v>0</v>
      </c>
      <c r="P14" s="29">
        <f>SUMIFS($E$2:$E$61,$C$2:$C$61,$P$2,$B$2:$B$61,"Start",$D$2:$D$61,$L14,$A$2:$A$61,3)-SUMIFS($E$2:$E$61,$C$2:$C$61,$P$2,$B$2:$B$61,"End",$D$2:$D$61,$L14, $A$2:$A$61,2)</f>
        <v>1.21204776257319</v>
      </c>
      <c r="Q14" s="29">
        <f>SUMIFS($F$2:$F$61,$C$2:$C$61,$P$2,$B$2:$B$61,"Start",$D$2:$D$61,$L14,$A$2:$A$61,3)-SUMIFS($F$2:$F61,$C$2:$C$61,$P$2,$B$2:$B$61,"End",$D$2:$D$61,$L14, $A$2:$A$61,2)</f>
        <v>1.1800314149629685</v>
      </c>
      <c r="R14" s="9">
        <f>SUMIFS($G$2:$G$61,$C$2:$C$61,$P$2,$B$2:$B$61,"Start",$D$2:$D$61,$L14,$A$2:$A$61,3)-SUMIFS($G$2:$G$61,$C$2:$C$61,$P$2,$B$2:$B$61,"End",$D$2:$D$61,$L14, $A$2:$A$61,2)</f>
        <v>1.2489631450418268</v>
      </c>
      <c r="S14" s="4">
        <f>SUMIFS($E$2:$E$61,$C$2:$C$61,$S$2,$B$2:$B$61,"Start",$D$2:$D$61,$L14,$A$2:$A$61,3)-SUMIFS($E$2:$E$61,$C$2:$C$61,$S$2,$B$2:$B$61,"End",$D$2:$D$61,$L14, $A$2:$A$61,2)</f>
        <v>0</v>
      </c>
      <c r="T14" s="12"/>
      <c r="U14" s="12"/>
      <c r="V14" s="12"/>
      <c r="W14" s="12"/>
      <c r="X14" s="12"/>
      <c r="Y14" s="12"/>
    </row>
    <row r="15" spans="1:25" x14ac:dyDescent="0.35">
      <c r="A15" s="1">
        <v>3</v>
      </c>
      <c r="B15" s="1" t="s">
        <v>8</v>
      </c>
      <c r="C15" s="1" t="s">
        <v>10</v>
      </c>
      <c r="D15" s="1">
        <v>2</v>
      </c>
      <c r="E15" s="29">
        <v>5.0181806026624489</v>
      </c>
      <c r="F15" s="29">
        <v>5.0316655772854721</v>
      </c>
      <c r="G15" s="29">
        <v>5.004263460753708</v>
      </c>
      <c r="J15" s="31"/>
      <c r="K15" s="31"/>
      <c r="L15" s="31">
        <v>3</v>
      </c>
      <c r="M15" s="29">
        <f>SUMIFS($E$2:$E$61,$C$2:$C$61,$M$2,$B$2:$B$61,"Start",$D$2:$D$61,$L15,$A$2:$A$61,3)-SUMIFS($E$2:$E$61,$C$2:$C$61,$M$2,$B$2:$B$61,"End",$D$2:$D$61,$L15, $A$2:$A$61,2)</f>
        <v>0</v>
      </c>
      <c r="N15" s="29">
        <f>SUMIFS($F$2:$F$61,$C$2:$C$61,$M$2,$B$2:$B$61,"Start",$D$2:$D$61,$L15,$A$2:$A$61,3)-SUMIFS($F$2:$F$61,$C$2:$C$61,$M$2,$B$2:$B$61,"End",$D$2:$D$61,$L15, $A$2:$A$61,2)</f>
        <v>0</v>
      </c>
      <c r="O15" s="9">
        <f>SUMIFS($G$2:$G$61,$C$2:$C$61,$M$2,$B$2:$B$61,"Start",$D$2:$D$61,$L15,$A$2:$A$61,3)-SUMIFS($G$2:$G$61,$C$2:$C$61,$M$2,$B$2:$B$61,"End",$D$2:$D$61,$L15, $A$2:$A$61,2)</f>
        <v>0</v>
      </c>
      <c r="P15" s="29">
        <f>SUMIFS($E$2:$E$61,$C$2:$C$61,$P$2,$B$2:$B$61,"Start",$D$2:$D$61,$L15,$A$2:$A$61,3)-SUMIFS($E$2:$E$61,$C$2:$C$61,$P$2,$B$2:$B$61,"End",$D$2:$D$61,$L15, $A$2:$A$61,2)</f>
        <v>1.1177063573538533</v>
      </c>
      <c r="Q15" s="29">
        <f>SUMIFS($F$2:$F$61,$C$2:$C$61,$P$2,$B$2:$B$61,"Start",$D$2:$D$61,$L15,$A$2:$A$61,3)-SUMIFS($F$2:$F61,$C$2:$C$61,$P$2,$B$2:$B$61,"End",$D$2:$D$61,$L15, $A$2:$A$61,2)</f>
        <v>1.1908120224782066</v>
      </c>
      <c r="R15" s="9">
        <f>SUMIFS($G$2:$G$61,$C$2:$C$61,$P$2,$B$2:$B$61,"Start",$D$2:$D$61,$L15,$A$2:$A$61,3)-SUMIFS($G$2:$G$61,$C$2:$C$61,$P$2,$B$2:$B$61,"End",$D$2:$D$61,$L15, $A$2:$A$61,2)</f>
        <v>1.055190932394138</v>
      </c>
      <c r="S15" s="15"/>
      <c r="T15" s="11"/>
      <c r="U15" s="11"/>
      <c r="V15" s="11"/>
      <c r="W15" s="11"/>
      <c r="X15" s="11"/>
      <c r="Y15" s="11"/>
    </row>
    <row r="16" spans="1:25" x14ac:dyDescent="0.35">
      <c r="A16" s="1">
        <v>3</v>
      </c>
      <c r="B16" s="1" t="s">
        <v>8</v>
      </c>
      <c r="C16" s="1" t="s">
        <v>10</v>
      </c>
      <c r="D16" s="1">
        <v>3</v>
      </c>
      <c r="E16" s="29">
        <v>4.93598138687857</v>
      </c>
      <c r="F16" s="29">
        <v>4.9358358425242201</v>
      </c>
      <c r="G16" s="29">
        <v>4.9361268824732347</v>
      </c>
      <c r="J16" s="31">
        <v>3</v>
      </c>
      <c r="K16" s="31" t="s">
        <v>20</v>
      </c>
      <c r="L16" s="31">
        <v>1</v>
      </c>
      <c r="M16" s="29">
        <f>SUMIFS($E$2:$E$61,$C$2:$C$61,$M$2,$B$2:$B$61,"End",$D$2:$D$61,$L16,$A$2:$A$61,3)-SUMIFS($E$2:$E$61,$C$2:$C$61,$M$2,$B$2:$B$61,"Start",$D$2:$D$61,$L16, $A$2:$A$61,3)</f>
        <v>0</v>
      </c>
      <c r="N16" s="29">
        <f>SUMIFS($F$2:$F$61,$C$2:$C$61,$M$2,$B$2:$B$61,"End",$D$2:$D$61,$L16,$A$2:$A$61,3)-SUMIFS($F$2:$F$61,$C$2:$C$61,$M$2,$B$2:$B$61,"Start",$D$2:$D$61,$L16, $A$2:$A$61,3)</f>
        <v>0</v>
      </c>
      <c r="O16" s="9">
        <f>SUMIFS($G$2:$G$61,$C$2:$C$61,$M$2,$B$2:$B$61,"End",$D$2:$D$61,$L16,$A$2:$A$61,3)-SUMIFS($G$2:$G$61,$C$2:$C$61,$M$2,$B$2:$B$61,"Start",$D$2:$D$61,$L16, $A$2:$A$61,3)</f>
        <v>0</v>
      </c>
      <c r="P16" s="29">
        <f>SUMIFS($E$2:$E$61,$C$2:$C$61,$P$2,$B$2:$B$61,"End",$D$2:$D$61,$L16,$A$2:$A$61,3)-SUMIFS($E$2:$E$61,$C$2:$C$61,$P$2,$B$2:$B$61,"Start",$D$2:$D$61,$L16, $A$2:$A$61,3)</f>
        <v>0.26597380323275743</v>
      </c>
      <c r="Q16" s="29">
        <f>SUMIFS($F$2:$F$61,$C$2:$C$61,$P$2,$B$2:$B$61,"End",$D$2:$D$61,$L16,$A$2:$A$61,3)-SUMIFS($F$2:$F$61,$C$2:$C$61,$P$2,$B$2:$B$61,"Start",$D$2:$D$61,$L16, $A$2:$A$61,3)</f>
        <v>0.31201275475883872</v>
      </c>
      <c r="R16" s="9">
        <f>SUMIFS($G$2:$G$61,$C$2:$C$61,$P$2,$B$2:$B$61,"End",$D$2:$D$61,$L16,$A$2:$A$61,3)-SUMIFS($G$2:$G$61,$C$2:$C$61,$P$2,$B$2:$B$61,"Start",$D$2:$D$61,$L16, $A$2:$A$61,3)</f>
        <v>0.21993485170667526</v>
      </c>
      <c r="S16" s="29">
        <f>SUMIFS($E$2:$E$61,$C$2:$C$61,$S$2,$B$2:$B$61,"End",$D$2:$D$61,$L16,$A$2:$A$61,3)-SUMIFS($E$2:$E$61,$C$2:$C$61,$S$2,$B$2:$B$61,"Start",$D$2:$D$61,$L16, $A$2:$A$61,3)</f>
        <v>0</v>
      </c>
      <c r="T16" s="11"/>
      <c r="U16" s="11"/>
      <c r="V16" s="11"/>
      <c r="W16" s="11"/>
      <c r="X16" s="11"/>
      <c r="Y16" s="11"/>
    </row>
    <row r="17" spans="1:25" x14ac:dyDescent="0.35">
      <c r="A17" s="1">
        <v>3</v>
      </c>
      <c r="B17" s="1" t="s">
        <v>21</v>
      </c>
      <c r="C17" s="1" t="s">
        <v>10</v>
      </c>
      <c r="D17" s="1">
        <v>1</v>
      </c>
      <c r="E17" s="29">
        <v>5.1660911897622288</v>
      </c>
      <c r="F17" s="29">
        <v>5.1813674853626859</v>
      </c>
      <c r="G17" s="29">
        <v>5.1508148941617709</v>
      </c>
      <c r="J17" s="31"/>
      <c r="K17" s="31"/>
      <c r="L17" s="31">
        <v>2</v>
      </c>
      <c r="M17" s="29">
        <f>SUMIFS($E$2:$E$61,$C$2:$C$61,$M$2,$B$2:$B$61,"End",$D$2:$D$61,$L17,$A$2:$A$61,3)-SUMIFS($E$2:$E$61,$C$2:$C$61,$M$2,$B$2:$B$61,"Start",$D$2:$D$61,$L17, $A$2:$A$61,3)</f>
        <v>0</v>
      </c>
      <c r="N17" s="29">
        <f>SUMIFS($F$2:$F$61,$C$2:$C$61,$M$2,$B$2:$B$61,"End",$D$2:$D$61,$L17,$A$2:$A$61,3)-SUMIFS($F$2:$F$61,$C$2:$C$61,$M$2,$B$2:$B$61,"Start",$D$2:$D$61,$L17, $A$2:$A$61,3)</f>
        <v>0</v>
      </c>
      <c r="O17" s="9">
        <f>SUMIFS($G$2:$G$61,$C$2:$C$61,$M$2,$B$2:$B$61,"End",$D$2:$D$61,$L17,$A$2:$A$61,3)-SUMIFS($G$2:$G$61,$C$2:$C$61,$M$2,$B$2:$B$61,"Start",$D$2:$D$61,$L17, $A$2:$A$61,3)</f>
        <v>0</v>
      </c>
      <c r="P17" s="33">
        <f>SUMIFS($E$2:$E$61,$C$2:$C$61,$P$2,$B$2:$B$61,"End",$D$2:$D$61,$L17,$A$2:$A$61,3)-SUMIFS($E$2:$E$61,$C$2:$C$61,$P$2,$B$2:$B$61,"Start",$D$2:$D$61,$L17, $A$2:$A$61,3)</f>
        <v>4.7156217486667984E-2</v>
      </c>
      <c r="Q17" s="33">
        <f>SUMIFS($F$2:$F$61,$C$2:$C$61,$P$2,$B$2:$B$61,"End",$D$2:$D$61,$L17,$A$2:$A$61,3)-SUMIFS($F$2:$F$61,$C$2:$C$61,$P$2,$B$2:$B$61,"Start",$D$2:$D$61,$L17, $A$2:$A$61,3)</f>
        <v>7.8863670207056202E-2</v>
      </c>
      <c r="R17" s="14">
        <f>SUMIFS($G$2:$G$61,$C$2:$C$61,$P$2,$B$2:$B$61,"End",$D$2:$D$61,$L17,$A$2:$A$61,3)-SUMIFS($G$2:$G$61,$C$2:$C$61,$P$2,$B$2:$B$61,"Start",$D$2:$D$61,$L17, $A$2:$A$61,3)</f>
        <v>1.062613365124232E-2</v>
      </c>
      <c r="S17" s="29">
        <f>SUMIFS($E$2:$E$61,$C$2:$C$61,$S$2,$B$2:$B$61,"End",$D$2:$D$61,$L17,$A$2:$A$61,3)-SUMIFS($E$2:$E$61,$C$2:$C$61,$S$2,$B$2:$B$61,"Start",$D$2:$D$61,$L17, $A$2:$A$61,3)</f>
        <v>0</v>
      </c>
      <c r="T17" s="11"/>
      <c r="U17" s="11"/>
      <c r="V17" s="11"/>
      <c r="W17" s="11"/>
      <c r="X17" s="11"/>
      <c r="Y17" s="11"/>
    </row>
    <row r="18" spans="1:25" x14ac:dyDescent="0.35">
      <c r="A18" s="1">
        <v>3</v>
      </c>
      <c r="B18" s="1" t="s">
        <v>21</v>
      </c>
      <c r="C18" s="1" t="s">
        <v>10</v>
      </c>
      <c r="D18" s="1">
        <v>2</v>
      </c>
      <c r="E18" s="29">
        <v>5.0653368201491169</v>
      </c>
      <c r="F18" s="29">
        <v>5.1105292474925283</v>
      </c>
      <c r="G18" s="29">
        <v>5.0148895944049503</v>
      </c>
      <c r="J18" s="31"/>
      <c r="K18" s="31"/>
      <c r="L18" s="31">
        <v>3</v>
      </c>
      <c r="M18" s="29">
        <f>SUMIFS($E$2:$E$61,$C$2:$C$61,$M$2,$B$2:$B$61,"End",$D$2:$D$61,$L18,$A$2:$A$61,3)-SUMIFS($E$2:$E$61,$C$2:$C$61,$M$2,$B$2:$B$61,"Start",$D$2:$D$61,$L18, $A$2:$A$61,3)</f>
        <v>0</v>
      </c>
      <c r="N18" s="29">
        <f>SUMIFS($F$2:$F$61,$C$2:$C$61,$M$2,$B$2:$B$61,"End",$D$2:$D$61,$L18,$A$2:$A$61,3)-SUMIFS($F$2:$F$61,$C$2:$C$61,$M$2,$B$2:$B$61,"Start",$D$2:$D$61,$L18, $A$2:$A$61,3)</f>
        <v>0</v>
      </c>
      <c r="O18" s="9">
        <f>SUMIFS($G$2:$G$61,$C$2:$C$61,$M$2,$B$2:$B$61,"End",$D$2:$D$61,$L18,$A$2:$A$61,3)-SUMIFS($G$2:$G$61,$C$2:$C$61,$M$2,$B$2:$B$61,"Start",$D$2:$D$61,$L18, $A$2:$A$61,3)</f>
        <v>0</v>
      </c>
      <c r="P18" s="29">
        <f>SUMIFS($E$2:$E$61,$C$2:$C$61,$P$2,$B$2:$B$61,"End",$D$2:$D$61,$L18,$A$2:$A$61,3)-SUMIFS($E$2:$E$61,$C$2:$C$61,$P$2,$B$2:$B$61,"Start",$D$2:$D$61,$L18, $A$2:$A$61,3)</f>
        <v>0.20812787762632645</v>
      </c>
      <c r="Q18" s="29">
        <f>SUMIFS($F$2:$F$61,$C$2:$C$61,$P$2,$B$2:$B$61,"End",$D$2:$D$61,$L18,$A$2:$A$61,3)-SUMIFS($F$2:$F$61,$C$2:$C$61,$P$2,$B$2:$B$61,"Start",$D$2:$D$61,$L18, $A$2:$A$61,3)</f>
        <v>0.18397496994086993</v>
      </c>
      <c r="R18" s="9">
        <f>SUMIFS($G$2:$G$61,$C$2:$C$61,$P$2,$B$2:$B$61,"End",$D$2:$D$61,$L18,$A$2:$A$61,3)-SUMIFS($G$2:$G$61,$C$2:$C$61,$P$2,$B$2:$B$61,"Start",$D$2:$D$61,$L18, $A$2:$A$61,3)</f>
        <v>0.23099308438149802</v>
      </c>
      <c r="S18" s="13"/>
      <c r="T18" s="11"/>
      <c r="U18" s="11"/>
      <c r="V18" s="11"/>
      <c r="W18" s="11"/>
      <c r="X18" s="11"/>
      <c r="Y18" s="11"/>
    </row>
    <row r="19" spans="1:25" x14ac:dyDescent="0.35">
      <c r="A19" s="1">
        <v>3</v>
      </c>
      <c r="B19" s="1" t="s">
        <v>21</v>
      </c>
      <c r="C19" s="1" t="s">
        <v>10</v>
      </c>
      <c r="D19" s="1">
        <v>3</v>
      </c>
      <c r="E19" s="29">
        <v>5.1441092645048965</v>
      </c>
      <c r="F19" s="29">
        <v>5.1198108124650901</v>
      </c>
      <c r="G19" s="29">
        <v>5.1671199668547327</v>
      </c>
      <c r="J19" s="32" t="s">
        <v>25</v>
      </c>
      <c r="K19" s="31" t="s">
        <v>23</v>
      </c>
      <c r="L19" s="31">
        <v>1</v>
      </c>
      <c r="M19" s="29">
        <f>SUMIFS($E$2:$E$61,$C$2:$C$61,$M$2,$B$2:$B$61,"Start",$D$2:$D$61,$L19,$A$2:$A$61,4)-SUMIFS($E$2:$E$61,$C$2:$C$61,$M$2,$B$2:$B$61,"End",$D$2:$D$61,$L19, $A$2:$A$61,3)</f>
        <v>0</v>
      </c>
      <c r="N19" s="29">
        <f>SUMIFS($F$2:$F$61,$C$2:$C$61,$M$2,$B$2:$B$61,"Start",$D$2:$D$61,$L19,$A$2:$A$61,4)-SUMIFS($F$2:$F$61,$C$2:$C$61,$M$2,$B$2:$B$61,"End",$D$2:$D$61,$L19, $A$2:$A$61,3)</f>
        <v>0</v>
      </c>
      <c r="O19" s="9">
        <f>SUMIFS($G$2:$G$61,$C$2:$C$61,$M$2,$B$2:$B$61,"Start",$D$2:$D$61,$L19,$A$2:$A$61,4)-SUMIFS($G$2:$G$61,$C$2:$C$61,$M$2,$B$2:$B$61,"End",$D$2:$D$61,$L19, $A$2:$A$61,3)</f>
        <v>0</v>
      </c>
      <c r="P19" s="29">
        <f>SUMIFS($E$2:$E$61,$C$2:$C$61,$P$2,$B$2:$B$61,"Start",$D$2:$D$61,$L19,$A$2:$A$61,4)-SUMIFS($E$2:$E$61,$C$2:$C$61,$P$2,$B$2:$B$61,"End",$D$2:$D$61,$L19, $A$2:$A$61,3)</f>
        <v>1.1597479838786189</v>
      </c>
      <c r="Q19" s="29">
        <f>SUMIFS($F$2:$F$61,$C$2:$C$61,$P$2,$B$2:$B$61,"Start",$D$2:$D$61,$L19,$A$2:$A$61,4)-SUMIFS($F$2:$F61,$C$2:$C$61,$P$2,$B$2:$B$61,"End",$D$2:$D$61,$L19, $A$2:$A$61,3)</f>
        <v>1.145462111622594</v>
      </c>
      <c r="R19" s="9">
        <f>SUMIFS($G$2:$G$61,$C$2:$C$61,$P$2,$B$2:$B$61,"Start",$D$2:$D$61,$L19,$A$2:$A$61,4)-SUMIFS($G$2:$G$61,$C$2:$C$61,$P$2,$B$2:$B$61,"End",$D$2:$D$61,$L19, $A$2:$A$61,3)</f>
        <v>1.1740315922767168</v>
      </c>
      <c r="S19" s="4">
        <f>SUMIFS($E$2:$E$61,$C$2:$C$61,$S$2,$B$2:$B$61,"Start",$D$2:$D$61,$L19,$A$2:$A$61,4)-SUMIFS($E$2:$E$61,$C$2:$C$61,$S$2,$B$2:$B$61,"End",$D$2:$D$61,$L19, $A$2:$A$61,3)</f>
        <v>0</v>
      </c>
      <c r="T19" s="4">
        <f>SUMIFS($E$2:$E$71,$C$2:$C$71,$T$2,$B$2:$B$71,"Start",$D$2:$D$71,$L19,$A$2:$A$71, 4)-SUMIFS($E$2:$E$71,$C$2:$C$71,$T$2,$B$2:$B$71,"Start",$D$2:$D$71,$L19, $A$2:$A$71, 3)</f>
        <v>0</v>
      </c>
      <c r="U19" s="4">
        <f>SUMIFS($F$2:$F$71,$C$2:$C$71,$T$2,$B$2:$B$71,"Start",$D$2:$D$71,$L19,$A$2:$A$71, 4)-SUMIFS($F$2:$F$71,$C$2:$C$71,$T$2,$B$2:$B$71,"Start",$D$2:$D$71,$L19, $A$2:$A$71, 3)</f>
        <v>0</v>
      </c>
      <c r="V19" s="4">
        <f>SUMIFS($G$2:$G$71,$C$2:$C$71,$T$2,$B$2:$B$71,"Start",$D$2:$D$71,$L19,$A$2:$A$71, 4)-SUMIFS($G$2:$G$71,$C$2:$C$71,$T$2,$B$2:$B$71,"Start",$D$2:$D$71,$L19, $A$2:$A$71, 3)</f>
        <v>0</v>
      </c>
      <c r="W19" s="4">
        <f>SUMIFS($E$2:$E$71,$C$2:$C$71,$W$2,$B$2:$B$71,"Start",$D$2:$D$71,$L19,$A$2:$A$71, 4)-SUMIFS($E$2:$E$71,$C$2:$C$71,$W$2,$B$2:$B$71,"Start",$D$2:$D$71,$L19, $A$2:$A$71, 3)</f>
        <v>1.0549386854773388</v>
      </c>
      <c r="X19" s="4">
        <f>SUMIFS($F$2:$F$71,$C$2:$C$71,$W$2,$B$2:$B$71,"Start",$D$2:$D$71,$L19,$A$2:$A$71, 4)-SUMIFS($F$2:$F$71,$C$2:$C$71,$W$2,$B$2:$B$71,"Start",$D$2:$D$71,$L19, $A$2:$A$71, 3)</f>
        <v>1.0592163491157214</v>
      </c>
      <c r="Y19" s="4">
        <f>SUMIFS($G$2:$G$71,$C$2:$C$71,$W$2,$B$2:$B$71,"Start",$D$2:$D$71,$L19,$A$2:$A$71, 4)-SUMIFS($G$2:$G$71,$C$2:$C$71,$W$2,$B$2:$B$71,"Start",$D$2:$D$71,$L19, $A$2:$A$71, 3)</f>
        <v>1.0380907740313114</v>
      </c>
    </row>
    <row r="20" spans="1:25" x14ac:dyDescent="0.35">
      <c r="A20" s="1">
        <v>4</v>
      </c>
      <c r="B20" s="1" t="s">
        <v>8</v>
      </c>
      <c r="C20" s="1" t="s">
        <v>10</v>
      </c>
      <c r="D20" s="1">
        <v>1</v>
      </c>
      <c r="E20" s="29">
        <v>6.3258391736408477</v>
      </c>
      <c r="F20" s="29">
        <v>6.3268295969852799</v>
      </c>
      <c r="G20" s="29">
        <v>6.3248464864384877</v>
      </c>
      <c r="J20" s="31"/>
      <c r="K20" s="31"/>
      <c r="L20" s="31">
        <v>2</v>
      </c>
      <c r="M20" s="29">
        <f>SUMIFS($E$2:$E$61,$C$2:$C$61,$M$2,$B$2:$B$61,"Start",$D$2:$D$61,$L20,$A$2:$A$61,4)-SUMIFS($E$2:$E$61,$C$2:$C$61,$M$2,$B$2:$B$61,"End",$D$2:$D$61,$L20, $A$2:$A$61,3)</f>
        <v>0</v>
      </c>
      <c r="N20" s="29">
        <f>SUMIFS($F$2:$F$61,$C$2:$C$61,$M$2,$B$2:$B$61,"Start",$D$2:$D$61,$L20,$A$2:$A$61,4)-SUMIFS($F$2:$F$61,$C$2:$C$61,$M$2,$B$2:$B$61,"End",$D$2:$D$61,$L20, $A$2:$A$61,3)</f>
        <v>0</v>
      </c>
      <c r="O20" s="9">
        <f>SUMIFS($G$2:$G$61,$C$2:$C$61,$M$2,$B$2:$B$61,"Start",$D$2:$D$61,$L20,$A$2:$A$61,4)-SUMIFS($G$2:$G$61,$C$2:$C$61,$M$2,$B$2:$B$61,"End",$D$2:$D$61,$L20, $A$2:$A$61,3)</f>
        <v>0</v>
      </c>
      <c r="P20" s="29">
        <f>SUMIFS($E$2:$E$61,$C$2:$C$61,$P$2,$B$2:$B$61,"Start",$D$2:$D$61,$L20,$A$2:$A$61,4)-SUMIFS($E$2:$E$61,$C$2:$C$61,$P$2,$B$2:$B$61,"End",$D$2:$D$61,$L20, $A$2:$A$61,3)</f>
        <v>1.2075472244389438</v>
      </c>
      <c r="Q20" s="29">
        <f>IFERROR(SUMIFS($F$2:$F$61,$C$2:$C$61,$P$2,$B$2:$B$61,"Start",$D$2:$D$61,$L20,$A$2:$A$61,4)-SUMIFS($F$2:$F61,$C$2:$C$61,$P$2,$B$2:$B$61,"End",$D$2:$D$61,$L20, $A$2:$A$61,3),"No Data")</f>
        <v>1.1645809220084811</v>
      </c>
      <c r="R20" s="9">
        <f>SUMIFS($G$2:$G$61,$C$2:$C$61,$P$2,$B$2:$B$61,"Start",$D$2:$D$61,$L20,$A$2:$A$61,4)-SUMIFS($G$2:$G$61,$C$2:$C$61,$P$2,$B$2:$B$61,"End",$D$2:$D$61,$L20, $A$2:$A$61,3)</f>
        <v>1.2557568556889933</v>
      </c>
      <c r="S20" s="4">
        <f>SUMIFS($E$2:$E$61,$C$2:$C$61,$S$2,$B$2:$B$61,"Start",$D$2:$D$61,$L20,$A$2:$A$61,4)-SUMIFS($E$2:$E$61,$C$2:$C$61,$S$2,$B$2:$B$61,"End",$D$2:$D$61,$L20, $A$2:$A$61,3)</f>
        <v>0</v>
      </c>
      <c r="T20" s="12"/>
      <c r="U20" s="12"/>
      <c r="V20" s="12"/>
      <c r="W20" s="12"/>
      <c r="X20" s="12"/>
      <c r="Y20" s="12"/>
    </row>
    <row r="21" spans="1:25" x14ac:dyDescent="0.35">
      <c r="A21" s="1">
        <v>4</v>
      </c>
      <c r="B21" s="1" t="s">
        <v>8</v>
      </c>
      <c r="C21" s="1" t="s">
        <v>10</v>
      </c>
      <c r="D21" s="1">
        <v>2</v>
      </c>
      <c r="E21" s="29">
        <v>6.2728840445880607</v>
      </c>
      <c r="F21" s="29">
        <v>6.2751101695010094</v>
      </c>
      <c r="G21" s="29">
        <v>6.2706464500939436</v>
      </c>
      <c r="J21" s="31"/>
      <c r="K21" s="31"/>
      <c r="L21" s="31">
        <v>3</v>
      </c>
      <c r="M21" s="29">
        <f>SUMIFS($E$2:$E$61,$C$2:$C$61,$M$2,$B$2:$B$61,"Start",$D$2:$D$61,$L21,$A$2:$A$61,4)-SUMIFS($E$2:$E$61,$C$2:$C$61,$M$2,$B$2:$B$61,"End",$D$2:$D$61,$L21, $A$2:$A$61,3)</f>
        <v>0</v>
      </c>
      <c r="N21" s="29">
        <f>SUMIFS($F$2:$F$61,$C$2:$C$61,$M$2,$B$2:$B$61,"Start",$D$2:$D$61,$L21,$A$2:$A$61,4)-SUMIFS($F$2:$F$61,$C$2:$C$61,$M$2,$B$2:$B$61,"End",$D$2:$D$61,$L21, $A$2:$A$61,3)</f>
        <v>0</v>
      </c>
      <c r="O21" s="9">
        <f>SUMIFS($G$2:$G$61,$C$2:$C$61,$M$2,$B$2:$B$61,"Start",$D$2:$D$61,$L21,$A$2:$A$61,4)-SUMIFS($G$2:$G$61,$C$2:$C$61,$M$2,$B$2:$B$61,"End",$D$2:$D$61,$L21, $A$2:$A$61,3)</f>
        <v>0</v>
      </c>
      <c r="P21" s="29">
        <f>SUMIFS($E$2:$E$61,$C$2:$C$61,$P$2,$B$2:$B$61,"Start",$D$2:$D$61,$L21,$A$2:$A$61,4)-SUMIFS($E$2:$E$61,$C$2:$C$61,$P$2,$B$2:$B$61,"End",$D$2:$D$61,$L21, $A$2:$A$61,3)</f>
        <v>1.096798580121952</v>
      </c>
      <c r="Q21" s="29">
        <f>SUMIFS($F$2:$F$61,$C$2:$C$61,$P$2,$B$2:$B$61,"Start",$D$2:$D$61,$L21,$A$2:$A$61,4)-SUMIFS($F$2:$F61,$C$2:$C$61,$P$2,$B$2:$B$61,"End",$D$2:$D$61,$L21, $A$2:$A$61,3)</f>
        <v>1.0857534655601793</v>
      </c>
      <c r="R21" s="9">
        <f>SUMIFS($G$2:$G$61,$C$2:$C$61,$P$2,$B$2:$B$61,"Start",$D$2:$D$61,$L21,$A$2:$A$61,4)-SUMIFS($G$2:$G$61,$C$2:$C$61,$P$2,$B$2:$B$61,"End",$D$2:$D$61,$L21, $A$2:$A$61,3)</f>
        <v>1.1064703368537341</v>
      </c>
      <c r="S21" s="13"/>
      <c r="T21" s="11"/>
      <c r="U21" s="11"/>
      <c r="V21" s="11"/>
      <c r="W21" s="11"/>
      <c r="X21" s="11"/>
      <c r="Y21" s="11"/>
    </row>
    <row r="22" spans="1:25" x14ac:dyDescent="0.35">
      <c r="A22" s="1">
        <v>4</v>
      </c>
      <c r="B22" s="1" t="s">
        <v>8</v>
      </c>
      <c r="C22" s="1" t="s">
        <v>10</v>
      </c>
      <c r="D22" s="1">
        <v>3</v>
      </c>
      <c r="E22" s="29">
        <v>6.2409078446268484</v>
      </c>
      <c r="F22" s="29">
        <v>6.2055642780252693</v>
      </c>
      <c r="G22" s="29">
        <v>6.2735903037084668</v>
      </c>
      <c r="J22" s="31">
        <v>4</v>
      </c>
      <c r="K22" s="31" t="s">
        <v>20</v>
      </c>
      <c r="L22" s="31">
        <v>1</v>
      </c>
      <c r="M22" s="29">
        <f>SUMIFS($E$2:$E$61,$C$2:$C$61,$M$2,$B$2:$B$61,"End",$D$2:$D$61,$L22,$A$2:$A$61,4)-SUMIFS($E$2:$E$61,$C$2:$C$61,$M$2,$B$2:$B$61,"Start",$D$2:$D$61,$L22, $A$2:$A$61,4)</f>
        <v>0</v>
      </c>
      <c r="N22" s="29">
        <f>SUMIFS($F$2:$F$61,$C$2:$C$61,$M$2,$B$2:$B$61,"End",$D$2:$D$61,$L22,$A$2:$A$61,4)-SUMIFS($F$2:$F$61,$C$2:$C$61,$M$2,$B$2:$B$61,"Start",$D$2:$D$61,$L22, $A$2:$A$61,4)</f>
        <v>0</v>
      </c>
      <c r="O22" s="9">
        <f>SUMIFS($G$2:$G$61,$C$2:$C$61,$M$2,$B$2:$B$61,"End",$D$2:$D$61,$L22,$A$2:$A$61,4)-SUMIFS($G$2:$G$61,$C$2:$C$61,$M$2,$B$2:$B$61,"Start",$D$2:$D$61,$L22, $A$2:$A$61,4)</f>
        <v>0</v>
      </c>
      <c r="P22" s="29">
        <f>SUMIFS($E$2:$E$61,$C$2:$C$61,$P$2,$B$2:$B$61,"End",$D$2:$D$61,$L22,$A$2:$A$61,4)-SUMIFS($E$2:$E$61,$C$2:$C$61,$P$2,$B$2:$B$61,"Start",$D$2:$D$61,$L22, $A$2:$A$61,4)</f>
        <v>0.19507105937849367</v>
      </c>
      <c r="Q22" s="29">
        <f>SUMIFS($F$2:$F$61,$C$2:$C$61,$P$2,$B$2:$B$61,"End",$D$2:$D$61,$L22,$A$2:$A$61,4)-SUMIFS($F$2:$F$61,$C$2:$C$61,$P$2,$B$2:$B$61,"Start",$D$2:$D$61,$L22, $A$2:$A$61,4)</f>
        <v>8.5182332744865974E-2</v>
      </c>
      <c r="R22" s="9">
        <f>SUMIFS($G$2:$G$61,$C$2:$C$61,$P$2,$B$2:$B$61,"End",$D$2:$D$61,$L22,$A$2:$A$61,4)-SUMIFS($G$2:$G$61,$C$2:$C$61,$P$2,$B$2:$B$61,"Start",$D$2:$D$61,$L22, $A$2:$A$61,4)</f>
        <v>0.2830571984425303</v>
      </c>
      <c r="S22" s="29">
        <f>SUMIFS($E$2:$E$61,$C$2:$C$61,$S$2,$B$2:$B$61,"End",$D$2:$D$61,$L22,$A$2:$A$61,4)-SUMIFS($E$2:$E$61,$C$2:$C$61,$S$2,$B$2:$B$61,"Start",$D$2:$D$61,$L22, $A$2:$A$61,4)</f>
        <v>0</v>
      </c>
      <c r="T22" s="11"/>
      <c r="U22" s="11"/>
      <c r="V22" s="11"/>
      <c r="W22" s="11"/>
      <c r="X22" s="11"/>
      <c r="Y22" s="11"/>
    </row>
    <row r="23" spans="1:25" x14ac:dyDescent="0.35">
      <c r="A23" s="1">
        <v>4</v>
      </c>
      <c r="B23" s="1" t="s">
        <v>21</v>
      </c>
      <c r="C23" s="1" t="s">
        <v>10</v>
      </c>
      <c r="D23" s="1">
        <v>1</v>
      </c>
      <c r="E23" s="29">
        <v>6.5209102330193414</v>
      </c>
      <c r="F23" s="29">
        <v>6.4120119297301459</v>
      </c>
      <c r="G23" s="29">
        <v>6.607903684881018</v>
      </c>
      <c r="J23" s="31"/>
      <c r="K23" s="31"/>
      <c r="L23" s="31">
        <v>2</v>
      </c>
      <c r="M23" s="29">
        <f>SUMIFS($E$2:$E$61,$C$2:$C$61,$M$2,$B$2:$B$61,"End",$D$2:$D$61,$L23,$A$2:$A$61,4)-SUMIFS($E$2:$E$61,$C$2:$C$61,$M$2,$B$2:$B$61,"Start",$D$2:$D$61,$L23, $A$2:$A$61,4)</f>
        <v>0</v>
      </c>
      <c r="N23" s="29">
        <f>SUMIFS($F$2:$F$61,$C$2:$C$61,$M$2,$B$2:$B$61,"End",$D$2:$D$61,$L23,$A$2:$A$61,4)-SUMIFS($F$2:$F$61,$C$2:$C$61,$M$2,$B$2:$B$61,"Start",$D$2:$D$61,$L23, $A$2:$A$61,4)</f>
        <v>0</v>
      </c>
      <c r="O23" s="9">
        <f>SUMIFS($G$2:$G$61,$C$2:$C$61,$M$2,$B$2:$B$61,"End",$D$2:$D$61,$L23,$A$2:$A$61,4)-SUMIFS($G$2:$G$61,$C$2:$C$61,$M$2,$B$2:$B$61,"Start",$D$2:$D$61,$L23, $A$2:$A$61,4)</f>
        <v>0</v>
      </c>
      <c r="P23" s="29">
        <f>SUMIFS($E$2:$E$61,$C$2:$C$61,$P$2,$B$2:$B$61,"End",$D$2:$D$61,$L23,$A$2:$A$61,4)-SUMIFS($E$2:$E$61,$C$2:$C$61,$P$2,$B$2:$B$61,"Start",$D$2:$D$61,$L23, $A$2:$A$61,4)</f>
        <v>0.26389051766593141</v>
      </c>
      <c r="Q23" s="29">
        <f>SUMIFS($F$2:$F$61,$C$2:$C$61,$P$2,$B$2:$B$61,"End",$D$2:$D$61,$L23,$A$2:$A$61,4)-SUMIFS($F$2:$F$61,$C$2:$C$61,$P$2,$B$2:$B$61,"Start",$D$2:$D$61,$L23, $A$2:$A$61,4)</f>
        <v>0.22470128449758686</v>
      </c>
      <c r="R23" s="9">
        <f>SUMIFS($G$2:$G$61,$C$2:$C$61,$P$2,$B$2:$B$61,"End",$D$2:$D$61,$L23,$A$2:$A$61,4)-SUMIFS($G$2:$G$61,$C$2:$C$61,$P$2,$B$2:$B$61,"Start",$D$2:$D$61,$L23, $A$2:$A$61,4)</f>
        <v>0.30019053097769888</v>
      </c>
      <c r="S23" s="29">
        <f>SUMIFS($E$2:$E$61,$C$2:$C$61,$S$2,$B$2:$B$61,"End",$D$2:$D$61,$L23,$A$2:$A$61,4)-SUMIFS($E$2:$E$61,$C$2:$C$61,$S$2,$B$2:$B$61,"Start",$D$2:$D$61,$L23, $A$2:$A$61,4)</f>
        <v>0</v>
      </c>
      <c r="T23" s="11"/>
      <c r="U23" s="11"/>
      <c r="V23" s="11"/>
      <c r="W23" s="11"/>
      <c r="X23" s="11"/>
      <c r="Y23" s="11"/>
    </row>
    <row r="24" spans="1:25" x14ac:dyDescent="0.35">
      <c r="A24" s="1">
        <v>4</v>
      </c>
      <c r="B24" s="1" t="s">
        <v>21</v>
      </c>
      <c r="C24" s="1" t="s">
        <v>10</v>
      </c>
      <c r="D24" s="1">
        <v>2</v>
      </c>
      <c r="E24" s="29">
        <v>6.5367745622539921</v>
      </c>
      <c r="F24" s="29">
        <v>6.4998114539985963</v>
      </c>
      <c r="G24" s="29">
        <v>6.5708369810716425</v>
      </c>
      <c r="J24" s="31"/>
      <c r="K24" s="31"/>
      <c r="L24" s="31">
        <v>3</v>
      </c>
      <c r="M24" s="29">
        <f>SUMIFS($E$2:$E$61,$C$2:$C$61,$M$2,$B$2:$B$61,"End",$D$2:$D$61,$L24,$A$2:$A$61,4)-SUMIFS($E$2:$E$61,$C$2:$C$61,$M$2,$B$2:$B$61,"Start",$D$2:$D$61,$L24, $A$2:$A$61,4)</f>
        <v>0</v>
      </c>
      <c r="N24" s="29">
        <f>SUMIFS($F$2:$F$61,$C$2:$C$61,$M$2,$B$2:$B$61,"End",$D$2:$D$61,$L24,$A$2:$A$61,4)-SUMIFS($F$2:$F$61,$C$2:$C$61,$M$2,$B$2:$B$61,"Start",$D$2:$D$61,$L24, $A$2:$A$61,4)</f>
        <v>0</v>
      </c>
      <c r="O24" s="9">
        <f>SUMIFS($G$2:$G$61,$C$2:$C$61,$M$2,$B$2:$B$61,"End",$D$2:$D$61,$L24,$A$2:$A$61,4)-SUMIFS($G$2:$G$61,$C$2:$C$61,$M$2,$B$2:$B$61,"Start",$D$2:$D$61,$L24, $A$2:$A$61,4)</f>
        <v>0</v>
      </c>
      <c r="P24" s="29">
        <f>SUMIFS($E$2:$E$61,$C$2:$C$61,$P$2,$B$2:$B$61,"End",$D$2:$D$61,$L24,$A$2:$A$61,4)-SUMIFS($E$2:$E$61,$C$2:$C$61,$P$2,$B$2:$B$61,"Start",$D$2:$D$61,$L24, $A$2:$A$61,4)</f>
        <v>0.2442798826810364</v>
      </c>
      <c r="Q24" s="29">
        <f>SUMIFS($F$2:$F$61,$C$2:$C$61,$P$2,$B$2:$B$61,"End",$D$2:$D$61,$L24,$A$2:$A$61,4)-SUMIFS($F$2:$F$61,$C$2:$C$61,$P$2,$B$2:$B$61,"Start",$D$2:$D$61,$L24, $A$2:$A$61,4)</f>
        <v>0.26551935289836681</v>
      </c>
      <c r="R24" s="9">
        <f>SUMIFS($G$2:$G$61,$C$2:$C$61,$P$2,$B$2:$B$61,"End",$D$2:$D$61,$L24,$A$2:$A$61,4)-SUMIFS($G$2:$G$61,$C$2:$C$61,$P$2,$B$2:$B$61,"Start",$D$2:$D$61,$L24, $A$2:$A$61,4)</f>
        <v>0.22525784788933123</v>
      </c>
      <c r="S24" s="13"/>
      <c r="T24" s="12"/>
      <c r="U24" s="12"/>
      <c r="V24" s="12"/>
      <c r="W24" s="12"/>
      <c r="X24" s="12"/>
      <c r="Y24" s="12"/>
    </row>
    <row r="25" spans="1:25" x14ac:dyDescent="0.35">
      <c r="A25" s="1">
        <v>4</v>
      </c>
      <c r="B25" s="1" t="s">
        <v>21</v>
      </c>
      <c r="C25" s="1" t="s">
        <v>10</v>
      </c>
      <c r="D25" s="1">
        <v>3</v>
      </c>
      <c r="E25" s="29">
        <v>6.4851877273078848</v>
      </c>
      <c r="F25" s="29">
        <v>6.4710836309236361</v>
      </c>
      <c r="G25" s="29">
        <v>6.4988481515977981</v>
      </c>
      <c r="J25" s="32" t="s">
        <v>26</v>
      </c>
      <c r="K25" s="31" t="s">
        <v>23</v>
      </c>
      <c r="L25" s="31">
        <v>1</v>
      </c>
      <c r="M25" s="29">
        <f>SUMIFS($E$2:$E$61,$C$2:$C$61,$M$2,$B$2:$B$61,"Start",$D$2:$D$61,$L25,$A$2:$A$61,5)-SUMIFS($E$2:$E$61,$C$2:$C$61,$M$2,$B$2:$B$61,"End",$D$2:$D$61,$L25, $A$2:$A$61,4)</f>
        <v>0</v>
      </c>
      <c r="N25" s="29">
        <f>SUMIFS($F$2:$F$61,$C$2:$C$61,$M$2,$B$2:$B$61,"Start",$D$2:$D$61,$L25,$A$2:$A$61,5)-SUMIFS($F$2:$F$61,$C$2:$C$61,$M$2,$B$2:$B$61,"End",$D$2:$D$61,$L25, $A$2:$A$61,4)</f>
        <v>0</v>
      </c>
      <c r="O25" s="9">
        <f>SUMIFS($G$2:$G$61,$C$2:$C$61,$M$2,$B$2:$B$61,"Start",$D$2:$D$61,$L25,$A$2:$A$61,5)-SUMIFS($G$2:$G$61,$C$2:$C$61,$M$2,$B$2:$B$61,"End",$D$2:$D$61,$L25, $A$2:$A$61,4)</f>
        <v>0</v>
      </c>
      <c r="P25" s="29">
        <f>SUMIFS($E$2:$E$61,$C$2:$C$61,$P$2,$B$2:$B$61,"Start",$D$2:$D$61,$L25,$A$2:$A$61,5)-SUMIFS($E$2:$E$61,$C$2:$C$61,$P$2,$B$2:$B$61,"End",$D$2:$D$61,$L25, $A$2:$A$61,4)</f>
        <v>0.71312316574498791</v>
      </c>
      <c r="Q25" s="29">
        <f>SUMIFS($F$2:$F$61,$C$2:$C$61,$P$2,$B$2:$B$61,"Start",$D$2:$D$61,$L25,$A$2:$A$61,5)-SUMIFS($F$2:$F$61,$C$2:$C$61,$P$2,$B$2:$B$61,"End",$D$2:$D$61,$L25, $A$2:$A$61,4)</f>
        <v>0.75919484820258099</v>
      </c>
      <c r="R25" s="9">
        <f>SUMIFS($G$2:$G$61,$C$2:$C$61,$P$2,$B$2:$B$61,"Start",$D$2:$D$61,$L25,$A$2:$A$61,5)-SUMIFS($G$2:$G$61,$C$2:$C$61,$P$2,$B$2:$B$61,"End",$D$2:$D$61,$L25, $A$2:$A$61,4)</f>
        <v>0.68100567810710988</v>
      </c>
      <c r="S25" s="4">
        <f>SUMIFS($E$2:$E$61,$C$2:$C$61,$S$2,$B$2:$B$61,"Start",$D$2:$D$61,$L25,$A$2:$A$61,5)-SUMIFS($E$2:$E$61,$C$2:$C$61,$S$2,$B$2:$B$61,"End",$D$2:$D$61,$L25, $A$2:$A$61,4)</f>
        <v>0</v>
      </c>
      <c r="T25" s="4">
        <f>SUMIFS($E$2:$E$71,$C$2:$C$71,$T$2,$B$2:$B$71,"Start",$D$2:$D$71,$L25,$A$2:$A$71, 5)-SUMIFS($E$2:$E$71,$C$2:$C$71,$T$2,$B$2:$B$71,"Start",$D$2:$D$71,$L25, $A$2:$A$71, 4)</f>
        <v>0</v>
      </c>
      <c r="U25" s="4">
        <f>SUMIFS($F$2:$F$71,$C$2:$C$71,$T$2,$B$2:$B$71,"Start",$D$2:$D$71,$L25,$A$2:$A$71, 5)-SUMIFS($F$2:$F$71,$C$2:$C$71,$T$2,$B$2:$B$71,"Start",$D$2:$D$71,$L25, $A$2:$A$71, 4)</f>
        <v>0</v>
      </c>
      <c r="V25" s="4">
        <f>SUMIFS($G$2:$G$71,$C$2:$C$71,$T$2,$B$2:$B$71,"Start",$D$2:$D$71,$L25,$A$2:$A$71, 5)-SUMIFS($G$2:$G$71,$C$2:$C$71,$T$2,$B$2:$B$71,"Start",$D$2:$D$71,$L25, $A$2:$A$71, 4)</f>
        <v>0</v>
      </c>
      <c r="W25" s="4">
        <f>SUMIFS($E$2:$E$71,$C$2:$C$71,$W$2,$B$2:$B$71,"Start",$D$2:$D$71,$L25,$A$2:$A$71, 5)-SUMIFS($E$2:$E$71,$C$2:$C$71,$W$2,$B$2:$B$71,"Start",$D$2:$D$71,$L25, $A$2:$A$71, 4)</f>
        <v>1.006206738996041</v>
      </c>
      <c r="X25" s="4">
        <f>SUMIFS($F$2:$F$71,$C$2:$C$71,$W$2,$B$2:$B$71,"Start",$D$2:$D$71,$L25,$A$2:$A$71, 5)-SUMIFS($F$2:$F$71,$C$2:$C$71,$W$2,$B$2:$B$71,"Start",$D$2:$D$71,$L25, $A$2:$A$71, 4)</f>
        <v>0.80544491967825405</v>
      </c>
      <c r="Y25" s="4">
        <f>SUMIFS($G$2:$G$71,$C$2:$C$71,$W$2,$B$2:$B$71,"Start",$D$2:$D$71,$L25,$A$2:$A$71, 5)-SUMIFS($G$2:$G$71,$C$2:$C$71,$W$2,$B$2:$B$71,"Start",$D$2:$D$71,$L25, $A$2:$A$71, 4)</f>
        <v>1.1610516693172599</v>
      </c>
    </row>
    <row r="26" spans="1:25" x14ac:dyDescent="0.35">
      <c r="A26" s="1">
        <v>5</v>
      </c>
      <c r="B26" s="1" t="s">
        <v>8</v>
      </c>
      <c r="C26" s="1" t="s">
        <v>10</v>
      </c>
      <c r="D26" s="1">
        <v>1</v>
      </c>
      <c r="E26" s="29">
        <v>7.2340333987643293</v>
      </c>
      <c r="F26" s="29">
        <v>7.1712067779327269</v>
      </c>
      <c r="G26" s="29">
        <v>7.2889093629881279</v>
      </c>
      <c r="J26" s="31"/>
      <c r="K26" s="31"/>
      <c r="L26" s="31">
        <v>2</v>
      </c>
      <c r="M26" s="29">
        <f>SUMIFS($E$2:$E$61,$C$2:$C$61,$M$2,$B$2:$B$61,"Start",$D$2:$D$61,$L26,$A$2:$A$61,5)-SUMIFS($E$2:$E$61,$C$2:$C$61,$M$2,$B$2:$B$61,"End",$D$2:$D$61,$L26, $A$2:$A$61,4)</f>
        <v>0</v>
      </c>
      <c r="N26" s="29">
        <f>SUMIFS($F$2:$F$61,$C$2:$C$61,$M$2,$B$2:$B$61,"Start",$D$2:$D$61,$L26,$A$2:$A$61,5)-SUMIFS($F$2:$F$61,$C$2:$C$61,$M$2,$B$2:$B$61,"End",$D$2:$D$61,$L26, $A$2:$A$61,4)</f>
        <v>0</v>
      </c>
      <c r="O26" s="9">
        <f>SUMIFS($G$2:$G$61,$C$2:$C$61,$M$2,$B$2:$B$61,"Start",$D$2:$D$61,$L26,$A$2:$A$61,5)-SUMIFS($G$2:$G$61,$C$2:$C$61,$M$2,$B$2:$B$61,"End",$D$2:$D$61,$L26, $A$2:$A$61,4)</f>
        <v>0</v>
      </c>
      <c r="P26" s="29">
        <f>SUMIFS($E$2:$E$61,$C$2:$C$61,$P$2,$B$2:$B$61,"Start",$D$2:$D$61,$L26,$A$2:$A$61,5)-SUMIFS($E$2:$E$61,$C$2:$C$61,$P$2,$B$2:$B$61,"End",$D$2:$D$61,$L26, $A$2:$A$61,4)</f>
        <v>0.68028179745183515</v>
      </c>
      <c r="Q26" s="29">
        <f>IFERROR(SUMIFS($F$2:$F$61,$C$2:$C$61,$P$2,$B$2:$B$61,"Start",$D$2:$D$61,$L26,$A$2:$A$61,5)-SUMIFS($F$2:$F61,$C$2:$C$61,$P$2,$B$2:$B$61,"End",$D$2:$D$61,$L26, $A$2:$A$61,4),"No Data")</f>
        <v>0.70442314273684037</v>
      </c>
      <c r="R26" s="9">
        <f>SUMIFS($G$2:$G$61,$C$2:$C$61,$P$2,$B$2:$B$61,"Start",$D$2:$D$61,$L26,$A$2:$A$61,5)-SUMIFS($G$2:$G$61,$C$2:$C$61,$P$2,$B$2:$B$61,"End",$D$2:$D$61,$L26, $A$2:$A$61,4)</f>
        <v>0.65867343214690699</v>
      </c>
      <c r="S26" s="4">
        <f>SUMIFS($E$2:$E$61,$C$2:$C$61,$S$2,$B$2:$B$61,"Start",$D$2:$D$61,$L26,$A$2:$A$61,5)-SUMIFS($E$2:$E$61,$C$2:$C$61,$S$2,$B$2:$B$61,"End",$D$2:$D$61,$L26, $A$2:$A$61,4)</f>
        <v>0</v>
      </c>
      <c r="T26" s="11"/>
      <c r="U26" s="11"/>
      <c r="V26" s="11"/>
      <c r="W26" s="11"/>
      <c r="X26" s="11"/>
      <c r="Y26" s="11"/>
    </row>
    <row r="27" spans="1:25" x14ac:dyDescent="0.35">
      <c r="A27" s="1">
        <v>5</v>
      </c>
      <c r="B27" s="1" t="s">
        <v>8</v>
      </c>
      <c r="C27" s="1" t="s">
        <v>10</v>
      </c>
      <c r="D27" s="1">
        <v>2</v>
      </c>
      <c r="E27" s="29">
        <v>7.2170563597058273</v>
      </c>
      <c r="F27" s="29">
        <v>7.2042345967354366</v>
      </c>
      <c r="G27" s="29">
        <v>7.2295104132185495</v>
      </c>
      <c r="J27" s="31"/>
      <c r="K27" s="31"/>
      <c r="L27" s="31">
        <v>3</v>
      </c>
      <c r="M27" s="29">
        <f>SUMIFS($E$2:$E$61,$C$2:$C$61,$M$2,$B$2:$B$61,"Start",$D$2:$D$61,$L27,$A$2:$A$61,5)-SUMIFS($E$2:$E$61,$C$2:$C$61,$M$2,$B$2:$B$61,"End",$D$2:$D$61,$L27, $A$2:$A$61,4)</f>
        <v>0</v>
      </c>
      <c r="N27" s="29">
        <f>SUMIFS($F$2:$F$61,$C$2:$C$61,$M$2,$B$2:$B$61,"Start",$D$2:$D$61,$L27,$A$2:$A$61,5)-SUMIFS($F$2:$F$61,$C$2:$C$61,$M$2,$B$2:$B$61,"End",$D$2:$D$61,$L27, $A$2:$A$61,4)</f>
        <v>0</v>
      </c>
      <c r="O27" s="9">
        <f>SUMIFS($G$2:$G$61,$C$2:$C$61,$M$2,$B$2:$B$61,"Start",$D$2:$D$61,$L27,$A$2:$A$61,5)-SUMIFS($G$2:$G$61,$C$2:$C$61,$M$2,$B$2:$B$61,"End",$D$2:$D$61,$L27, $A$2:$A$61,4)</f>
        <v>0</v>
      </c>
      <c r="P27" s="29">
        <f>SUMIFS($E$2:$E$61,$C$2:$C$61,$P$2,$B$2:$B$61,"Start",$D$2:$D$61,$L27,$A$2:$A$61,5)-SUMIFS($E$2:$E$61,$C$2:$C$61,$P$2,$B$2:$B$61,"End",$D$2:$D$61,$L27, $A$2:$A$61,4)</f>
        <v>0.76349457568885715</v>
      </c>
      <c r="Q27" s="29">
        <f>SUMIFS($F$2:$F$61,$C$2:$C$61,$P$2,$B$2:$B$61,"Start",$D$2:$D$61,$L27,$A$2:$A$61,5)-SUMIFS($F$2:$F61,$C$2:$C$61,$P$2,$B$2:$B$61,"End",$D$2:$D$61,$L27, $A$2:$A$61,4)</f>
        <v>0.74062608491968884</v>
      </c>
      <c r="R27" s="9">
        <f>SUMIFS($G$2:$G$61,$C$2:$C$61,$P$2,$B$2:$B$61,"Start",$D$2:$D$61,$L27,$A$2:$A$61,5)-SUMIFS($G$2:$G$61,$C$2:$C$61,$P$2,$B$2:$B$61,"End",$D$2:$D$61,$L27, $A$2:$A$61,4)</f>
        <v>0.7839046188761909</v>
      </c>
      <c r="S27" s="15"/>
      <c r="T27" s="11"/>
      <c r="U27" s="11"/>
      <c r="V27" s="11"/>
      <c r="W27" s="11"/>
      <c r="X27" s="11"/>
      <c r="Y27" s="11"/>
    </row>
    <row r="28" spans="1:25" x14ac:dyDescent="0.35">
      <c r="A28" s="1">
        <v>5</v>
      </c>
      <c r="B28" s="1" t="s">
        <v>8</v>
      </c>
      <c r="C28" s="1" t="s">
        <v>10</v>
      </c>
      <c r="D28" s="1">
        <v>3</v>
      </c>
      <c r="E28" s="29">
        <v>7.248682302996742</v>
      </c>
      <c r="F28" s="29">
        <v>7.211709715843325</v>
      </c>
      <c r="G28" s="29">
        <v>7.2827527704739889</v>
      </c>
      <c r="J28" s="31">
        <v>5</v>
      </c>
      <c r="K28" s="31" t="s">
        <v>20</v>
      </c>
      <c r="L28" s="31">
        <v>1</v>
      </c>
      <c r="M28" s="29">
        <f>SUMIFS($E$2:$E$61,$C$2:$C$61,$M$2,$B$2:$B$61,"End",$D$2:$D$61,$L28,$A$2:$A$61,5)-SUMIFS($E$2:$E$61,$C$2:$C$61,$M$2,$B$2:$B$61,"Start",$D$2:$D$61,$L28, $A$2:$A$61,5)</f>
        <v>0</v>
      </c>
      <c r="N28" s="29">
        <f>SUMIFS($F$2:$F$61,$C$2:$C$61,$M$2,$B$2:$B$61,"End",$D$2:$D$61,$L28,$A$2:$A$61,5)-SUMIFS($F$2:$F$61,$C$2:$C$61,$M$2,$B$2:$B$61,"Start",$D$2:$D$61,$L28, $A$2:$A$61,5)</f>
        <v>0</v>
      </c>
      <c r="O28" s="9">
        <f>SUMIFS($G$2:$G$61,$C$2:$C$61,$M$2,$B$2:$B$61,"End",$D$2:$D$61,$L28,$A$2:$A$61,5)-SUMIFS($G$2:$G$61,$C$2:$C$61,$M$2,$B$2:$B$61,"Start",$D$2:$D$61,$L28, $A$2:$A$61,5)</f>
        <v>0</v>
      </c>
      <c r="P28" s="33">
        <f>SUMIFS($E$2:$E$61,$C$2:$C$61,$P$2,$B$2:$B$61,"End",$D$2:$D$61,$L28,$A$2:$A$61,5)-SUMIFS($E$2:$E$61,$C$2:$C$61,$P$2,$B$2:$B$61,"Start",$D$2:$D$61,$L28, $A$2:$A$61,5)</f>
        <v>4.6334903995044918E-2</v>
      </c>
      <c r="Q28" s="29">
        <f>SUMIFS($F$2:$F$61,$C$2:$C$61,$P$2,$B$2:$B$61,"End",$D$2:$D$61,$L28,$A$2:$A$61,5)-SUMIFS($F$2:$F$61,$C$2:$C$61,$P$2,$B$2:$B$61,"Start",$D$2:$D$61,$L28, $A$2:$A$61,5)</f>
        <v>9.5826475973971981E-2</v>
      </c>
      <c r="R28" s="16">
        <f>SUMIFS($G$2:$G$61,$C$2:$C$61,$P$2,$B$2:$B$61,"End",$D$2:$D$61,$L28,$A$2:$A$61,5)-SUMIFS($G$2:$G$61,$C$2:$C$61,$P$2,$B$2:$B$61,"Start",$D$2:$D$61,$L28, $A$2:$A$61,5)</f>
        <v>4.396703219240905E-3</v>
      </c>
      <c r="S28" s="29">
        <f>SUMIFS($E$2:$E$61,$C$2:$C$61,$S$2,$B$2:$B$61,"End",$D$2:$D$61,$L28,$A$2:$A$61,5)-SUMIFS($E$2:$E$61,$C$2:$C$61,$S$2,$B$2:$B$61,"Start",$D$2:$D$61,$L28, $A$2:$A$61,5)</f>
        <v>0</v>
      </c>
      <c r="T28" s="11"/>
      <c r="U28" s="11"/>
      <c r="V28" s="11"/>
      <c r="W28" s="11"/>
      <c r="X28" s="11"/>
      <c r="Y28" s="11"/>
    </row>
    <row r="29" spans="1:25" x14ac:dyDescent="0.35">
      <c r="A29" s="1">
        <v>5</v>
      </c>
      <c r="B29" s="1" t="s">
        <v>21</v>
      </c>
      <c r="C29" s="1" t="s">
        <v>10</v>
      </c>
      <c r="D29" s="1">
        <v>1</v>
      </c>
      <c r="E29" s="29">
        <v>7.2803683027593742</v>
      </c>
      <c r="F29" s="29">
        <v>7.2670332539066989</v>
      </c>
      <c r="G29" s="29">
        <v>7.2933060662073688</v>
      </c>
      <c r="J29" s="31"/>
      <c r="K29" s="31"/>
      <c r="L29" s="31">
        <v>2</v>
      </c>
      <c r="M29" s="29">
        <f>SUMIFS($E$2:$E$61,$C$2:$C$61,$M$2,$B$2:$B$61,"End",$D$2:$D$61,$L29,$A$2:$A$61,5)-SUMIFS($E$2:$E$61,$C$2:$C$61,$M$2,$B$2:$B$61,"Start",$D$2:$D$61,$L29, $A$2:$A$61,5)</f>
        <v>0</v>
      </c>
      <c r="N29" s="29">
        <f>SUMIFS($F$2:$F$61,$C$2:$C$61,$M$2,$B$2:$B$61,"End",$D$2:$D$61,$L29,$A$2:$A$61,5)-SUMIFS($F$2:$F$61,$C$2:$C$61,$M$2,$B$2:$B$61,"Start",$D$2:$D$61,$L29, $A$2:$A$61,5)</f>
        <v>0</v>
      </c>
      <c r="O29" s="9">
        <f>SUMIFS($G$2:$G$61,$C$2:$C$61,$M$2,$B$2:$B$61,"End",$D$2:$D$61,$L29,$A$2:$A$61,5)-SUMIFS($G$2:$G$61,$C$2:$C$61,$M$2,$B$2:$B$61,"Start",$D$2:$D$61,$L29, $A$2:$A$61,5)</f>
        <v>0</v>
      </c>
      <c r="P29" s="33">
        <f>SUMIFS($E$2:$E$61,$C$2:$C$61,$P$2,$B$2:$B$61,"End",$D$2:$D$61,$L29,$A$2:$A$61,5)-SUMIFS($E$2:$E$61,$C$2:$C$61,$P$2,$B$2:$B$61,"Start",$D$2:$D$61,$L29, $A$2:$A$61,5)</f>
        <v>7.5257143457352349E-2</v>
      </c>
      <c r="Q29" s="33">
        <f>SUMIFS($F$2:$F$61,$C$2:$C$61,$P$2,$B$2:$B$61,"End",$D$2:$D$61,$L29,$A$2:$A$61,5)-SUMIFS($F$2:$F$61,$C$2:$C$61,$P$2,$B$2:$B$61,"Start",$D$2:$D$61,$L29, $A$2:$A$61,5)</f>
        <v>2.8888352377296478E-2</v>
      </c>
      <c r="R29" s="9">
        <f>SUMIFS($G$2:$G$61,$C$2:$C$61,$P$2,$B$2:$B$61,"End",$D$2:$D$61,$L29,$A$2:$A$61,5)-SUMIFS($G$2:$G$61,$C$2:$C$61,$P$2,$B$2:$B$61,"Start",$D$2:$D$61,$L29, $A$2:$A$61,5)</f>
        <v>0.11488558066822296</v>
      </c>
      <c r="S29" s="29">
        <f>SUMIFS($E$2:$E$61,$C$2:$C$61,$S$2,$B$2:$B$61,"End",$D$2:$D$61,$L29,$A$2:$A$61,5)-SUMIFS($E$2:$E$61,$C$2:$C$61,$S$2,$B$2:$B$61,"Start",$D$2:$D$61,$L29, $A$2:$A$61,5)</f>
        <v>0</v>
      </c>
      <c r="T29" s="11"/>
      <c r="U29" s="11"/>
      <c r="V29" s="11"/>
      <c r="W29" s="11"/>
      <c r="X29" s="11"/>
      <c r="Y29" s="11"/>
    </row>
    <row r="30" spans="1:25" ht="15" thickBot="1" x14ac:dyDescent="0.4">
      <c r="A30" s="1">
        <v>5</v>
      </c>
      <c r="B30" s="1" t="s">
        <v>21</v>
      </c>
      <c r="C30" s="1" t="s">
        <v>10</v>
      </c>
      <c r="D30" s="1">
        <v>2</v>
      </c>
      <c r="E30" s="29">
        <v>7.2923135031631796</v>
      </c>
      <c r="F30" s="29">
        <v>7.2331229491127331</v>
      </c>
      <c r="G30" s="29">
        <v>7.3443959938867724</v>
      </c>
      <c r="J30" s="31"/>
      <c r="K30" s="31"/>
      <c r="L30" s="31">
        <v>3</v>
      </c>
      <c r="M30" s="29">
        <f>SUMIFS($E$2:$E$61,$C$2:$C$61,$M$2,$B$2:$B$61,"End",$D$2:$D$61,$L30,$A$2:$A$61,5)-SUMIFS($E$2:$E$61,$C$2:$C$61,$M$2,$B$2:$B$61,"Start",$D$2:$D$61,$L30, $A$2:$A$61,5)</f>
        <v>0</v>
      </c>
      <c r="N30" s="29">
        <f>SUMIFS($F$2:$F$61,$C$2:$C$61,$M$2,$B$2:$B$61,"End",$D$2:$D$61,$L30,$A$2:$A$61,5)-SUMIFS($F$2:$F$61,$C$2:$C$61,$M$2,$B$2:$B$61,"Start",$D$2:$D$61,$L30, $A$2:$A$61,5)</f>
        <v>0</v>
      </c>
      <c r="O30" s="9">
        <f>SUMIFS($G$2:$G$61,$C$2:$C$61,$M$2,$B$2:$B$61,"End",$D$2:$D$61,$L30,$A$2:$A$61,5)-SUMIFS($G$2:$G$61,$C$2:$C$61,$M$2,$B$2:$B$61,"Start",$D$2:$D$61,$L30, $A$2:$A$61,5)</f>
        <v>0</v>
      </c>
      <c r="P30" s="33">
        <f>SUMIFS($E$2:$E$61,$C$2:$C$61,$P$2,$B$2:$B$61,"End",$D$2:$D$61,$L30,$A$2:$A$61,5)-SUMIFS($E$2:$E$61,$C$2:$C$61,$P$2,$B$2:$B$61,"Start",$D$2:$D$61,$L30, $A$2:$A$61,5)</f>
        <v>8.2934683189345826E-2</v>
      </c>
      <c r="Q30" s="33">
        <f>SUMIFS($F$2:$F$61,$C$2:$C$61,$P$2,$B$2:$B$61,"End",$D$2:$D$61,$L30,$A$2:$A$61,5)-SUMIFS($F$2:$F$61,$C$2:$C$61,$P$2,$B$2:$B$61,"Start",$D$2:$D$61,$L30, $A$2:$A$61,5)</f>
        <v>7.5492415216541708E-2</v>
      </c>
      <c r="R30" s="9">
        <f>SUMIFS($G$2:$G$61,$C$2:$C$61,$P$2,$B$2:$B$61,"End",$D$2:$D$61,$L30,$A$2:$A$61,5)-SUMIFS($G$2:$G$61,$C$2:$C$61,$P$2,$B$2:$B$61,"Start",$D$2:$D$61,$L30, $A$2:$A$61,5)</f>
        <v>8.9155285184605582E-2</v>
      </c>
      <c r="S30" s="13"/>
      <c r="T30" s="12"/>
      <c r="U30" s="12"/>
      <c r="V30" s="12"/>
      <c r="W30" s="12"/>
      <c r="X30" s="12"/>
      <c r="Y30" s="12"/>
    </row>
    <row r="31" spans="1:25" x14ac:dyDescent="0.35">
      <c r="A31" s="1">
        <v>5</v>
      </c>
      <c r="B31" s="1" t="s">
        <v>21</v>
      </c>
      <c r="C31" s="1" t="s">
        <v>10</v>
      </c>
      <c r="D31" s="1">
        <v>3</v>
      </c>
      <c r="E31" s="29">
        <v>7.3316169861860878</v>
      </c>
      <c r="F31" s="29">
        <v>7.2872021310598667</v>
      </c>
      <c r="G31" s="29">
        <v>7.3719080556585945</v>
      </c>
      <c r="K31" s="17" t="s">
        <v>27</v>
      </c>
      <c r="L31" s="18" t="s">
        <v>28</v>
      </c>
      <c r="M31" s="19">
        <f>AVERAGE(M4:M6,M10:M12,M16:M18,M22:M24,M28:M30)</f>
        <v>0</v>
      </c>
      <c r="N31" s="19">
        <f t="shared" ref="N31:R31" si="0">AVERAGE(N4:N6,N10:N12,N16:N18,N22:N24,N28:N30)</f>
        <v>0</v>
      </c>
      <c r="O31" s="20">
        <f t="shared" si="0"/>
        <v>0</v>
      </c>
      <c r="P31" s="19">
        <f t="shared" si="0"/>
        <v>0.15039559210197101</v>
      </c>
      <c r="Q31" s="19">
        <f t="shared" si="0"/>
        <v>0.14367549807956032</v>
      </c>
      <c r="R31" s="20">
        <f t="shared" si="0"/>
        <v>0.15282671747439469</v>
      </c>
    </row>
    <row r="32" spans="1:25" x14ac:dyDescent="0.35">
      <c r="A32" s="1">
        <v>1</v>
      </c>
      <c r="B32" s="1" t="s">
        <v>8</v>
      </c>
      <c r="C32" s="1" t="s">
        <v>9</v>
      </c>
      <c r="D32" s="1">
        <v>1</v>
      </c>
      <c r="E32" s="29">
        <v>2.31</v>
      </c>
      <c r="F32" s="29">
        <v>2.31</v>
      </c>
      <c r="G32" s="29">
        <v>2.31</v>
      </c>
      <c r="K32" s="21"/>
      <c r="L32" s="2" t="s">
        <v>29</v>
      </c>
      <c r="M32" s="22">
        <f>_xlfn.STDEV.S(M4:M6,M10:M12,M16:M18,M22:M24,M28:M30)</f>
        <v>0</v>
      </c>
      <c r="N32" s="22">
        <f t="shared" ref="N32:R32" si="1">_xlfn.STDEV.S(N4:N6,N10:N12,N16:N18,N22:N24,N28:N30)</f>
        <v>0</v>
      </c>
      <c r="O32" s="23">
        <f t="shared" si="1"/>
        <v>0</v>
      </c>
      <c r="P32" s="22">
        <f t="shared" si="1"/>
        <v>0.11839229347423029</v>
      </c>
      <c r="Q32" s="22">
        <f t="shared" si="1"/>
        <v>0.16113276636507745</v>
      </c>
      <c r="R32" s="23">
        <f t="shared" si="1"/>
        <v>0.11124248500640806</v>
      </c>
    </row>
    <row r="33" spans="1:18" x14ac:dyDescent="0.35">
      <c r="A33" s="1">
        <v>1</v>
      </c>
      <c r="B33" s="1" t="s">
        <v>8</v>
      </c>
      <c r="C33" s="1" t="s">
        <v>9</v>
      </c>
      <c r="D33" s="1">
        <v>2</v>
      </c>
      <c r="E33" s="29">
        <v>2.31</v>
      </c>
      <c r="F33" s="29">
        <v>2.31</v>
      </c>
      <c r="G33" s="29">
        <v>2.31</v>
      </c>
      <c r="K33" s="21"/>
      <c r="L33" s="2" t="s">
        <v>30</v>
      </c>
      <c r="M33" s="22">
        <f>AVERAGE(M7:M9,M13:M15,M19:M21,M25:M27)</f>
        <v>0</v>
      </c>
      <c r="N33" s="22">
        <f t="shared" ref="N33:R33" si="2">AVERAGE(N7:N9,N13:N15,N19:N21,N25:N27)</f>
        <v>0</v>
      </c>
      <c r="O33" s="23">
        <f t="shared" si="2"/>
        <v>0</v>
      </c>
      <c r="P33" s="22">
        <f t="shared" si="2"/>
        <v>1.0068798521653066</v>
      </c>
      <c r="Q33" s="22">
        <f t="shared" si="2"/>
        <v>0.97785550675401411</v>
      </c>
      <c r="R33" s="23">
        <f t="shared" si="2"/>
        <v>1.0507755109184274</v>
      </c>
    </row>
    <row r="34" spans="1:18" ht="15" thickBot="1" x14ac:dyDescent="0.4">
      <c r="A34" s="1">
        <v>1</v>
      </c>
      <c r="B34" s="1" t="s">
        <v>8</v>
      </c>
      <c r="C34" s="1" t="s">
        <v>9</v>
      </c>
      <c r="D34" s="1">
        <v>3</v>
      </c>
      <c r="E34" s="29">
        <v>2.31</v>
      </c>
      <c r="F34" s="29">
        <v>2.31</v>
      </c>
      <c r="G34" s="29">
        <v>2.31</v>
      </c>
      <c r="K34" s="24"/>
      <c r="L34" s="25" t="s">
        <v>31</v>
      </c>
      <c r="M34" s="26">
        <f>_xlfn.STDEV.S(M7:M9,M13:M15,M19:M21,M25:M27)</f>
        <v>0</v>
      </c>
      <c r="N34" s="26">
        <f t="shared" ref="N34:R34" si="3">_xlfn.STDEV.S(N7:N9,N13:N15,N19:N21,N25:N27)</f>
        <v>0</v>
      </c>
      <c r="O34" s="27">
        <f t="shared" si="3"/>
        <v>0</v>
      </c>
      <c r="P34" s="26">
        <f t="shared" si="3"/>
        <v>0.21408157467119152</v>
      </c>
      <c r="Q34" s="26">
        <f t="shared" si="3"/>
        <v>0.22938379025383293</v>
      </c>
      <c r="R34" s="27">
        <f t="shared" si="3"/>
        <v>0.22478291991565275</v>
      </c>
    </row>
    <row r="35" spans="1:18" x14ac:dyDescent="0.35">
      <c r="A35" s="1">
        <v>1</v>
      </c>
      <c r="B35" s="1" t="s">
        <v>21</v>
      </c>
      <c r="C35" s="1" t="s">
        <v>9</v>
      </c>
      <c r="D35" s="1">
        <v>1</v>
      </c>
      <c r="E35" s="29">
        <v>2.31</v>
      </c>
      <c r="F35" s="29">
        <v>2.31</v>
      </c>
      <c r="G35" s="29">
        <v>2.31</v>
      </c>
    </row>
    <row r="36" spans="1:18" x14ac:dyDescent="0.35">
      <c r="A36" s="1">
        <v>1</v>
      </c>
      <c r="B36" s="1" t="s">
        <v>21</v>
      </c>
      <c r="C36" s="1" t="s">
        <v>9</v>
      </c>
      <c r="D36" s="1">
        <v>2</v>
      </c>
      <c r="E36" s="29">
        <v>2.31</v>
      </c>
      <c r="F36" s="29">
        <v>2.31</v>
      </c>
      <c r="G36" s="29">
        <v>2.31</v>
      </c>
    </row>
    <row r="37" spans="1:18" x14ac:dyDescent="0.35">
      <c r="A37" s="1">
        <v>1</v>
      </c>
      <c r="B37" s="1" t="s">
        <v>21</v>
      </c>
      <c r="C37" s="1" t="s">
        <v>9</v>
      </c>
      <c r="D37" s="1">
        <v>3</v>
      </c>
      <c r="E37" s="29">
        <v>2.31</v>
      </c>
      <c r="F37" s="29">
        <v>2.31</v>
      </c>
      <c r="G37" s="29">
        <v>2.31</v>
      </c>
    </row>
    <row r="38" spans="1:18" x14ac:dyDescent="0.35">
      <c r="A38" s="1">
        <v>2</v>
      </c>
      <c r="B38" s="1" t="s">
        <v>8</v>
      </c>
      <c r="C38" s="1" t="s">
        <v>9</v>
      </c>
      <c r="D38" s="1">
        <v>1</v>
      </c>
      <c r="E38" s="29">
        <v>2.31</v>
      </c>
      <c r="F38" s="29">
        <v>2.31</v>
      </c>
      <c r="G38" s="29">
        <v>2.31</v>
      </c>
    </row>
    <row r="39" spans="1:18" x14ac:dyDescent="0.35">
      <c r="A39" s="1">
        <v>2</v>
      </c>
      <c r="B39" s="1" t="s">
        <v>8</v>
      </c>
      <c r="C39" s="1" t="s">
        <v>9</v>
      </c>
      <c r="D39" s="1">
        <v>2</v>
      </c>
      <c r="E39" s="29">
        <v>2.31</v>
      </c>
      <c r="F39" s="29">
        <v>2.31</v>
      </c>
      <c r="G39" s="29">
        <v>2.31</v>
      </c>
    </row>
    <row r="40" spans="1:18" x14ac:dyDescent="0.35">
      <c r="A40" s="1">
        <v>2</v>
      </c>
      <c r="B40" s="1" t="s">
        <v>8</v>
      </c>
      <c r="C40" s="1" t="s">
        <v>9</v>
      </c>
      <c r="D40" s="1">
        <v>3</v>
      </c>
      <c r="E40" s="29">
        <v>2.31</v>
      </c>
      <c r="F40" s="29">
        <v>2.31</v>
      </c>
      <c r="G40" s="29">
        <v>2.31</v>
      </c>
    </row>
    <row r="41" spans="1:18" x14ac:dyDescent="0.35">
      <c r="A41" s="1">
        <v>2</v>
      </c>
      <c r="B41" s="1" t="s">
        <v>21</v>
      </c>
      <c r="C41" s="1" t="s">
        <v>9</v>
      </c>
      <c r="D41" s="1">
        <v>1</v>
      </c>
      <c r="E41" s="29">
        <v>2.31</v>
      </c>
      <c r="F41" s="29">
        <v>2.31</v>
      </c>
      <c r="G41" s="29">
        <v>2.31</v>
      </c>
    </row>
    <row r="42" spans="1:18" x14ac:dyDescent="0.35">
      <c r="A42" s="1">
        <v>2</v>
      </c>
      <c r="B42" s="1" t="s">
        <v>21</v>
      </c>
      <c r="C42" s="1" t="s">
        <v>9</v>
      </c>
      <c r="D42" s="1">
        <v>2</v>
      </c>
      <c r="E42" s="29">
        <v>2.31</v>
      </c>
      <c r="F42" s="29">
        <v>2.31</v>
      </c>
      <c r="G42" s="29">
        <v>2.31</v>
      </c>
    </row>
    <row r="43" spans="1:18" x14ac:dyDescent="0.35">
      <c r="A43" s="1">
        <v>2</v>
      </c>
      <c r="B43" s="1" t="s">
        <v>21</v>
      </c>
      <c r="C43" s="1" t="s">
        <v>9</v>
      </c>
      <c r="D43" s="1">
        <v>3</v>
      </c>
      <c r="E43" s="29">
        <v>2.31</v>
      </c>
      <c r="F43" s="29">
        <v>2.31</v>
      </c>
      <c r="G43" s="29">
        <v>2.31</v>
      </c>
    </row>
    <row r="44" spans="1:18" x14ac:dyDescent="0.35">
      <c r="A44" s="1">
        <v>3</v>
      </c>
      <c r="B44" s="1" t="s">
        <v>8</v>
      </c>
      <c r="C44" s="1" t="s">
        <v>9</v>
      </c>
      <c r="D44" s="1">
        <v>1</v>
      </c>
      <c r="E44" s="29">
        <v>2.31</v>
      </c>
      <c r="F44" s="29">
        <v>2.31</v>
      </c>
      <c r="G44" s="29">
        <v>2.31</v>
      </c>
    </row>
    <row r="45" spans="1:18" x14ac:dyDescent="0.35">
      <c r="A45" s="1">
        <v>3</v>
      </c>
      <c r="B45" s="1" t="s">
        <v>8</v>
      </c>
      <c r="C45" s="1" t="s">
        <v>9</v>
      </c>
      <c r="D45" s="1">
        <v>2</v>
      </c>
      <c r="E45" s="29">
        <v>2.31</v>
      </c>
      <c r="F45" s="29">
        <v>2.31</v>
      </c>
      <c r="G45" s="29">
        <v>2.31</v>
      </c>
    </row>
    <row r="46" spans="1:18" x14ac:dyDescent="0.35">
      <c r="A46" s="1">
        <v>3</v>
      </c>
      <c r="B46" s="1" t="s">
        <v>8</v>
      </c>
      <c r="C46" s="1" t="s">
        <v>9</v>
      </c>
      <c r="D46" s="1">
        <v>3</v>
      </c>
      <c r="E46" s="29">
        <v>2.31</v>
      </c>
      <c r="F46" s="29">
        <v>2.31</v>
      </c>
      <c r="G46" s="29">
        <v>2.31</v>
      </c>
    </row>
    <row r="47" spans="1:18" x14ac:dyDescent="0.35">
      <c r="A47" s="1">
        <v>3</v>
      </c>
      <c r="B47" s="1" t="s">
        <v>21</v>
      </c>
      <c r="C47" s="1" t="s">
        <v>9</v>
      </c>
      <c r="D47" s="1">
        <v>1</v>
      </c>
      <c r="E47" s="29">
        <v>2.31</v>
      </c>
      <c r="F47" s="29">
        <v>2.31</v>
      </c>
      <c r="G47" s="29">
        <v>2.31</v>
      </c>
    </row>
    <row r="48" spans="1:18" x14ac:dyDescent="0.35">
      <c r="A48" s="1">
        <v>3</v>
      </c>
      <c r="B48" s="1" t="s">
        <v>21</v>
      </c>
      <c r="C48" s="1" t="s">
        <v>9</v>
      </c>
      <c r="D48" s="1">
        <v>2</v>
      </c>
      <c r="E48" s="29">
        <v>2.31</v>
      </c>
      <c r="F48" s="29">
        <v>2.31</v>
      </c>
      <c r="G48" s="29">
        <v>2.31</v>
      </c>
    </row>
    <row r="49" spans="1:7" x14ac:dyDescent="0.35">
      <c r="A49" s="1">
        <v>3</v>
      </c>
      <c r="B49" s="1" t="s">
        <v>21</v>
      </c>
      <c r="C49" s="1" t="s">
        <v>9</v>
      </c>
      <c r="D49" s="1">
        <v>3</v>
      </c>
      <c r="E49" s="29">
        <v>2.31</v>
      </c>
      <c r="F49" s="29">
        <v>2.31</v>
      </c>
      <c r="G49" s="29">
        <v>2.31</v>
      </c>
    </row>
    <row r="50" spans="1:7" x14ac:dyDescent="0.35">
      <c r="A50" s="1">
        <v>4</v>
      </c>
      <c r="B50" s="1" t="s">
        <v>8</v>
      </c>
      <c r="C50" s="1" t="s">
        <v>9</v>
      </c>
      <c r="D50" s="1">
        <v>1</v>
      </c>
      <c r="E50" s="29">
        <v>2.31</v>
      </c>
      <c r="F50" s="29">
        <v>2.31</v>
      </c>
      <c r="G50" s="29">
        <v>2.31</v>
      </c>
    </row>
    <row r="51" spans="1:7" x14ac:dyDescent="0.35">
      <c r="A51" s="1">
        <v>4</v>
      </c>
      <c r="B51" s="1" t="s">
        <v>8</v>
      </c>
      <c r="C51" s="1" t="s">
        <v>9</v>
      </c>
      <c r="D51" s="1">
        <v>2</v>
      </c>
      <c r="E51" s="29">
        <v>2.31</v>
      </c>
      <c r="F51" s="29">
        <v>2.31</v>
      </c>
      <c r="G51" s="29">
        <v>2.31</v>
      </c>
    </row>
    <row r="52" spans="1:7" x14ac:dyDescent="0.35">
      <c r="A52" s="1">
        <v>4</v>
      </c>
      <c r="B52" s="1" t="s">
        <v>8</v>
      </c>
      <c r="C52" s="1" t="s">
        <v>9</v>
      </c>
      <c r="D52" s="1">
        <v>3</v>
      </c>
      <c r="E52" s="29">
        <v>2.31</v>
      </c>
      <c r="F52" s="29">
        <v>2.31</v>
      </c>
      <c r="G52" s="29">
        <v>2.31</v>
      </c>
    </row>
    <row r="53" spans="1:7" x14ac:dyDescent="0.35">
      <c r="A53" s="1">
        <v>4</v>
      </c>
      <c r="B53" s="1" t="s">
        <v>21</v>
      </c>
      <c r="C53" s="1" t="s">
        <v>9</v>
      </c>
      <c r="D53" s="1">
        <v>1</v>
      </c>
      <c r="E53" s="29">
        <v>2.31</v>
      </c>
      <c r="F53" s="29">
        <v>2.31</v>
      </c>
      <c r="G53" s="29">
        <v>2.31</v>
      </c>
    </row>
    <row r="54" spans="1:7" x14ac:dyDescent="0.35">
      <c r="A54" s="1">
        <v>4</v>
      </c>
      <c r="B54" s="1" t="s">
        <v>21</v>
      </c>
      <c r="C54" s="1" t="s">
        <v>9</v>
      </c>
      <c r="D54" s="1">
        <v>2</v>
      </c>
      <c r="E54" s="29">
        <v>2.31</v>
      </c>
      <c r="F54" s="29">
        <v>2.31</v>
      </c>
      <c r="G54" s="29">
        <v>2.31</v>
      </c>
    </row>
    <row r="55" spans="1:7" x14ac:dyDescent="0.35">
      <c r="A55" s="1">
        <v>4</v>
      </c>
      <c r="B55" s="1" t="s">
        <v>21</v>
      </c>
      <c r="C55" s="1" t="s">
        <v>9</v>
      </c>
      <c r="D55" s="1">
        <v>3</v>
      </c>
      <c r="E55" s="29">
        <v>2.31</v>
      </c>
      <c r="F55" s="29">
        <v>2.31</v>
      </c>
      <c r="G55" s="29">
        <v>2.31</v>
      </c>
    </row>
    <row r="56" spans="1:7" x14ac:dyDescent="0.35">
      <c r="A56" s="1">
        <v>5</v>
      </c>
      <c r="B56" s="1" t="s">
        <v>8</v>
      </c>
      <c r="C56" s="1" t="s">
        <v>9</v>
      </c>
      <c r="D56" s="1">
        <v>1</v>
      </c>
      <c r="E56" s="29">
        <v>2.31</v>
      </c>
      <c r="F56" s="29">
        <v>2.31</v>
      </c>
      <c r="G56" s="29">
        <v>2.31</v>
      </c>
    </row>
    <row r="57" spans="1:7" x14ac:dyDescent="0.35">
      <c r="A57" s="1">
        <v>5</v>
      </c>
      <c r="B57" s="1" t="s">
        <v>8</v>
      </c>
      <c r="C57" s="1" t="s">
        <v>9</v>
      </c>
      <c r="D57" s="1">
        <v>2</v>
      </c>
      <c r="E57" s="29">
        <v>2.31</v>
      </c>
      <c r="F57" s="29">
        <v>2.31</v>
      </c>
      <c r="G57" s="29">
        <v>2.31</v>
      </c>
    </row>
    <row r="58" spans="1:7" x14ac:dyDescent="0.35">
      <c r="A58" s="1">
        <v>5</v>
      </c>
      <c r="B58" s="1" t="s">
        <v>8</v>
      </c>
      <c r="C58" s="1" t="s">
        <v>9</v>
      </c>
      <c r="D58" s="1">
        <v>3</v>
      </c>
      <c r="E58" s="29">
        <v>2.31</v>
      </c>
      <c r="F58" s="29">
        <v>2.31</v>
      </c>
      <c r="G58" s="29">
        <v>2.31</v>
      </c>
    </row>
    <row r="59" spans="1:7" x14ac:dyDescent="0.35">
      <c r="A59" s="1">
        <v>5</v>
      </c>
      <c r="B59" s="1" t="s">
        <v>21</v>
      </c>
      <c r="C59" s="1" t="s">
        <v>9</v>
      </c>
      <c r="D59" s="1">
        <v>1</v>
      </c>
      <c r="E59" s="29">
        <v>2.31</v>
      </c>
      <c r="F59" s="29">
        <v>2.31</v>
      </c>
      <c r="G59" s="29">
        <v>2.31</v>
      </c>
    </row>
    <row r="60" spans="1:7" x14ac:dyDescent="0.35">
      <c r="A60" s="1">
        <v>5</v>
      </c>
      <c r="B60" s="1" t="s">
        <v>21</v>
      </c>
      <c r="C60" s="1" t="s">
        <v>9</v>
      </c>
      <c r="D60" s="1">
        <v>2</v>
      </c>
      <c r="E60" s="29">
        <v>2.31</v>
      </c>
      <c r="F60" s="29">
        <v>2.31</v>
      </c>
      <c r="G60" s="29">
        <v>2.31</v>
      </c>
    </row>
    <row r="61" spans="1:7" x14ac:dyDescent="0.35">
      <c r="A61" s="28">
        <v>5</v>
      </c>
      <c r="B61" s="28" t="s">
        <v>21</v>
      </c>
      <c r="C61" s="28" t="s">
        <v>9</v>
      </c>
      <c r="D61" s="28">
        <v>3</v>
      </c>
      <c r="E61" s="30">
        <v>2.31</v>
      </c>
      <c r="F61" s="30">
        <v>2.31</v>
      </c>
      <c r="G61" s="30">
        <v>2.31</v>
      </c>
    </row>
    <row r="62" spans="1:7" x14ac:dyDescent="0.35">
      <c r="A62" s="1">
        <v>1</v>
      </c>
      <c r="B62" s="1" t="s">
        <v>8</v>
      </c>
      <c r="C62" s="1" t="s">
        <v>12</v>
      </c>
      <c r="D62" s="1">
        <v>1</v>
      </c>
      <c r="E62" s="29">
        <v>2.31</v>
      </c>
      <c r="F62" s="29">
        <v>2.31</v>
      </c>
      <c r="G62" s="29">
        <v>2.31</v>
      </c>
    </row>
    <row r="63" spans="1:7" x14ac:dyDescent="0.35">
      <c r="A63" s="1">
        <v>2</v>
      </c>
      <c r="B63" s="1" t="s">
        <v>8</v>
      </c>
      <c r="C63" s="1" t="s">
        <v>12</v>
      </c>
      <c r="D63" s="1">
        <v>1</v>
      </c>
      <c r="E63" s="29">
        <v>2.31</v>
      </c>
      <c r="F63" s="29">
        <v>2.31</v>
      </c>
      <c r="G63" s="29">
        <v>2.31</v>
      </c>
    </row>
    <row r="64" spans="1:7" x14ac:dyDescent="0.35">
      <c r="A64" s="1">
        <v>3</v>
      </c>
      <c r="B64" s="1" t="s">
        <v>8</v>
      </c>
      <c r="C64" s="1" t="s">
        <v>12</v>
      </c>
      <c r="D64" s="1">
        <v>1</v>
      </c>
      <c r="E64" s="29">
        <v>2.31</v>
      </c>
      <c r="F64" s="29">
        <v>2.31</v>
      </c>
      <c r="G64" s="29">
        <v>2.31</v>
      </c>
    </row>
    <row r="65" spans="1:7" x14ac:dyDescent="0.35">
      <c r="A65" s="1">
        <v>4</v>
      </c>
      <c r="B65" s="1" t="s">
        <v>8</v>
      </c>
      <c r="C65" s="1" t="s">
        <v>12</v>
      </c>
      <c r="D65" s="1">
        <v>1</v>
      </c>
      <c r="E65" s="29">
        <v>2.31</v>
      </c>
      <c r="F65" s="29">
        <v>2.31</v>
      </c>
      <c r="G65" s="29">
        <v>2.31</v>
      </c>
    </row>
    <row r="66" spans="1:7" x14ac:dyDescent="0.35">
      <c r="A66" s="1">
        <v>5</v>
      </c>
      <c r="B66" s="1" t="s">
        <v>8</v>
      </c>
      <c r="C66" s="1" t="s">
        <v>12</v>
      </c>
      <c r="D66" s="1">
        <v>1</v>
      </c>
      <c r="E66" s="29">
        <v>2.31</v>
      </c>
      <c r="F66" s="29">
        <v>2.31</v>
      </c>
      <c r="G66" s="29">
        <v>2.31</v>
      </c>
    </row>
    <row r="67" spans="1:7" x14ac:dyDescent="0.35">
      <c r="A67" s="1">
        <v>1</v>
      </c>
      <c r="B67" s="1" t="s">
        <v>8</v>
      </c>
      <c r="C67" s="1" t="s">
        <v>13</v>
      </c>
      <c r="D67" s="1">
        <v>1</v>
      </c>
      <c r="E67" s="4">
        <v>2.476587863859498</v>
      </c>
      <c r="F67" s="4">
        <v>2.4396947567790388</v>
      </c>
      <c r="G67" s="4">
        <v>2.5134809709399573</v>
      </c>
    </row>
    <row r="68" spans="1:7" x14ac:dyDescent="0.35">
      <c r="A68" s="1">
        <v>2</v>
      </c>
      <c r="B68" s="1" t="s">
        <v>8</v>
      </c>
      <c r="C68" s="1" t="s">
        <v>13</v>
      </c>
      <c r="D68" s="1">
        <v>1</v>
      </c>
      <c r="E68" s="29">
        <v>3.2</v>
      </c>
      <c r="F68" s="29">
        <v>3.2513690413063459</v>
      </c>
      <c r="G68" s="29">
        <v>3.1321826335871372</v>
      </c>
    </row>
    <row r="69" spans="1:7" x14ac:dyDescent="0.35">
      <c r="A69" s="1">
        <v>3</v>
      </c>
      <c r="B69" s="1" t="s">
        <v>8</v>
      </c>
      <c r="C69" s="1" t="s">
        <v>13</v>
      </c>
      <c r="D69" s="1">
        <v>1</v>
      </c>
      <c r="E69" s="29">
        <v>4.2962301032349215</v>
      </c>
      <c r="F69" s="29">
        <v>4.3272941977755348</v>
      </c>
      <c r="G69" s="29">
        <v>4.277736256501953</v>
      </c>
    </row>
    <row r="70" spans="1:7" x14ac:dyDescent="0.35">
      <c r="A70" s="1">
        <v>4</v>
      </c>
      <c r="B70" s="1" t="s">
        <v>8</v>
      </c>
      <c r="C70" s="1" t="s">
        <v>13</v>
      </c>
      <c r="D70" s="1">
        <v>1</v>
      </c>
      <c r="E70" s="29">
        <v>5.3511687887122603</v>
      </c>
      <c r="F70" s="29">
        <v>5.3865105468912562</v>
      </c>
      <c r="G70" s="29">
        <v>5.3158270305332644</v>
      </c>
    </row>
    <row r="71" spans="1:7" x14ac:dyDescent="0.35">
      <c r="A71" s="1">
        <v>5</v>
      </c>
      <c r="B71" s="1" t="s">
        <v>8</v>
      </c>
      <c r="C71" s="1" t="s">
        <v>13</v>
      </c>
      <c r="D71" s="1">
        <v>1</v>
      </c>
      <c r="E71" s="29">
        <v>6.3573755277083013</v>
      </c>
      <c r="F71" s="29">
        <v>6.1919554665695102</v>
      </c>
      <c r="G71" s="29">
        <v>6.4768786998505243</v>
      </c>
    </row>
  </sheetData>
  <autoFilter ref="A1:G72" xr:uid="{01D2A6A4-1C45-4C6A-ADBC-256DCD5D9456}">
    <sortState xmlns:xlrd2="http://schemas.microsoft.com/office/spreadsheetml/2017/richdata2" ref="A2:G72">
      <sortCondition ref="C1:C72"/>
    </sortState>
  </autoFilter>
  <mergeCells count="6">
    <mergeCell ref="W2:Y2"/>
    <mergeCell ref="K31:K34"/>
    <mergeCell ref="K1:S1"/>
    <mergeCell ref="M2:O2"/>
    <mergeCell ref="P2:R2"/>
    <mergeCell ref="T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</dc:creator>
  <cp:lastModifiedBy>Gabby</cp:lastModifiedBy>
  <dcterms:created xsi:type="dcterms:W3CDTF">2023-08-25T01:17:24Z</dcterms:created>
  <dcterms:modified xsi:type="dcterms:W3CDTF">2023-08-25T01:22:28Z</dcterms:modified>
</cp:coreProperties>
</file>