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08C4DFFE-CBE9-4D2F-A13A-F849146A5EA9}" xr6:coauthVersionLast="47" xr6:coauthVersionMax="47" xr10:uidLastSave="{00000000-0000-0000-0000-000000000000}"/>
  <bookViews>
    <workbookView xWindow="-120" yWindow="-120" windowWidth="38640" windowHeight="21240" firstSheet="3" activeTab="15"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31" i="16" l="1"/>
  <c r="G30" i="16"/>
  <c r="G29" i="16"/>
  <c r="G28" i="16"/>
  <c r="G27" i="16"/>
  <c r="G26" i="16"/>
  <c r="G25" i="16"/>
  <c r="G24" i="16"/>
  <c r="G23" i="16"/>
  <c r="J297" i="16"/>
  <c r="G8" i="16"/>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W5" i="16"/>
  <c r="AX5" i="16"/>
  <c r="AX4" i="16"/>
  <c r="AY4" i="16"/>
  <c r="AZ4" i="16" s="1"/>
  <c r="BD11" i="16"/>
  <c r="AY11" i="16" s="1"/>
  <c r="AX11" i="16" s="1"/>
  <c r="AY5" i="16"/>
  <c r="AW11" i="16" l="1"/>
  <c r="AU11" i="16" s="1"/>
  <c r="K302" i="16"/>
  <c r="J302" i="16"/>
  <c r="K301" i="16"/>
  <c r="J301" i="16"/>
  <c r="K300" i="16"/>
  <c r="J300" i="16"/>
  <c r="K299" i="16"/>
  <c r="J299" i="16"/>
  <c r="K298" i="16"/>
  <c r="J298" i="16"/>
  <c r="K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W6" i="16"/>
  <c r="AX6" i="16"/>
  <c r="BJ45" i="16"/>
  <c r="AY10" i="16"/>
  <c r="AW10" i="16" s="1"/>
  <c r="AY12" i="16"/>
  <c r="AY8" i="16"/>
  <c r="AY7" i="16"/>
  <c r="AY6"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X10" i="16" l="1"/>
  <c r="AU6"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U10"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<sst xmlns="http://schemas.openxmlformats.org/spreadsheetml/2006/main" count="6889" uniqueCount="4510">
  <si>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</si>
  <si>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</si>
  <si>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</si>
  <si>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</si>
  <si>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</si>
  <si>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</si>
  <si>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</si>
  <si>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</si>
  <si>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</si>
  <si>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</si>
  <si>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</si>
  <si>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</si>
  <si>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</si>
  <si>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</si>
  <si>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</si>
  <si>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</si>
  <si>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</si>
  <si>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</si>
  <si>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</si>
  <si>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</si>
  <si>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</si>
  <si>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</si>
  <si>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</si>
  <si>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</si>
  <si>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</si>
  <si>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</si>
  <si>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</si>
  <si>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</si>
  <si>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</si>
  <si>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</si>
  <si>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</si>
  <si>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</si>
  <si>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</si>
  <si>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</si>
  <si>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</si>
  <si>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</si>
  <si>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</si>
  <si>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</si>
  <si>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</si>
  <si>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</si>
  <si>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</si>
  <si>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</si>
  <si>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</si>
  <si>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</si>
  <si>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</si>
  <si>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</si>
  <si>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</si>
  <si>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</si>
  <si>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</si>
  <si>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</si>
  <si>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</si>
  <si>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</si>
  <si>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</si>
  <si>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</si>
  <si>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</si>
  <si>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</si>
  <si>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</si>
  <si>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</si>
  <si>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</si>
  <si>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</si>
  <si>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</si>
  <si>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</si>
  <si>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</si>
  <si>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</si>
  <si>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</si>
  <si>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</si>
  <si>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</si>
  <si>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</si>
  <si>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</si>
  <si>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</si>
  <si>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</si>
  <si>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</si>
  <si>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</si>
  <si>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</si>
  <si>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</si>
  <si>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</si>
  <si>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</si>
  <si>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</si>
  <si>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</si>
  <si>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</si>
  <si>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</si>
  <si>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</si>
  <si>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</si>
  <si>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</si>
  <si>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</si>
  <si>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</si>
  <si>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</si>
  <si>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</si>
  <si>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</si>
  <si>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</si>
  <si>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</si>
  <si>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</si>
  <si>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</si>
  <si>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</si>
  <si>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</si>
  <si>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</si>
  <si>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</si>
  <si>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</si>
  <si>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</si>
  <si>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</si>
  <si>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</si>
  <si>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</si>
  <si>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</si>
  <si>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</si>
  <si>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</si>
  <si>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</si>
  <si>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</si>
  <si>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</si>
  <si>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</si>
  <si>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</si>
  <si>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</si>
  <si>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</si>
  <si>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</si>
  <si>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</si>
  <si>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</si>
  <si>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</si>
  <si>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</si>
  <si>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</si>
  <si>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</si>
  <si>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</si>
  <si>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</si>
  <si>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</si>
  <si>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</si>
  <si>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</si>
  <si>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</si>
  <si>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</si>
  <si>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</si>
  <si>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</si>
  <si>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</si>
  <si>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</si>
  <si>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</si>
  <si>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</si>
  <si>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</si>
  <si>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</si>
  <si>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</si>
  <si>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</si>
  <si>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</si>
  <si>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</si>
  <si>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</si>
  <si>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</si>
  <si>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</si>
  <si>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</si>
  <si>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</si>
  <si>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</si>
  <si>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</si>
  <si>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</si>
  <si>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</si>
  <si>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</si>
  <si>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</si>
  <si>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</si>
  <si>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</si>
  <si>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</si>
  <si>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</si>
  <si>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</si>
  <si>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</si>
  <si>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</si>
  <si>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</si>
  <si>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</si>
  <si>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</si>
  <si>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</si>
  <si>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</si>
  <si>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</si>
  <si>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</si>
  <si>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</si>
  <si>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</si>
  <si>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</si>
  <si>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</si>
  <si>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</si>
  <si>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</si>
  <si>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</si>
  <si>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</si>
  <si>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</si>
  <si>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</si>
  <si>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</si>
  <si>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</si>
  <si>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</si>
  <si>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</si>
  <si>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</si>
  <si>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</si>
  <si>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</si>
  <si>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</si>
  <si>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</si>
  <si>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</si>
  <si>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</si>
  <si>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</si>
  <si>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</si>
  <si>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</si>
  <si>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</si>
  <si>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</si>
  <si>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</si>
  <si>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</si>
  <si>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</si>
  <si>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</si>
  <si>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</si>
  <si>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</si>
  <si>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</si>
  <si>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</si>
  <si>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</si>
  <si>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</si>
  <si>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</si>
  <si>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</si>
  <si>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</si>
  <si>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</si>
  <si>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</si>
  <si>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</si>
  <si>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</si>
  <si>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</si>
  <si>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</si>
  <si>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</si>
  <si>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</si>
  <si>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</si>
  <si>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</si>
  <si>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</si>
  <si>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</si>
  <si>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</si>
  <si>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</si>
  <si>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</si>
  <si>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</si>
  <si>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</si>
  <si>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</si>
  <si>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</si>
  <si>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</si>
  <si>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</si>
  <si>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</si>
  <si>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</si>
  <si>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</si>
  <si>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</si>
  <si>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</si>
  <si>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</si>
  <si>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</si>
  <si>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</si>
  <si>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</si>
  <si>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</si>
  <si>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</si>
  <si>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</si>
  <si>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</si>
  <si>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</si>
  <si>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</si>
  <si>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</si>
  <si>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</si>
  <si>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</si>
  <si>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</si>
  <si>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</si>
  <si>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</si>
  <si>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</si>
  <si>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</si>
  <si>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</si>
  <si>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</si>
  <si>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</si>
  <si>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</si>
  <si>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</si>
  <si>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</si>
  <si>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</si>
  <si>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</si>
  <si>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</si>
  <si>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</si>
  <si>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</si>
  <si>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</si>
  <si>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</si>
  <si>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</si>
  <si>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</si>
  <si>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</si>
  <si>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</si>
  <si>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</si>
  <si>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</si>
  <si>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</si>
  <si>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</si>
  <si>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</si>
  <si>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</si>
  <si>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</si>
  <si>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</si>
  <si>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</si>
  <si>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</si>
  <si>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</si>
  <si>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</si>
  <si>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</si>
  <si>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</si>
  <si>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</si>
  <si>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</si>
  <si>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</si>
  <si>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</si>
  <si>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</si>
  <si>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</si>
  <si>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</si>
  <si>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</si>
  <si>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</si>
  <si>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</si>
  <si>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</si>
  <si>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</si>
  <si>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</si>
  <si>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</si>
  <si>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</si>
  <si>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</si>
  <si>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</si>
  <si>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</si>
  <si>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</si>
  <si>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</si>
  <si>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</si>
  <si>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</si>
  <si>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</si>
  <si>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</si>
  <si>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</si>
  <si>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</si>
  <si>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</si>
  <si>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</si>
  <si>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</si>
  <si>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</si>
  <si>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</si>
  <si>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</si>
  <si>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</si>
  <si>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</si>
  <si>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</si>
  <si>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</si>
  <si>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</si>
  <si>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</si>
  <si>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</si>
  <si>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</si>
  <si>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</si>
  <si>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</si>
  <si>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</si>
  <si>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</si>
  <si>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</si>
  <si>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</si>
  <si>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</si>
  <si>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</si>
  <si>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</si>
  <si>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</si>
  <si>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</si>
  <si>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</si>
  <si>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</si>
  <si>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</si>
  <si>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</si>
  <si>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</si>
  <si>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</si>
  <si>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</si>
  <si>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</si>
  <si>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</si>
  <si>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</si>
  <si>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</si>
  <si>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</si>
  <si>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</si>
  <si>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</si>
  <si>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</si>
  <si>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</si>
  <si>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</si>
  <si>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</si>
  <si>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</si>
  <si>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</si>
  <si>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</si>
  <si>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</si>
  <si>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</si>
  <si>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</si>
  <si>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</si>
  <si>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</si>
  <si>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</si>
  <si>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</si>
  <si>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</si>
  <si>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</si>
  <si>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</si>
  <si>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</si>
  <si>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</si>
  <si>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</si>
  <si>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</si>
  <si>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</si>
  <si>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</si>
  <si>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</si>
  <si>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</si>
  <si>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</si>
  <si>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</si>
  <si>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</si>
  <si>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</si>
  <si>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</si>
  <si>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</si>
  <si>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</si>
  <si>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</si>
  <si>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</si>
  <si>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</si>
  <si>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</si>
  <si>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</si>
  <si>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</si>
  <si>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</si>
  <si>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</si>
  <si>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</si>
  <si>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</si>
  <si>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</si>
  <si>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</si>
  <si>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</si>
  <si>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</si>
  <si>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</si>
  <si>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</si>
  <si>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</si>
  <si>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</si>
  <si>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</si>
  <si>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</si>
  <si>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</si>
  <si>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</si>
  <si>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</si>
  <si>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</si>
  <si>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</si>
  <si>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</si>
  <si>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</si>
  <si>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</si>
  <si>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</si>
  <si>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</si>
  <si>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</si>
  <si>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</si>
  <si>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</si>
  <si>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</si>
  <si>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</si>
  <si>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</si>
  <si>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</si>
  <si>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</si>
  <si>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</si>
  <si>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</si>
  <si>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</si>
  <si>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</si>
  <si>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</si>
  <si>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</si>
  <si>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</si>
  <si>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</si>
  <si>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</si>
  <si>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</si>
  <si>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</si>
  <si>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</si>
  <si>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</si>
  <si>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</si>
  <si>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</si>
  <si>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</si>
  <si>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</si>
  <si>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</si>
  <si>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</si>
  <si>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</si>
  <si>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</si>
  <si>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</si>
  <si>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</si>
  <si>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</si>
  <si>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</si>
  <si>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</si>
  <si>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</si>
  <si>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</si>
  <si>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</si>
  <si>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</si>
  <si>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</si>
  <si>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</si>
  <si>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</si>
  <si>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</si>
  <si>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</si>
  <si>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</si>
  <si>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</si>
  <si>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</si>
  <si>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</si>
  <si>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</si>
  <si>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</si>
  <si>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</si>
  <si>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</si>
  <si>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</si>
  <si>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</si>
  <si>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</si>
  <si>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</si>
  <si>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</si>
  <si>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</si>
  <si>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</si>
  <si>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</si>
  <si>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</si>
  <si>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</si>
  <si>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</si>
  <si>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</si>
  <si>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</si>
  <si>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</si>
  <si>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</si>
  <si>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</si>
  <si>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</si>
  <si>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</si>
  <si>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</si>
  <si>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</si>
  <si>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</si>
  <si>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</si>
  <si>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</si>
  <si>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</si>
  <si>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</si>
  <si>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</si>
  <si>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</si>
  <si>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</si>
  <si>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</si>
  <si>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</si>
  <si>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</si>
  <si>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</si>
  <si>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</si>
  <si>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</si>
  <si>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</si>
  <si>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</si>
  <si>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</si>
  <si>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</si>
  <si>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</si>
  <si>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</si>
  <si>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</si>
  <si>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</si>
  <si>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</si>
  <si>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</si>
  <si>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</si>
  <si>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</si>
  <si>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</si>
  <si>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</si>
  <si>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</si>
  <si>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</si>
  <si>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</si>
  <si>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</si>
  <si>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</si>
  <si>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</si>
  <si>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</si>
  <si>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</si>
  <si>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</si>
  <si>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</si>
  <si>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</si>
  <si>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</si>
  <si>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</si>
  <si>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</si>
  <si>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</si>
  <si>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</si>
  <si>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</si>
  <si>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</si>
  <si>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</si>
  <si>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</si>
  <si>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</si>
  <si>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</si>
  <si>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</si>
  <si>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</si>
  <si>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</si>
  <si>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</si>
  <si>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</si>
  <si>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</si>
  <si>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</si>
  <si>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</si>
  <si>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</si>
  <si>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</si>
  <si>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</si>
  <si>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</si>
  <si>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</si>
  <si>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</si>
  <si>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</si>
  <si>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</si>
  <si>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</si>
  <si>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</si>
  <si>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</si>
  <si>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</si>
  <si>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</si>
  <si>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</si>
  <si>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</si>
  <si>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</si>
  <si>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</si>
  <si>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</si>
  <si>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</si>
  <si>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</si>
  <si>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</si>
  <si>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</si>
  <si>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</si>
  <si>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</si>
  <si>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</si>
  <si>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</si>
  <si>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</si>
  <si>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</si>
  <si>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</si>
  <si>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</si>
  <si>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</si>
  <si>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</si>
  <si>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</si>
  <si>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</si>
  <si>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</si>
  <si>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</si>
  <si>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</si>
  <si>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</si>
  <si>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</si>
  <si>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</si>
  <si>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</si>
  <si>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</si>
  <si>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</si>
  <si>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</si>
  <si>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</si>
  <si>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</si>
  <si>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</si>
  <si>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</si>
  <si>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</si>
  <si>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</si>
  <si>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</si>
  <si>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</si>
  <si>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</si>
  <si>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</si>
  <si>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</si>
  <si>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</si>
  <si>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</si>
  <si>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</si>
  <si>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</si>
  <si>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</si>
  <si>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</si>
  <si>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</si>
  <si>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</si>
  <si>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</si>
  <si>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</si>
  <si>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</si>
  <si>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</si>
  <si>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</si>
  <si>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</si>
  <si>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</si>
  <si>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</si>
  <si>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</si>
  <si>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</si>
  <si>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</si>
  <si>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</si>
  <si>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</si>
  <si>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</si>
  <si>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</si>
  <si>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</si>
  <si>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</si>
  <si>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</si>
  <si>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</si>
  <si>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</si>
  <si>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</si>
  <si>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</si>
  <si>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</si>
  <si>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</si>
  <si>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</si>
  <si>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</si>
  <si>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</si>
  <si>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</si>
  <si>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</si>
  <si>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</si>
  <si>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</si>
  <si>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</si>
  <si>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</si>
  <si>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</si>
  <si>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</si>
  <si>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</si>
  <si>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</si>
  <si>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</si>
  <si>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</si>
  <si>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</si>
  <si>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</si>
  <si>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</si>
  <si>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</si>
  <si>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</si>
  <si>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</si>
  <si>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</si>
  <si>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</si>
  <si>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</si>
  <si>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</si>
  <si>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</si>
  <si>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</si>
  <si>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</si>
  <si>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</si>
  <si>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</si>
  <si>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</si>
  <si>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</si>
  <si>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</si>
  <si>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</si>
  <si>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</si>
  <si>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</si>
  <si>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</si>
  <si>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</si>
  <si>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</si>
  <si>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</si>
  <si>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</si>
  <si>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</si>
  <si>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</si>
  <si>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</si>
  <si>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</si>
  <si>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</si>
  <si>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</si>
  <si>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</si>
  <si>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</si>
  <si>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</si>
  <si>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</si>
  <si>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</si>
  <si>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</si>
  <si>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</si>
  <si>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</si>
  <si>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</si>
  <si>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</si>
  <si>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</si>
  <si>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</si>
  <si>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</si>
  <si>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</si>
  <si>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</si>
  <si>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</si>
  <si>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</si>
  <si>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</si>
  <si>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</si>
  <si>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</si>
  <si>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</si>
  <si>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</si>
  <si>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</si>
  <si>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</si>
  <si>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</si>
  <si>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</si>
  <si>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</si>
  <si>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</si>
  <si>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</si>
  <si>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</si>
  <si>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</si>
  <si>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</si>
  <si>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</si>
  <si>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</si>
  <si>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</si>
  <si>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</si>
  <si>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</si>
  <si>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</si>
  <si>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</si>
  <si>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</si>
  <si>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</si>
  <si>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</si>
  <si>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</si>
  <si>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</si>
  <si>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</si>
  <si>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</si>
  <si>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</si>
  <si>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</si>
  <si>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</si>
  <si>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</si>
  <si>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</si>
  <si>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</si>
  <si>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</si>
  <si>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</si>
  <si>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</si>
  <si>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</si>
  <si>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</si>
  <si>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</si>
  <si>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</si>
  <si>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</si>
  <si>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</si>
  <si>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</si>
  <si>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</si>
  <si>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</si>
  <si>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</si>
  <si>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</si>
  <si>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</si>
  <si>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</si>
  <si>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</si>
  <si>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</si>
  <si>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</si>
  <si>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</si>
  <si>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</si>
  <si>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</si>
  <si>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</si>
  <si>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</si>
  <si>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</si>
  <si>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</si>
  <si>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</si>
  <si>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</si>
  <si>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</si>
  <si>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</si>
  <si>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</si>
  <si>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</si>
  <si>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</si>
  <si>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</si>
  <si>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</si>
  <si>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</si>
  <si>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</si>
  <si>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</si>
  <si>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</si>
  <si>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</si>
  <si>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</si>
  <si>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</si>
  <si>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</si>
  <si>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</si>
  <si>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</si>
  <si>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</si>
  <si>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</si>
  <si>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</si>
  <si>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</si>
  <si>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</si>
  <si>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</si>
  <si>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</si>
  <si>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</si>
  <si>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</si>
  <si>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</si>
  <si>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</si>
  <si>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</si>
  <si>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</si>
  <si>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</si>
  <si>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</si>
  <si>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</si>
  <si>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</si>
  <si>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</si>
  <si>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</si>
  <si>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</si>
  <si>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</si>
  <si>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</si>
  <si>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</si>
  <si>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</si>
  <si>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</si>
  <si>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</si>
  <si>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</si>
  <si>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</si>
  <si>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</si>
  <si>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</si>
  <si>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</si>
  <si>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</si>
  <si>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</si>
  <si>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</si>
  <si>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</si>
  <si>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</si>
  <si>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</si>
  <si>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</si>
  <si>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</si>
  <si>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</si>
  <si>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</si>
  <si>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</si>
  <si>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</si>
  <si>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</si>
  <si>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</si>
  <si>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</si>
  <si>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</si>
  <si>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</si>
  <si>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</si>
  <si>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</si>
  <si>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</si>
  <si>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</si>
  <si>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</si>
  <si>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</si>
  <si>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</si>
  <si>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</si>
  <si>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</si>
  <si>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</si>
  <si>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</si>
  <si>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</si>
  <si>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</si>
  <si>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</si>
  <si>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</si>
  <si>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</si>
  <si>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</si>
  <si>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</si>
  <si>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</si>
  <si>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</si>
  <si>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</si>
  <si>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</si>
  <si>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</si>
  <si>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</si>
  <si>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</si>
  <si>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</si>
  <si>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</si>
  <si>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</si>
  <si>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</si>
  <si>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</si>
  <si>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</si>
  <si>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</si>
  <si>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</si>
  <si>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</si>
  <si>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</si>
  <si>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</si>
  <si>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</si>
  <si>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</si>
  <si>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</si>
  <si>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</si>
  <si>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</si>
  <si>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</si>
  <si>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</si>
  <si>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</si>
  <si>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</si>
  <si>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</si>
  <si>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</si>
  <si>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</si>
  <si>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</si>
  <si>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</si>
  <si>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</si>
  <si>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</si>
  <si>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</si>
  <si>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</si>
  <si>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</si>
  <si>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</si>
  <si>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</si>
  <si>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</si>
  <si>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</si>
  <si>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</si>
  <si>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</si>
  <si>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</si>
  <si>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</si>
  <si>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</si>
  <si>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</si>
  <si>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</si>
  <si>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</si>
  <si>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</si>
  <si>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</si>
  <si>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</si>
  <si>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</si>
  <si>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</si>
  <si>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</si>
  <si>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</si>
  <si>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</si>
  <si>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</si>
  <si>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</si>
  <si>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</si>
  <si>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</si>
  <si>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</si>
  <si>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</si>
  <si>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</si>
  <si>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</si>
  <si>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</si>
  <si>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</si>
  <si>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</si>
  <si>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</si>
  <si>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</si>
  <si>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</si>
  <si>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</si>
  <si>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</si>
  <si>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</si>
  <si>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</si>
  <si>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</si>
  <si>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</si>
  <si>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</si>
  <si>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</si>
  <si>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</si>
  <si>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</si>
  <si>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</si>
  <si>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</si>
  <si>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</si>
  <si>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</si>
  <si>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</si>
  <si>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</si>
  <si>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</si>
  <si>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</si>
  <si>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</si>
  <si>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</si>
  <si>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</si>
  <si>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</si>
  <si>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</si>
  <si>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</si>
  <si>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</si>
  <si>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</si>
  <si>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</si>
  <si>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</si>
  <si>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</si>
  <si>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</si>
  <si>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</si>
  <si>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</si>
  <si>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</si>
  <si>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</si>
  <si>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</si>
  <si>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</si>
  <si>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</si>
  <si>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</si>
  <si>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</si>
  <si>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</si>
  <si>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</si>
  <si>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</si>
  <si>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</si>
  <si>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</si>
  <si>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</si>
  <si>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</si>
  <si>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</si>
  <si>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</si>
  <si>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</si>
  <si>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</si>
  <si>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</si>
  <si>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</si>
  <si>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</si>
  <si>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</si>
  <si>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</si>
  <si>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</si>
  <si>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</si>
  <si>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</si>
  <si>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</si>
  <si>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</si>
  <si>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</si>
  <si>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</si>
  <si>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</si>
  <si>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</si>
  <si>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</si>
  <si>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</si>
  <si>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</si>
  <si>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</si>
  <si>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</si>
  <si>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</si>
  <si>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</si>
  <si>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</si>
  <si>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</si>
  <si>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</si>
  <si>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</si>
  <si>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</si>
  <si>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</si>
  <si>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</si>
  <si>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</si>
  <si>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</si>
  <si>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</si>
  <si>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</si>
  <si>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</si>
  <si>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</si>
  <si>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</si>
  <si>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</si>
  <si>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</si>
  <si>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</si>
  <si>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</si>
  <si>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</si>
  <si>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</si>
  <si>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</si>
  <si>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</si>
  <si>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</si>
  <si>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</si>
  <si>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</si>
  <si>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</si>
  <si>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</si>
  <si>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</si>
  <si>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</si>
  <si>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</si>
  <si>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</si>
  <si>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</si>
  <si>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</si>
  <si>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</si>
  <si>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</si>
  <si>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</si>
  <si>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</si>
  <si>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</si>
  <si>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</si>
  <si>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</si>
  <si>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</si>
  <si>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</si>
  <si>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</si>
  <si>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</si>
  <si>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</si>
  <si>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</si>
  <si>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</si>
  <si>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</si>
  <si>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</si>
  <si>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</si>
  <si>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</si>
  <si>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</si>
  <si>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</si>
  <si>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</si>
  <si>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</si>
  <si>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</si>
  <si>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</si>
  <si>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</si>
  <si>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</si>
  <si>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</si>
  <si>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</si>
  <si>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</si>
  <si>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</si>
  <si>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</si>
  <si>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</si>
  <si>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</si>
  <si>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</si>
  <si>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</si>
  <si>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</si>
  <si>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</si>
  <si>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</si>
  <si>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</si>
  <si>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</si>
  <si>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</si>
  <si>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</si>
  <si>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</si>
  <si>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</si>
  <si>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</si>
  <si>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</si>
  <si>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</si>
  <si>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</si>
  <si>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</si>
  <si>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</si>
  <si>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</si>
  <si>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</si>
  <si>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</si>
  <si>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</si>
  <si>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</si>
  <si>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</si>
  <si>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</si>
  <si>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</si>
  <si>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</si>
  <si>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</si>
  <si>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</si>
  <si>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</si>
  <si>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</si>
  <si>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</si>
  <si>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</si>
  <si>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</si>
  <si>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</si>
  <si>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</si>
  <si>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</si>
  <si>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</si>
  <si>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</si>
  <si>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</si>
  <si>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</si>
  <si>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</si>
  <si>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</si>
  <si>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</si>
  <si>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</si>
  <si>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</si>
  <si>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</si>
  <si>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</si>
  <si>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</si>
  <si>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</si>
  <si>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</si>
  <si>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</si>
  <si>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</si>
  <si>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</si>
  <si>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</si>
  <si>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</si>
  <si>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</si>
  <si>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</si>
  <si>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</si>
  <si>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</si>
  <si>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</si>
  <si>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</si>
  <si>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</si>
  <si>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</si>
  <si>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</si>
  <si>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</si>
  <si>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</si>
  <si>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</si>
  <si>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</si>
  <si>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</si>
  <si>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</si>
  <si>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</si>
  <si>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</si>
  <si>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</si>
  <si>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</si>
  <si>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</si>
  <si>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</si>
  <si>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</si>
  <si>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</si>
  <si>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</si>
  <si>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</si>
  <si>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</si>
  <si>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</si>
  <si>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</si>
  <si>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</si>
  <si>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</si>
  <si>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</si>
  <si>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</si>
  <si>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</si>
  <si>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</si>
  <si>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</si>
  <si>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</si>
  <si>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</si>
  <si>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</si>
  <si>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</si>
  <si>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</si>
  <si>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</si>
  <si>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</si>
  <si>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</si>
  <si>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</si>
  <si>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</si>
  <si>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</si>
  <si>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</si>
  <si>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</si>
  <si>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</si>
  <si>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</si>
  <si>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</si>
  <si>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</si>
  <si>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</si>
  <si>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</si>
  <si>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</si>
  <si>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</si>
  <si>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</si>
  <si>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</si>
  <si>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</si>
  <si>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</si>
  <si>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</si>
  <si>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</si>
  <si>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</si>
  <si>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</si>
  <si>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</si>
  <si>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</si>
  <si>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</si>
  <si>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</si>
  <si>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</si>
  <si>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</si>
  <si>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</si>
  <si>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</si>
  <si>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</si>
  <si>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</si>
  <si>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</si>
  <si>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</si>
  <si>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</si>
  <si>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</si>
  <si>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</si>
  <si>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</si>
  <si>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</si>
  <si>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</si>
  <si>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</si>
  <si>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</si>
  <si>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</si>
  <si>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</si>
  <si>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</si>
  <si>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</si>
  <si>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</si>
  <si>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</si>
  <si>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</si>
  <si>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</si>
  <si>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</si>
  <si>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</si>
  <si>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</si>
  <si>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</si>
  <si>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</si>
  <si>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</si>
  <si>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</si>
  <si>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</si>
  <si>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</si>
  <si>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</si>
  <si>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</si>
  <si>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</si>
  <si>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</si>
  <si>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</si>
  <si>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</si>
  <si>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</si>
  <si>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</si>
  <si>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</si>
  <si>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</si>
  <si>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</si>
  <si>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</si>
  <si>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</si>
  <si>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</si>
  <si>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</si>
  <si>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</si>
  <si>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</si>
  <si>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</si>
  <si>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</si>
  <si>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</si>
  <si>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</si>
  <si>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</si>
  <si>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</si>
  <si>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</si>
  <si>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</si>
  <si>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</si>
  <si>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</si>
  <si>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</si>
  <si>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</si>
  <si>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</si>
  <si>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</si>
  <si>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</si>
  <si>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</si>
  <si>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</si>
  <si>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</si>
  <si>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</si>
  <si>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</si>
  <si>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</si>
  <si>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</si>
  <si>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</si>
  <si>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</si>
  <si>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</si>
  <si>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</si>
  <si>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</si>
  <si>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</si>
  <si>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</si>
  <si>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</si>
  <si>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</si>
  <si>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</si>
  <si>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</si>
  <si>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</si>
  <si>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</si>
  <si>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</si>
  <si>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</si>
  <si>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</si>
  <si>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</si>
  <si>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</si>
  <si>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</si>
  <si>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</si>
  <si>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</si>
  <si>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</si>
  <si>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</si>
  <si>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</si>
  <si>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</si>
  <si>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</si>
  <si>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</si>
  <si>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</si>
  <si>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</si>
  <si>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</si>
  <si>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</si>
  <si>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</si>
  <si>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</si>
  <si>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</si>
  <si>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</si>
  <si>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</si>
  <si>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</si>
  <si>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</si>
  <si>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</si>
  <si>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</si>
  <si>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</si>
  <si>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</si>
  <si>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</si>
  <si>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</si>
  <si>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</si>
  <si>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</si>
  <si>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</si>
  <si>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</si>
  <si>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</si>
  <si>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</si>
  <si>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</si>
  <si>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</si>
  <si>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</si>
  <si>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</si>
  <si>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</si>
  <si>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</si>
  <si>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</si>
  <si>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</si>
  <si>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</si>
  <si>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</si>
  <si>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</si>
  <si>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</si>
  <si>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</si>
  <si>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</si>
  <si>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</si>
  <si>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</si>
  <si>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</si>
  <si>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</si>
  <si>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</si>
  <si>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</si>
  <si>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</si>
  <si>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</si>
  <si>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</si>
  <si>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</si>
  <si>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</si>
  <si>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</si>
  <si>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</si>
  <si>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</si>
  <si>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</si>
  <si>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</si>
  <si>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</si>
  <si>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</si>
  <si>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</si>
  <si>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</si>
  <si>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</si>
  <si>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</si>
  <si>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</si>
  <si>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</si>
  <si>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</si>
  <si>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</si>
  <si>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</si>
  <si>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</si>
  <si>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</si>
  <si>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</si>
  <si>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</si>
  <si>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</si>
  <si>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</si>
  <si>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</si>
  <si>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</si>
  <si>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</si>
  <si>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</si>
  <si>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</si>
  <si>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</si>
  <si>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</si>
  <si>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</si>
  <si>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</si>
  <si>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</si>
  <si>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</si>
  <si>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</si>
  <si>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</si>
  <si>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</si>
  <si>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</si>
  <si>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</si>
  <si>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</si>
  <si>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</si>
  <si>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</si>
  <si>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</si>
  <si>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</si>
  <si>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</si>
  <si>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</si>
  <si>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</si>
  <si>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</si>
  <si>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</si>
  <si>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</si>
  <si>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</si>
  <si>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</si>
  <si>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</si>
  <si>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</si>
  <si>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</si>
  <si>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</si>
  <si>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</si>
  <si>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</si>
  <si>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</si>
  <si>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</si>
  <si>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</si>
  <si>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</si>
  <si>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</si>
  <si>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</si>
  <si>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</si>
  <si>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</si>
  <si>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</si>
  <si>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</si>
  <si>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</si>
  <si>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</si>
  <si>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</si>
  <si>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</si>
  <si>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</si>
  <si>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</si>
  <si>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</si>
  <si>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</si>
  <si>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</si>
  <si>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</si>
  <si>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</si>
  <si>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</si>
  <si>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</si>
  <si>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</si>
  <si>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</si>
  <si>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</si>
  <si>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</si>
  <si>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</si>
  <si>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</si>
  <si>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</si>
  <si>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</si>
  <si>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</si>
  <si>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</si>
  <si>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</si>
  <si>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</si>
  <si>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</si>
  <si>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</si>
  <si>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</si>
  <si>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</si>
  <si>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</si>
  <si>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</si>
  <si>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</si>
  <si>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</si>
  <si>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</si>
  <si>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</si>
  <si>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</si>
  <si>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</si>
  <si>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</si>
  <si>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</si>
  <si>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</si>
  <si>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</si>
  <si>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</si>
  <si>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</si>
  <si>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</si>
  <si>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</si>
  <si>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</si>
  <si>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</si>
  <si>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</si>
  <si>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</si>
  <si>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</si>
  <si>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</si>
  <si>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</si>
  <si>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</si>
  <si>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</si>
  <si>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</si>
  <si>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</si>
  <si>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</si>
  <si>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</si>
  <si>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</si>
  <si>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</si>
  <si>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</si>
  <si>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</si>
  <si>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</si>
  <si>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</si>
  <si>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</si>
  <si>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</si>
  <si>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</si>
  <si>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</si>
  <si>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</si>
  <si>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</si>
  <si>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</si>
  <si>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</si>
  <si>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</si>
  <si>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</si>
  <si>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</si>
  <si>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</si>
  <si>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</si>
  <si>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</si>
  <si>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</si>
  <si>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</si>
  <si>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</si>
  <si>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</si>
  <si>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</si>
  <si>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</si>
  <si>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</si>
  <si>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</si>
  <si>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</si>
  <si>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</si>
  <si>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</si>
  <si>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</si>
  <si>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</si>
  <si>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</si>
  <si>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</si>
  <si>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</si>
  <si>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</si>
  <si>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</si>
  <si>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</si>
  <si>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</si>
  <si>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</si>
  <si>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</si>
  <si>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</si>
  <si>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</si>
  <si>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</si>
  <si>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</si>
  <si>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</si>
  <si>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</si>
  <si>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</si>
  <si>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</si>
  <si>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</si>
  <si>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</si>
  <si>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</si>
  <si>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</si>
  <si>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</si>
  <si>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</si>
  <si>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</si>
  <si>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</si>
  <si>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</si>
  <si>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</si>
  <si>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</si>
  <si>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</si>
  <si>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</si>
  <si>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</si>
  <si>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</si>
  <si>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</si>
  <si>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</si>
  <si>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</si>
  <si>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</si>
  <si>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</si>
  <si>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</si>
  <si>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</si>
  <si>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</si>
  <si>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</si>
  <si>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</si>
  <si>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</si>
  <si>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</si>
  <si>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</si>
  <si>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</si>
  <si>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</si>
  <si>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</si>
  <si>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</si>
  <si>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</si>
  <si>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</si>
  <si>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</si>
  <si>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</si>
  <si>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</si>
  <si>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</si>
  <si>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</si>
  <si>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</si>
  <si>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</si>
  <si>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</si>
  <si>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</si>
  <si>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</si>
  <si>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</si>
  <si>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</si>
  <si>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</si>
  <si>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</si>
  <si>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</si>
  <si>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</si>
  <si>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</si>
  <si>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</si>
  <si>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</si>
  <si>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</si>
  <si>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</si>
  <si>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</si>
  <si>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</si>
  <si>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</si>
  <si>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</si>
  <si>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</si>
  <si>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</si>
  <si>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</si>
  <si>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</si>
  <si>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</si>
  <si>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</si>
  <si>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</si>
  <si>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</si>
  <si>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</si>
  <si>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</si>
  <si>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</si>
  <si>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</si>
  <si>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</si>
  <si>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</si>
  <si>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</si>
  <si>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</si>
  <si>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</si>
  <si>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</si>
  <si>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</si>
  <si>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</si>
  <si>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</si>
  <si>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</si>
  <si>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</si>
  <si>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</si>
  <si>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</si>
  <si>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</si>
  <si>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</si>
  <si>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</si>
  <si>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</si>
  <si>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</si>
  <si>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</si>
  <si>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</si>
  <si>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</si>
  <si>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</si>
  <si>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</si>
  <si>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</si>
  <si>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</si>
  <si>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</si>
  <si>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</si>
  <si>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</si>
  <si>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</si>
  <si>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</si>
  <si>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</si>
  <si>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</si>
  <si>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</si>
  <si>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</si>
  <si>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</si>
  <si>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</si>
  <si>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</si>
  <si>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</si>
  <si>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</si>
  <si>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</si>
  <si>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</si>
  <si>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</si>
  <si>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</si>
  <si>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</si>
  <si>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</si>
  <si>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</si>
  <si>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</si>
  <si>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</si>
  <si>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</si>
  <si>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</si>
  <si>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</si>
  <si>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</si>
  <si>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</si>
  <si>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</si>
  <si>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</si>
  <si>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</si>
  <si>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</si>
  <si>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</si>
  <si>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</si>
  <si>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</si>
  <si>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</si>
  <si>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</si>
  <si>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</si>
  <si>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</si>
  <si>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</si>
  <si>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</si>
  <si>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</si>
  <si>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</si>
  <si>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</si>
  <si>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</si>
  <si>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</si>
  <si>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</si>
  <si>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</si>
  <si>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</si>
  <si>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</si>
  <si>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</si>
  <si>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</si>
  <si>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</si>
  <si>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</si>
  <si>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</si>
  <si>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</si>
  <si>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</si>
  <si>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</si>
  <si>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</si>
  <si>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</si>
  <si>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</si>
  <si>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</si>
  <si>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</si>
  <si>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</si>
  <si>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</si>
  <si>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</si>
  <si>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</si>
  <si>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</si>
  <si>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</si>
  <si>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</si>
  <si>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</si>
  <si>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</si>
  <si>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</si>
  <si>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</si>
  <si>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</si>
  <si>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</si>
  <si>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</si>
  <si>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</si>
  <si>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</si>
  <si>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</si>
  <si>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</si>
  <si>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</si>
  <si>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</si>
  <si>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</si>
  <si>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</si>
  <si>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</si>
  <si>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</si>
  <si>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</si>
  <si>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</si>
  <si>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</si>
  <si>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</si>
  <si>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</si>
  <si>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</si>
  <si>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</si>
  <si>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</si>
  <si>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</si>
  <si>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</si>
  <si>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</si>
  <si>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</si>
  <si>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</si>
  <si>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</si>
  <si>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</si>
  <si>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</si>
  <si>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</si>
  <si>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</si>
  <si>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</si>
  <si>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</si>
  <si>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</si>
  <si>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</si>
  <si>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</si>
  <si>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</si>
  <si>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</si>
  <si>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</si>
  <si>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</si>
  <si>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</si>
  <si>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</si>
  <si>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</si>
  <si>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</si>
  <si>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</si>
  <si>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</si>
  <si>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</si>
  <si>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</si>
  <si>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</si>
  <si>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</si>
  <si>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</si>
  <si>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</si>
  <si>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</si>
  <si>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</si>
  <si>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</si>
  <si>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</si>
  <si>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</si>
  <si>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</si>
  <si>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</si>
  <si>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</si>
  <si>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</si>
  <si>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</si>
  <si>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</si>
  <si>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</si>
  <si>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</si>
  <si>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</si>
  <si>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</si>
  <si>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</si>
  <si>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</si>
  <si>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</si>
  <si>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</si>
  <si>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</si>
  <si>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</si>
  <si>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</si>
  <si>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</si>
  <si>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</si>
  <si>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</si>
  <si>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</si>
  <si>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</si>
  <si>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</si>
  <si>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</si>
  <si>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</si>
  <si>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</si>
  <si>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</si>
  <si>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</si>
  <si>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</si>
  <si>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</si>
  <si>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</si>
  <si>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</si>
  <si>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</si>
  <si>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</si>
  <si>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</si>
  <si>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</si>
  <si>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</si>
  <si>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</si>
  <si>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</si>
  <si>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</si>
  <si>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</si>
  <si>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</si>
  <si>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</si>
  <si>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</si>
  <si>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</si>
  <si>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</si>
  <si>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</si>
  <si>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</si>
  <si>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</si>
  <si>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</si>
  <si>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</si>
  <si>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</si>
  <si>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</si>
  <si>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</si>
  <si>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</si>
  <si>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</si>
  <si>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</si>
  <si>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</si>
  <si>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</si>
  <si>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</si>
  <si>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</si>
  <si>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</si>
  <si>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</si>
  <si>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</si>
  <si>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</si>
  <si>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</si>
  <si>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</si>
  <si>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</si>
  <si>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</si>
  <si>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</si>
  <si>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</si>
  <si>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</si>
  <si>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</si>
  <si>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</si>
  <si>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</si>
  <si>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</si>
  <si>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</si>
  <si>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</si>
  <si>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</si>
  <si>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</si>
  <si>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</si>
  <si>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</si>
  <si>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</si>
  <si>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</si>
  <si>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</si>
  <si>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</si>
  <si>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</si>
  <si>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</si>
  <si>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</si>
  <si>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</si>
  <si>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</si>
  <si>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</si>
  <si>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</si>
  <si>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</si>
  <si>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</si>
  <si>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</si>
  <si>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</si>
  <si>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</si>
  <si>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</si>
  <si>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</si>
  <si>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</si>
  <si>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</si>
  <si>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</si>
  <si>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</si>
  <si>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</si>
  <si>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</si>
  <si>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</si>
  <si>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</si>
  <si>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</si>
  <si>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</si>
  <si>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</si>
  <si>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</si>
  <si>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</si>
  <si>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</si>
  <si>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</si>
  <si>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</si>
  <si>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</si>
  <si>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</si>
  <si>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</si>
  <si>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</si>
  <si>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</si>
  <si>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</si>
  <si>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</si>
  <si>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</si>
  <si>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</si>
  <si>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</si>
  <si>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</si>
  <si>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</si>
  <si>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</si>
  <si>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</si>
  <si>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</si>
  <si>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</si>
  <si>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</si>
  <si>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</si>
  <si>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</si>
  <si>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</si>
  <si>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</si>
  <si>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</si>
  <si>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</si>
  <si>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</si>
  <si>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</si>
  <si>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</si>
  <si>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</si>
  <si>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</si>
  <si>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</si>
  <si>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</si>
  <si>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</si>
  <si>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</si>
  <si>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</si>
  <si>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</si>
  <si>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</si>
  <si>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</si>
  <si>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</si>
  <si>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</si>
  <si>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</si>
  <si>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</si>
  <si>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</si>
  <si>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</si>
  <si>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</si>
  <si>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</si>
  <si>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</si>
  <si>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</si>
  <si>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</si>
  <si>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</si>
  <si>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</si>
  <si>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</si>
  <si>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</si>
  <si>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</si>
  <si>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</si>
  <si>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</si>
  <si>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</si>
  <si>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</si>
  <si>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</si>
  <si>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</si>
  <si>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</si>
  <si>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</si>
  <si>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</si>
  <si>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</si>
  <si>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</si>
  <si>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</si>
  <si>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</si>
  <si>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</si>
  <si>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</si>
  <si>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</si>
  <si>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</si>
  <si>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</si>
  <si>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</si>
  <si>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</si>
  <si>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</si>
  <si>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</si>
  <si>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</si>
  <si>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</si>
  <si>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</si>
  <si>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</si>
  <si>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</si>
  <si>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</si>
  <si>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</si>
  <si>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</si>
  <si>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</si>
  <si>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</si>
  <si>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</si>
  <si>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</si>
  <si>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</si>
  <si>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</si>
  <si>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</si>
  <si>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</si>
  <si>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</si>
  <si>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</si>
  <si>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</si>
  <si>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</si>
  <si>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</si>
  <si>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</si>
  <si>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</si>
  <si>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</si>
  <si>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</si>
  <si>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</si>
  <si>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</si>
  <si>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</si>
  <si>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</si>
  <si>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</si>
  <si>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</si>
  <si>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</si>
  <si>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</si>
  <si>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</si>
  <si>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</si>
  <si>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</si>
  <si>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</si>
  <si>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</si>
  <si>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</si>
  <si>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</si>
  <si>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</si>
  <si>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</si>
  <si>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</si>
  <si>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</si>
  <si>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</si>
  <si>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</si>
  <si>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</si>
  <si>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</si>
  <si>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</si>
  <si>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</si>
  <si>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</si>
  <si>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</si>
  <si>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</si>
  <si>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</si>
  <si>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</si>
  <si>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</si>
  <si>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</si>
  <si>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</si>
  <si>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</si>
  <si>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</si>
  <si>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</si>
  <si>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</si>
  <si>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</si>
  <si>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</si>
  <si>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</si>
  <si>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</si>
  <si>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</si>
  <si>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</si>
  <si>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</si>
  <si>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</si>
  <si>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</si>
  <si>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</si>
  <si>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</si>
  <si>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</si>
  <si>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</si>
  <si>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</si>
  <si>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</si>
  <si>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</si>
  <si>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</si>
  <si>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</si>
  <si>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</si>
  <si>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</si>
  <si>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</si>
  <si>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</si>
  <si>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</si>
  <si>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</si>
  <si>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</si>
  <si>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</si>
  <si>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</si>
  <si>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</si>
  <si>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</si>
  <si>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</si>
  <si>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</si>
  <si>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</si>
  <si>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</si>
  <si>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</si>
  <si>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</si>
  <si>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</si>
  <si>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</si>
  <si>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</si>
  <si>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</si>
  <si>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</si>
  <si>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</si>
  <si>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</si>
  <si>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</si>
  <si>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</si>
  <si>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</si>
  <si>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</si>
  <si>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</si>
  <si>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</si>
  <si>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</si>
  <si>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</si>
  <si>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</si>
  <si>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</si>
  <si>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</si>
  <si>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</si>
  <si>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</si>
  <si>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</si>
  <si>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</si>
  <si>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</si>
  <si>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</si>
  <si>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</si>
  <si>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</si>
  <si>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</si>
  <si>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</si>
  <si>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</si>
  <si>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</si>
  <si>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</si>
  <si>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</si>
  <si>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</si>
  <si>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</si>
  <si>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</si>
  <si>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</si>
  <si>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</si>
  <si>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</si>
  <si>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</si>
  <si>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</si>
  <si>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</si>
  <si>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</si>
  <si>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</si>
  <si>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</si>
  <si>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</si>
  <si>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</si>
  <si>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</si>
  <si>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</si>
  <si>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</si>
  <si>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</si>
  <si>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</si>
  <si>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</si>
  <si>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</si>
  <si>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</si>
  <si>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</si>
  <si>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</si>
  <si>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</si>
  <si>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</si>
  <si>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</si>
  <si>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</si>
  <si>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</si>
  <si>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</si>
  <si>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</si>
  <si>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</si>
  <si>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</si>
  <si>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</si>
  <si>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</si>
  <si>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</si>
  <si>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</si>
  <si>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</si>
  <si>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</si>
  <si>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</si>
  <si>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</si>
  <si>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</si>
  <si>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</si>
  <si>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</si>
  <si>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</si>
  <si>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</si>
  <si>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</si>
  <si>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</si>
  <si>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</si>
  <si>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</si>
  <si>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</si>
  <si>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</si>
  <si>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</si>
  <si>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</si>
  <si>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</si>
  <si>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</si>
  <si>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</si>
  <si>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</si>
  <si>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</si>
  <si>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</si>
  <si>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</si>
  <si>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</si>
  <si>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</si>
  <si>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</si>
  <si>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</si>
  <si>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</si>
  <si>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</si>
  <si>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</si>
  <si>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</si>
  <si>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</si>
  <si>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</si>
  <si>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</si>
  <si>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</si>
  <si>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</si>
  <si>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</si>
  <si>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</si>
  <si>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</si>
  <si>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</si>
  <si>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</si>
  <si>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</si>
  <si>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</si>
  <si>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</si>
  <si>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</si>
  <si>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</si>
  <si>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</si>
  <si>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</si>
  <si>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</si>
  <si>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</si>
  <si>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</si>
  <si>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</si>
  <si>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</si>
  <si>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</si>
  <si>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</si>
  <si>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</si>
  <si>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</si>
  <si>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</si>
  <si>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</si>
  <si>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</si>
  <si>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</si>
  <si>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</si>
  <si>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</si>
  <si>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</si>
  <si>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</si>
  <si>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</si>
  <si>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</si>
  <si>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</si>
  <si>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</si>
  <si>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</si>
  <si>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</si>
  <si>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</si>
  <si>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</si>
  <si>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</si>
  <si>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</si>
  <si>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</si>
  <si>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</si>
  <si>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</si>
  <si>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</si>
  <si>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</si>
  <si>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</si>
  <si>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</si>
  <si>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</si>
  <si>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</si>
  <si>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</si>
  <si>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</si>
  <si>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</si>
  <si>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</si>
  <si>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</si>
  <si>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</si>
  <si>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</si>
  <si>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</si>
  <si>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</si>
  <si>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</si>
  <si>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</si>
  <si>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</si>
  <si>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</si>
  <si>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</si>
  <si>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</si>
  <si>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</si>
  <si>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</si>
  <si>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</si>
  <si>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</si>
  <si>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</si>
  <si>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</si>
  <si>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</si>
  <si>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</si>
  <si>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</si>
  <si>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</si>
  <si>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</si>
  <si>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</si>
  <si>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</si>
  <si>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</si>
  <si>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</si>
  <si>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</si>
  <si>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</si>
  <si>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</si>
  <si>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</si>
  <si>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</si>
  <si>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</si>
  <si>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</si>
  <si>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</si>
  <si>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</si>
  <si>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</si>
  <si>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</si>
  <si>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</si>
  <si>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</si>
  <si>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</si>
  <si>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</si>
  <si>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</si>
  <si>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</si>
  <si>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</si>
  <si>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</si>
  <si>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</si>
  <si>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</si>
  <si>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</si>
  <si>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</si>
  <si>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</si>
  <si>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</si>
  <si>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</si>
  <si>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</si>
  <si>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</si>
  <si>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</si>
  <si>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</si>
  <si>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</si>
  <si>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</si>
  <si>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</si>
  <si>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</si>
  <si>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</si>
  <si>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</si>
  <si>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</si>
  <si>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</si>
  <si>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</si>
  <si>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</si>
  <si>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</si>
  <si>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</si>
  <si>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</si>
  <si>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</si>
  <si>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</si>
  <si>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</si>
  <si>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</si>
  <si>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</si>
  <si>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</si>
  <si>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</si>
  <si>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</si>
  <si>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</si>
  <si>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</si>
  <si>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</si>
  <si>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</si>
  <si>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</si>
  <si>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</si>
  <si>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</si>
  <si>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</si>
  <si>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</si>
  <si>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</si>
  <si>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</si>
  <si>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</si>
  <si>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</si>
  <si>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</si>
  <si>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</si>
  <si>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</si>
  <si>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</si>
  <si>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</si>
  <si>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</si>
  <si>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</si>
  <si>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</si>
  <si>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</si>
  <si>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</si>
  <si>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</si>
  <si>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</si>
  <si>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</si>
  <si>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</si>
  <si>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</si>
  <si>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</si>
  <si>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</si>
  <si>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</si>
  <si>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</si>
  <si>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</si>
  <si>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</si>
  <si>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</si>
  <si>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</si>
  <si>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</si>
  <si>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</si>
  <si>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</si>
  <si>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</si>
  <si>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</si>
  <si>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</si>
  <si>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</si>
  <si>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</si>
  <si>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</si>
  <si>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</si>
  <si>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</si>
  <si>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</si>
  <si>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</si>
  <si>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</si>
  <si>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</si>
  <si>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</si>
  <si>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</si>
  <si>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</si>
  <si>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</si>
  <si>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</si>
  <si>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</si>
  <si>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</si>
  <si>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</si>
  <si>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</si>
  <si>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</si>
  <si>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</si>
  <si>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</si>
  <si>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</si>
  <si>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</si>
  <si>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</si>
  <si>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</si>
  <si>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</si>
  <si>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</si>
  <si>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</si>
  <si>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</si>
  <si>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</si>
  <si>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</si>
  <si>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</si>
  <si>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</si>
  <si>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</si>
  <si>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</si>
  <si>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</si>
  <si>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</si>
  <si>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</si>
  <si>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</si>
  <si>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</si>
  <si>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</si>
  <si>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</si>
  <si>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</si>
  <si>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</si>
  <si>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</si>
  <si>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</si>
  <si>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</si>
  <si>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</si>
  <si>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</si>
  <si>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</si>
  <si>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</si>
  <si>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</si>
  <si>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</si>
  <si>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</si>
  <si>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</si>
  <si>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</si>
  <si>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</si>
  <si>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</si>
  <si>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</si>
  <si>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</si>
  <si>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</si>
  <si>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</si>
  <si>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</si>
  <si>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</si>
  <si>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</si>
  <si>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</si>
  <si>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</si>
  <si>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</si>
  <si>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</si>
  <si>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</si>
  <si>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</si>
  <si>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</si>
  <si>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</si>
  <si>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</si>
  <si>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</si>
  <si>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</si>
  <si>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</si>
  <si>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</si>
  <si>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</si>
  <si>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</si>
  <si>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</si>
  <si>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</si>
  <si>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</si>
  <si>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</si>
  <si>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</si>
  <si>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</si>
  <si>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</si>
  <si>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</si>
  <si>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</si>
  <si>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</si>
  <si>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</si>
  <si>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</si>
  <si>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</si>
  <si>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</si>
  <si>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</si>
  <si>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</si>
  <si>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</si>
  <si>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</si>
  <si>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</si>
  <si>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</si>
  <si>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</si>
  <si>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</si>
  <si>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</si>
  <si>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</si>
  <si>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</si>
  <si>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</si>
  <si>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</si>
  <si>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</si>
  <si>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</si>
  <si>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</si>
  <si>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</si>
  <si>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</si>
  <si>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</si>
  <si>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</si>
  <si>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</si>
  <si>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</si>
  <si>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</si>
  <si>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</si>
  <si>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</si>
  <si>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</si>
  <si>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</si>
  <si>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</si>
  <si>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</si>
  <si>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</si>
  <si>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</si>
  <si>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</si>
  <si>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</si>
  <si>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</si>
  <si>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</si>
  <si>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</si>
  <si>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</si>
  <si>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</si>
  <si>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</si>
  <si>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</si>
  <si>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</si>
  <si>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</si>
  <si>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</si>
  <si>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</si>
  <si>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</si>
  <si>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</si>
  <si>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</si>
  <si>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</si>
  <si>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</si>
  <si>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</si>
  <si>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</si>
  <si>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</si>
  <si>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</si>
  <si>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</si>
  <si>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</si>
  <si>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</si>
  <si>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</si>
  <si>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</si>
  <si>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</si>
  <si>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</si>
  <si>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</si>
  <si>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</si>
  <si>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</si>
  <si>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</si>
  <si>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</si>
  <si>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</si>
  <si>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</si>
  <si>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</si>
  <si>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</si>
  <si>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</si>
  <si>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</si>
  <si>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</si>
  <si>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</si>
  <si>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</si>
  <si>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</si>
  <si>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</si>
  <si>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</si>
  <si>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</si>
  <si>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</si>
  <si>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</si>
  <si>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</si>
  <si>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</si>
  <si>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</si>
  <si>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</si>
  <si>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</si>
  <si>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</si>
  <si>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</si>
  <si>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</si>
  <si>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</si>
  <si>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</si>
  <si>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</si>
  <si>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</si>
  <si>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</si>
  <si>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</si>
  <si>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</si>
  <si>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</si>
  <si>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</si>
  <si>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</si>
  <si>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</si>
  <si>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</si>
  <si>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</si>
  <si>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</si>
  <si>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</si>
  <si>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</si>
  <si>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</si>
  <si>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</si>
  <si>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</si>
  <si>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</si>
  <si>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</si>
  <si>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</si>
  <si>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</si>
  <si>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</si>
  <si>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</si>
  <si>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</si>
  <si>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</si>
  <si>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</si>
  <si>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</si>
  <si>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</si>
  <si>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</si>
  <si>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</si>
  <si>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</si>
  <si>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</si>
  <si>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</si>
  <si>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</si>
  <si>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</si>
  <si>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</si>
  <si>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</si>
  <si>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</si>
  <si>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</si>
  <si>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</si>
  <si>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</si>
  <si>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</si>
  <si>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</si>
  <si>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</si>
  <si>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</si>
  <si>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</si>
  <si>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</si>
  <si>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</si>
  <si>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</si>
  <si>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</si>
  <si>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</si>
  <si>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</si>
  <si>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</si>
  <si>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</si>
  <si>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</si>
  <si>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</si>
  <si>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</si>
  <si>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</si>
  <si>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</si>
  <si>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</si>
  <si>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</si>
  <si>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</si>
  <si>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</si>
  <si>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</si>
  <si>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</si>
  <si>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</si>
  <si>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</si>
  <si>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</si>
  <si>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</si>
  <si>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</si>
  <si>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</si>
  <si>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</si>
  <si>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</si>
  <si>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</si>
  <si>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</si>
  <si>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</si>
  <si>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</si>
  <si>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</si>
  <si>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</si>
  <si>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</si>
  <si>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</si>
  <si>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</si>
  <si>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</si>
  <si>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</si>
  <si>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</si>
  <si>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</si>
  <si>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</si>
  <si>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</si>
  <si>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</si>
  <si>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</si>
  <si>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</si>
  <si>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</si>
  <si>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</si>
  <si>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</si>
  <si>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</si>
  <si>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</si>
  <si>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</si>
  <si>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</si>
  <si>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</si>
  <si>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</si>
  <si>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</si>
  <si>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</si>
  <si>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</si>
  <si>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</si>
  <si>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</si>
  <si>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</si>
  <si>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</si>
  <si>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</si>
  <si>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</si>
  <si>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</si>
  <si>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</si>
  <si>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</si>
  <si>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</si>
  <si>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</si>
  <si>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</si>
  <si>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</si>
  <si>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</si>
  <si>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</si>
  <si>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</si>
  <si>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</si>
  <si>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</si>
  <si>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</si>
  <si>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</si>
  <si>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</si>
  <si>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</si>
  <si>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</si>
  <si>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</si>
  <si>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</si>
  <si>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</si>
  <si>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</si>
  <si>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</si>
  <si>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</si>
  <si>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</si>
  <si>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</si>
  <si>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</si>
  <si>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</si>
  <si>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</si>
  <si>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</si>
  <si>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</si>
  <si>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</si>
  <si>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</si>
  <si>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</si>
  <si>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</si>
  <si>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</si>
  <si>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</si>
  <si>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</si>
  <si>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</si>
  <si>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</si>
  <si>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</si>
  <si>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</si>
  <si>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</si>
  <si>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</si>
  <si>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</si>
  <si>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</si>
  <si>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</si>
  <si>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</si>
  <si>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</si>
  <si>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</si>
  <si>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</si>
  <si>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</si>
  <si>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</si>
  <si>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</si>
  <si>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</si>
  <si>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</si>
  <si>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</si>
  <si>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</si>
  <si>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</si>
  <si>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</si>
  <si>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</si>
  <si>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</si>
  <si>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</si>
  <si>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</si>
  <si>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</si>
  <si>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</si>
  <si>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</si>
  <si>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</si>
  <si>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</si>
  <si>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</si>
  <si>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</si>
  <si>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</si>
  <si>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</si>
  <si>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</si>
  <si>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</si>
  <si>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</si>
  <si>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</si>
  <si>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</si>
  <si>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</si>
  <si>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</si>
  <si>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</si>
  <si>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</si>
  <si>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</si>
  <si>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</si>
  <si>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</si>
  <si>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</si>
  <si>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</si>
  <si>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</si>
  <si>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</si>
  <si>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</si>
  <si>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</si>
  <si>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</si>
  <si>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</si>
  <si>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</si>
  <si>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</si>
  <si>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</si>
  <si>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</si>
  <si>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</si>
  <si>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</si>
  <si>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</si>
  <si>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</si>
  <si>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</si>
  <si>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</si>
  <si>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</si>
  <si>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</si>
  <si>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</si>
  <si>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</si>
  <si>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</si>
  <si>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</si>
  <si>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</si>
  <si>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</si>
  <si>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</si>
  <si>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</si>
  <si>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</si>
  <si>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</si>
  <si>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</si>
  <si>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</si>
  <si>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</si>
  <si>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</si>
  <si>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</si>
  <si>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</si>
  <si>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</si>
  <si>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</si>
  <si>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</si>
  <si>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</si>
  <si>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</si>
  <si>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</si>
  <si>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</si>
  <si>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</si>
  <si>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</si>
  <si>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</si>
  <si>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</si>
  <si>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</si>
  <si>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</si>
  <si>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</si>
  <si>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</si>
  <si>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</si>
  <si>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</si>
  <si>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</si>
  <si>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</si>
  <si>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</si>
  <si>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</si>
  <si>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</si>
  <si>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</si>
  <si>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</si>
  <si>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</si>
  <si>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</si>
  <si>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</si>
  <si>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</si>
  <si>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</si>
  <si>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</si>
  <si>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</si>
  <si>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</si>
  <si>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</si>
  <si>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</si>
  <si>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</si>
  <si>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</si>
  <si>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</si>
  <si>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</si>
  <si>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</si>
  <si>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</si>
  <si>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</si>
  <si>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</si>
  <si>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</si>
  <si>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</si>
  <si>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</si>
  <si>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</si>
  <si>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</si>
  <si>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</si>
  <si>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</si>
  <si>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</si>
  <si>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</si>
  <si>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</si>
  <si>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</si>
  <si>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</si>
  <si>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</si>
  <si>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</si>
  <si>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</si>
  <si>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</si>
  <si>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</si>
  <si>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</si>
  <si>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</si>
  <si>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</si>
  <si>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</si>
  <si>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</si>
  <si>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</si>
  <si>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</si>
  <si>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</si>
  <si>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</si>
  <si>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</si>
  <si>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</si>
  <si>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</si>
  <si>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</si>
  <si>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</si>
  <si>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</si>
  <si>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</si>
  <si>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</si>
  <si>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</si>
  <si>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</si>
  <si>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</si>
  <si>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</si>
  <si>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</si>
  <si>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</si>
  <si>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</si>
  <si>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</si>
  <si>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</si>
  <si>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</si>
  <si>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</si>
  <si>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</si>
  <si>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</si>
  <si>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</si>
  <si>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</si>
  <si>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</si>
  <si>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</si>
  <si>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</si>
  <si>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</si>
  <si>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</si>
  <si>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</si>
  <si>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</si>
  <si>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</si>
  <si>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</si>
  <si>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</si>
  <si>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</si>
  <si>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</si>
  <si>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</si>
  <si>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</si>
  <si>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</si>
  <si>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</si>
  <si>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</si>
  <si>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</si>
  <si>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</si>
  <si>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</si>
  <si>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</si>
  <si>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</si>
  <si>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</si>
  <si>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</si>
  <si>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</si>
  <si>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</si>
  <si>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</si>
  <si>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</si>
  <si>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</si>
  <si>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</si>
  <si>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</si>
  <si>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</si>
  <si>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</si>
  <si>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</si>
  <si>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</si>
  <si>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</si>
  <si>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</si>
  <si>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</si>
  <si>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</si>
  <si>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</si>
  <si>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</si>
  <si>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</si>
  <si>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</si>
  <si>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</si>
  <si>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</si>
  <si>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</si>
  <si>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</si>
  <si>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</si>
  <si>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</si>
  <si>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</si>
  <si>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</si>
  <si>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</si>
  <si>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</si>
  <si>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</si>
  <si>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</si>
  <si>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</si>
  <si>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</si>
  <si>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</si>
  <si>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</si>
  <si>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</si>
  <si>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</si>
  <si>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</si>
  <si>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</si>
  <si>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</si>
  <si>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</si>
  <si>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</si>
  <si>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</si>
  <si>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</si>
  <si>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</si>
  <si>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</si>
  <si>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</si>
  <si>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</si>
  <si>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</si>
  <si>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</si>
  <si>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</si>
  <si>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</si>
  <si>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</si>
  <si>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</si>
  <si>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</si>
  <si>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</si>
  <si>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</si>
  <si>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</si>
  <si>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</si>
  <si>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</si>
  <si>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</si>
  <si>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</si>
  <si>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</si>
  <si>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</si>
  <si>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</si>
  <si>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</si>
  <si>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</si>
  <si>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</si>
  <si>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</si>
  <si>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</si>
  <si>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</si>
  <si>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</si>
  <si>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</si>
  <si>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</si>
  <si>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</si>
  <si>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</si>
  <si>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</si>
  <si>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</si>
  <si>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</si>
  <si>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</si>
  <si>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</si>
  <si>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</si>
  <si>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</si>
  <si>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</si>
  <si>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</si>
  <si>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</si>
  <si>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</si>
  <si>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</si>
  <si>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</si>
  <si>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</si>
  <si>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</si>
  <si>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</si>
  <si>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</si>
  <si>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</si>
  <si>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</si>
  <si>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</si>
  <si>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</si>
  <si>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</si>
  <si>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</si>
  <si>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</si>
  <si>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</si>
  <si>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</si>
  <si>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</si>
  <si>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</si>
  <si>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</si>
  <si>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</si>
  <si>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</si>
  <si>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</si>
  <si>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</si>
  <si>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</si>
  <si>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</si>
  <si>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</si>
  <si>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</si>
  <si>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</si>
  <si>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</si>
  <si>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</si>
  <si>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</si>
  <si>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</si>
  <si>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</si>
  <si>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</si>
  <si>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</si>
  <si>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</si>
  <si>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</si>
  <si>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</si>
  <si>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</si>
  <si>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</si>
  <si>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</si>
  <si>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</si>
  <si>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</si>
  <si>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</si>
  <si>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</si>
  <si>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</si>
  <si>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</si>
  <si>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</si>
  <si>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</si>
  <si>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</si>
  <si>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</si>
  <si>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</si>
  <si>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</si>
  <si>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</si>
  <si>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</si>
  <si>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</si>
  <si>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</si>
  <si>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</si>
  <si>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</si>
  <si>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</si>
  <si>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</si>
  <si>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</si>
  <si>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</si>
  <si>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</si>
  <si>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</si>
  <si>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</si>
  <si>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</si>
  <si>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</si>
  <si>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</si>
  <si>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</si>
  <si>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</si>
  <si>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</si>
  <si>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</si>
  <si>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</si>
  <si>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</si>
  <si>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</si>
  <si>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</si>
  <si>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</si>
  <si>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</si>
  <si>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</si>
  <si>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</si>
  <si>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</si>
  <si>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</si>
  <si>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</si>
  <si>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</si>
  <si>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</si>
  <si>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</si>
  <si>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</si>
  <si>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</si>
  <si>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</si>
  <si>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</si>
  <si>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</si>
  <si>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</si>
  <si>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</si>
  <si>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</si>
  <si>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</si>
  <si>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</si>
  <si>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</si>
  <si>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</si>
  <si>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</si>
  <si>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</si>
  <si>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</si>
  <si>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</si>
  <si>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</si>
  <si>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</si>
  <si>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</si>
  <si>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</si>
  <si>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</si>
  <si>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</si>
  <si>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</si>
  <si>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</si>
  <si>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</si>
  <si>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</si>
  <si>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</si>
  <si>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</si>
  <si>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</si>
  <si>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</si>
  <si>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</si>
  <si>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</si>
  <si>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</si>
  <si>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</si>
  <si>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</si>
  <si>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</si>
  <si>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</si>
  <si>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</si>
  <si>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</si>
  <si>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</si>
  <si>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</si>
  <si>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</si>
  <si>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</si>
  <si>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</si>
  <si>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</si>
  <si>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</si>
  <si>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</si>
  <si>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</si>
  <si>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</si>
  <si>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</si>
  <si>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</si>
  <si>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</si>
  <si>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</si>
  <si>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</si>
  <si>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</si>
  <si>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</si>
  <si>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</si>
  <si>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</si>
  <si>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</si>
  <si>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</si>
  <si>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</si>
  <si>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</si>
  <si>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</si>
  <si>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</si>
  <si>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</si>
  <si>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</si>
  <si>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</si>
  <si>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</si>
  <si>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</si>
  <si>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</si>
  <si>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</si>
  <si>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</si>
  <si>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</si>
  <si>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</si>
  <si>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</si>
  <si>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</si>
  <si>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</si>
  <si>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</si>
  <si>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</si>
  <si>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</si>
  <si>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</si>
  <si>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</si>
  <si>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</si>
  <si>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</si>
  <si>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</si>
  <si>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</si>
  <si>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</si>
  <si>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</si>
  <si>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</si>
  <si>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</si>
  <si>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</si>
  <si>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</si>
  <si>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</si>
  <si>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</si>
  <si>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</si>
  <si>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</si>
  <si>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</si>
  <si>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</si>
  <si>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</si>
  <si>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</si>
  <si>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</si>
  <si>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</si>
  <si>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</si>
  <si>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</si>
  <si>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</si>
  <si>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</si>
  <si>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</si>
  <si>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</si>
  <si>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</si>
  <si>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</si>
  <si>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</si>
  <si>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</si>
  <si>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</si>
  <si>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</si>
  <si>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</si>
  <si>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</si>
  <si>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</si>
  <si>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</si>
  <si>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</si>
  <si>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</si>
  <si>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</si>
  <si>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</si>
  <si>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</si>
  <si>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</si>
  <si>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</si>
  <si>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</si>
  <si>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</si>
  <si>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</si>
  <si>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</si>
  <si>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</si>
  <si>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</si>
  <si>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</si>
  <si>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</si>
  <si>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</si>
  <si>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</si>
  <si>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</si>
  <si>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</si>
  <si>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</si>
  <si>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</si>
  <si>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</si>
  <si>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</si>
  <si>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</si>
  <si>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</si>
  <si>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</si>
  <si>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</si>
  <si>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</si>
  <si>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</si>
  <si>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</si>
  <si>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</si>
  <si>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</si>
  <si>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</si>
  <si>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</si>
  <si>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</si>
  <si>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</si>
  <si>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</si>
  <si>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</si>
  <si>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</si>
  <si>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</si>
  <si>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</si>
  <si>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</si>
  <si>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</si>
  <si>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</si>
  <si>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</si>
  <si>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</si>
  <si>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</si>
  <si>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</si>
  <si>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</si>
  <si>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</si>
  <si>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</si>
  <si>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</si>
  <si>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</si>
  <si>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</si>
  <si>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</si>
  <si>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</si>
  <si>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</si>
  <si>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</si>
  <si>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</si>
  <si>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</si>
  <si>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</si>
  <si>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</si>
  <si>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</si>
  <si>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</si>
  <si>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</si>
  <si>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</si>
  <si>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</si>
  <si>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</si>
  <si>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</si>
  <si>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</si>
  <si>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</si>
  <si>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</si>
  <si>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</si>
  <si>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</si>
  <si>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</si>
  <si>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</si>
  <si>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</si>
  <si>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</si>
  <si>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</si>
  <si>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</si>
  <si>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</si>
  <si>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</si>
  <si>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</si>
  <si>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</si>
  <si>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</si>
  <si>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</si>
  <si>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</si>
  <si>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</si>
  <si>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</si>
  <si>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</si>
  <si>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</si>
  <si>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</si>
  <si>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</si>
  <si>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</si>
  <si>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</si>
  <si>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</si>
  <si>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</si>
  <si>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</si>
  <si>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</si>
  <si>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</si>
  <si>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</si>
  <si>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</si>
  <si>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</si>
  <si>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</si>
  <si>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</si>
  <si>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</si>
  <si>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</si>
  <si>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</si>
  <si>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</si>
  <si>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</si>
  <si>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</si>
  <si>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</si>
  <si>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</si>
  <si>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</si>
  <si>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</si>
  <si>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</si>
  <si>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</si>
  <si>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</si>
  <si>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</si>
  <si>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</si>
  <si>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</si>
  <si>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</si>
  <si>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</si>
  <si>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</si>
  <si>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</si>
  <si>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</si>
  <si>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</si>
  <si>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</si>
  <si>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</si>
  <si>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</si>
  <si>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</si>
  <si>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</si>
  <si>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</si>
  <si>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</si>
  <si>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</si>
  <si>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</si>
  <si>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</si>
  <si>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</si>
  <si>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</si>
  <si>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</si>
  <si>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</si>
  <si>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</si>
  <si>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</si>
  <si>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</si>
  <si>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</si>
  <si>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</si>
  <si>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</si>
  <si>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</si>
  <si>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</si>
  <si>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</si>
  <si>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</si>
  <si>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</si>
  <si>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</si>
  <si>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</si>
  <si>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</si>
  <si>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</si>
  <si>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</si>
  <si>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</si>
  <si>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</si>
  <si>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</si>
  <si>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</si>
  <si>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</si>
  <si>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</si>
  <si>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</si>
  <si>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</si>
  <si>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</si>
  <si>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</si>
  <si>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</si>
  <si>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</si>
  <si>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</si>
  <si>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</si>
  <si>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</si>
  <si>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</si>
  <si>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</si>
  <si>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</si>
  <si>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</si>
  <si>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</si>
  <si>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</si>
  <si>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</si>
  <si>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</si>
  <si>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</si>
  <si>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</si>
  <si>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</si>
  <si>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</si>
  <si>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</si>
  <si>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</si>
  <si>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</si>
  <si>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</si>
  <si>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</si>
  <si>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</si>
  <si>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</si>
  <si>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</si>
  <si>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</si>
  <si>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</si>
  <si>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</si>
  <si>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</si>
  <si>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</si>
  <si>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</si>
  <si>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</si>
  <si>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</si>
  <si>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</si>
  <si>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</si>
  <si>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</si>
  <si>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</si>
  <si>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</si>
  <si>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</si>
  <si>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</si>
  <si>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</si>
  <si>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</si>
  <si>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</si>
  <si>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</si>
  <si>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</si>
  <si>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</si>
  <si>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</si>
  <si>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</si>
  <si>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</si>
  <si>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</si>
  <si>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</si>
  <si>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</si>
  <si>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</si>
  <si>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</si>
  <si>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</si>
  <si>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</si>
  <si>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</si>
  <si>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</si>
  <si>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</si>
  <si>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</si>
  <si>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</si>
  <si>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</si>
  <si>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</si>
  <si>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</si>
  <si>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</si>
  <si>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</si>
  <si>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</si>
  <si>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</si>
  <si>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</si>
  <si>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</si>
  <si>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</si>
  <si>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</si>
  <si>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</si>
  <si>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</si>
  <si>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</si>
  <si>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</si>
  <si>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</si>
  <si>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</si>
  <si>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</si>
  <si>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</si>
  <si>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</si>
  <si>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</si>
  <si>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</si>
  <si>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</si>
  <si>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</si>
  <si>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</si>
  <si>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</si>
  <si>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</si>
  <si>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</si>
  <si>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</si>
  <si>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</si>
  <si>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</si>
  <si>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</si>
  <si>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</si>
  <si>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</si>
  <si>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</si>
  <si>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</si>
  <si>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</si>
  <si>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</si>
  <si>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</si>
  <si>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</si>
  <si>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</si>
  <si>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</si>
  <si>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</si>
  <si>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</si>
  <si>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</si>
  <si>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</si>
  <si>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</si>
  <si>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</si>
  <si>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</si>
  <si>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</si>
  <si>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</si>
  <si>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</si>
  <si>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</si>
  <si>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</si>
  <si>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</si>
  <si>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</si>
  <si>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</si>
  <si>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</si>
  <si>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</si>
  <si>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</si>
  <si>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</si>
  <si>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</si>
  <si>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</si>
  <si>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</si>
  <si>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</si>
  <si>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</si>
  <si>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</si>
  <si>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</si>
  <si>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</si>
  <si>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</si>
  <si>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</si>
  <si>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</si>
  <si>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</si>
  <si>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</si>
  <si>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</si>
  <si>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</si>
  <si>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</si>
  <si>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</si>
  <si>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</si>
  <si>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</si>
  <si>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</si>
  <si>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</si>
  <si>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</si>
  <si>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</si>
  <si>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</si>
  <si>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</si>
  <si>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</si>
  <si>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</si>
  <si>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</si>
  <si>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</si>
  <si>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</si>
  <si>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</si>
  <si>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</si>
  <si>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</si>
  <si>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</si>
  <si>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</si>
  <si>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</si>
  <si>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</si>
  <si>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</si>
  <si>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</si>
  <si>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</si>
  <si>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</si>
  <si>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</si>
  <si>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</si>
  <si>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</si>
  <si>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</si>
  <si>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</si>
  <si>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</si>
  <si>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</si>
  <si>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</si>
  <si>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</si>
  <si>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</si>
  <si>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</si>
  <si>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</si>
  <si>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</si>
  <si>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</si>
  <si>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</si>
  <si>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</si>
  <si>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</si>
  <si>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</si>
  <si>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</si>
  <si>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</si>
  <si>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</si>
  <si>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</si>
  <si>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</si>
  <si>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</si>
  <si>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</si>
  <si>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</si>
  <si>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</si>
  <si>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</si>
  <si>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</si>
  <si>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</si>
  <si>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</si>
  <si>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</si>
  <si>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</si>
  <si>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</si>
  <si>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</si>
  <si>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</si>
  <si>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</si>
  <si>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</si>
  <si>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</si>
  <si>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</si>
  <si>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</si>
  <si>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</si>
  <si>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</si>
  <si>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</si>
  <si>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</si>
  <si>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</si>
  <si>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</si>
  <si>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</si>
  <si>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</si>
  <si>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</si>
  <si>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</si>
  <si>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</si>
  <si>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</si>
  <si>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</si>
  <si>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</si>
  <si>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</si>
  <si>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</si>
  <si>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</si>
  <si>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</si>
  <si>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</si>
  <si>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</si>
  <si>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</si>
  <si>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</si>
  <si>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</si>
  <si>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</si>
  <si>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</si>
  <si>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</si>
  <si>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</si>
  <si>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</si>
  <si>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</si>
  <si>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</si>
  <si>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</si>
  <si>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</si>
  <si>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</si>
  <si>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</si>
  <si>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</si>
  <si>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</si>
  <si>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</si>
  <si>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</si>
  <si>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</si>
  <si>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</si>
  <si>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</si>
  <si>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</si>
  <si>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</si>
  <si>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</si>
  <si>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</si>
  <si>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</si>
  <si>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</si>
  <si>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</si>
  <si>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</si>
  <si>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</si>
  <si>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</si>
  <si>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</si>
  <si>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</si>
  <si>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</si>
  <si>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</si>
  <si>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</si>
  <si>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</si>
  <si>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</si>
  <si>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</si>
  <si>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</si>
  <si>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</si>
  <si>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</si>
  <si>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</si>
  <si>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</si>
  <si>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</si>
  <si>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</si>
  <si>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</si>
  <si>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</si>
  <si>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</si>
  <si>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</si>
  <si>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</si>
  <si>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</si>
  <si>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</si>
  <si>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</si>
  <si>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</si>
  <si>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</si>
  <si>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</si>
  <si>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</si>
  <si>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</si>
  <si>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</si>
  <si>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</si>
  <si>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</si>
  <si>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</si>
  <si>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</si>
  <si>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</si>
  <si>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</si>
  <si>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</si>
  <si>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</si>
  <si>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</si>
  <si>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</si>
  <si>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</si>
  <si>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</si>
  <si>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</si>
  <si>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</si>
  <si>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</si>
  <si>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</si>
  <si>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</si>
  <si>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</si>
  <si>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</si>
  <si>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</si>
  <si>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</si>
  <si>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</si>
  <si>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</si>
  <si>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</si>
  <si>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</si>
  <si>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</si>
  <si>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</si>
  <si>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</si>
  <si>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</si>
  <si>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</si>
  <si>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</si>
  <si>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</si>
  <si>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</si>
  <si>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</si>
  <si>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</si>
  <si>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</si>
  <si>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</si>
  <si>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</si>
  <si>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</si>
  <si>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</si>
  <si>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</si>
  <si>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</si>
  <si>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</si>
  <si>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</si>
  <si>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</si>
  <si>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</si>
  <si>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</si>
  <si>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</si>
  <si>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</si>
  <si>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</si>
  <si>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</si>
  <si>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</si>
  <si>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</si>
  <si>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</si>
  <si>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</si>
  <si>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</si>
  <si>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</si>
  <si>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</si>
  <si>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</si>
  <si>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</si>
  <si>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</si>
  <si>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</si>
  <si>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</si>
  <si>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</si>
  <si>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</si>
  <si>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</si>
  <si>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</si>
  <si>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</si>
  <si>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</si>
  <si>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</si>
  <si>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</si>
  <si>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</si>
  <si>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</si>
  <si>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</si>
  <si>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</si>
  <si>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</si>
  <si>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</si>
  <si>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</si>
  <si>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</si>
  <si>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</si>
  <si>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</si>
  <si>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</si>
  <si>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</si>
  <si>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</si>
  <si>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</si>
  <si>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</si>
  <si>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</si>
  <si>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</si>
  <si>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</si>
  <si>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</si>
  <si>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</si>
  <si>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</si>
  <si>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</si>
  <si>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</si>
  <si>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</si>
  <si>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</si>
  <si>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</si>
  <si>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</si>
  <si>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</si>
  <si>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</si>
  <si>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</si>
  <si>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</si>
  <si>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</si>
  <si>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</si>
  <si>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</si>
  <si>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</si>
  <si>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</si>
  <si>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</si>
  <si>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</si>
  <si>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</si>
  <si>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</si>
  <si>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</si>
  <si>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</si>
  <si>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</si>
  <si>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</si>
  <si>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</si>
  <si>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</si>
  <si>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</si>
  <si>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</si>
  <si>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</si>
  <si>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</si>
  <si>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</si>
  <si>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</si>
  <si>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</si>
  <si>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</si>
  <si>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</si>
  <si>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</si>
  <si>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</si>
  <si>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</si>
  <si>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</si>
  <si>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</si>
  <si>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</si>
  <si>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</si>
  <si>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</si>
  <si>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</si>
  <si>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</si>
  <si>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</si>
  <si>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</si>
  <si>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</si>
  <si>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</si>
  <si>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</si>
  <si>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</si>
  <si>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</si>
  <si>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</si>
  <si>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</si>
  <si>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</si>
  <si>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</si>
  <si>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</si>
  <si>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</si>
  <si>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</si>
  <si>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</si>
  <si>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</si>
  <si>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</si>
  <si>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</si>
  <si>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</si>
  <si>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</si>
  <si>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</si>
  <si>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</si>
  <si>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</si>
  <si>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</si>
  <si>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</si>
  <si>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</si>
  <si>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</si>
  <si>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</si>
  <si>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</si>
  <si>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</si>
  <si>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</si>
  <si>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</si>
  <si>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</si>
  <si>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</si>
  <si>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</si>
  <si>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</si>
  <si>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</si>
  <si>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</si>
  <si>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</si>
  <si>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</si>
  <si>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</si>
  <si>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</si>
  <si>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</si>
  <si>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</si>
  <si>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</si>
  <si>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</si>
  <si>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</si>
  <si>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</si>
  <si>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</si>
  <si>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</si>
  <si>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</si>
  <si>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</si>
  <si>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</si>
  <si>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</si>
  <si>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</si>
  <si>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</si>
  <si>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</si>
  <si>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</si>
  <si>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</si>
  <si>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</si>
  <si>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</si>
  <si>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</si>
  <si>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</si>
  <si>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</si>
  <si>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</si>
  <si>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</si>
  <si>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</si>
  <si>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</si>
  <si>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</si>
  <si>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</si>
  <si>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</si>
  <si>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</si>
  <si>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</si>
  <si>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</si>
  <si>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</si>
  <si>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강화 : 스킬레벨 4에 개방</t>
    <phoneticPr fontId="38" type="noConversion"/>
  </si>
  <si>
    <t>변신레벨 12 이상 필요</t>
    <phoneticPr fontId="38" type="noConversion"/>
  </si>
  <si>
    <t>소모마나 240, 쿨다운 70초</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</si>
  <si>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</si>
  <si>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</si>
  <si>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</si>
  <si>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</si>
  <si>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</si>
  <si>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</si>
  <si>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</si>
  <si>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</si>
  <si>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</si>
  <si>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</si>
  <si>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</si>
  <si>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</si>
  <si>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</si>
  <si>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</si>
  <si>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</si>
  <si>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</si>
  <si>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</si>
  <si>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</si>
  <si>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</si>
  <si>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</si>
  <si>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</si>
  <si>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</si>
  <si>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</si>
  <si>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</si>
  <si>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</si>
  <si>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</si>
  <si>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</si>
  <si>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</si>
  <si>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</si>
  <si>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</si>
  <si>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</si>
  <si>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</si>
  <si>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</si>
  <si>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</si>
  <si>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</si>
  <si>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</si>
  <si>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</si>
  <si>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</si>
  <si>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</si>
  <si>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</si>
  <si>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</si>
  <si>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</si>
  <si>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</si>
  <si>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</si>
  <si>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</si>
  <si>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</si>
  <si>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</si>
  <si>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</si>
  <si>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</si>
  <si>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</si>
  <si>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</si>
  <si>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</si>
  <si>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</si>
  <si>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</si>
  <si>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</si>
  <si>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</si>
  <si>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</si>
  <si>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</si>
  <si>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</si>
  <si>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</si>
  <si>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</si>
  <si>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</si>
  <si>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</si>
  <si>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</si>
  <si>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</si>
  <si>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</si>
  <si>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</si>
  <si>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</si>
  <si>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</si>
  <si>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</si>
  <si>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</si>
  <si>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</si>
  <si>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</si>
  <si>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</si>
  <si>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</si>
  <si>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</si>
  <si>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</si>
  <si>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</si>
  <si>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</si>
  <si>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</si>
  <si>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</si>
  <si>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</si>
  <si>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</si>
  <si>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</si>
  <si>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</si>
  <si>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</si>
  <si>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</si>
  <si>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</si>
  <si>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</si>
  <si>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</si>
  <si>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</si>
  <si>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</si>
  <si>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</si>
  <si>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</si>
  <si>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</si>
  <si>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</si>
  <si>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</si>
  <si>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</si>
  <si>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</si>
  <si>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</si>
  <si>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</si>
  <si>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</si>
  <si>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</si>
  <si>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</si>
  <si>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</si>
  <si>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</si>
  <si>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</si>
  <si>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</si>
  <si>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</si>
  <si>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</si>
  <si>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</si>
  <si>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</si>
  <si>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</si>
  <si>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</si>
  <si>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</si>
  <si>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</si>
  <si>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</si>
  <si>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</si>
  <si>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</si>
  <si>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</si>
  <si>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</si>
  <si>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</si>
  <si>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</si>
  <si>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</si>
  <si>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</si>
  <si>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</si>
  <si>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</si>
  <si>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</si>
  <si>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</si>
  <si>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</si>
  <si>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</si>
  <si>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</si>
  <si>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</si>
  <si>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</si>
  <si>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</si>
  <si>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</si>
  <si>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</si>
  <si>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</si>
  <si>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</si>
  <si>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</si>
  <si>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</si>
  <si>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</si>
  <si>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</si>
  <si>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</si>
  <si>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</si>
  <si>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</si>
  <si>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</si>
  <si>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</si>
  <si>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</si>
  <si>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</si>
  <si>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</si>
  <si>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</si>
  <si>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</si>
  <si>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</si>
  <si>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</si>
  <si>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</si>
  <si>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</si>
  <si>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</si>
  <si>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</si>
  <si>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</si>
  <si>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</si>
  <si>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</si>
  <si>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</si>
  <si>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</si>
  <si>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</si>
  <si>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</si>
  <si>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</si>
  <si>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</si>
  <si>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</si>
  <si>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</si>
  <si>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</si>
  <si>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</si>
  <si>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</si>
  <si>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</si>
  <si>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</si>
  <si>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</si>
  <si>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</si>
  <si>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</si>
  <si>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</si>
  <si>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</si>
  <si>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</si>
  <si>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</si>
  <si>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</si>
  <si>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</si>
  <si>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</si>
  <si>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</si>
  <si>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</si>
  <si>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</si>
  <si>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</si>
  <si>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</si>
  <si>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</si>
  <si>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</si>
  <si>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</si>
  <si>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</si>
  <si>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</si>
  <si>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</si>
  <si>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</si>
  <si>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</si>
  <si>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</si>
  <si>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</si>
  <si>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</si>
  <si>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</si>
  <si>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</si>
  <si>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</si>
  <si>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</si>
  <si>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</si>
  <si>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</si>
  <si>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</si>
  <si>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</si>
  <si>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</si>
  <si>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</si>
  <si>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</si>
  <si>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</si>
  <si>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</si>
  <si>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</si>
  <si>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</si>
  <si>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</si>
  <si>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</si>
  <si>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</si>
  <si>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</si>
  <si>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</si>
  <si>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</si>
  <si>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</si>
  <si>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</si>
  <si>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</si>
  <si>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</si>
  <si>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</si>
  <si>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</si>
  <si>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</si>
  <si>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</si>
  <si>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</si>
  <si>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</si>
  <si>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</si>
  <si>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</si>
  <si>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</si>
  <si>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</si>
  <si>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</si>
  <si>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</si>
  <si>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</si>
  <si>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</si>
  <si>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</si>
  <si>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</si>
  <si>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</si>
  <si>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</si>
  <si>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</si>
  <si>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</si>
  <si>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</si>
  <si>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</si>
  <si>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</si>
  <si>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</si>
  <si>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</si>
  <si>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</si>
  <si>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</si>
  <si>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</si>
  <si>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</si>
  <si>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</si>
  <si>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</si>
  <si>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</si>
  <si>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</si>
  <si>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</si>
  <si>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</si>
  <si>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</si>
  <si>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</si>
  <si>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</si>
  <si>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</si>
  <si>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</si>
  <si>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</si>
  <si>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</si>
  <si>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</si>
  <si>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</si>
  <si>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</si>
  <si>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</si>
  <si>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</si>
  <si>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</si>
  <si>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</si>
  <si>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</si>
  <si>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</si>
  <si>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</si>
  <si>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</si>
  <si>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</si>
  <si>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</si>
  <si>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</si>
  <si>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</si>
  <si>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</si>
  <si>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</si>
  <si>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</si>
  <si>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</si>
  <si>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</si>
  <si>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</si>
  <si>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</si>
  <si>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</si>
  <si>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</si>
  <si>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</si>
  <si>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</si>
  <si>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</si>
  <si>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</si>
  <si>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</si>
  <si>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</si>
  <si>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</si>
  <si>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</si>
  <si>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</si>
  <si>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</si>
  <si>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</si>
  <si>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</si>
  <si>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</si>
  <si>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</si>
  <si>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</si>
  <si>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</si>
  <si>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</si>
  <si>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</si>
  <si>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</si>
  <si>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</si>
  <si>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</si>
  <si>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</si>
  <si>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</si>
  <si>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</si>
  <si>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</si>
  <si>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</si>
  <si>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</si>
  <si>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</si>
  <si>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</si>
  <si>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</si>
  <si>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</si>
  <si>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</si>
  <si>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</si>
  <si>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</si>
  <si>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</si>
  <si>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</si>
  <si>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</si>
  <si>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</si>
  <si>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</si>
  <si>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</si>
  <si>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</si>
  <si>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</si>
  <si>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</si>
  <si>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</si>
  <si>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</si>
  <si>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</si>
  <si>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</si>
  <si>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</si>
  <si>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</si>
  <si>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</si>
  <si>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</si>
  <si>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</si>
  <si>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</si>
  <si>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</si>
  <si>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</si>
  <si>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</si>
  <si>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</si>
  <si>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</si>
  <si>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</si>
  <si>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</si>
  <si>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</si>
  <si>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</si>
  <si>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</si>
  <si>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</si>
  <si>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</si>
  <si>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</si>
  <si>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</si>
  <si>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</si>
  <si>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</si>
  <si>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</si>
  <si>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</si>
  <si>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</si>
  <si>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</si>
  <si>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</si>
  <si>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</si>
  <si>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</si>
  <si>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</si>
  <si>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</si>
  <si>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</si>
  <si>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</si>
  <si>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</si>
  <si>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</si>
  <si>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</si>
  <si>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</si>
  <si>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</si>
  <si>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</si>
  <si>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</si>
  <si>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</si>
  <si>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</si>
  <si>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</si>
  <si>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</si>
  <si>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</si>
  <si>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</si>
  <si>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</si>
  <si>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</si>
  <si>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</si>
  <si>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</si>
  <si>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</si>
  <si>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</si>
  <si>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</si>
  <si>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</si>
  <si>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</si>
  <si>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</si>
  <si>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</si>
  <si>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</si>
  <si>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</si>
  <si>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</si>
  <si>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</si>
  <si>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</si>
  <si>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</si>
  <si>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</si>
  <si>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</si>
  <si>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</si>
  <si>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</si>
  <si>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</si>
  <si>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</si>
  <si>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</si>
  <si>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</si>
  <si>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</si>
  <si>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</si>
  <si>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</si>
  <si>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</si>
  <si>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</si>
  <si>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</si>
  <si>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</si>
  <si>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</si>
  <si>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</si>
  <si>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</si>
  <si>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</si>
  <si>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</si>
  <si>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</si>
  <si>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</si>
  <si>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</si>
  <si>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</si>
  <si>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</si>
  <si>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</si>
  <si>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</si>
  <si>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</si>
  <si>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</si>
  <si>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</si>
  <si>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</si>
  <si>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</si>
  <si>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</si>
  <si>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</si>
  <si>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</si>
  <si>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</si>
  <si>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</si>
  <si>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</si>
  <si>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</si>
  <si>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</si>
  <si>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</si>
  <si>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</si>
  <si>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</si>
  <si>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</si>
  <si>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</si>
  <si>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</si>
  <si>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</si>
  <si>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</si>
  <si>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</si>
  <si>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</si>
  <si>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</si>
  <si>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</si>
  <si>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</si>
  <si>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</si>
  <si>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</si>
  <si>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</si>
  <si>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</si>
  <si>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</si>
  <si>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</si>
  <si>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</si>
  <si>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</si>
  <si>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</si>
  <si>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</si>
  <si>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</si>
  <si>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</si>
  <si>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</si>
  <si>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</si>
  <si>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</si>
  <si>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</si>
  <si>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</si>
  <si>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</si>
  <si>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</si>
  <si>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</si>
  <si>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</si>
  <si>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</si>
  <si>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</si>
  <si>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</si>
  <si>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</si>
  <si>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</si>
  <si>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</si>
  <si>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</si>
  <si>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</si>
  <si>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</si>
  <si>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</si>
  <si>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</si>
  <si>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</si>
  <si>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</si>
  <si>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</si>
  <si>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</si>
  <si>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</si>
  <si>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</si>
  <si>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</si>
  <si>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</si>
  <si>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</si>
  <si>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</si>
  <si>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</si>
  <si>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</si>
  <si>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</si>
  <si>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</si>
  <si>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</si>
  <si>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</si>
  <si>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</si>
  <si>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</si>
  <si>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</si>
  <si>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</si>
  <si>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</si>
  <si>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</si>
  <si>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</si>
  <si>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</si>
  <si>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</si>
  <si>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</si>
  <si>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</si>
  <si>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</si>
  <si>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</si>
  <si>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</si>
  <si>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</si>
  <si>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</si>
  <si>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</si>
  <si>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</si>
  <si>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</si>
  <si>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</si>
  <si>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</si>
  <si>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</si>
  <si>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</si>
  <si>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</si>
  <si>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</si>
  <si>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</si>
  <si>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</si>
  <si>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</si>
  <si>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</si>
  <si>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</si>
  <si>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</si>
  <si>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</si>
  <si>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</si>
  <si>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</si>
  <si>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</si>
  <si>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</si>
  <si>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</si>
  <si>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</si>
  <si>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</si>
  <si>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</si>
  <si>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</si>
  <si>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</si>
  <si>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</si>
  <si>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</si>
  <si>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</si>
  <si>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</si>
  <si>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</si>
  <si>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</si>
  <si>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</si>
  <si>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</si>
  <si>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</si>
  <si>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</si>
  <si>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</si>
  <si>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</si>
  <si>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</si>
  <si>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</si>
  <si>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</si>
  <si>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</si>
  <si>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</si>
  <si>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</si>
  <si>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</si>
  <si>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</si>
  <si>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</si>
  <si>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</si>
  <si>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</si>
  <si>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</si>
  <si>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</si>
  <si>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</si>
  <si>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</si>
  <si>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</si>
  <si>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</si>
  <si>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</si>
  <si>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</si>
  <si>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</si>
  <si>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</si>
  <si>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</si>
  <si>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</si>
  <si>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</si>
  <si>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</si>
  <si>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</si>
  <si>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</si>
  <si>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</si>
  <si>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</si>
  <si>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</si>
  <si>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</si>
  <si>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</si>
  <si>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</si>
  <si>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</si>
  <si>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</si>
  <si>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</si>
  <si>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</si>
  <si>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</si>
  <si>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</si>
  <si>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</si>
  <si>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</si>
  <si>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</si>
  <si>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</si>
  <si>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</si>
  <si>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</si>
  <si>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</si>
  <si>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</si>
  <si>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</si>
  <si>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</si>
  <si>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</si>
  <si>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</si>
  <si>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</si>
  <si>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</si>
  <si>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</si>
  <si>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</si>
  <si>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</si>
  <si>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</si>
  <si>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</si>
  <si>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</si>
  <si>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</si>
  <si>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</si>
  <si>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</si>
  <si>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</si>
  <si>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</si>
  <si>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</si>
  <si>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</si>
  <si>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</si>
  <si>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</si>
  <si>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</si>
  <si>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</si>
  <si>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</si>
  <si>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</si>
  <si>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</si>
  <si>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</si>
  <si>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</si>
  <si>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</si>
  <si>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</si>
  <si>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</si>
  <si>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</si>
  <si>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</si>
  <si>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</si>
  <si>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</si>
  <si>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</si>
  <si>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</si>
  <si>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</si>
  <si>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</si>
  <si>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</si>
  <si>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</si>
  <si>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</si>
  <si>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</si>
  <si>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</si>
  <si>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</si>
  <si>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</si>
  <si>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</si>
  <si>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</si>
  <si>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</si>
  <si>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</si>
  <si>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</si>
  <si>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</si>
  <si>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</si>
  <si>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</si>
  <si>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</si>
  <si>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</si>
  <si>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SkillData</t>
  </si>
  <si>
    <t>Character</t>
  </si>
  <si>
    <t>TypeMain</t>
  </si>
  <si>
    <t>TypeTree</t>
  </si>
  <si>
    <t>RequireLevel</t>
  </si>
  <si>
    <t>TypeUI</t>
  </si>
  <si>
    <t>Name</t>
  </si>
  <si>
    <t>Detail</t>
  </si>
  <si>
    <t>ValueUse</t>
  </si>
  <si>
    <t>Distance</t>
  </si>
  <si>
    <t>Damage</t>
  </si>
  <si>
    <t>Range</t>
  </si>
  <si>
    <t>RangeAdd</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</si>
  <si>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</si>
  <si>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</si>
  <si>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</si>
  <si>
    <r>
      <rPr>
        <strike/>
        <sz val="11"/>
        <color theme="1"/>
        <rFont val="Calibri"/>
        <family val="3"/>
      </rPr>
      <t xml:space="preserve">1. </t>
    </r>
    <r>
      <rPr>
        <strike/>
        <sz val="11"/>
        <color theme="1"/>
        <rFont val="맑은 고딕"/>
        <family val="3"/>
        <charset val="129"/>
      </rPr>
      <t>유닛</t>
    </r>
    <r>
      <rPr>
        <strike/>
        <sz val="11"/>
        <color theme="1"/>
        <rFont val="맑은 고딕"/>
        <family val="2"/>
        <scheme val="minor"/>
      </rPr>
      <t xml:space="preserve"> - </t>
    </r>
    <r>
      <rPr>
        <strike/>
        <sz val="11"/>
        <color theme="1"/>
        <rFont val="맑은 고딕"/>
        <family val="3"/>
        <charset val="129"/>
      </rPr>
      <t>추가영웅</t>
    </r>
    <phoneticPr fontId="38" type="noConversion"/>
  </si>
  <si>
    <t>ValueChange</t>
    <phoneticPr fontId="38" type="noConversion"/>
  </si>
  <si>
    <t>CastingTime</t>
    <phoneticPr fontId="38" type="noConversion"/>
  </si>
  <si>
    <t>CastingTimeAdd</t>
    <phoneticPr fontId="38" type="noConversion"/>
  </si>
  <si>
    <t>DamageAdd</t>
    <phoneticPr fontId="38" type="noConversion"/>
  </si>
  <si>
    <t>DistanceAdd</t>
    <phoneticPr fontId="38" type="noConversion"/>
  </si>
  <si>
    <t>Duration</t>
    <phoneticPr fontId="38" type="noConversion"/>
  </si>
  <si>
    <t>CoolTime</t>
    <phoneticPr fontId="38" type="noConversion"/>
  </si>
  <si>
    <t>DurationAdd</t>
    <phoneticPr fontId="38" type="noConversion"/>
  </si>
  <si>
    <t>CoolTimeAdd</t>
    <phoneticPr fontId="38" type="noConversion"/>
  </si>
  <si>
    <t>CostMana</t>
    <phoneticPr fontId="38" type="noConversion"/>
  </si>
  <si>
    <t>광역기</t>
  </si>
  <si>
    <t>광역기</t>
    <phoneticPr fontId="38" type="noConversion"/>
  </si>
  <si>
    <t>범위형</t>
    <phoneticPr fontId="38" type="noConversion"/>
  </si>
  <si>
    <t>방향형</t>
    <phoneticPr fontId="38" type="noConversion"/>
  </si>
  <si>
    <t>대상형</t>
    <phoneticPr fontId="38" type="noConversion"/>
  </si>
  <si>
    <t>struct SkillTreeData</t>
    <phoneticPr fontId="38" type="noConversion"/>
  </si>
  <si>
    <t>:캐릭터, 구분 -&gt; skillnum</t>
    <phoneticPr fontId="38" type="noConversion"/>
  </si>
  <si>
    <t>플레이어 -&gt; 캐릭터(num), 구분 저장</t>
    <phoneticPr fontId="38" type="noConversion"/>
  </si>
  <si>
    <t>무월</t>
    <phoneticPr fontId="38" type="noConversion"/>
  </si>
  <si>
    <t>자세히.. (클릭)</t>
    <phoneticPr fontId="38" type="noConversion"/>
  </si>
  <si>
    <t xml:space="preserve"> - Over Rank 1</t>
    <phoneticPr fontId="38" type="noConversion"/>
  </si>
  <si>
    <t xml:space="preserve"> - Over Rank 2</t>
    <phoneticPr fontId="38" type="noConversion"/>
  </si>
  <si>
    <t>…</t>
    <phoneticPr fontId="38" type="noConversion"/>
  </si>
  <si>
    <t>등급Long</t>
    <phoneticPr fontId="38" type="noConversion"/>
  </si>
  <si>
    <t>등급Short</t>
    <phoneticPr fontId="38" type="noConversion"/>
  </si>
  <si>
    <t>[F]</t>
    <phoneticPr fontId="38" type="noConversion"/>
  </si>
  <si>
    <t>[C]</t>
  </si>
  <si>
    <t>[B]</t>
  </si>
  <si>
    <t>[A]</t>
  </si>
  <si>
    <t>[S]</t>
  </si>
  <si>
    <t>[D]</t>
    <phoneticPr fontId="38" type="noConversion"/>
  </si>
  <si>
    <t>[D+]</t>
    <phoneticPr fontId="38" type="noConversion"/>
  </si>
  <si>
    <t>[C+]</t>
  </si>
  <si>
    <t>[B+]</t>
  </si>
  <si>
    <t>[A+]</t>
  </si>
  <si>
    <t>[O1]</t>
    <phoneticPr fontId="38" type="noConversion"/>
  </si>
  <si>
    <t>[O2]</t>
    <phoneticPr fontId="38" type="noConversion"/>
  </si>
  <si>
    <t>in Tree</t>
    <phoneticPr fontId="38" type="noConversion"/>
  </si>
  <si>
    <t>세로베기[B+]</t>
    <phoneticPr fontId="38" type="noConversion"/>
  </si>
  <si>
    <r>
      <t>세로베기[</t>
    </r>
    <r>
      <rPr>
        <b/>
        <sz val="16"/>
        <color rgb="FF00B050"/>
        <rFont val="맑은 고딕"/>
        <family val="3"/>
        <charset val="129"/>
        <scheme val="minor"/>
      </rPr>
      <t>O2</t>
    </r>
    <r>
      <rPr>
        <b/>
        <sz val="16"/>
        <color theme="1"/>
        <rFont val="맑은 고딕"/>
        <family val="3"/>
        <charset val="129"/>
        <scheme val="minor"/>
      </rPr>
      <t>]</t>
    </r>
    <phoneticPr fontId="38" type="noConversion"/>
  </si>
  <si>
    <r>
      <t>Lv: 9</t>
    </r>
    <r>
      <rPr>
        <b/>
        <sz val="11"/>
        <color rgb="FF00B050"/>
        <rFont val="맑은 고딕"/>
        <family val="3"/>
        <charset val="129"/>
        <scheme val="minor"/>
      </rPr>
      <t>+3</t>
    </r>
    <r>
      <rPr>
        <sz val="11"/>
        <color theme="1"/>
        <rFont val="맑은 고딕"/>
        <family val="3"/>
        <charset val="129"/>
        <scheme val="minor"/>
      </rPr>
      <t>/10</t>
    </r>
    <phoneticPr fontId="38" type="noConversion"/>
  </si>
  <si>
    <t>소모마나 56, 쿨다운 7초</t>
    <phoneticPr fontId="38" type="noConversion"/>
  </si>
  <si>
    <t>[Over Rank 2]</t>
    <phoneticPr fontId="38" type="noConversion"/>
  </si>
  <si>
    <r>
      <t>세로베기</t>
    </r>
    <r>
      <rPr>
        <b/>
        <sz val="16"/>
        <color theme="1"/>
        <rFont val="Yu Gothic"/>
        <family val="3"/>
        <charset val="128"/>
      </rPr>
      <t xml:space="preserve">  </t>
    </r>
    <phoneticPr fontId="38" type="noConversion"/>
  </si>
  <si>
    <r>
      <t>9</t>
    </r>
    <r>
      <rPr>
        <sz val="14"/>
        <color rgb="FF00B050"/>
        <rFont val="맑은 고딕"/>
        <family val="3"/>
        <charset val="129"/>
        <scheme val="minor"/>
      </rPr>
      <t>+3</t>
    </r>
    <r>
      <rPr>
        <sz val="14"/>
        <rFont val="맑은 고딕"/>
        <family val="3"/>
        <charset val="129"/>
        <scheme val="minor"/>
      </rPr>
      <t xml:space="preserve"> / 10</t>
    </r>
    <phoneticPr fontId="38" type="noConversion"/>
  </si>
  <si>
    <t>현재레벨</t>
    <phoneticPr fontId="38" type="noConversion"/>
  </si>
  <si>
    <t>Lv: 7/10</t>
    <phoneticPr fontId="38" type="noConversion"/>
  </si>
  <si>
    <t xml:space="preserve"> [-2P]</t>
    <phoneticPr fontId="38" type="noConversion"/>
  </si>
  <si>
    <t xml:space="preserve"> [-3P]</t>
    <phoneticPr fontId="38" type="noConversion"/>
  </si>
  <si>
    <t>무월 [미습득]</t>
    <phoneticPr fontId="38" type="noConversion"/>
  </si>
  <si>
    <t>&lt;일반&gt;</t>
    <phoneticPr fontId="38" type="noConversion"/>
  </si>
  <si>
    <t>&lt;미습득 스킬&gt;</t>
    <phoneticPr fontId="38" type="noConversion"/>
  </si>
  <si>
    <t>7 / 10</t>
    <phoneticPr fontId="38" type="noConversion"/>
  </si>
  <si>
    <t>[B+ Rank]</t>
    <phoneticPr fontId="38" type="noConversion"/>
  </si>
  <si>
    <t>[미습득]</t>
    <phoneticPr fontId="38" type="noConversion"/>
  </si>
  <si>
    <t>11 / 12</t>
    <phoneticPr fontId="38" type="noConversion"/>
  </si>
  <si>
    <t>잠재능력을 모두 해방시켜 참격을 발사합니다.
750범위에 1427% 데미지를 가합니다.</t>
    <phoneticPr fontId="38" type="noConversion"/>
  </si>
  <si>
    <t>검을 세로로 베어
142% 데미지를 가합니다.</t>
    <phoneticPr fontId="38" type="noConversion"/>
  </si>
  <si>
    <t>검을 세로로 베어
172% 데미지를 가합니다.</t>
    <phoneticPr fontId="38" type="noConversion"/>
  </si>
  <si>
    <t>소모마나 47, 쿨다운 8.3초</t>
    <phoneticPr fontId="38" type="noConversion"/>
  </si>
  <si>
    <t>소모 포인트</t>
    <phoneticPr fontId="38" type="noConversion"/>
  </si>
  <si>
    <t>2 포인트</t>
    <phoneticPr fontId="38" type="noConversion"/>
  </si>
  <si>
    <t>[7→8레벨]</t>
    <phoneticPr fontId="38" type="noConversion"/>
  </si>
  <si>
    <t>9 포인트</t>
    <phoneticPr fontId="38" type="noConversion"/>
  </si>
  <si>
    <t>[7→10레벨]</t>
    <phoneticPr fontId="38" type="noConversion"/>
  </si>
  <si>
    <t>반환 포인트</t>
    <phoneticPr fontId="38" type="noConversion"/>
  </si>
  <si>
    <t>[8←9레벨]</t>
    <phoneticPr fontId="38" type="noConversion"/>
  </si>
  <si>
    <t>11 포인트</t>
    <phoneticPr fontId="38" type="noConversion"/>
  </si>
  <si>
    <t>[0←9레벨]</t>
    <phoneticPr fontId="38" type="noConversion"/>
  </si>
  <si>
    <r>
      <t xml:space="preserve">데미지 상승 </t>
    </r>
    <r>
      <rPr>
        <b/>
        <sz val="11"/>
        <color rgb="FF00B050"/>
        <rFont val="맑은 고딕"/>
        <family val="3"/>
        <charset val="129"/>
        <scheme val="minor"/>
      </rPr>
      <t>+11%</t>
    </r>
    <r>
      <rPr>
        <sz val="11"/>
        <color theme="1"/>
        <rFont val="맑은 고딕"/>
        <family val="3"/>
        <charset val="129"/>
        <scheme val="minor"/>
      </rPr>
      <t xml:space="preserve">, 
소모마나 </t>
    </r>
    <r>
      <rPr>
        <b/>
        <sz val="11"/>
        <color rgb="FFFF0000"/>
        <rFont val="맑은 고딕"/>
        <family val="3"/>
        <charset val="129"/>
        <scheme val="minor"/>
      </rPr>
      <t>+4.4</t>
    </r>
    <phoneticPr fontId="38" type="noConversion"/>
  </si>
  <si>
    <r>
      <t xml:space="preserve">데미지 상승 </t>
    </r>
    <r>
      <rPr>
        <b/>
        <sz val="11"/>
        <color rgb="FF00B050"/>
        <rFont val="맑은 고딕"/>
        <family val="3"/>
        <charset val="129"/>
        <scheme val="minor"/>
      </rPr>
      <t>+33%</t>
    </r>
    <r>
      <rPr>
        <sz val="11"/>
        <color theme="1"/>
        <rFont val="맑은 고딕"/>
        <family val="3"/>
        <charset val="129"/>
        <scheme val="minor"/>
      </rPr>
      <t xml:space="preserve">, 
소모마나 </t>
    </r>
    <r>
      <rPr>
        <b/>
        <sz val="11"/>
        <color rgb="FFFF0000"/>
        <rFont val="맑은 고딕"/>
        <family val="3"/>
        <charset val="129"/>
        <scheme val="minor"/>
      </rPr>
      <t>+13.2</t>
    </r>
    <phoneticPr fontId="38" type="noConversion"/>
  </si>
  <si>
    <t>[습득 가능]</t>
    <phoneticPr fontId="38" type="noConversion"/>
  </si>
  <si>
    <t>13 / 12</t>
    <phoneticPr fontId="38" type="noConversion"/>
  </si>
  <si>
    <t>&lt;증가+ 되었을 때&gt;</t>
    <phoneticPr fontId="38" type="noConversion"/>
  </si>
  <si>
    <t>스킬트리 설계 초안#2</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</si>
</sst>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80">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
      <strike/>
      <sz val="11"/>
      <color theme="1"/>
      <name val="맑은 고딕"/>
      <family val="3"/>
      <charset val="129"/>
      <scheme val="minor"/>
    </font>
    <font>
      <strike/>
      <sz val="11"/>
      <color theme="1"/>
      <name val="Calibri"/>
      <family val="3"/>
    </font>
    <font>
      <strike/>
      <sz val="11"/>
      <color theme="1"/>
      <name val="맑은 고딕"/>
      <family val="3"/>
      <charset val="129"/>
    </font>
    <font>
      <strike/>
      <sz val="11"/>
      <color theme="1"/>
      <name val="맑은 고딕"/>
      <family val="2"/>
      <scheme val="minor"/>
    </font>
    <font>
      <sz val="11"/>
      <color rgb="FF0080C0"/>
      <name val="맑은 고딕"/>
      <family val="3"/>
      <charset val="129"/>
      <scheme val="minor"/>
    </font>
    <font>
      <b/>
      <sz val="16"/>
      <color rgb="FF00B050"/>
      <name val="맑은 고딕"/>
      <family val="3"/>
      <charset val="129"/>
      <scheme val="minor"/>
    </font>
    <font>
      <b/>
      <sz val="16"/>
      <color theme="1"/>
      <name val="Yu Gothic"/>
      <family val="3"/>
      <charset val="128"/>
    </font>
    <font>
      <b/>
      <sz val="16"/>
      <color theme="1"/>
      <name val="맑은 고딕"/>
      <family val="3"/>
      <charset val="128"/>
      <scheme val="minor"/>
    </font>
    <font>
      <b/>
      <sz val="12"/>
      <color theme="1"/>
      <name val="맑은 고딕"/>
      <family val="3"/>
      <charset val="129"/>
      <scheme val="minor"/>
    </font>
    <font>
      <b/>
      <sz val="12"/>
      <color rgb="FF00B050"/>
      <name val="맑은 고딕"/>
      <family val="3"/>
      <charset val="129"/>
      <scheme val="minor"/>
    </font>
    <font>
      <sz val="14"/>
      <color theme="1"/>
      <name val="맑은 고딕"/>
      <family val="3"/>
      <charset val="129"/>
      <scheme val="minor"/>
    </font>
    <font>
      <sz val="14"/>
      <color rgb="FF00B050"/>
      <name val="맑은 고딕"/>
      <family val="3"/>
      <charset val="129"/>
      <scheme val="minor"/>
    </font>
    <font>
      <sz val="14"/>
      <name val="맑은 고딕"/>
      <family val="3"/>
      <charset val="129"/>
      <scheme val="minor"/>
    </font>
    <font>
      <sz val="10"/>
      <color rgb="FFFF0000"/>
      <name val="맑은 고딕"/>
      <family val="3"/>
      <charset val="129"/>
    </font>
    <font>
      <b/>
      <sz val="11"/>
      <color rgb="FFFF0000"/>
      <name val="맑은 고딕"/>
      <family val="3"/>
      <charset val="129"/>
      <scheme val="minor"/>
    </font>
    <font>
      <b/>
      <sz val="11"/>
      <name val="맑은 고딕"/>
      <family val="3"/>
      <charset val="129"/>
      <scheme val="minor"/>
    </font>
    <font>
      <b/>
      <sz val="12"/>
      <name val="맑은 고딕"/>
      <family val="3"/>
      <charset val="129"/>
      <scheme val="minor"/>
    </font>
    <font>
      <b/>
      <sz val="12"/>
      <color rgb="FFFF0000"/>
      <name val="맑은 고딕"/>
      <family val="3"/>
      <charset val="129"/>
      <scheme val="minor"/>
    </font>
    <font>
      <b/>
      <sz val="14"/>
      <name val="맑은 고딕"/>
      <family val="3"/>
      <charset val="129"/>
      <scheme val="min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86">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29" fillId="0" borderId="20" xfId="0" applyFont="1" applyBorder="1" applyAlignment="1">
      <alignment horizontal="center" vertical="center"/>
    </xf>
    <xf numFmtId="0" fontId="35" fillId="0" borderId="20" xfId="0" applyFont="1" applyBorder="1" applyAlignment="1">
      <alignment horizontal="center" vertical="center"/>
    </xf>
    <xf numFmtId="0" fontId="130"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3" fillId="0" borderId="20" xfId="0" applyFont="1" applyBorder="1" applyAlignment="1">
      <alignment horizontal="right" vertical="center"/>
    </xf>
    <xf numFmtId="0" fontId="34" fillId="0" borderId="52" xfId="0" applyFont="1" applyBorder="1" applyAlignment="1">
      <alignment horizontal="left" vertical="center"/>
    </xf>
    <xf numFmtId="0" fontId="129"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6"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vertical="center"/>
    </xf>
    <xf numFmtId="22" fontId="135" fillId="0" borderId="0" xfId="0" applyNumberFormat="1" applyFont="1" applyAlignment="1">
      <alignment vertical="center"/>
    </xf>
    <xf numFmtId="0" fontId="97" fillId="0" borderId="4" xfId="0" applyFont="1" applyBorder="1" applyAlignment="1">
      <alignment horizontal="center" vertical="center"/>
    </xf>
    <xf numFmtId="0" fontId="138"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6" fillId="0" borderId="0" xfId="0" applyFont="1" applyAlignment="1">
      <alignment horizontal="center" vertical="center" wrapText="1"/>
    </xf>
    <xf numFmtId="0" fontId="34" fillId="0" borderId="0" xfId="0" quotePrefix="1" applyFont="1" applyAlignment="1">
      <alignment horizontal="center"/>
    </xf>
    <xf numFmtId="0" fontId="146" fillId="0" borderId="0" xfId="0" applyFont="1" applyAlignment="1">
      <alignment horizontal="center" vertical="center"/>
    </xf>
    <xf numFmtId="0" fontId="131" fillId="0" borderId="20" xfId="0" applyFont="1" applyBorder="1" applyAlignment="1">
      <alignment horizontal="center" vertical="center"/>
    </xf>
    <xf numFmtId="0" fontId="131"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8" fillId="0" borderId="51" xfId="0" applyFont="1" applyBorder="1" applyAlignment="1">
      <alignment horizontal="center" vertical="center"/>
    </xf>
    <xf numFmtId="0" fontId="35" fillId="0" borderId="52" xfId="0" applyFont="1" applyBorder="1" applyAlignment="1">
      <alignment horizontal="center" vertical="center"/>
    </xf>
    <xf numFmtId="0" fontId="129"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1" fillId="0" borderId="52" xfId="0" applyFont="1" applyBorder="1" applyAlignment="1">
      <alignment horizontal="center" vertical="center" wrapText="1"/>
    </xf>
    <xf numFmtId="0" fontId="150" fillId="0" borderId="52" xfId="0" applyFont="1" applyBorder="1" applyAlignment="1">
      <alignment horizontal="center" vertical="center" wrapText="1"/>
    </xf>
    <xf numFmtId="0" fontId="131" fillId="0" borderId="29" xfId="0" applyFont="1" applyBorder="1" applyAlignment="1">
      <alignment horizontal="center" vertical="center"/>
    </xf>
    <xf numFmtId="0" fontId="35" fillId="0" borderId="61" xfId="0" applyFont="1" applyBorder="1" applyAlignment="1">
      <alignment horizontal="right"/>
    </xf>
    <xf numFmtId="0" fontId="131" fillId="0" borderId="32" xfId="0" applyFont="1" applyBorder="1" applyAlignment="1">
      <alignment horizontal="center" vertical="center"/>
    </xf>
    <xf numFmtId="0" fontId="150"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49"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0" fillId="0" borderId="20" xfId="0" applyFont="1" applyBorder="1" applyAlignment="1">
      <alignment horizontal="center" vertical="center"/>
    </xf>
    <xf numFmtId="0" fontId="72" fillId="0" borderId="20" xfId="0" applyFont="1" applyBorder="1" applyAlignment="1">
      <alignment horizontal="center" vertical="center"/>
    </xf>
    <xf numFmtId="0" fontId="141" fillId="0" borderId="20" xfId="0" applyFont="1" applyBorder="1" applyAlignment="1">
      <alignment horizontal="center" vertical="center"/>
    </xf>
    <xf numFmtId="0" fontId="141"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2" fillId="0" borderId="20" xfId="0" applyFont="1" applyBorder="1" applyAlignment="1">
      <alignment horizontal="center" vertical="center"/>
    </xf>
    <xf numFmtId="0" fontId="141" fillId="0" borderId="51" xfId="0" applyFont="1" applyBorder="1" applyAlignment="1">
      <alignment horizontal="center" vertical="center"/>
    </xf>
    <xf numFmtId="0" fontId="131" fillId="0" borderId="51" xfId="0" applyFont="1" applyBorder="1" applyAlignment="1">
      <alignment horizontal="center" vertical="center"/>
    </xf>
    <xf numFmtId="0" fontId="35" fillId="0" borderId="51" xfId="0" applyFont="1" applyBorder="1" applyAlignment="1">
      <alignment horizontal="right" vertical="center"/>
    </xf>
    <xf numFmtId="0" fontId="131" fillId="0" borderId="51" xfId="0" applyFont="1" applyBorder="1" applyAlignment="1">
      <alignment horizontal="right" vertical="center"/>
    </xf>
    <xf numFmtId="0" fontId="148" fillId="0" borderId="51" xfId="0" applyFont="1" applyBorder="1" applyAlignment="1">
      <alignment horizontal="right" vertical="center"/>
    </xf>
    <xf numFmtId="0" fontId="35" fillId="0" borderId="52" xfId="0" applyFont="1" applyBorder="1" applyAlignment="1">
      <alignment horizontal="left" vertical="center"/>
    </xf>
    <xf numFmtId="0" fontId="131"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49" fillId="0" borderId="51" xfId="0" applyFont="1" applyBorder="1" applyAlignment="1">
      <alignment horizontal="center" vertical="center"/>
    </xf>
    <xf numFmtId="0" fontId="34" fillId="0" borderId="52" xfId="0" applyFont="1" applyBorder="1"/>
    <xf numFmtId="0" fontId="131" fillId="0" borderId="52" xfId="0" applyFont="1" applyBorder="1" applyAlignment="1">
      <alignment horizontal="center" vertical="center"/>
    </xf>
    <xf numFmtId="0" fontId="147" fillId="0" borderId="20" xfId="0" applyFont="1" applyBorder="1" applyAlignment="1">
      <alignment horizontal="center" vertical="center"/>
    </xf>
    <xf numFmtId="0" fontId="131" fillId="0" borderId="52" xfId="0" applyFont="1" applyBorder="1" applyAlignment="1">
      <alignment horizontal="left" vertical="center"/>
    </xf>
    <xf numFmtId="0" fontId="150"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1"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55" fillId="0" borderId="0" xfId="0" applyFont="1" applyAlignment="1">
      <alignment vertical="center"/>
    </xf>
    <xf numFmtId="0" fontId="17" fillId="0" borderId="0" xfId="0" applyFont="1" applyAlignment="1">
      <alignment vertical="center"/>
    </xf>
    <xf numFmtId="0" fontId="161" fillId="0" borderId="0" xfId="0" applyFont="1"/>
    <xf numFmtId="0" fontId="17" fillId="0" borderId="0" xfId="0" applyFont="1" applyAlignment="1">
      <alignment vertical="center"/>
    </xf>
    <xf numFmtId="0" fontId="34" fillId="0" borderId="0" xfId="0" applyFont="1" applyAlignment="1">
      <alignment horizontal="center"/>
    </xf>
    <xf numFmtId="0" fontId="34" fillId="0" borderId="0" xfId="0" applyFont="1" applyAlignment="1">
      <alignment horizontal="center"/>
    </xf>
    <xf numFmtId="0" fontId="88" fillId="0" borderId="0" xfId="0" applyFont="1" applyAlignment="1">
      <alignment horizontal="center" vertical="center"/>
    </xf>
    <xf numFmtId="0" fontId="34" fillId="0" borderId="0" xfId="0" applyFont="1" applyAlignment="1">
      <alignment horizontal="center"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3" fillId="0" borderId="0" xfId="0" applyFont="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42" fillId="0" borderId="0" xfId="0" applyFont="1" applyAlignment="1">
      <alignment horizontal="center" vertical="center"/>
    </xf>
    <xf numFmtId="0" fontId="61" fillId="0" borderId="0" xfId="0" applyFont="1" applyAlignment="1">
      <alignment horizontal="center" vertical="center"/>
    </xf>
    <xf numFmtId="0" fontId="39" fillId="0" borderId="0" xfId="0" applyFont="1" applyAlignment="1">
      <alignment horizontal="center" vertical="center" wrapText="1"/>
    </xf>
    <xf numFmtId="0" fontId="81" fillId="0" borderId="20" xfId="0" applyFont="1" applyBorder="1" applyAlignment="1">
      <alignment horizontal="center" vertical="center"/>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39"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95" fillId="0" borderId="0" xfId="0" applyFont="1"/>
    <xf numFmtId="0" fontId="95" fillId="0" borderId="0" xfId="0" applyFont="1" applyAlignment="1">
      <alignment horizontal="center" vertical="center" wrapText="1"/>
    </xf>
    <xf numFmtId="0" fontId="95" fillId="0" borderId="0" xfId="0" applyFont="1" applyAlignment="1">
      <alignment horizontal="center" vertical="center" textRotation="255"/>
    </xf>
    <xf numFmtId="0" fontId="105" fillId="0" borderId="0" xfId="0" applyFont="1" applyAlignment="1">
      <alignment horizontal="center" vertical="center"/>
    </xf>
    <xf numFmtId="0" fontId="10" fillId="0" borderId="0" xfId="0" applyFont="1" applyAlignment="1">
      <alignment horizontal="left" vertical="center"/>
    </xf>
    <xf numFmtId="0" fontId="95" fillId="0" borderId="0" xfId="0" applyFont="1" applyAlignment="1">
      <alignment horizontal="left"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7" fillId="0" borderId="0" xfId="0" applyFont="1" applyAlignment="1">
      <alignment vertical="center"/>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21" fillId="0" borderId="10" xfId="0"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1" fillId="0" borderId="0" xfId="0" applyFont="1" applyAlignment="1">
      <alignment horizontal="center" vertical="center"/>
    </xf>
    <xf numFmtId="0" fontId="152" fillId="0" borderId="26" xfId="0" applyFont="1" applyBorder="1" applyAlignment="1">
      <alignment horizontal="center" vertical="center"/>
    </xf>
    <xf numFmtId="0" fontId="152" fillId="0" borderId="27" xfId="0" applyFont="1" applyBorder="1" applyAlignment="1">
      <alignment horizontal="center" vertical="center"/>
    </xf>
    <xf numFmtId="0" fontId="152" fillId="0" borderId="71" xfId="0" applyFont="1" applyBorder="1" applyAlignment="1">
      <alignment horizontal="center" vertical="center"/>
    </xf>
    <xf numFmtId="0" fontId="152" fillId="0" borderId="72" xfId="0" applyFont="1" applyBorder="1" applyAlignment="1">
      <alignment horizontal="center" vertical="center"/>
    </xf>
    <xf numFmtId="181" fontId="145" fillId="0" borderId="0" xfId="0" applyNumberFormat="1" applyFont="1" applyAlignment="1">
      <alignment horizontal="center" vertical="center"/>
    </xf>
    <xf numFmtId="0" fontId="127" fillId="0" borderId="25" xfId="0" applyFont="1" applyBorder="1" applyAlignment="1">
      <alignment horizontal="center" vertical="center"/>
    </xf>
    <xf numFmtId="0" fontId="127" fillId="0" borderId="26" xfId="0" applyFont="1" applyBorder="1" applyAlignment="1">
      <alignment horizontal="center" vertical="center"/>
    </xf>
    <xf numFmtId="0" fontId="127" fillId="0" borderId="27" xfId="0" applyFont="1" applyBorder="1" applyAlignment="1">
      <alignment horizontal="center" vertical="center"/>
    </xf>
    <xf numFmtId="0" fontId="127" fillId="0" borderId="28" xfId="0" applyFont="1" applyBorder="1" applyAlignment="1">
      <alignment horizontal="center" vertical="center"/>
    </xf>
    <xf numFmtId="0" fontId="127" fillId="0" borderId="20" xfId="0" applyFont="1" applyBorder="1" applyAlignment="1">
      <alignment horizontal="center" vertical="center"/>
    </xf>
    <xf numFmtId="0" fontId="127" fillId="0" borderId="29" xfId="0" applyFont="1" applyBorder="1" applyAlignment="1">
      <alignment horizontal="center" vertical="center"/>
    </xf>
    <xf numFmtId="0" fontId="127" fillId="0" borderId="70" xfId="0" applyFont="1" applyBorder="1" applyAlignment="1">
      <alignment horizontal="center" vertical="center"/>
    </xf>
    <xf numFmtId="0" fontId="127" fillId="0" borderId="71" xfId="0" applyFont="1" applyBorder="1" applyAlignment="1">
      <alignment horizontal="center" vertical="center"/>
    </xf>
    <xf numFmtId="0" fontId="127" fillId="0" borderId="72" xfId="0" applyFont="1" applyBorder="1" applyAlignment="1">
      <alignment horizontal="center" vertical="center"/>
    </xf>
    <xf numFmtId="0" fontId="132" fillId="0" borderId="37" xfId="0" applyFont="1" applyBorder="1" applyAlignment="1">
      <alignment horizontal="center" vertical="center"/>
    </xf>
    <xf numFmtId="0" fontId="132" fillId="0" borderId="62" xfId="0" applyFont="1" applyBorder="1" applyAlignment="1">
      <alignment horizontal="center" vertical="center"/>
    </xf>
    <xf numFmtId="0" fontId="126" fillId="0" borderId="20" xfId="0" applyFont="1" applyBorder="1" applyAlignment="1">
      <alignment horizontal="center" vertical="center"/>
    </xf>
    <xf numFmtId="0" fontId="126"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30" fillId="0" borderId="66" xfId="0" applyFont="1" applyBorder="1" applyAlignment="1">
      <alignment horizontal="center" vertical="center"/>
    </xf>
    <xf numFmtId="0" fontId="30" fillId="0" borderId="69" xfId="0" applyFont="1" applyBorder="1" applyAlignment="1">
      <alignment horizontal="center" vertical="center"/>
    </xf>
    <xf numFmtId="0" fontId="152" fillId="0" borderId="76" xfId="0" applyFont="1" applyBorder="1" applyAlignment="1">
      <alignment horizontal="center" vertical="center"/>
    </xf>
    <xf numFmtId="0" fontId="152" fillId="0" borderId="73" xfId="0" applyFont="1" applyBorder="1" applyAlignment="1">
      <alignment horizontal="center" vertical="center"/>
    </xf>
    <xf numFmtId="0" fontId="132" fillId="0" borderId="41" xfId="0" applyFont="1" applyBorder="1" applyAlignment="1">
      <alignment horizontal="center" vertical="center"/>
    </xf>
    <xf numFmtId="0" fontId="126" fillId="0" borderId="52" xfId="0" applyFont="1" applyBorder="1" applyAlignment="1">
      <alignment horizontal="center" vertical="center"/>
    </xf>
    <xf numFmtId="0" fontId="126" fillId="0" borderId="51" xfId="0" applyFont="1" applyBorder="1" applyAlignment="1">
      <alignment horizontal="center" vertical="center"/>
    </xf>
    <xf numFmtId="0" fontId="126" fillId="0" borderId="54" xfId="0" applyFont="1" applyBorder="1" applyAlignment="1">
      <alignment horizontal="center" vertical="center"/>
    </xf>
    <xf numFmtId="0" fontId="126" fillId="0" borderId="55"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0" fontId="34" fillId="0" borderId="20" xfId="0" applyFont="1" applyBorder="1" applyAlignment="1">
      <alignment horizontal="center" vertical="center" wrapText="1"/>
    </xf>
    <xf numFmtId="0" fontId="17" fillId="0" borderId="0" xfId="0" applyFont="1" applyAlignment="1">
      <alignment horizontal="center" vertical="center" wrapText="1"/>
    </xf>
    <xf numFmtId="0" fontId="126" fillId="0" borderId="56" xfId="0" applyFont="1" applyBorder="1" applyAlignment="1">
      <alignment horizontal="center" vertical="center"/>
    </xf>
    <xf numFmtId="0" fontId="126"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7" fillId="0" borderId="0" xfId="0" applyFont="1" applyAlignment="1">
      <alignment horizontal="center"/>
    </xf>
    <xf numFmtId="0" fontId="124" fillId="0" borderId="0" xfId="0" applyFont="1" applyAlignment="1">
      <alignment horizontal="center" vertical="center"/>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4" fillId="0" borderId="0" xfId="0" applyFont="1" applyAlignment="1">
      <alignment horizontal="center"/>
    </xf>
    <xf numFmtId="0" fontId="144"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7" fillId="0" borderId="0" xfId="0" applyFont="1" applyAlignment="1">
      <alignment horizontal="center" wrapText="1"/>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85" fillId="0" borderId="20" xfId="0" applyFont="1" applyBorder="1" applyAlignment="1">
      <alignment horizontal="center"/>
    </xf>
    <xf numFmtId="0" fontId="165" fillId="0" borderId="20" xfId="0" applyFont="1" applyBorder="1" applyAlignment="1">
      <alignment horizontal="center"/>
    </xf>
    <xf numFmtId="0" fontId="62" fillId="0" borderId="20" xfId="0" applyFont="1" applyBorder="1" applyAlignment="1"/>
    <xf numFmtId="0" fontId="17" fillId="0" borderId="20" xfId="0" applyFont="1" applyBorder="1" applyAlignment="1"/>
    <xf numFmtId="0" fontId="0" fillId="0" borderId="0" xfId="0" applyAlignment="1"/>
    <xf numFmtId="0" fontId="17" fillId="0" borderId="0" xfId="0" applyFont="1" applyAlignment="1">
      <alignment vertical="center" wrapText="1"/>
    </xf>
    <xf numFmtId="0" fontId="17" fillId="0" borderId="0" xfId="0" applyFont="1" applyAlignment="1">
      <alignment wrapText="1"/>
    </xf>
    <xf numFmtId="0" fontId="88" fillId="0" borderId="0" xfId="0" applyFont="1" applyAlignment="1">
      <alignment horizontal="center"/>
    </xf>
    <xf numFmtId="0" fontId="62" fillId="0" borderId="20" xfId="0" applyFont="1" applyBorder="1" applyAlignment="1">
      <alignment horizontal="center" vertical="center"/>
    </xf>
    <xf numFmtId="0" fontId="85" fillId="0" borderId="20" xfId="0" applyFont="1" applyBorder="1" applyAlignment="1">
      <alignment horizontal="center" vertical="center"/>
    </xf>
    <xf numFmtId="0" fontId="85" fillId="0" borderId="20" xfId="0" applyFont="1" applyBorder="1" applyAlignment="1">
      <alignment vertical="center"/>
    </xf>
    <xf numFmtId="0" fontId="168" fillId="0" borderId="20" xfId="0" applyFont="1" applyBorder="1" applyAlignment="1">
      <alignment horizontal="center" vertical="center"/>
    </xf>
    <xf numFmtId="0" fontId="17" fillId="0" borderId="0" xfId="0" applyFont="1" applyAlignment="1"/>
    <xf numFmtId="0" fontId="169" fillId="0" borderId="20" xfId="0" applyFont="1" applyBorder="1" applyAlignment="1">
      <alignment vertical="center"/>
    </xf>
    <xf numFmtId="0" fontId="88" fillId="0" borderId="20" xfId="0" applyFont="1" applyBorder="1" applyAlignment="1">
      <alignment horizontal="center"/>
    </xf>
    <xf numFmtId="0" fontId="171" fillId="0" borderId="20" xfId="0" applyFont="1" applyBorder="1" applyAlignment="1">
      <alignment horizontal="center" vertical="center"/>
    </xf>
    <xf numFmtId="0" fontId="174" fillId="0" borderId="0" xfId="0" quotePrefix="1" applyFont="1"/>
    <xf numFmtId="0" fontId="174" fillId="0" borderId="0" xfId="0" quotePrefix="1" applyFont="1" applyAlignment="1">
      <alignment horizontal="center"/>
    </xf>
    <xf numFmtId="49" fontId="62" fillId="0" borderId="20" xfId="0" applyNumberFormat="1" applyFont="1" applyBorder="1" applyAlignment="1">
      <alignment horizontal="center" vertical="center"/>
    </xf>
    <xf numFmtId="0" fontId="176" fillId="0" borderId="20" xfId="0" applyFont="1" applyBorder="1" applyAlignment="1">
      <alignment horizontal="center" vertical="center"/>
    </xf>
    <xf numFmtId="49" fontId="177" fillId="0" borderId="20" xfId="0" applyNumberFormat="1" applyFont="1" applyBorder="1" applyAlignment="1">
      <alignment horizontal="center" vertical="center"/>
    </xf>
    <xf numFmtId="49" fontId="178" fillId="0" borderId="20" xfId="0" applyNumberFormat="1" applyFont="1" applyBorder="1" applyAlignment="1">
      <alignment horizontal="center" vertical="center"/>
    </xf>
    <xf numFmtId="49" fontId="179" fillId="0" borderId="20" xfId="0" applyNumberFormat="1" applyFont="1" applyBorder="1" applyAlignment="1">
      <alignment horizontal="center" vertical="center"/>
    </xf>
    <xf numFmtId="49" fontId="170" fillId="0" borderId="20" xfId="0" applyNumberFormat="1" applyFont="1" applyBorder="1" applyAlignment="1">
      <alignment horizontal="center" vertical="center"/>
    </xf>
    <xf numFmtId="0" fontId="170" fillId="0" borderId="20" xfId="0" applyFont="1" applyBorder="1" applyAlignment="1">
      <alignment horizontal="center" vertical="center"/>
    </xf>
    <xf numFmtId="0" fontId="128" fillId="0" borderId="20" xfId="0" applyFont="1" applyBorder="1" applyAlignment="1">
      <alignment horizontal="center" vertical="center"/>
    </xf>
    <xf numFmtId="0" fontId="132" fillId="0" borderId="20" xfId="0" applyFont="1" applyBorder="1" applyAlignment="1">
      <alignment vertical="center"/>
    </xf>
    <xf numFmtId="0" fontId="125" fillId="0" borderId="20" xfId="0" applyFont="1" applyBorder="1" applyAlignment="1"/>
    <xf numFmtId="22" fontId="88" fillId="0" borderId="0" xfId="0" applyNumberFormat="1" applyFont="1" applyAlignment="1">
      <alignment horizont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80C0"/>
      <color rgb="FF0000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8.png"/><Relationship Id="rId3" Type="http://schemas.openxmlformats.org/officeDocument/2006/relationships/image" Target="../media/image11.png"/><Relationship Id="rId21" Type="http://schemas.openxmlformats.org/officeDocument/2006/relationships/image" Target="../media/image31.png"/><Relationship Id="rId7" Type="http://schemas.openxmlformats.org/officeDocument/2006/relationships/image" Target="../media/image13.png"/><Relationship Id="rId12" Type="http://schemas.openxmlformats.org/officeDocument/2006/relationships/image" Target="../media/image23.png"/><Relationship Id="rId17" Type="http://schemas.openxmlformats.org/officeDocument/2006/relationships/image" Target="../media/image27.png"/><Relationship Id="rId2" Type="http://schemas.openxmlformats.org/officeDocument/2006/relationships/image" Target="../media/image10.png"/><Relationship Id="rId16" Type="http://schemas.microsoft.com/office/2007/relationships/hdphoto" Target="../media/hdphoto2.wdp"/><Relationship Id="rId20" Type="http://schemas.openxmlformats.org/officeDocument/2006/relationships/image" Target="../media/image30.png"/><Relationship Id="rId1" Type="http://schemas.openxmlformats.org/officeDocument/2006/relationships/image" Target="../media/image14.png"/><Relationship Id="rId6" Type="http://schemas.microsoft.com/office/2007/relationships/hdphoto" Target="../media/hdphoto1.wdp"/><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29.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656897</xdr:colOff>
      <xdr:row>28</xdr:row>
      <xdr:rowOff>193222</xdr:rowOff>
    </xdr:from>
    <xdr:to>
      <xdr:col>55</xdr:col>
      <xdr:colOff>52552</xdr:colOff>
      <xdr:row>39</xdr:row>
      <xdr:rowOff>47626</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42652622" y="6479722"/>
          <a:ext cx="2272205" cy="215945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504825</xdr:colOff>
      <xdr:row>24</xdr:row>
      <xdr:rowOff>15531</xdr:rowOff>
    </xdr:from>
    <xdr:to>
      <xdr:col>51</xdr:col>
      <xdr:colOff>638175</xdr:colOff>
      <xdr:row>31</xdr:row>
      <xdr:rowOff>39914</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36" idx="3"/>
          <a:endCxn id="18" idx="1"/>
        </xdr:cNvCxnSpPr>
      </xdr:nvCxnSpPr>
      <xdr:spPr>
        <a:xfrm flipV="1">
          <a:off x="36351955" y="5639422"/>
          <a:ext cx="6320459" cy="14821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0</xdr:colOff>
      <xdr:row>52</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2" cstate="print"/>
        <a:stretch>
          <a:fillRect/>
        </a:stretch>
      </xdr:blipFill>
      <xdr:spPr>
        <a:xfrm>
          <a:off x="35537775" y="8526531"/>
          <a:ext cx="457200" cy="190500"/>
        </a:xfrm>
        <a:prstGeom prst="rect">
          <a:avLst/>
        </a:prstGeom>
        <a:noFill/>
      </xdr:spPr>
    </xdr:pic>
    <xdr:clientData fLocksWithSheet="0"/>
  </xdr:oneCellAnchor>
  <xdr:oneCellAnchor>
    <xdr:from>
      <xdr:col>62</xdr:col>
      <xdr:colOff>25675</xdr:colOff>
      <xdr:row>52</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3" cstate="print"/>
        <a:stretch>
          <a:fillRect/>
        </a:stretch>
      </xdr:blipFill>
      <xdr:spPr>
        <a:xfrm>
          <a:off x="35563450" y="8410575"/>
          <a:ext cx="381000" cy="152400"/>
        </a:xfrm>
        <a:prstGeom prst="rect">
          <a:avLst/>
        </a:prstGeom>
        <a:noFill/>
      </xdr:spPr>
    </xdr:pic>
    <xdr:clientData fLocksWithSheet="0"/>
  </xdr:oneCellAnchor>
  <xdr:twoCellAnchor>
    <xdr:from>
      <xdr:col>40</xdr:col>
      <xdr:colOff>519933</xdr:colOff>
      <xdr:row>24</xdr:row>
      <xdr:rowOff>15531</xdr:rowOff>
    </xdr:from>
    <xdr:to>
      <xdr:col>47</xdr:col>
      <xdr:colOff>638175</xdr:colOff>
      <xdr:row>31</xdr:row>
      <xdr:rowOff>179501</xdr:rowOff>
    </xdr:to>
    <xdr:cxnSp macro="">
      <xdr:nvCxnSpPr>
        <xdr:cNvPr id="12" name="직선 화살표 연결선 11">
          <a:extLst>
            <a:ext uri="{FF2B5EF4-FFF2-40B4-BE49-F238E27FC236}">
              <a16:creationId xmlns:a16="http://schemas.microsoft.com/office/drawing/2014/main" id="{D3A4C9AF-6855-423C-AF62-8C69014B5861}"/>
            </a:ext>
          </a:extLst>
        </xdr:cNvPr>
        <xdr:cNvCxnSpPr>
          <a:endCxn id="66" idx="1"/>
        </xdr:cNvCxnSpPr>
      </xdr:nvCxnSpPr>
      <xdr:spPr>
        <a:xfrm flipV="1">
          <a:off x="34992150" y="5639422"/>
          <a:ext cx="4930438" cy="16217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651313</xdr:colOff>
      <xdr:row>21</xdr:row>
      <xdr:rowOff>180974</xdr:rowOff>
    </xdr:from>
    <xdr:to>
      <xdr:col>46</xdr:col>
      <xdr:colOff>32188</xdr:colOff>
      <xdr:row>26</xdr:row>
      <xdr:rowOff>39413</xdr:rowOff>
    </xdr:to>
    <xdr:sp macro="" textlink="">
      <xdr:nvSpPr>
        <xdr:cNvPr id="15" name="직사각형 14">
          <a:extLst>
            <a:ext uri="{FF2B5EF4-FFF2-40B4-BE49-F238E27FC236}">
              <a16:creationId xmlns:a16="http://schemas.microsoft.com/office/drawing/2014/main" id="{EA46190B-2E3C-484B-AC79-A9E1EEA95928}"/>
            </a:ext>
          </a:extLst>
        </xdr:cNvPr>
        <xdr:cNvSpPr/>
      </xdr:nvSpPr>
      <xdr:spPr>
        <a:xfrm>
          <a:off x="36445606" y="4996026"/>
          <a:ext cx="1430392" cy="90947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638175</xdr:colOff>
      <xdr:row>21</xdr:row>
      <xdr:rowOff>180975</xdr:rowOff>
    </xdr:from>
    <xdr:to>
      <xdr:col>54</xdr:col>
      <xdr:colOff>19050</xdr:colOff>
      <xdr:row>26</xdr:row>
      <xdr:rowOff>57150</xdr:rowOff>
    </xdr:to>
    <xdr:sp macro="" textlink="">
      <xdr:nvSpPr>
        <xdr:cNvPr id="18" name="직사각형 17">
          <a:extLst>
            <a:ext uri="{FF2B5EF4-FFF2-40B4-BE49-F238E27FC236}">
              <a16:creationId xmlns:a16="http://schemas.microsoft.com/office/drawing/2014/main" id="{282735EF-BC57-4E85-AA1A-D3BFD2EDD550}"/>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54</xdr:col>
      <xdr:colOff>336511</xdr:colOff>
      <xdr:row>31</xdr:row>
      <xdr:rowOff>130296</xdr:rowOff>
    </xdr:from>
    <xdr:to>
      <xdr:col>54</xdr:col>
      <xdr:colOff>588511</xdr:colOff>
      <xdr:row>32</xdr:row>
      <xdr:rowOff>169837</xdr:rowOff>
    </xdr:to>
    <xdr:pic>
      <xdr:nvPicPr>
        <xdr:cNvPr id="25" name="그림 24">
          <a:extLst>
            <a:ext uri="{FF2B5EF4-FFF2-40B4-BE49-F238E27FC236}">
              <a16:creationId xmlns:a16="http://schemas.microsoft.com/office/drawing/2014/main" id="{DD07AB27-57F1-45FE-A9C0-54BA69459E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328873" y="7053986"/>
          <a:ext cx="252000" cy="249749"/>
        </a:xfrm>
        <a:prstGeom prst="rect">
          <a:avLst/>
        </a:prstGeom>
      </xdr:spPr>
    </xdr:pic>
    <xdr:clientData/>
  </xdr:twoCellAnchor>
  <xdr:oneCellAnchor>
    <xdr:from>
      <xdr:col>42</xdr:col>
      <xdr:colOff>149443</xdr:colOff>
      <xdr:row>31</xdr:row>
      <xdr:rowOff>11496</xdr:rowOff>
    </xdr:from>
    <xdr:ext cx="390525" cy="390525"/>
    <xdr:pic>
      <xdr:nvPicPr>
        <xdr:cNvPr id="33" name="image5.png">
          <a:extLst>
            <a:ext uri="{FF2B5EF4-FFF2-40B4-BE49-F238E27FC236}">
              <a16:creationId xmlns:a16="http://schemas.microsoft.com/office/drawing/2014/main" id="{9A20036D-61DF-4CA8-B242-47CA76FC7C85}"/>
            </a:ext>
          </a:extLst>
        </xdr:cNvPr>
        <xdr:cNvPicPr preferRelativeResize="0"/>
      </xdr:nvPicPr>
      <xdr:blipFill>
        <a:blip xmlns:r="http://schemas.openxmlformats.org/officeDocument/2006/relationships" r:embed="rId1" cstate="print"/>
        <a:stretch>
          <a:fillRect/>
        </a:stretch>
      </xdr:blipFill>
      <xdr:spPr>
        <a:xfrm>
          <a:off x="35943736" y="6935186"/>
          <a:ext cx="390525" cy="390525"/>
        </a:xfrm>
        <a:prstGeom prst="rect">
          <a:avLst/>
        </a:prstGeom>
        <a:noFill/>
      </xdr:spPr>
    </xdr:pic>
    <xdr:clientData fLocksWithSheet="0"/>
  </xdr:oneCellAnchor>
  <xdr:twoCellAnchor editAs="oneCell">
    <xdr:from>
      <xdr:col>42</xdr:col>
      <xdr:colOff>166929</xdr:colOff>
      <xdr:row>30</xdr:row>
      <xdr:rowOff>113695</xdr:rowOff>
    </xdr:from>
    <xdr:to>
      <xdr:col>42</xdr:col>
      <xdr:colOff>504825</xdr:colOff>
      <xdr:row>31</xdr:row>
      <xdr:rowOff>173197</xdr:rowOff>
    </xdr:to>
    <xdr:pic>
      <xdr:nvPicPr>
        <xdr:cNvPr id="36" name="그림 35">
          <a:extLst>
            <a:ext uri="{FF2B5EF4-FFF2-40B4-BE49-F238E27FC236}">
              <a16:creationId xmlns:a16="http://schemas.microsoft.com/office/drawing/2014/main" id="{CD6383D7-473E-4FCD-B2DE-02AED16ADD6E}"/>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5990454" y="6819295"/>
          <a:ext cx="337896" cy="269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52</xdr:col>
      <xdr:colOff>57666</xdr:colOff>
      <xdr:row>29</xdr:row>
      <xdr:rowOff>27352</xdr:rowOff>
    </xdr:from>
    <xdr:ext cx="432000" cy="432000"/>
    <xdr:pic>
      <xdr:nvPicPr>
        <xdr:cNvPr id="37" name="image12.png">
          <a:extLst>
            <a:ext uri="{FF2B5EF4-FFF2-40B4-BE49-F238E27FC236}">
              <a16:creationId xmlns:a16="http://schemas.microsoft.com/office/drawing/2014/main" id="{33188A99-2E6E-4D2D-B19F-68456AABC0E2}"/>
            </a:ext>
          </a:extLst>
        </xdr:cNvPr>
        <xdr:cNvPicPr preferRelativeResize="0"/>
      </xdr:nvPicPr>
      <xdr:blipFill>
        <a:blip xmlns:r="http://schemas.openxmlformats.org/officeDocument/2006/relationships" r:embed="rId7" cstate="print"/>
        <a:stretch>
          <a:fillRect/>
        </a:stretch>
      </xdr:blipFill>
      <xdr:spPr>
        <a:xfrm>
          <a:off x="38584649" y="6530628"/>
          <a:ext cx="432000" cy="432000"/>
        </a:xfrm>
        <a:prstGeom prst="rect">
          <a:avLst/>
        </a:prstGeom>
        <a:noFill/>
      </xdr:spPr>
    </xdr:pic>
    <xdr:clientData fLocksWithSheet="0"/>
  </xdr:oneCellAnchor>
  <xdr:twoCellAnchor editAs="oneCell">
    <xdr:from>
      <xdr:col>52</xdr:col>
      <xdr:colOff>343043</xdr:colOff>
      <xdr:row>31</xdr:row>
      <xdr:rowOff>106930</xdr:rowOff>
    </xdr:from>
    <xdr:to>
      <xdr:col>52</xdr:col>
      <xdr:colOff>595043</xdr:colOff>
      <xdr:row>32</xdr:row>
      <xdr:rowOff>152387</xdr:rowOff>
    </xdr:to>
    <xdr:pic>
      <xdr:nvPicPr>
        <xdr:cNvPr id="44" name="그림 43">
          <a:extLst>
            <a:ext uri="{FF2B5EF4-FFF2-40B4-BE49-F238E27FC236}">
              <a16:creationId xmlns:a16="http://schemas.microsoft.com/office/drawing/2014/main" id="{145E8C0D-6636-43C9-A28A-3072DB4700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870026" y="7030620"/>
          <a:ext cx="252000" cy="255665"/>
        </a:xfrm>
        <a:prstGeom prst="rect">
          <a:avLst/>
        </a:prstGeom>
      </xdr:spPr>
    </xdr:pic>
    <xdr:clientData/>
  </xdr:twoCellAnchor>
  <xdr:twoCellAnchor editAs="oneCell">
    <xdr:from>
      <xdr:col>52</xdr:col>
      <xdr:colOff>43410</xdr:colOff>
      <xdr:row>31</xdr:row>
      <xdr:rowOff>102075</xdr:rowOff>
    </xdr:from>
    <xdr:to>
      <xdr:col>52</xdr:col>
      <xdr:colOff>295410</xdr:colOff>
      <xdr:row>32</xdr:row>
      <xdr:rowOff>150093</xdr:rowOff>
    </xdr:to>
    <xdr:pic>
      <xdr:nvPicPr>
        <xdr:cNvPr id="48" name="그림 47">
          <a:extLst>
            <a:ext uri="{FF2B5EF4-FFF2-40B4-BE49-F238E27FC236}">
              <a16:creationId xmlns:a16="http://schemas.microsoft.com/office/drawing/2014/main" id="{575B36A7-EA83-4334-89B0-043A8F12F6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570393" y="7025765"/>
          <a:ext cx="252000" cy="258226"/>
        </a:xfrm>
        <a:prstGeom prst="rect">
          <a:avLst/>
        </a:prstGeom>
      </xdr:spPr>
    </xdr:pic>
    <xdr:clientData/>
  </xdr:twoCellAnchor>
  <xdr:twoCellAnchor editAs="oneCell">
    <xdr:from>
      <xdr:col>44</xdr:col>
      <xdr:colOff>518948</xdr:colOff>
      <xdr:row>15</xdr:row>
      <xdr:rowOff>52552</xdr:rowOff>
    </xdr:from>
    <xdr:to>
      <xdr:col>45</xdr:col>
      <xdr:colOff>87776</xdr:colOff>
      <xdr:row>16</xdr:row>
      <xdr:rowOff>94344</xdr:rowOff>
    </xdr:to>
    <xdr:pic>
      <xdr:nvPicPr>
        <xdr:cNvPr id="51" name="그림 50">
          <a:extLst>
            <a:ext uri="{FF2B5EF4-FFF2-40B4-BE49-F238E27FC236}">
              <a16:creationId xmlns:a16="http://schemas.microsoft.com/office/drawing/2014/main" id="{1A632DB3-8331-4A8E-B548-8CE9D0744DC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362758" y="4026776"/>
          <a:ext cx="252000" cy="252000"/>
        </a:xfrm>
        <a:prstGeom prst="rect">
          <a:avLst/>
        </a:prstGeom>
      </xdr:spPr>
    </xdr:pic>
    <xdr:clientData/>
  </xdr:twoCellAnchor>
  <xdr:twoCellAnchor editAs="oneCell">
    <xdr:from>
      <xdr:col>45</xdr:col>
      <xdr:colOff>156568</xdr:colOff>
      <xdr:row>15</xdr:row>
      <xdr:rowOff>51466</xdr:rowOff>
    </xdr:from>
    <xdr:to>
      <xdr:col>45</xdr:col>
      <xdr:colOff>408568</xdr:colOff>
      <xdr:row>16</xdr:row>
      <xdr:rowOff>93258</xdr:rowOff>
    </xdr:to>
    <xdr:pic>
      <xdr:nvPicPr>
        <xdr:cNvPr id="53" name="그림 52">
          <a:extLst>
            <a:ext uri="{FF2B5EF4-FFF2-40B4-BE49-F238E27FC236}">
              <a16:creationId xmlns:a16="http://schemas.microsoft.com/office/drawing/2014/main" id="{E4431F4D-EA36-4F3E-9AFE-A77395256F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683551" y="4025690"/>
          <a:ext cx="252000" cy="252000"/>
        </a:xfrm>
        <a:prstGeom prst="rect">
          <a:avLst/>
        </a:prstGeom>
      </xdr:spPr>
    </xdr:pic>
    <xdr:clientData/>
  </xdr:twoCellAnchor>
  <xdr:twoCellAnchor editAs="oneCell">
    <xdr:from>
      <xdr:col>44</xdr:col>
      <xdr:colOff>536482</xdr:colOff>
      <xdr:row>16</xdr:row>
      <xdr:rowOff>168621</xdr:rowOff>
    </xdr:from>
    <xdr:to>
      <xdr:col>45</xdr:col>
      <xdr:colOff>105310</xdr:colOff>
      <xdr:row>18</xdr:row>
      <xdr:rowOff>208</xdr:rowOff>
    </xdr:to>
    <xdr:pic>
      <xdr:nvPicPr>
        <xdr:cNvPr id="55" name="그림 54">
          <a:extLst>
            <a:ext uri="{FF2B5EF4-FFF2-40B4-BE49-F238E27FC236}">
              <a16:creationId xmlns:a16="http://schemas.microsoft.com/office/drawing/2014/main" id="{A9B32E16-59B9-4085-B5B2-17F8F0E7CD4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8380292" y="4353052"/>
          <a:ext cx="252000" cy="252000"/>
        </a:xfrm>
        <a:prstGeom prst="rect">
          <a:avLst/>
        </a:prstGeom>
      </xdr:spPr>
    </xdr:pic>
    <xdr:clientData/>
  </xdr:twoCellAnchor>
  <xdr:twoCellAnchor editAs="oneCell">
    <xdr:from>
      <xdr:col>45</xdr:col>
      <xdr:colOff>170791</xdr:colOff>
      <xdr:row>16</xdr:row>
      <xdr:rowOff>183930</xdr:rowOff>
    </xdr:from>
    <xdr:to>
      <xdr:col>45</xdr:col>
      <xdr:colOff>422791</xdr:colOff>
      <xdr:row>18</xdr:row>
      <xdr:rowOff>15517</xdr:rowOff>
    </xdr:to>
    <xdr:pic>
      <xdr:nvPicPr>
        <xdr:cNvPr id="59" name="그림 58">
          <a:extLst>
            <a:ext uri="{FF2B5EF4-FFF2-40B4-BE49-F238E27FC236}">
              <a16:creationId xmlns:a16="http://schemas.microsoft.com/office/drawing/2014/main" id="{052EE5C8-93F0-4463-A500-122BC064968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rot="179811">
          <a:off x="38697774" y="4368361"/>
          <a:ext cx="252000" cy="252000"/>
        </a:xfrm>
        <a:prstGeom prst="rect">
          <a:avLst/>
        </a:prstGeom>
      </xdr:spPr>
    </xdr:pic>
    <xdr:clientData/>
  </xdr:twoCellAnchor>
  <xdr:twoCellAnchor editAs="oneCell">
    <xdr:from>
      <xdr:col>43</xdr:col>
      <xdr:colOff>461322</xdr:colOff>
      <xdr:row>15</xdr:row>
      <xdr:rowOff>51469</xdr:rowOff>
    </xdr:from>
    <xdr:to>
      <xdr:col>44</xdr:col>
      <xdr:colOff>30150</xdr:colOff>
      <xdr:row>16</xdr:row>
      <xdr:rowOff>91010</xdr:rowOff>
    </xdr:to>
    <xdr:pic>
      <xdr:nvPicPr>
        <xdr:cNvPr id="60" name="그림 59">
          <a:extLst>
            <a:ext uri="{FF2B5EF4-FFF2-40B4-BE49-F238E27FC236}">
              <a16:creationId xmlns:a16="http://schemas.microsoft.com/office/drawing/2014/main" id="{3E58D0E1-02E2-444B-985F-8C014DEB6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938788" y="3605279"/>
          <a:ext cx="252000" cy="249749"/>
        </a:xfrm>
        <a:prstGeom prst="rect">
          <a:avLst/>
        </a:prstGeom>
      </xdr:spPr>
    </xdr:pic>
    <xdr:clientData/>
  </xdr:twoCellAnchor>
  <xdr:twoCellAnchor editAs="oneCell">
    <xdr:from>
      <xdr:col>44</xdr:col>
      <xdr:colOff>60333</xdr:colOff>
      <xdr:row>15</xdr:row>
      <xdr:rowOff>49696</xdr:rowOff>
    </xdr:from>
    <xdr:to>
      <xdr:col>44</xdr:col>
      <xdr:colOff>312333</xdr:colOff>
      <xdr:row>16</xdr:row>
      <xdr:rowOff>89900</xdr:rowOff>
    </xdr:to>
    <xdr:pic>
      <xdr:nvPicPr>
        <xdr:cNvPr id="61" name="그림 60">
          <a:extLst>
            <a:ext uri="{FF2B5EF4-FFF2-40B4-BE49-F238E27FC236}">
              <a16:creationId xmlns:a16="http://schemas.microsoft.com/office/drawing/2014/main" id="{F213C7DE-272D-4E27-BB66-443F10E5E0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7904143" y="4023920"/>
          <a:ext cx="252000" cy="250412"/>
        </a:xfrm>
        <a:prstGeom prst="rect">
          <a:avLst/>
        </a:prstGeom>
      </xdr:spPr>
    </xdr:pic>
    <xdr:clientData/>
  </xdr:twoCellAnchor>
  <xdr:twoCellAnchor editAs="oneCell">
    <xdr:from>
      <xdr:col>44</xdr:col>
      <xdr:colOff>93423</xdr:colOff>
      <xdr:row>16</xdr:row>
      <xdr:rowOff>146345</xdr:rowOff>
    </xdr:from>
    <xdr:to>
      <xdr:col>44</xdr:col>
      <xdr:colOff>345423</xdr:colOff>
      <xdr:row>17</xdr:row>
      <xdr:rowOff>191804</xdr:rowOff>
    </xdr:to>
    <xdr:pic>
      <xdr:nvPicPr>
        <xdr:cNvPr id="62" name="그림 61">
          <a:extLst>
            <a:ext uri="{FF2B5EF4-FFF2-40B4-BE49-F238E27FC236}">
              <a16:creationId xmlns:a16="http://schemas.microsoft.com/office/drawing/2014/main" id="{35F157D7-2A08-4572-A907-BD7C5BA9BE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7937233" y="4330776"/>
          <a:ext cx="252000" cy="255665"/>
        </a:xfrm>
        <a:prstGeom prst="rect">
          <a:avLst/>
        </a:prstGeom>
      </xdr:spPr>
    </xdr:pic>
    <xdr:clientData/>
  </xdr:twoCellAnchor>
  <xdr:twoCellAnchor editAs="oneCell">
    <xdr:from>
      <xdr:col>43</xdr:col>
      <xdr:colOff>476962</xdr:colOff>
      <xdr:row>16</xdr:row>
      <xdr:rowOff>141490</xdr:rowOff>
    </xdr:from>
    <xdr:to>
      <xdr:col>44</xdr:col>
      <xdr:colOff>45790</xdr:colOff>
      <xdr:row>17</xdr:row>
      <xdr:rowOff>189510</xdr:rowOff>
    </xdr:to>
    <xdr:pic>
      <xdr:nvPicPr>
        <xdr:cNvPr id="63" name="그림 62">
          <a:extLst>
            <a:ext uri="{FF2B5EF4-FFF2-40B4-BE49-F238E27FC236}">
              <a16:creationId xmlns:a16="http://schemas.microsoft.com/office/drawing/2014/main" id="{1CABAF05-CF1A-4DF9-96F6-1D5C503619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637600" y="4325921"/>
          <a:ext cx="252000" cy="258226"/>
        </a:xfrm>
        <a:prstGeom prst="rect">
          <a:avLst/>
        </a:prstGeom>
      </xdr:spPr>
    </xdr:pic>
    <xdr:clientData/>
  </xdr:twoCellAnchor>
  <xdr:twoCellAnchor editAs="oneCell">
    <xdr:from>
      <xdr:col>54</xdr:col>
      <xdr:colOff>611142</xdr:colOff>
      <xdr:row>31</xdr:row>
      <xdr:rowOff>125039</xdr:rowOff>
    </xdr:from>
    <xdr:to>
      <xdr:col>55</xdr:col>
      <xdr:colOff>42021</xdr:colOff>
      <xdr:row>32</xdr:row>
      <xdr:rowOff>166831</xdr:rowOff>
    </xdr:to>
    <xdr:pic>
      <xdr:nvPicPr>
        <xdr:cNvPr id="65" name="그림 64">
          <a:extLst>
            <a:ext uri="{FF2B5EF4-FFF2-40B4-BE49-F238E27FC236}">
              <a16:creationId xmlns:a16="http://schemas.microsoft.com/office/drawing/2014/main" id="{C5DC8433-A1EE-416C-9E90-7F4EBAF6DB3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603504" y="7048729"/>
          <a:ext cx="252000" cy="252000"/>
        </a:xfrm>
        <a:prstGeom prst="rect">
          <a:avLst/>
        </a:prstGeom>
      </xdr:spPr>
    </xdr:pic>
    <xdr:clientData/>
  </xdr:twoCellAnchor>
  <xdr:twoCellAnchor>
    <xdr:from>
      <xdr:col>47</xdr:col>
      <xdr:colOff>638175</xdr:colOff>
      <xdr:row>21</xdr:row>
      <xdr:rowOff>180975</xdr:rowOff>
    </xdr:from>
    <xdr:to>
      <xdr:col>50</xdr:col>
      <xdr:colOff>19050</xdr:colOff>
      <xdr:row>26</xdr:row>
      <xdr:rowOff>57150</xdr:rowOff>
    </xdr:to>
    <xdr:sp macro="" textlink="">
      <xdr:nvSpPr>
        <xdr:cNvPr id="66" name="직사각형 65">
          <a:extLst>
            <a:ext uri="{FF2B5EF4-FFF2-40B4-BE49-F238E27FC236}">
              <a16:creationId xmlns:a16="http://schemas.microsoft.com/office/drawing/2014/main" id="{35301C17-4270-463D-A6C4-9095A81FF7AF}"/>
            </a:ext>
          </a:extLst>
        </xdr:cNvPr>
        <xdr:cNvSpPr/>
      </xdr:nvSpPr>
      <xdr:spPr>
        <a:xfrm>
          <a:off x="40531503" y="4996027"/>
          <a:ext cx="1430392" cy="92720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40</xdr:col>
      <xdr:colOff>151088</xdr:colOff>
      <xdr:row>30</xdr:row>
      <xdr:rowOff>85396</xdr:rowOff>
    </xdr:from>
    <xdr:to>
      <xdr:col>40</xdr:col>
      <xdr:colOff>506992</xdr:colOff>
      <xdr:row>31</xdr:row>
      <xdr:rowOff>171120</xdr:rowOff>
    </xdr:to>
    <xdr:pic>
      <xdr:nvPicPr>
        <xdr:cNvPr id="73" name="그림 72">
          <a:extLst>
            <a:ext uri="{FF2B5EF4-FFF2-40B4-BE49-F238E27FC236}">
              <a16:creationId xmlns:a16="http://schemas.microsoft.com/office/drawing/2014/main" id="{22D77106-FCD8-4593-9740-DFF74D472B73}"/>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34579036" y="6798879"/>
          <a:ext cx="355904" cy="295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656897</xdr:colOff>
      <xdr:row>28</xdr:row>
      <xdr:rowOff>193222</xdr:rowOff>
    </xdr:from>
    <xdr:to>
      <xdr:col>51</xdr:col>
      <xdr:colOff>52552</xdr:colOff>
      <xdr:row>39</xdr:row>
      <xdr:rowOff>28576</xdr:rowOff>
    </xdr:to>
    <xdr:sp macro="" textlink="">
      <xdr:nvSpPr>
        <xdr:cNvPr id="85" name="직사각형 84">
          <a:extLst>
            <a:ext uri="{FF2B5EF4-FFF2-40B4-BE49-F238E27FC236}">
              <a16:creationId xmlns:a16="http://schemas.microsoft.com/office/drawing/2014/main" id="{8A7B2EC6-B186-4F74-BC32-3B6ED83C49CF}"/>
            </a:ext>
          </a:extLst>
        </xdr:cNvPr>
        <xdr:cNvSpPr/>
      </xdr:nvSpPr>
      <xdr:spPr>
        <a:xfrm>
          <a:off x="39941310" y="6405179"/>
          <a:ext cx="2145481" cy="211307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31</xdr:row>
      <xdr:rowOff>110589</xdr:rowOff>
    </xdr:from>
    <xdr:ext cx="252000" cy="249749"/>
    <xdr:pic>
      <xdr:nvPicPr>
        <xdr:cNvPr id="86" name="그림 85">
          <a:extLst>
            <a:ext uri="{FF2B5EF4-FFF2-40B4-BE49-F238E27FC236}">
              <a16:creationId xmlns:a16="http://schemas.microsoft.com/office/drawing/2014/main" id="{F2512ED6-08C6-4BE6-AB53-5E8FA91C47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468339" y="7034279"/>
          <a:ext cx="252000" cy="249749"/>
        </a:xfrm>
        <a:prstGeom prst="rect">
          <a:avLst/>
        </a:prstGeom>
      </xdr:spPr>
    </xdr:pic>
    <xdr:clientData/>
  </xdr:oneCellAnchor>
  <xdr:oneCellAnchor>
    <xdr:from>
      <xdr:col>48</xdr:col>
      <xdr:colOff>57666</xdr:colOff>
      <xdr:row>29</xdr:row>
      <xdr:rowOff>27352</xdr:rowOff>
    </xdr:from>
    <xdr:ext cx="432000" cy="432000"/>
    <xdr:pic>
      <xdr:nvPicPr>
        <xdr:cNvPr id="87" name="image12.png">
          <a:extLst>
            <a:ext uri="{FF2B5EF4-FFF2-40B4-BE49-F238E27FC236}">
              <a16:creationId xmlns:a16="http://schemas.microsoft.com/office/drawing/2014/main" id="{62C222FF-2819-493B-86F6-E50672A60FC6}"/>
            </a:ext>
          </a:extLst>
        </xdr:cNvPr>
        <xdr:cNvPicPr preferRelativeResize="0"/>
      </xdr:nvPicPr>
      <xdr:blipFill>
        <a:blip xmlns:r="http://schemas.openxmlformats.org/officeDocument/2006/relationships" r:embed="rId7" cstate="print"/>
        <a:stretch>
          <a:fillRect/>
        </a:stretch>
      </xdr:blipFill>
      <xdr:spPr>
        <a:xfrm>
          <a:off x="42000511" y="6530628"/>
          <a:ext cx="432000" cy="432000"/>
        </a:xfrm>
        <a:prstGeom prst="rect">
          <a:avLst/>
        </a:prstGeom>
        <a:noFill/>
      </xdr:spPr>
    </xdr:pic>
    <xdr:clientData fLocksWithSheet="0"/>
  </xdr:oneCellAnchor>
  <xdr:oneCellAnchor>
    <xdr:from>
      <xdr:col>48</xdr:col>
      <xdr:colOff>343043</xdr:colOff>
      <xdr:row>31</xdr:row>
      <xdr:rowOff>106930</xdr:rowOff>
    </xdr:from>
    <xdr:ext cx="252000" cy="255665"/>
    <xdr:pic>
      <xdr:nvPicPr>
        <xdr:cNvPr id="88" name="그림 87">
          <a:extLst>
            <a:ext uri="{FF2B5EF4-FFF2-40B4-BE49-F238E27FC236}">
              <a16:creationId xmlns:a16="http://schemas.microsoft.com/office/drawing/2014/main" id="{088B9E79-35C2-47C8-81D6-97E34B8706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285888" y="7030620"/>
          <a:ext cx="252000" cy="255665"/>
        </a:xfrm>
        <a:prstGeom prst="rect">
          <a:avLst/>
        </a:prstGeom>
      </xdr:spPr>
    </xdr:pic>
    <xdr:clientData/>
  </xdr:oneCellAnchor>
  <xdr:oneCellAnchor>
    <xdr:from>
      <xdr:col>48</xdr:col>
      <xdr:colOff>43410</xdr:colOff>
      <xdr:row>31</xdr:row>
      <xdr:rowOff>102075</xdr:rowOff>
    </xdr:from>
    <xdr:ext cx="252000" cy="258226"/>
    <xdr:pic>
      <xdr:nvPicPr>
        <xdr:cNvPr id="89" name="그림 88">
          <a:extLst>
            <a:ext uri="{FF2B5EF4-FFF2-40B4-BE49-F238E27FC236}">
              <a16:creationId xmlns:a16="http://schemas.microsoft.com/office/drawing/2014/main" id="{91CD5A21-BC92-4CC8-AC22-CA0D7CD267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986255" y="7025765"/>
          <a:ext cx="252000" cy="258226"/>
        </a:xfrm>
        <a:prstGeom prst="rect">
          <a:avLst/>
        </a:prstGeom>
      </xdr:spPr>
    </xdr:pic>
    <xdr:clientData/>
  </xdr:oneCellAnchor>
  <xdr:twoCellAnchor>
    <xdr:from>
      <xdr:col>41</xdr:col>
      <xdr:colOff>335021</xdr:colOff>
      <xdr:row>24</xdr:row>
      <xdr:rowOff>5091</xdr:rowOff>
    </xdr:from>
    <xdr:to>
      <xdr:col>43</xdr:col>
      <xdr:colOff>651314</xdr:colOff>
      <xdr:row>43</xdr:row>
      <xdr:rowOff>13138</xdr:rowOff>
    </xdr:to>
    <xdr:cxnSp macro="">
      <xdr:nvCxnSpPr>
        <xdr:cNvPr id="112" name="연결선: 구부러짐 111">
          <a:extLst>
            <a:ext uri="{FF2B5EF4-FFF2-40B4-BE49-F238E27FC236}">
              <a16:creationId xmlns:a16="http://schemas.microsoft.com/office/drawing/2014/main" id="{619C6241-2FC7-4B9D-B184-67FF4BDECB0C}"/>
            </a:ext>
          </a:extLst>
        </xdr:cNvPr>
        <xdr:cNvCxnSpPr>
          <a:endCxn id="15" idx="1"/>
        </xdr:cNvCxnSpPr>
      </xdr:nvCxnSpPr>
      <xdr:spPr>
        <a:xfrm rot="5400000" flipH="1" flipV="1">
          <a:off x="34283187" y="6613718"/>
          <a:ext cx="4008547" cy="1682638"/>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50</xdr:col>
      <xdr:colOff>441333</xdr:colOff>
      <xdr:row>31</xdr:row>
      <xdr:rowOff>102247</xdr:rowOff>
    </xdr:from>
    <xdr:to>
      <xdr:col>51</xdr:col>
      <xdr:colOff>10160</xdr:colOff>
      <xdr:row>32</xdr:row>
      <xdr:rowOff>142451</xdr:rowOff>
    </xdr:to>
    <xdr:pic>
      <xdr:nvPicPr>
        <xdr:cNvPr id="127" name="그림 126">
          <a:extLst>
            <a:ext uri="{FF2B5EF4-FFF2-40B4-BE49-F238E27FC236}">
              <a16:creationId xmlns:a16="http://schemas.microsoft.com/office/drawing/2014/main" id="{718E6DFA-2566-4266-A18F-D569195C6B2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01005" y="7025937"/>
          <a:ext cx="252000" cy="250412"/>
        </a:xfrm>
        <a:prstGeom prst="rect">
          <a:avLst/>
        </a:prstGeom>
      </xdr:spPr>
    </xdr:pic>
    <xdr:clientData/>
  </xdr:twoCellAnchor>
  <xdr:twoCellAnchor>
    <xdr:from>
      <xdr:col>43</xdr:col>
      <xdr:colOff>656897</xdr:colOff>
      <xdr:row>28</xdr:row>
      <xdr:rowOff>193221</xdr:rowOff>
    </xdr:from>
    <xdr:to>
      <xdr:col>47</xdr:col>
      <xdr:colOff>52552</xdr:colOff>
      <xdr:row>40</xdr:row>
      <xdr:rowOff>39414</xdr:rowOff>
    </xdr:to>
    <xdr:sp macro="" textlink="">
      <xdr:nvSpPr>
        <xdr:cNvPr id="128" name="직사각형 127">
          <a:extLst>
            <a:ext uri="{FF2B5EF4-FFF2-40B4-BE49-F238E27FC236}">
              <a16:creationId xmlns:a16="http://schemas.microsoft.com/office/drawing/2014/main" id="{1517747E-0F5F-4C0E-BB85-BCB49D577BE8}"/>
            </a:ext>
          </a:extLst>
        </xdr:cNvPr>
        <xdr:cNvSpPr/>
      </xdr:nvSpPr>
      <xdr:spPr>
        <a:xfrm>
          <a:off x="39867052" y="6486290"/>
          <a:ext cx="2128345"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46</xdr:col>
      <xdr:colOff>40908</xdr:colOff>
      <xdr:row>18</xdr:row>
      <xdr:rowOff>38331</xdr:rowOff>
    </xdr:from>
    <xdr:ext cx="252000" cy="249749"/>
    <xdr:pic>
      <xdr:nvPicPr>
        <xdr:cNvPr id="129" name="그림 128">
          <a:extLst>
            <a:ext uri="{FF2B5EF4-FFF2-40B4-BE49-F238E27FC236}">
              <a16:creationId xmlns:a16="http://schemas.microsoft.com/office/drawing/2014/main" id="{B14F34FC-2827-4A19-AE6F-1994DE4240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7891" y="4222762"/>
          <a:ext cx="252000" cy="249749"/>
        </a:xfrm>
        <a:prstGeom prst="rect">
          <a:avLst/>
        </a:prstGeom>
      </xdr:spPr>
    </xdr:pic>
    <xdr:clientData/>
  </xdr:oneCellAnchor>
  <xdr:oneCellAnchor>
    <xdr:from>
      <xdr:col>46</xdr:col>
      <xdr:colOff>323092</xdr:colOff>
      <xdr:row>18</xdr:row>
      <xdr:rowOff>29989</xdr:rowOff>
    </xdr:from>
    <xdr:ext cx="252000" cy="250412"/>
    <xdr:pic>
      <xdr:nvPicPr>
        <xdr:cNvPr id="133" name="그림 132">
          <a:extLst>
            <a:ext uri="{FF2B5EF4-FFF2-40B4-BE49-F238E27FC236}">
              <a16:creationId xmlns:a16="http://schemas.microsoft.com/office/drawing/2014/main" id="{5DF802C7-1E3E-45A5-86DF-DC5485BD2C0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50075" y="4214420"/>
          <a:ext cx="252000" cy="250412"/>
        </a:xfrm>
        <a:prstGeom prst="rect">
          <a:avLst/>
        </a:prstGeom>
      </xdr:spPr>
    </xdr:pic>
    <xdr:clientData/>
  </xdr:oneCellAnchor>
  <xdr:twoCellAnchor editAs="oneCell">
    <xdr:from>
      <xdr:col>44</xdr:col>
      <xdr:colOff>335018</xdr:colOff>
      <xdr:row>31</xdr:row>
      <xdr:rowOff>118241</xdr:rowOff>
    </xdr:from>
    <xdr:to>
      <xdr:col>44</xdr:col>
      <xdr:colOff>587018</xdr:colOff>
      <xdr:row>32</xdr:row>
      <xdr:rowOff>160033</xdr:rowOff>
    </xdr:to>
    <xdr:pic>
      <xdr:nvPicPr>
        <xdr:cNvPr id="134" name="그림 133">
          <a:extLst>
            <a:ext uri="{FF2B5EF4-FFF2-40B4-BE49-F238E27FC236}">
              <a16:creationId xmlns:a16="http://schemas.microsoft.com/office/drawing/2014/main" id="{A2E0064E-3B51-4818-8196-F5B21461AC3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twoCellAnchor>
  <xdr:twoCellAnchor editAs="oneCell">
    <xdr:from>
      <xdr:col>44</xdr:col>
      <xdr:colOff>48153</xdr:colOff>
      <xdr:row>31</xdr:row>
      <xdr:rowOff>113842</xdr:rowOff>
    </xdr:from>
    <xdr:to>
      <xdr:col>44</xdr:col>
      <xdr:colOff>300153</xdr:colOff>
      <xdr:row>32</xdr:row>
      <xdr:rowOff>155634</xdr:rowOff>
    </xdr:to>
    <xdr:pic>
      <xdr:nvPicPr>
        <xdr:cNvPr id="135" name="그림 134">
          <a:extLst>
            <a:ext uri="{FF2B5EF4-FFF2-40B4-BE49-F238E27FC236}">
              <a16:creationId xmlns:a16="http://schemas.microsoft.com/office/drawing/2014/main" id="{C9E6535C-9481-4B9D-979C-5A031276CF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twoCellAnchor>
  <xdr:twoCellAnchor editAs="oneCell">
    <xdr:from>
      <xdr:col>44</xdr:col>
      <xdr:colOff>72258</xdr:colOff>
      <xdr:row>29</xdr:row>
      <xdr:rowOff>19708</xdr:rowOff>
    </xdr:from>
    <xdr:to>
      <xdr:col>44</xdr:col>
      <xdr:colOff>504258</xdr:colOff>
      <xdr:row>31</xdr:row>
      <xdr:rowOff>31294</xdr:rowOff>
    </xdr:to>
    <xdr:pic>
      <xdr:nvPicPr>
        <xdr:cNvPr id="137" name="그림 136">
          <a:extLst>
            <a:ext uri="{FF2B5EF4-FFF2-40B4-BE49-F238E27FC236}">
              <a16:creationId xmlns:a16="http://schemas.microsoft.com/office/drawing/2014/main" id="{81A25F5A-DCA2-4DB7-8E6E-58C59A89012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twoCellAnchor>
  <xdr:twoCellAnchor editAs="oneCell">
    <xdr:from>
      <xdr:col>46</xdr:col>
      <xdr:colOff>45982</xdr:colOff>
      <xdr:row>31</xdr:row>
      <xdr:rowOff>112757</xdr:rowOff>
    </xdr:from>
    <xdr:to>
      <xdr:col>46</xdr:col>
      <xdr:colOff>297982</xdr:colOff>
      <xdr:row>32</xdr:row>
      <xdr:rowOff>154549</xdr:rowOff>
    </xdr:to>
    <xdr:pic>
      <xdr:nvPicPr>
        <xdr:cNvPr id="138" name="그림 137">
          <a:extLst>
            <a:ext uri="{FF2B5EF4-FFF2-40B4-BE49-F238E27FC236}">
              <a16:creationId xmlns:a16="http://schemas.microsoft.com/office/drawing/2014/main" id="{44561E25-C7FC-42C8-9400-51EC06E3F4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572965" y="7036447"/>
          <a:ext cx="252000" cy="252000"/>
        </a:xfrm>
        <a:prstGeom prst="rect">
          <a:avLst/>
        </a:prstGeom>
      </xdr:spPr>
    </xdr:pic>
    <xdr:clientData/>
  </xdr:twoCellAnchor>
  <xdr:twoCellAnchor editAs="oneCell">
    <xdr:from>
      <xdr:col>46</xdr:col>
      <xdr:colOff>366774</xdr:colOff>
      <xdr:row>31</xdr:row>
      <xdr:rowOff>111671</xdr:rowOff>
    </xdr:from>
    <xdr:to>
      <xdr:col>46</xdr:col>
      <xdr:colOff>618774</xdr:colOff>
      <xdr:row>32</xdr:row>
      <xdr:rowOff>153463</xdr:rowOff>
    </xdr:to>
    <xdr:pic>
      <xdr:nvPicPr>
        <xdr:cNvPr id="139" name="그림 138">
          <a:extLst>
            <a:ext uri="{FF2B5EF4-FFF2-40B4-BE49-F238E27FC236}">
              <a16:creationId xmlns:a16="http://schemas.microsoft.com/office/drawing/2014/main" id="{CA0EFED9-0071-4643-95B9-21510ACB472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893757" y="7035361"/>
          <a:ext cx="252000" cy="252000"/>
        </a:xfrm>
        <a:prstGeom prst="rect">
          <a:avLst/>
        </a:prstGeom>
      </xdr:spPr>
    </xdr:pic>
    <xdr:clientData/>
  </xdr:twoCellAnchor>
  <xdr:twoCellAnchor>
    <xdr:from>
      <xdr:col>43</xdr:col>
      <xdr:colOff>656897</xdr:colOff>
      <xdr:row>40</xdr:row>
      <xdr:rowOff>193221</xdr:rowOff>
    </xdr:from>
    <xdr:to>
      <xdr:col>47</xdr:col>
      <xdr:colOff>52552</xdr:colOff>
      <xdr:row>52</xdr:row>
      <xdr:rowOff>39414</xdr:rowOff>
    </xdr:to>
    <xdr:sp macro="" textlink="">
      <xdr:nvSpPr>
        <xdr:cNvPr id="140" name="직사각형 139">
          <a:extLst>
            <a:ext uri="{FF2B5EF4-FFF2-40B4-BE49-F238E27FC236}">
              <a16:creationId xmlns:a16="http://schemas.microsoft.com/office/drawing/2014/main" id="{541CF1ED-D69C-4140-A05D-5EA4F9E1D82C}"/>
            </a:ext>
          </a:extLst>
        </xdr:cNvPr>
        <xdr:cNvSpPr/>
      </xdr:nvSpPr>
      <xdr:spPr>
        <a:xfrm>
          <a:off x="37134363" y="6486290"/>
          <a:ext cx="2128344" cy="23686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44</xdr:col>
      <xdr:colOff>335018</xdr:colOff>
      <xdr:row>43</xdr:row>
      <xdr:rowOff>118241</xdr:rowOff>
    </xdr:from>
    <xdr:ext cx="252000" cy="252000"/>
    <xdr:pic>
      <xdr:nvPicPr>
        <xdr:cNvPr id="141" name="그림 140">
          <a:extLst>
            <a:ext uri="{FF2B5EF4-FFF2-40B4-BE49-F238E27FC236}">
              <a16:creationId xmlns:a16="http://schemas.microsoft.com/office/drawing/2014/main" id="{D9AE9659-4353-45E4-913E-2AB0E75B3C5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495656" y="7041931"/>
          <a:ext cx="252000" cy="252000"/>
        </a:xfrm>
        <a:prstGeom prst="rect">
          <a:avLst/>
        </a:prstGeom>
      </xdr:spPr>
    </xdr:pic>
    <xdr:clientData/>
  </xdr:oneCellAnchor>
  <xdr:oneCellAnchor>
    <xdr:from>
      <xdr:col>44</xdr:col>
      <xdr:colOff>48153</xdr:colOff>
      <xdr:row>43</xdr:row>
      <xdr:rowOff>113842</xdr:rowOff>
    </xdr:from>
    <xdr:ext cx="252000" cy="252000"/>
    <xdr:pic>
      <xdr:nvPicPr>
        <xdr:cNvPr id="142" name="그림 141">
          <a:extLst>
            <a:ext uri="{FF2B5EF4-FFF2-40B4-BE49-F238E27FC236}">
              <a16:creationId xmlns:a16="http://schemas.microsoft.com/office/drawing/2014/main" id="{36E51DCC-1579-4612-A9E6-B046258EC58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79811">
          <a:off x="37208791" y="7037532"/>
          <a:ext cx="252000" cy="252000"/>
        </a:xfrm>
        <a:prstGeom prst="rect">
          <a:avLst/>
        </a:prstGeom>
      </xdr:spPr>
    </xdr:pic>
    <xdr:clientData/>
  </xdr:oneCellAnchor>
  <xdr:oneCellAnchor>
    <xdr:from>
      <xdr:col>44</xdr:col>
      <xdr:colOff>72258</xdr:colOff>
      <xdr:row>41</xdr:row>
      <xdr:rowOff>19708</xdr:rowOff>
    </xdr:from>
    <xdr:ext cx="432000" cy="432000"/>
    <xdr:pic>
      <xdr:nvPicPr>
        <xdr:cNvPr id="143" name="그림 142">
          <a:extLst>
            <a:ext uri="{FF2B5EF4-FFF2-40B4-BE49-F238E27FC236}">
              <a16:creationId xmlns:a16="http://schemas.microsoft.com/office/drawing/2014/main" id="{86A58DD0-5CDE-4125-B541-BF1D9E25DD5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7232896" y="6522984"/>
          <a:ext cx="432000" cy="432000"/>
        </a:xfrm>
        <a:prstGeom prst="rect">
          <a:avLst/>
        </a:prstGeom>
      </xdr:spPr>
    </xdr:pic>
    <xdr:clientData/>
  </xdr:oneCellAnchor>
  <xdr:oneCellAnchor>
    <xdr:from>
      <xdr:col>46</xdr:col>
      <xdr:colOff>39413</xdr:colOff>
      <xdr:row>43</xdr:row>
      <xdr:rowOff>152859</xdr:rowOff>
    </xdr:from>
    <xdr:ext cx="252000" cy="249749"/>
    <xdr:pic>
      <xdr:nvPicPr>
        <xdr:cNvPr id="146" name="그림 145">
          <a:extLst>
            <a:ext uri="{FF2B5EF4-FFF2-40B4-BE49-F238E27FC236}">
              <a16:creationId xmlns:a16="http://schemas.microsoft.com/office/drawing/2014/main" id="{4C5B0DCE-2A25-45E7-AFAA-206FD304D1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566396" y="9599031"/>
          <a:ext cx="252000" cy="249749"/>
        </a:xfrm>
        <a:prstGeom prst="rect">
          <a:avLst/>
        </a:prstGeom>
      </xdr:spPr>
    </xdr:pic>
    <xdr:clientData/>
  </xdr:oneCellAnchor>
  <xdr:oneCellAnchor>
    <xdr:from>
      <xdr:col>46</xdr:col>
      <xdr:colOff>321597</xdr:colOff>
      <xdr:row>43</xdr:row>
      <xdr:rowOff>144517</xdr:rowOff>
    </xdr:from>
    <xdr:ext cx="252000" cy="250412"/>
    <xdr:pic>
      <xdr:nvPicPr>
        <xdr:cNvPr id="147" name="그림 146">
          <a:extLst>
            <a:ext uri="{FF2B5EF4-FFF2-40B4-BE49-F238E27FC236}">
              <a16:creationId xmlns:a16="http://schemas.microsoft.com/office/drawing/2014/main" id="{FD98A649-DB27-4D9C-ABE6-76B8B165ED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8848580" y="9590689"/>
          <a:ext cx="252000" cy="250412"/>
        </a:xfrm>
        <a:prstGeom prst="rect">
          <a:avLst/>
        </a:prstGeom>
      </xdr:spPr>
    </xdr:pic>
    <xdr:clientData/>
  </xdr:oneCellAnchor>
  <xdr:twoCellAnchor>
    <xdr:from>
      <xdr:col>47</xdr:col>
      <xdr:colOff>656897</xdr:colOff>
      <xdr:row>42</xdr:row>
      <xdr:rowOff>193222</xdr:rowOff>
    </xdr:from>
    <xdr:to>
      <xdr:col>51</xdr:col>
      <xdr:colOff>52552</xdr:colOff>
      <xdr:row>55</xdr:row>
      <xdr:rowOff>49696</xdr:rowOff>
    </xdr:to>
    <xdr:sp macro="" textlink="">
      <xdr:nvSpPr>
        <xdr:cNvPr id="154" name="직사각형 153">
          <a:extLst>
            <a:ext uri="{FF2B5EF4-FFF2-40B4-BE49-F238E27FC236}">
              <a16:creationId xmlns:a16="http://schemas.microsoft.com/office/drawing/2014/main" id="{91ED86CA-4336-4C22-814F-25D42BA2296F}"/>
            </a:ext>
          </a:extLst>
        </xdr:cNvPr>
        <xdr:cNvSpPr/>
      </xdr:nvSpPr>
      <xdr:spPr>
        <a:xfrm>
          <a:off x="39941310" y="8889961"/>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45</xdr:row>
      <xdr:rowOff>110589</xdr:rowOff>
    </xdr:from>
    <xdr:ext cx="252000" cy="249749"/>
    <xdr:pic>
      <xdr:nvPicPr>
        <xdr:cNvPr id="155" name="그림 154">
          <a:extLst>
            <a:ext uri="{FF2B5EF4-FFF2-40B4-BE49-F238E27FC236}">
              <a16:creationId xmlns:a16="http://schemas.microsoft.com/office/drawing/2014/main" id="{C9038F42-7093-455C-A9AD-5EDDBCC391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6943741"/>
          <a:ext cx="252000" cy="249749"/>
        </a:xfrm>
        <a:prstGeom prst="rect">
          <a:avLst/>
        </a:prstGeom>
      </xdr:spPr>
    </xdr:pic>
    <xdr:clientData/>
  </xdr:oneCellAnchor>
  <xdr:oneCellAnchor>
    <xdr:from>
      <xdr:col>48</xdr:col>
      <xdr:colOff>57666</xdr:colOff>
      <xdr:row>43</xdr:row>
      <xdr:rowOff>27352</xdr:rowOff>
    </xdr:from>
    <xdr:ext cx="432000" cy="432000"/>
    <xdr:pic>
      <xdr:nvPicPr>
        <xdr:cNvPr id="156" name="image12.png">
          <a:extLst>
            <a:ext uri="{FF2B5EF4-FFF2-40B4-BE49-F238E27FC236}">
              <a16:creationId xmlns:a16="http://schemas.microsoft.com/office/drawing/2014/main" id="{FA64153D-D0AE-4DAD-AE83-C886B9D17252}"/>
            </a:ext>
          </a:extLst>
        </xdr:cNvPr>
        <xdr:cNvPicPr preferRelativeResize="0"/>
      </xdr:nvPicPr>
      <xdr:blipFill>
        <a:blip xmlns:r="http://schemas.openxmlformats.org/officeDocument/2006/relationships" r:embed="rId7" cstate="print"/>
        <a:stretch>
          <a:fillRect/>
        </a:stretch>
      </xdr:blipFill>
      <xdr:spPr>
        <a:xfrm>
          <a:off x="40029536" y="6446374"/>
          <a:ext cx="432000" cy="432000"/>
        </a:xfrm>
        <a:prstGeom prst="rect">
          <a:avLst/>
        </a:prstGeom>
        <a:noFill/>
      </xdr:spPr>
    </xdr:pic>
    <xdr:clientData fLocksWithSheet="0"/>
  </xdr:oneCellAnchor>
  <xdr:oneCellAnchor>
    <xdr:from>
      <xdr:col>48</xdr:col>
      <xdr:colOff>343043</xdr:colOff>
      <xdr:row>45</xdr:row>
      <xdr:rowOff>106930</xdr:rowOff>
    </xdr:from>
    <xdr:ext cx="252000" cy="255665"/>
    <xdr:pic>
      <xdr:nvPicPr>
        <xdr:cNvPr id="157" name="그림 156">
          <a:extLst>
            <a:ext uri="{FF2B5EF4-FFF2-40B4-BE49-F238E27FC236}">
              <a16:creationId xmlns:a16="http://schemas.microsoft.com/office/drawing/2014/main" id="{06250DAE-00CE-4031-B835-813D2BED0A7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6940082"/>
          <a:ext cx="252000" cy="255665"/>
        </a:xfrm>
        <a:prstGeom prst="rect">
          <a:avLst/>
        </a:prstGeom>
      </xdr:spPr>
    </xdr:pic>
    <xdr:clientData/>
  </xdr:oneCellAnchor>
  <xdr:oneCellAnchor>
    <xdr:from>
      <xdr:col>48</xdr:col>
      <xdr:colOff>43410</xdr:colOff>
      <xdr:row>45</xdr:row>
      <xdr:rowOff>102075</xdr:rowOff>
    </xdr:from>
    <xdr:ext cx="252000" cy="258226"/>
    <xdr:pic>
      <xdr:nvPicPr>
        <xdr:cNvPr id="158" name="그림 157">
          <a:extLst>
            <a:ext uri="{FF2B5EF4-FFF2-40B4-BE49-F238E27FC236}">
              <a16:creationId xmlns:a16="http://schemas.microsoft.com/office/drawing/2014/main" id="{F028B8EA-DD31-4BE6-8600-5ACADF9E389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6935227"/>
          <a:ext cx="252000" cy="258226"/>
        </a:xfrm>
        <a:prstGeom prst="rect">
          <a:avLst/>
        </a:prstGeom>
      </xdr:spPr>
    </xdr:pic>
    <xdr:clientData/>
  </xdr:oneCellAnchor>
  <xdr:oneCellAnchor>
    <xdr:from>
      <xdr:col>50</xdr:col>
      <xdr:colOff>441333</xdr:colOff>
      <xdr:row>45</xdr:row>
      <xdr:rowOff>102247</xdr:rowOff>
    </xdr:from>
    <xdr:ext cx="256283" cy="247270"/>
    <xdr:pic>
      <xdr:nvPicPr>
        <xdr:cNvPr id="159" name="그림 158">
          <a:extLst>
            <a:ext uri="{FF2B5EF4-FFF2-40B4-BE49-F238E27FC236}">
              <a16:creationId xmlns:a16="http://schemas.microsoft.com/office/drawing/2014/main" id="{9DC090B6-1A5A-43D4-B95E-BAC94275D4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6935399"/>
          <a:ext cx="256283" cy="247270"/>
        </a:xfrm>
        <a:prstGeom prst="rect">
          <a:avLst/>
        </a:prstGeom>
      </xdr:spPr>
    </xdr:pic>
    <xdr:clientData/>
  </xdr:oneCellAnchor>
  <xdr:twoCellAnchor editAs="oneCell">
    <xdr:from>
      <xdr:col>50</xdr:col>
      <xdr:colOff>173935</xdr:colOff>
      <xdr:row>46</xdr:row>
      <xdr:rowOff>0</xdr:rowOff>
    </xdr:from>
    <xdr:to>
      <xdr:col>50</xdr:col>
      <xdr:colOff>588065</xdr:colOff>
      <xdr:row>47</xdr:row>
      <xdr:rowOff>198782</xdr:rowOff>
    </xdr:to>
    <xdr:pic>
      <xdr:nvPicPr>
        <xdr:cNvPr id="161" name="그림 160">
          <a:extLst>
            <a:ext uri="{FF2B5EF4-FFF2-40B4-BE49-F238E27FC236}">
              <a16:creationId xmlns:a16="http://schemas.microsoft.com/office/drawing/2014/main" id="{3C044B66-6852-4112-836E-81500B9E927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520718" y="9525000"/>
          <a:ext cx="414130" cy="414130"/>
        </a:xfrm>
        <a:prstGeom prst="rect">
          <a:avLst/>
        </a:prstGeom>
      </xdr:spPr>
    </xdr:pic>
    <xdr:clientData/>
  </xdr:twoCellAnchor>
  <xdr:twoCellAnchor>
    <xdr:from>
      <xdr:col>47</xdr:col>
      <xdr:colOff>656897</xdr:colOff>
      <xdr:row>55</xdr:row>
      <xdr:rowOff>193222</xdr:rowOff>
    </xdr:from>
    <xdr:to>
      <xdr:col>51</xdr:col>
      <xdr:colOff>52552</xdr:colOff>
      <xdr:row>68</xdr:row>
      <xdr:rowOff>49696</xdr:rowOff>
    </xdr:to>
    <xdr:sp macro="" textlink="">
      <xdr:nvSpPr>
        <xdr:cNvPr id="169" name="직사각형 168">
          <a:extLst>
            <a:ext uri="{FF2B5EF4-FFF2-40B4-BE49-F238E27FC236}">
              <a16:creationId xmlns:a16="http://schemas.microsoft.com/office/drawing/2014/main" id="{20135F0F-6E0E-445D-AA5B-FDF394FC2DFB}"/>
            </a:ext>
          </a:extLst>
        </xdr:cNvPr>
        <xdr:cNvSpPr/>
      </xdr:nvSpPr>
      <xdr:spPr>
        <a:xfrm>
          <a:off x="39941310" y="9138439"/>
          <a:ext cx="2145481" cy="25648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50</xdr:col>
      <xdr:colOff>159149</xdr:colOff>
      <xdr:row>58</xdr:row>
      <xdr:rowOff>110589</xdr:rowOff>
    </xdr:from>
    <xdr:ext cx="252000" cy="249749"/>
    <xdr:pic>
      <xdr:nvPicPr>
        <xdr:cNvPr id="170" name="그림 169">
          <a:extLst>
            <a:ext uri="{FF2B5EF4-FFF2-40B4-BE49-F238E27FC236}">
              <a16:creationId xmlns:a16="http://schemas.microsoft.com/office/drawing/2014/main" id="{408DAF48-004B-4082-A213-8481DDF131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505932" y="9677002"/>
          <a:ext cx="252000" cy="249749"/>
        </a:xfrm>
        <a:prstGeom prst="rect">
          <a:avLst/>
        </a:prstGeom>
      </xdr:spPr>
    </xdr:pic>
    <xdr:clientData/>
  </xdr:oneCellAnchor>
  <xdr:oneCellAnchor>
    <xdr:from>
      <xdr:col>48</xdr:col>
      <xdr:colOff>343043</xdr:colOff>
      <xdr:row>58</xdr:row>
      <xdr:rowOff>106930</xdr:rowOff>
    </xdr:from>
    <xdr:ext cx="252000" cy="255665"/>
    <xdr:pic>
      <xdr:nvPicPr>
        <xdr:cNvPr id="172" name="그림 171">
          <a:extLst>
            <a:ext uri="{FF2B5EF4-FFF2-40B4-BE49-F238E27FC236}">
              <a16:creationId xmlns:a16="http://schemas.microsoft.com/office/drawing/2014/main" id="{37BA4383-B616-40F0-9FB9-D3BC38874CA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314913" y="9673343"/>
          <a:ext cx="252000" cy="255665"/>
        </a:xfrm>
        <a:prstGeom prst="rect">
          <a:avLst/>
        </a:prstGeom>
      </xdr:spPr>
    </xdr:pic>
    <xdr:clientData/>
  </xdr:oneCellAnchor>
  <xdr:oneCellAnchor>
    <xdr:from>
      <xdr:col>48</xdr:col>
      <xdr:colOff>43410</xdr:colOff>
      <xdr:row>58</xdr:row>
      <xdr:rowOff>102075</xdr:rowOff>
    </xdr:from>
    <xdr:ext cx="252000" cy="258226"/>
    <xdr:pic>
      <xdr:nvPicPr>
        <xdr:cNvPr id="173" name="그림 172">
          <a:extLst>
            <a:ext uri="{FF2B5EF4-FFF2-40B4-BE49-F238E27FC236}">
              <a16:creationId xmlns:a16="http://schemas.microsoft.com/office/drawing/2014/main" id="{2389AFF5-EDF9-47FB-9DCE-8223454E018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015280" y="9668488"/>
          <a:ext cx="252000" cy="258226"/>
        </a:xfrm>
        <a:prstGeom prst="rect">
          <a:avLst/>
        </a:prstGeom>
      </xdr:spPr>
    </xdr:pic>
    <xdr:clientData/>
  </xdr:oneCellAnchor>
  <xdr:oneCellAnchor>
    <xdr:from>
      <xdr:col>50</xdr:col>
      <xdr:colOff>441333</xdr:colOff>
      <xdr:row>58</xdr:row>
      <xdr:rowOff>102247</xdr:rowOff>
    </xdr:from>
    <xdr:ext cx="256283" cy="247270"/>
    <xdr:pic>
      <xdr:nvPicPr>
        <xdr:cNvPr id="174" name="그림 173">
          <a:extLst>
            <a:ext uri="{FF2B5EF4-FFF2-40B4-BE49-F238E27FC236}">
              <a16:creationId xmlns:a16="http://schemas.microsoft.com/office/drawing/2014/main" id="{707B63FF-BF70-41FF-99D3-7E0C13E4352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1788116" y="9668660"/>
          <a:ext cx="256283" cy="247270"/>
        </a:xfrm>
        <a:prstGeom prst="rect">
          <a:avLst/>
        </a:prstGeom>
      </xdr:spPr>
    </xdr:pic>
    <xdr:clientData/>
  </xdr:oneCellAnchor>
  <xdr:oneCellAnchor>
    <xdr:from>
      <xdr:col>50</xdr:col>
      <xdr:colOff>480391</xdr:colOff>
      <xdr:row>58</xdr:row>
      <xdr:rowOff>190499</xdr:rowOff>
    </xdr:from>
    <xdr:ext cx="414130" cy="414130"/>
    <xdr:pic>
      <xdr:nvPicPr>
        <xdr:cNvPr id="175" name="그림 174">
          <a:extLst>
            <a:ext uri="{FF2B5EF4-FFF2-40B4-BE49-F238E27FC236}">
              <a16:creationId xmlns:a16="http://schemas.microsoft.com/office/drawing/2014/main" id="{C8563085-C4ED-42F6-BC38-75A177CC465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827174" y="12589564"/>
          <a:ext cx="414130" cy="414130"/>
        </a:xfrm>
        <a:prstGeom prst="rect">
          <a:avLst/>
        </a:prstGeom>
      </xdr:spPr>
    </xdr:pic>
    <xdr:clientData/>
  </xdr:oneCellAnchor>
  <xdr:twoCellAnchor>
    <xdr:from>
      <xdr:col>51</xdr:col>
      <xdr:colOff>656897</xdr:colOff>
      <xdr:row>42</xdr:row>
      <xdr:rowOff>193222</xdr:rowOff>
    </xdr:from>
    <xdr:to>
      <xdr:col>55</xdr:col>
      <xdr:colOff>52552</xdr:colOff>
      <xdr:row>53</xdr:row>
      <xdr:rowOff>47626</xdr:rowOff>
    </xdr:to>
    <xdr:sp macro="" textlink="">
      <xdr:nvSpPr>
        <xdr:cNvPr id="176" name="직사각형 175">
          <a:extLst>
            <a:ext uri="{FF2B5EF4-FFF2-40B4-BE49-F238E27FC236}">
              <a16:creationId xmlns:a16="http://schemas.microsoft.com/office/drawing/2014/main" id="{01DA323E-D2BE-4BC4-8F35-F1659FFBCB47}"/>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45</xdr:row>
      <xdr:rowOff>130296</xdr:rowOff>
    </xdr:from>
    <xdr:ext cx="252000" cy="246607"/>
    <xdr:pic>
      <xdr:nvPicPr>
        <xdr:cNvPr id="177" name="그림 176">
          <a:extLst>
            <a:ext uri="{FF2B5EF4-FFF2-40B4-BE49-F238E27FC236}">
              <a16:creationId xmlns:a16="http://schemas.microsoft.com/office/drawing/2014/main" id="{0E97D681-8101-465C-AC63-C4DB6A8381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7211926"/>
          <a:ext cx="252000" cy="246607"/>
        </a:xfrm>
        <a:prstGeom prst="rect">
          <a:avLst/>
        </a:prstGeom>
      </xdr:spPr>
    </xdr:pic>
    <xdr:clientData/>
  </xdr:oneCellAnchor>
  <xdr:oneCellAnchor>
    <xdr:from>
      <xdr:col>52</xdr:col>
      <xdr:colOff>57666</xdr:colOff>
      <xdr:row>43</xdr:row>
      <xdr:rowOff>27352</xdr:rowOff>
    </xdr:from>
    <xdr:ext cx="432000" cy="432000"/>
    <xdr:pic>
      <xdr:nvPicPr>
        <xdr:cNvPr id="178" name="image12.png">
          <a:extLst>
            <a:ext uri="{FF2B5EF4-FFF2-40B4-BE49-F238E27FC236}">
              <a16:creationId xmlns:a16="http://schemas.microsoft.com/office/drawing/2014/main" id="{B271D113-17A9-4F56-BDB1-BD22F3FF1C7A}"/>
            </a:ext>
          </a:extLst>
        </xdr:cNvPr>
        <xdr:cNvPicPr preferRelativeResize="0"/>
      </xdr:nvPicPr>
      <xdr:blipFill>
        <a:blip xmlns:r="http://schemas.openxmlformats.org/officeDocument/2006/relationships" r:embed="rId7" cstate="print"/>
        <a:stretch>
          <a:fillRect/>
        </a:stretch>
      </xdr:blipFill>
      <xdr:spPr>
        <a:xfrm>
          <a:off x="42779362" y="6694852"/>
          <a:ext cx="432000" cy="432000"/>
        </a:xfrm>
        <a:prstGeom prst="rect">
          <a:avLst/>
        </a:prstGeom>
        <a:noFill/>
      </xdr:spPr>
    </xdr:pic>
    <xdr:clientData fLocksWithSheet="0"/>
  </xdr:oneCellAnchor>
  <xdr:oneCellAnchor>
    <xdr:from>
      <xdr:col>52</xdr:col>
      <xdr:colOff>343043</xdr:colOff>
      <xdr:row>45</xdr:row>
      <xdr:rowOff>106930</xdr:rowOff>
    </xdr:from>
    <xdr:ext cx="252000" cy="252523"/>
    <xdr:pic>
      <xdr:nvPicPr>
        <xdr:cNvPr id="179" name="그림 178">
          <a:extLst>
            <a:ext uri="{FF2B5EF4-FFF2-40B4-BE49-F238E27FC236}">
              <a16:creationId xmlns:a16="http://schemas.microsoft.com/office/drawing/2014/main" id="{BC5F1C59-2A60-435C-8B0D-6E711DAA02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7188560"/>
          <a:ext cx="252000" cy="252523"/>
        </a:xfrm>
        <a:prstGeom prst="rect">
          <a:avLst/>
        </a:prstGeom>
      </xdr:spPr>
    </xdr:pic>
    <xdr:clientData/>
  </xdr:oneCellAnchor>
  <xdr:oneCellAnchor>
    <xdr:from>
      <xdr:col>52</xdr:col>
      <xdr:colOff>43410</xdr:colOff>
      <xdr:row>45</xdr:row>
      <xdr:rowOff>102075</xdr:rowOff>
    </xdr:from>
    <xdr:ext cx="252000" cy="255084"/>
    <xdr:pic>
      <xdr:nvPicPr>
        <xdr:cNvPr id="180" name="그림 179">
          <a:extLst>
            <a:ext uri="{FF2B5EF4-FFF2-40B4-BE49-F238E27FC236}">
              <a16:creationId xmlns:a16="http://schemas.microsoft.com/office/drawing/2014/main" id="{6EC0FC64-086D-4649-973A-09F5D3DD5C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7183705"/>
          <a:ext cx="252000" cy="255084"/>
        </a:xfrm>
        <a:prstGeom prst="rect">
          <a:avLst/>
        </a:prstGeom>
      </xdr:spPr>
    </xdr:pic>
    <xdr:clientData/>
  </xdr:oneCellAnchor>
  <xdr:oneCellAnchor>
    <xdr:from>
      <xdr:col>54</xdr:col>
      <xdr:colOff>611142</xdr:colOff>
      <xdr:row>45</xdr:row>
      <xdr:rowOff>125039</xdr:rowOff>
    </xdr:from>
    <xdr:ext cx="250857" cy="248858"/>
    <xdr:pic>
      <xdr:nvPicPr>
        <xdr:cNvPr id="181" name="그림 180">
          <a:extLst>
            <a:ext uri="{FF2B5EF4-FFF2-40B4-BE49-F238E27FC236}">
              <a16:creationId xmlns:a16="http://schemas.microsoft.com/office/drawing/2014/main" id="{D7FCFAB0-8281-49AF-8A46-2A7AAFF125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7206669"/>
          <a:ext cx="250857" cy="248858"/>
        </a:xfrm>
        <a:prstGeom prst="rect">
          <a:avLst/>
        </a:prstGeom>
      </xdr:spPr>
    </xdr:pic>
    <xdr:clientData/>
  </xdr:oneCellAnchor>
  <xdr:twoCellAnchor editAs="oneCell">
    <xdr:from>
      <xdr:col>52</xdr:col>
      <xdr:colOff>356152</xdr:colOff>
      <xdr:row>45</xdr:row>
      <xdr:rowOff>198783</xdr:rowOff>
    </xdr:from>
    <xdr:to>
      <xdr:col>53</xdr:col>
      <xdr:colOff>82826</xdr:colOff>
      <xdr:row>47</xdr:row>
      <xdr:rowOff>190499</xdr:rowOff>
    </xdr:to>
    <xdr:pic>
      <xdr:nvPicPr>
        <xdr:cNvPr id="182" name="그림 181">
          <a:extLst>
            <a:ext uri="{FF2B5EF4-FFF2-40B4-BE49-F238E27FC236}">
              <a16:creationId xmlns:a16="http://schemas.microsoft.com/office/drawing/2014/main" id="{3A5EA99C-EABA-47DD-9296-F2C5227C737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3077848" y="9765196"/>
          <a:ext cx="414130" cy="414130"/>
        </a:xfrm>
        <a:prstGeom prst="rect">
          <a:avLst/>
        </a:prstGeom>
      </xdr:spPr>
    </xdr:pic>
    <xdr:clientData/>
  </xdr:twoCellAnchor>
  <xdr:twoCellAnchor>
    <xdr:from>
      <xdr:col>51</xdr:col>
      <xdr:colOff>656897</xdr:colOff>
      <xdr:row>55</xdr:row>
      <xdr:rowOff>193222</xdr:rowOff>
    </xdr:from>
    <xdr:to>
      <xdr:col>55</xdr:col>
      <xdr:colOff>52552</xdr:colOff>
      <xdr:row>66</xdr:row>
      <xdr:rowOff>47626</xdr:rowOff>
    </xdr:to>
    <xdr:sp macro="" textlink="">
      <xdr:nvSpPr>
        <xdr:cNvPr id="183" name="직사각형 182">
          <a:extLst>
            <a:ext uri="{FF2B5EF4-FFF2-40B4-BE49-F238E27FC236}">
              <a16:creationId xmlns:a16="http://schemas.microsoft.com/office/drawing/2014/main" id="{B93BD6D7-83A2-4411-BB66-960BC1758960}"/>
            </a:ext>
          </a:extLst>
        </xdr:cNvPr>
        <xdr:cNvSpPr/>
      </xdr:nvSpPr>
      <xdr:spPr>
        <a:xfrm>
          <a:off x="42691136" y="9138439"/>
          <a:ext cx="2278003" cy="214868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54</xdr:col>
      <xdr:colOff>336511</xdr:colOff>
      <xdr:row>58</xdr:row>
      <xdr:rowOff>130296</xdr:rowOff>
    </xdr:from>
    <xdr:ext cx="252000" cy="246607"/>
    <xdr:pic>
      <xdr:nvPicPr>
        <xdr:cNvPr id="184" name="그림 183">
          <a:extLst>
            <a:ext uri="{FF2B5EF4-FFF2-40B4-BE49-F238E27FC236}">
              <a16:creationId xmlns:a16="http://schemas.microsoft.com/office/drawing/2014/main" id="{00F2DA29-A6AE-4647-8261-66D9EC7E06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433120" y="9696709"/>
          <a:ext cx="252000" cy="246607"/>
        </a:xfrm>
        <a:prstGeom prst="rect">
          <a:avLst/>
        </a:prstGeom>
      </xdr:spPr>
    </xdr:pic>
    <xdr:clientData/>
  </xdr:oneCellAnchor>
  <xdr:oneCellAnchor>
    <xdr:from>
      <xdr:col>52</xdr:col>
      <xdr:colOff>57666</xdr:colOff>
      <xdr:row>56</xdr:row>
      <xdr:rowOff>27352</xdr:rowOff>
    </xdr:from>
    <xdr:ext cx="432000" cy="432000"/>
    <xdr:pic>
      <xdr:nvPicPr>
        <xdr:cNvPr id="185" name="image12.png">
          <a:extLst>
            <a:ext uri="{FF2B5EF4-FFF2-40B4-BE49-F238E27FC236}">
              <a16:creationId xmlns:a16="http://schemas.microsoft.com/office/drawing/2014/main" id="{2BB073D0-8E37-4742-A9D8-D393020C47BC}"/>
            </a:ext>
          </a:extLst>
        </xdr:cNvPr>
        <xdr:cNvPicPr preferRelativeResize="0"/>
      </xdr:nvPicPr>
      <xdr:blipFill>
        <a:blip xmlns:r="http://schemas.openxmlformats.org/officeDocument/2006/relationships" r:embed="rId7" cstate="print"/>
        <a:stretch>
          <a:fillRect/>
        </a:stretch>
      </xdr:blipFill>
      <xdr:spPr>
        <a:xfrm>
          <a:off x="42779362" y="9179635"/>
          <a:ext cx="432000" cy="432000"/>
        </a:xfrm>
        <a:prstGeom prst="rect">
          <a:avLst/>
        </a:prstGeom>
        <a:noFill/>
      </xdr:spPr>
    </xdr:pic>
    <xdr:clientData fLocksWithSheet="0"/>
  </xdr:oneCellAnchor>
  <xdr:oneCellAnchor>
    <xdr:from>
      <xdr:col>52</xdr:col>
      <xdr:colOff>343043</xdr:colOff>
      <xdr:row>58</xdr:row>
      <xdr:rowOff>106930</xdr:rowOff>
    </xdr:from>
    <xdr:ext cx="252000" cy="252523"/>
    <xdr:pic>
      <xdr:nvPicPr>
        <xdr:cNvPr id="186" name="그림 185">
          <a:extLst>
            <a:ext uri="{FF2B5EF4-FFF2-40B4-BE49-F238E27FC236}">
              <a16:creationId xmlns:a16="http://schemas.microsoft.com/office/drawing/2014/main" id="{D0A7851A-39D5-4130-BBA3-BB7B00CCBE3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064739" y="9673343"/>
          <a:ext cx="252000" cy="252523"/>
        </a:xfrm>
        <a:prstGeom prst="rect">
          <a:avLst/>
        </a:prstGeom>
      </xdr:spPr>
    </xdr:pic>
    <xdr:clientData/>
  </xdr:oneCellAnchor>
  <xdr:oneCellAnchor>
    <xdr:from>
      <xdr:col>52</xdr:col>
      <xdr:colOff>43410</xdr:colOff>
      <xdr:row>58</xdr:row>
      <xdr:rowOff>102075</xdr:rowOff>
    </xdr:from>
    <xdr:ext cx="252000" cy="255084"/>
    <xdr:pic>
      <xdr:nvPicPr>
        <xdr:cNvPr id="187" name="그림 186">
          <a:extLst>
            <a:ext uri="{FF2B5EF4-FFF2-40B4-BE49-F238E27FC236}">
              <a16:creationId xmlns:a16="http://schemas.microsoft.com/office/drawing/2014/main" id="{BA52517D-3C10-409A-9FFB-E7AD9E5874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765106" y="9668488"/>
          <a:ext cx="252000" cy="255084"/>
        </a:xfrm>
        <a:prstGeom prst="rect">
          <a:avLst/>
        </a:prstGeom>
      </xdr:spPr>
    </xdr:pic>
    <xdr:clientData/>
  </xdr:oneCellAnchor>
  <xdr:oneCellAnchor>
    <xdr:from>
      <xdr:col>54</xdr:col>
      <xdr:colOff>611142</xdr:colOff>
      <xdr:row>58</xdr:row>
      <xdr:rowOff>125039</xdr:rowOff>
    </xdr:from>
    <xdr:ext cx="250857" cy="248858"/>
    <xdr:pic>
      <xdr:nvPicPr>
        <xdr:cNvPr id="188" name="그림 187">
          <a:extLst>
            <a:ext uri="{FF2B5EF4-FFF2-40B4-BE49-F238E27FC236}">
              <a16:creationId xmlns:a16="http://schemas.microsoft.com/office/drawing/2014/main" id="{73D53180-7363-4256-8D63-2384D324CE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44707751" y="9691452"/>
          <a:ext cx="250857" cy="248858"/>
        </a:xfrm>
        <a:prstGeom prst="rect">
          <a:avLst/>
        </a:prstGeom>
      </xdr:spPr>
    </xdr:pic>
    <xdr:clientData/>
  </xdr:oneCellAnchor>
  <xdr:oneCellAnchor>
    <xdr:from>
      <xdr:col>52</xdr:col>
      <xdr:colOff>66261</xdr:colOff>
      <xdr:row>58</xdr:row>
      <xdr:rowOff>190501</xdr:rowOff>
    </xdr:from>
    <xdr:ext cx="414130" cy="414130"/>
    <xdr:pic>
      <xdr:nvPicPr>
        <xdr:cNvPr id="189" name="그림 188">
          <a:extLst>
            <a:ext uri="{FF2B5EF4-FFF2-40B4-BE49-F238E27FC236}">
              <a16:creationId xmlns:a16="http://schemas.microsoft.com/office/drawing/2014/main" id="{395A3438-62C8-4535-8586-48DF766D02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2787957" y="12465327"/>
          <a:ext cx="414130" cy="414130"/>
        </a:xfrm>
        <a:prstGeom prst="rect">
          <a:avLst/>
        </a:prstGeom>
      </xdr:spPr>
    </xdr:pic>
    <xdr:clientData/>
  </xdr:oneCellAnchor>
  <xdr:oneCellAnchor>
    <xdr:from>
      <xdr:col>44</xdr:col>
      <xdr:colOff>335018</xdr:colOff>
      <xdr:row>43</xdr:row>
      <xdr:rowOff>118241</xdr:rowOff>
    </xdr:from>
    <xdr:ext cx="252000" cy="248858"/>
    <xdr:pic>
      <xdr:nvPicPr>
        <xdr:cNvPr id="192" name="그림 191">
          <a:extLst>
            <a:ext uri="{FF2B5EF4-FFF2-40B4-BE49-F238E27FC236}">
              <a16:creationId xmlns:a16="http://schemas.microsoft.com/office/drawing/2014/main" id="{9770C446-7294-42E9-B065-926EAC3EDE1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rot="179811">
          <a:off x="37557061" y="7199871"/>
          <a:ext cx="252000" cy="248858"/>
        </a:xfrm>
        <a:prstGeom prst="rect">
          <a:avLst/>
        </a:prstGeom>
      </xdr:spPr>
    </xdr:pic>
    <xdr:clientData/>
  </xdr:oneCellAnchor>
  <xdr:oneCellAnchor>
    <xdr:from>
      <xdr:col>44</xdr:col>
      <xdr:colOff>48153</xdr:colOff>
      <xdr:row>43</xdr:row>
      <xdr:rowOff>113842</xdr:rowOff>
    </xdr:from>
    <xdr:ext cx="252000" cy="248858"/>
    <xdr:pic>
      <xdr:nvPicPr>
        <xdr:cNvPr id="193" name="그림 192">
          <a:extLst>
            <a:ext uri="{FF2B5EF4-FFF2-40B4-BE49-F238E27FC236}">
              <a16:creationId xmlns:a16="http://schemas.microsoft.com/office/drawing/2014/main" id="{2916A5A6-486E-443B-B4A6-A8791BE771F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179811">
          <a:off x="37270196" y="7195472"/>
          <a:ext cx="252000" cy="248858"/>
        </a:xfrm>
        <a:prstGeom prst="rect">
          <a:avLst/>
        </a:prstGeom>
      </xdr:spPr>
    </xdr:pic>
    <xdr:clientData/>
  </xdr:oneCellAnchor>
  <xdr:oneCellAnchor>
    <xdr:from>
      <xdr:col>46</xdr:col>
      <xdr:colOff>45982</xdr:colOff>
      <xdr:row>43</xdr:row>
      <xdr:rowOff>112757</xdr:rowOff>
    </xdr:from>
    <xdr:ext cx="252000" cy="248858"/>
    <xdr:pic>
      <xdr:nvPicPr>
        <xdr:cNvPr id="194" name="그림 193">
          <a:extLst>
            <a:ext uri="{FF2B5EF4-FFF2-40B4-BE49-F238E27FC236}">
              <a16:creationId xmlns:a16="http://schemas.microsoft.com/office/drawing/2014/main" id="{36DF4CA5-7C99-4200-B7D6-562E353E4F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79811">
          <a:off x="38642939" y="7194387"/>
          <a:ext cx="252000" cy="248858"/>
        </a:xfrm>
        <a:prstGeom prst="rect">
          <a:avLst/>
        </a:prstGeom>
      </xdr:spPr>
    </xdr:pic>
    <xdr:clientData/>
  </xdr:oneCellAnchor>
  <xdr:oneCellAnchor>
    <xdr:from>
      <xdr:col>46</xdr:col>
      <xdr:colOff>366774</xdr:colOff>
      <xdr:row>43</xdr:row>
      <xdr:rowOff>111671</xdr:rowOff>
    </xdr:from>
    <xdr:ext cx="252000" cy="248858"/>
    <xdr:pic>
      <xdr:nvPicPr>
        <xdr:cNvPr id="195" name="그림 194">
          <a:extLst>
            <a:ext uri="{FF2B5EF4-FFF2-40B4-BE49-F238E27FC236}">
              <a16:creationId xmlns:a16="http://schemas.microsoft.com/office/drawing/2014/main" id="{C7322F7F-8845-4117-908A-DFB624B0370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79811">
          <a:off x="38963731" y="7193301"/>
          <a:ext cx="252000" cy="248858"/>
        </a:xfrm>
        <a:prstGeom prst="rect">
          <a:avLst/>
        </a:prstGeom>
      </xdr:spPr>
    </xdr:pic>
    <xdr:clientData/>
  </xdr:oneCellAnchor>
  <xdr:twoCellAnchor>
    <xdr:from>
      <xdr:col>47</xdr:col>
      <xdr:colOff>549223</xdr:colOff>
      <xdr:row>40</xdr:row>
      <xdr:rowOff>165653</xdr:rowOff>
    </xdr:from>
    <xdr:to>
      <xdr:col>55</xdr:col>
      <xdr:colOff>198783</xdr:colOff>
      <xdr:row>68</xdr:row>
      <xdr:rowOff>165653</xdr:rowOff>
    </xdr:to>
    <xdr:sp macro="" textlink="">
      <xdr:nvSpPr>
        <xdr:cNvPr id="196" name="직사각형 195">
          <a:extLst>
            <a:ext uri="{FF2B5EF4-FFF2-40B4-BE49-F238E27FC236}">
              <a16:creationId xmlns:a16="http://schemas.microsoft.com/office/drawing/2014/main" id="{AB37816F-C58F-4B1D-8F2B-46A237954FC8}"/>
            </a:ext>
          </a:extLst>
        </xdr:cNvPr>
        <xdr:cNvSpPr/>
      </xdr:nvSpPr>
      <xdr:spPr>
        <a:xfrm>
          <a:off x="39833636" y="9110870"/>
          <a:ext cx="5281734" cy="594691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47</xdr:col>
      <xdr:colOff>646044</xdr:colOff>
      <xdr:row>41</xdr:row>
      <xdr:rowOff>43186</xdr:rowOff>
    </xdr:from>
    <xdr:to>
      <xdr:col>48</xdr:col>
      <xdr:colOff>214871</xdr:colOff>
      <xdr:row>42</xdr:row>
      <xdr:rowOff>82728</xdr:rowOff>
    </xdr:to>
    <xdr:pic>
      <xdr:nvPicPr>
        <xdr:cNvPr id="197" name="그림 196">
          <a:extLst>
            <a:ext uri="{FF2B5EF4-FFF2-40B4-BE49-F238E27FC236}">
              <a16:creationId xmlns:a16="http://schemas.microsoft.com/office/drawing/2014/main" id="{2AC724C1-6901-4E22-B09B-4C98484E76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30457" y="9195469"/>
          <a:ext cx="256284" cy="246607"/>
        </a:xfrm>
        <a:prstGeom prst="rect">
          <a:avLst/>
        </a:prstGeom>
      </xdr:spPr>
    </xdr:pic>
    <xdr:clientData/>
  </xdr:twoCellAnchor>
  <xdr:twoCellAnchor editAs="oneCell">
    <xdr:from>
      <xdr:col>48</xdr:col>
      <xdr:colOff>236771</xdr:colOff>
      <xdr:row>41</xdr:row>
      <xdr:rowOff>49695</xdr:rowOff>
    </xdr:from>
    <xdr:to>
      <xdr:col>48</xdr:col>
      <xdr:colOff>488771</xdr:colOff>
      <xdr:row>42</xdr:row>
      <xdr:rowOff>89900</xdr:rowOff>
    </xdr:to>
    <xdr:pic>
      <xdr:nvPicPr>
        <xdr:cNvPr id="198" name="그림 197">
          <a:extLst>
            <a:ext uri="{FF2B5EF4-FFF2-40B4-BE49-F238E27FC236}">
              <a16:creationId xmlns:a16="http://schemas.microsoft.com/office/drawing/2014/main" id="{2CA0D4C8-F9A8-46A1-AB50-C6A0FC8D738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0208641" y="9201978"/>
          <a:ext cx="252000" cy="247270"/>
        </a:xfrm>
        <a:prstGeom prst="rect">
          <a:avLst/>
        </a:prstGeom>
      </xdr:spPr>
    </xdr:pic>
    <xdr:clientData/>
  </xdr:twoCellAnchor>
  <xdr:twoCellAnchor editAs="oneCell">
    <xdr:from>
      <xdr:col>51</xdr:col>
      <xdr:colOff>617732</xdr:colOff>
      <xdr:row>41</xdr:row>
      <xdr:rowOff>22107</xdr:rowOff>
    </xdr:from>
    <xdr:to>
      <xdr:col>52</xdr:col>
      <xdr:colOff>182275</xdr:colOff>
      <xdr:row>42</xdr:row>
      <xdr:rowOff>67566</xdr:rowOff>
    </xdr:to>
    <xdr:pic>
      <xdr:nvPicPr>
        <xdr:cNvPr id="199" name="그림 198">
          <a:extLst>
            <a:ext uri="{FF2B5EF4-FFF2-40B4-BE49-F238E27FC236}">
              <a16:creationId xmlns:a16="http://schemas.microsoft.com/office/drawing/2014/main" id="{CBC1593E-3B33-4152-8AC0-18FADF10F14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651971" y="9174390"/>
          <a:ext cx="252000" cy="252524"/>
        </a:xfrm>
        <a:prstGeom prst="rect">
          <a:avLst/>
        </a:prstGeom>
      </xdr:spPr>
    </xdr:pic>
    <xdr:clientData/>
  </xdr:twoCellAnchor>
  <xdr:twoCellAnchor editAs="oneCell">
    <xdr:from>
      <xdr:col>52</xdr:col>
      <xdr:colOff>214422</xdr:colOff>
      <xdr:row>41</xdr:row>
      <xdr:rowOff>25534</xdr:rowOff>
    </xdr:from>
    <xdr:to>
      <xdr:col>52</xdr:col>
      <xdr:colOff>470706</xdr:colOff>
      <xdr:row>42</xdr:row>
      <xdr:rowOff>73554</xdr:rowOff>
    </xdr:to>
    <xdr:pic>
      <xdr:nvPicPr>
        <xdr:cNvPr id="200" name="그림 199">
          <a:extLst>
            <a:ext uri="{FF2B5EF4-FFF2-40B4-BE49-F238E27FC236}">
              <a16:creationId xmlns:a16="http://schemas.microsoft.com/office/drawing/2014/main" id="{F25AA9DF-6054-444E-9056-C6B287B42DD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936118" y="9177817"/>
          <a:ext cx="256284" cy="2550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90" t="s">
        <v>2631</v>
      </c>
      <c r="F8" s="149" t="s">
        <v>2632</v>
      </c>
      <c r="G8" s="123"/>
      <c r="H8" s="123"/>
      <c r="I8" s="124"/>
      <c r="J8"/>
    </row>
    <row r="9" spans="3:10">
      <c r="C9" s="120"/>
      <c r="D9" s="121">
        <v>2</v>
      </c>
      <c r="E9" s="490"/>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91" t="s">
        <v>2636</v>
      </c>
      <c r="F20" s="150" t="s">
        <v>2638</v>
      </c>
      <c r="G20" s="123"/>
      <c r="H20" s="123"/>
      <c r="I20" s="124"/>
      <c r="J20"/>
    </row>
    <row r="21" spans="3:17">
      <c r="C21" s="120"/>
      <c r="D21" s="121">
        <v>12</v>
      </c>
      <c r="E21" s="491"/>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F71" sqref="F7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54" t="s">
        <v>541</v>
      </c>
      <c r="F4" s="507"/>
      <c r="G4" s="507"/>
      <c r="H4" s="507"/>
      <c r="I4" s="507"/>
      <c r="J4" s="507"/>
      <c r="K4" s="507"/>
      <c r="L4" s="507"/>
      <c r="M4" s="507"/>
      <c r="N4" s="21"/>
      <c r="O4" s="21"/>
      <c r="P4" s="21"/>
      <c r="Q4" s="21"/>
      <c r="R4" s="21"/>
      <c r="S4" s="21"/>
      <c r="T4" s="21"/>
      <c r="U4" s="21"/>
      <c r="V4" s="21"/>
      <c r="W4" s="21"/>
      <c r="X4" s="21"/>
      <c r="Y4" s="21"/>
      <c r="Z4" s="21"/>
    </row>
    <row r="5" spans="1:26" ht="16.5" customHeight="1">
      <c r="A5" s="21"/>
      <c r="B5" s="21"/>
      <c r="C5" s="21"/>
      <c r="D5" s="21"/>
      <c r="E5" s="507"/>
      <c r="F5" s="507"/>
      <c r="G5" s="507"/>
      <c r="H5" s="507"/>
      <c r="I5" s="507"/>
      <c r="J5" s="507"/>
      <c r="K5" s="507"/>
      <c r="L5" s="507"/>
      <c r="M5" s="507"/>
      <c r="N5" s="21"/>
      <c r="O5" s="21"/>
      <c r="P5" s="21"/>
      <c r="Q5" s="21"/>
      <c r="R5" s="21"/>
      <c r="S5" s="21"/>
      <c r="T5" s="21"/>
      <c r="U5" s="21"/>
      <c r="V5" s="21"/>
      <c r="W5" s="21"/>
      <c r="X5" s="21"/>
      <c r="Y5" s="21"/>
      <c r="Z5" s="21"/>
    </row>
    <row r="6" spans="1:26" ht="16.5" customHeight="1">
      <c r="A6" s="21"/>
      <c r="B6" s="21"/>
      <c r="C6" s="21"/>
      <c r="D6" s="21"/>
      <c r="E6" s="507"/>
      <c r="F6" s="507"/>
      <c r="G6" s="507"/>
      <c r="H6" s="507"/>
      <c r="I6" s="507"/>
      <c r="J6" s="507"/>
      <c r="K6" s="507"/>
      <c r="L6" s="507"/>
      <c r="M6" s="507"/>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50" t="s">
        <v>546</v>
      </c>
      <c r="J9" s="507"/>
      <c r="K9" s="507"/>
      <c r="L9" s="21" t="s">
        <v>547</v>
      </c>
      <c r="M9" s="21"/>
      <c r="N9" s="21"/>
      <c r="O9" s="21"/>
      <c r="P9" s="21"/>
      <c r="Q9" s="21"/>
      <c r="R9" s="21"/>
      <c r="S9" s="21"/>
      <c r="T9" s="21"/>
      <c r="U9" s="21"/>
      <c r="V9" s="21"/>
      <c r="W9" s="21"/>
      <c r="X9" s="21"/>
      <c r="Y9" s="21"/>
      <c r="Z9" s="21"/>
    </row>
    <row r="10" spans="1:26" ht="16.5" customHeight="1">
      <c r="A10" s="21"/>
      <c r="B10" s="21"/>
      <c r="C10" s="21"/>
      <c r="D10" s="21"/>
      <c r="E10" s="550" t="s">
        <v>426</v>
      </c>
      <c r="F10" s="550" t="s">
        <v>548</v>
      </c>
      <c r="G10" s="550"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7"/>
      <c r="F11" s="507"/>
      <c r="G11" s="507"/>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7"/>
      <c r="F12" s="507"/>
      <c r="G12" s="507"/>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7"/>
      <c r="F13" s="507"/>
      <c r="G13" s="507"/>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7"/>
      <c r="F14" s="550" t="s">
        <v>559</v>
      </c>
      <c r="G14" s="550"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7"/>
      <c r="F15" s="507"/>
      <c r="G15" s="507"/>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7"/>
      <c r="F16" s="507"/>
      <c r="G16" s="507"/>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7"/>
      <c r="F17" s="507"/>
      <c r="G17" s="507"/>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7"/>
      <c r="F18" s="507"/>
      <c r="G18" s="507"/>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7"/>
      <c r="F19" s="507"/>
      <c r="G19" s="507"/>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7"/>
      <c r="F20" s="507"/>
      <c r="G20" s="507"/>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7"/>
      <c r="F21" s="507"/>
      <c r="G21" s="507"/>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7"/>
      <c r="F22" s="507"/>
      <c r="G22" s="507"/>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7"/>
      <c r="F23" s="507"/>
      <c r="G23" s="507"/>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7"/>
      <c r="F24" s="507"/>
      <c r="G24" s="507"/>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7"/>
      <c r="F25" s="507"/>
      <c r="G25" s="507"/>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7"/>
      <c r="F26" s="550" t="s">
        <v>599</v>
      </c>
      <c r="G26" s="550"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7"/>
      <c r="F27" s="507"/>
      <c r="G27" s="507"/>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7"/>
      <c r="F28" s="507"/>
      <c r="G28" s="507"/>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7"/>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50" t="s">
        <v>608</v>
      </c>
      <c r="F31" s="555" t="s">
        <v>3137</v>
      </c>
      <c r="G31" s="21"/>
      <c r="H31" s="21" t="s">
        <v>609</v>
      </c>
      <c r="I31" s="21"/>
      <c r="J31" s="552" t="s">
        <v>610</v>
      </c>
      <c r="K31" s="507"/>
      <c r="L31" s="507"/>
      <c r="M31" s="507"/>
      <c r="N31" s="21"/>
      <c r="O31" s="21"/>
      <c r="P31" s="21"/>
      <c r="Q31" s="21"/>
      <c r="R31" s="21"/>
      <c r="S31" s="21"/>
      <c r="T31" s="21"/>
      <c r="U31" s="21"/>
      <c r="V31" s="21"/>
      <c r="W31" s="21"/>
      <c r="X31" s="21"/>
      <c r="Y31" s="21"/>
      <c r="Z31" s="21"/>
    </row>
    <row r="32" spans="1:26" ht="16.5" customHeight="1">
      <c r="A32" s="21"/>
      <c r="B32" s="21"/>
      <c r="C32" s="21"/>
      <c r="D32" s="21"/>
      <c r="E32" s="507"/>
      <c r="F32" s="521"/>
      <c r="G32" s="21"/>
      <c r="H32" s="21" t="s">
        <v>611</v>
      </c>
      <c r="I32" s="21"/>
      <c r="J32" s="507"/>
      <c r="K32" s="507"/>
      <c r="L32" s="507"/>
      <c r="M32" s="507"/>
      <c r="N32" s="21"/>
      <c r="O32" s="21"/>
      <c r="P32" s="21"/>
      <c r="Q32" s="21"/>
      <c r="R32" s="21"/>
      <c r="S32" s="21"/>
      <c r="T32" s="21"/>
      <c r="U32" s="21"/>
      <c r="V32" s="21"/>
      <c r="W32" s="21"/>
      <c r="X32" s="21"/>
      <c r="Y32" s="21"/>
      <c r="Z32" s="21"/>
    </row>
    <row r="33" spans="1:26" ht="16.5" customHeight="1">
      <c r="A33" s="21"/>
      <c r="B33" s="21"/>
      <c r="C33" s="21"/>
      <c r="D33" s="21"/>
      <c r="E33" s="507"/>
      <c r="F33" s="521"/>
      <c r="G33" s="26"/>
      <c r="H33" s="21" t="s">
        <v>612</v>
      </c>
      <c r="I33" s="21"/>
      <c r="J33" s="507"/>
      <c r="K33" s="507"/>
      <c r="L33" s="507"/>
      <c r="M33" s="507"/>
      <c r="N33" s="21"/>
      <c r="O33" s="21"/>
      <c r="P33" s="21"/>
      <c r="Q33" s="21"/>
      <c r="R33" s="21"/>
      <c r="S33" s="21"/>
      <c r="T33" s="21"/>
      <c r="U33" s="21"/>
      <c r="V33" s="21"/>
      <c r="W33" s="21"/>
      <c r="X33" s="21"/>
      <c r="Y33" s="21"/>
      <c r="Z33" s="21"/>
    </row>
    <row r="34" spans="1:26" ht="16.5" customHeight="1">
      <c r="A34" s="21"/>
      <c r="B34" s="21"/>
      <c r="C34" s="21"/>
      <c r="D34" s="21"/>
      <c r="E34" s="507"/>
      <c r="F34" s="521"/>
      <c r="G34" s="21"/>
      <c r="H34" s="21" t="s">
        <v>613</v>
      </c>
      <c r="I34" s="21"/>
      <c r="J34" s="507"/>
      <c r="K34" s="507"/>
      <c r="L34" s="507"/>
      <c r="M34" s="507"/>
      <c r="N34" s="21"/>
      <c r="O34" s="21"/>
      <c r="P34" s="21"/>
      <c r="Q34" s="21"/>
      <c r="R34" s="21"/>
      <c r="S34" s="21"/>
      <c r="T34" s="21"/>
      <c r="U34" s="21"/>
      <c r="V34" s="21"/>
      <c r="W34" s="21"/>
      <c r="X34" s="21"/>
      <c r="Y34" s="21"/>
      <c r="Z34" s="21"/>
    </row>
    <row r="35" spans="1:26" ht="16.5" customHeight="1">
      <c r="A35" s="21"/>
      <c r="B35" s="21"/>
      <c r="C35" s="21"/>
      <c r="D35" s="21"/>
      <c r="E35" s="507"/>
      <c r="F35" s="521"/>
      <c r="G35" s="21"/>
      <c r="H35" s="21" t="s">
        <v>614</v>
      </c>
      <c r="I35" s="21"/>
      <c r="J35" s="507"/>
      <c r="K35" s="507"/>
      <c r="L35" s="507"/>
      <c r="M35" s="507"/>
      <c r="N35" s="21"/>
      <c r="O35" s="21"/>
      <c r="P35" s="21"/>
      <c r="Q35" s="21"/>
      <c r="R35" s="21"/>
      <c r="S35" s="21"/>
      <c r="T35" s="21"/>
      <c r="U35" s="21"/>
      <c r="V35" s="21"/>
      <c r="W35" s="21"/>
      <c r="X35" s="21"/>
      <c r="Y35" s="21"/>
      <c r="Z35" s="21"/>
    </row>
    <row r="36" spans="1:26" ht="16.5" customHeight="1">
      <c r="A36" s="21"/>
      <c r="B36" s="21"/>
      <c r="C36" s="21"/>
      <c r="D36" s="21"/>
      <c r="E36" s="507"/>
      <c r="F36" s="521"/>
      <c r="G36" s="21"/>
      <c r="H36" s="21" t="s">
        <v>615</v>
      </c>
      <c r="I36" s="21"/>
      <c r="J36" s="507"/>
      <c r="K36" s="507"/>
      <c r="L36" s="507"/>
      <c r="M36" s="507"/>
      <c r="N36" s="21"/>
      <c r="O36" s="21"/>
      <c r="P36" s="21"/>
      <c r="Q36" s="21"/>
      <c r="R36" s="21"/>
      <c r="S36" s="21"/>
      <c r="T36" s="21"/>
      <c r="U36" s="21"/>
      <c r="V36" s="21"/>
      <c r="W36" s="21"/>
      <c r="X36" s="21"/>
      <c r="Y36" s="21"/>
      <c r="Z36" s="21"/>
    </row>
    <row r="37" spans="1:26" ht="16.5" customHeight="1">
      <c r="A37" s="21"/>
      <c r="B37" s="21"/>
      <c r="C37" s="21"/>
      <c r="D37" s="21"/>
      <c r="E37" s="507"/>
      <c r="F37" s="521"/>
      <c r="G37" s="21"/>
      <c r="H37" s="21" t="s">
        <v>616</v>
      </c>
      <c r="I37" s="21"/>
      <c r="J37" s="507"/>
      <c r="K37" s="507"/>
      <c r="L37" s="507"/>
      <c r="M37" s="507"/>
      <c r="N37" s="21"/>
      <c r="O37" s="21"/>
      <c r="P37" s="21"/>
      <c r="Q37" s="21"/>
      <c r="R37" s="21"/>
      <c r="S37" s="21"/>
      <c r="T37" s="21"/>
      <c r="U37" s="21"/>
      <c r="V37" s="21"/>
      <c r="W37" s="21"/>
      <c r="X37" s="21"/>
      <c r="Y37" s="21"/>
      <c r="Z37" s="21"/>
    </row>
    <row r="38" spans="1:26" ht="16.5" customHeight="1">
      <c r="A38" s="21"/>
      <c r="B38" s="21"/>
      <c r="C38" s="21"/>
      <c r="D38" s="21"/>
      <c r="E38" s="507"/>
      <c r="F38" s="550" t="s">
        <v>617</v>
      </c>
      <c r="G38" s="21"/>
      <c r="H38" s="550"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7"/>
      <c r="F39" s="507"/>
      <c r="G39" s="21"/>
      <c r="H39" s="507"/>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7"/>
      <c r="F40" s="507"/>
      <c r="G40" s="21"/>
      <c r="H40" s="21" t="s">
        <v>621</v>
      </c>
      <c r="I40" s="21"/>
      <c r="J40" s="21" t="s">
        <v>622</v>
      </c>
      <c r="K40" s="21"/>
      <c r="L40" s="21"/>
      <c r="M40" s="21"/>
      <c r="N40" s="21"/>
      <c r="O40" s="21"/>
      <c r="P40" s="21"/>
      <c r="Q40" s="21"/>
      <c r="R40" s="21"/>
      <c r="S40" s="553"/>
      <c r="T40" s="507"/>
      <c r="U40" s="507"/>
      <c r="V40" s="507"/>
      <c r="W40" s="507"/>
      <c r="X40" s="507"/>
      <c r="Y40" s="507"/>
      <c r="Z40" s="21"/>
    </row>
    <row r="41" spans="1:26" ht="16.5" customHeight="1">
      <c r="A41" s="21"/>
      <c r="B41" s="21"/>
      <c r="C41" s="21"/>
      <c r="D41" s="21"/>
      <c r="E41" s="21"/>
      <c r="F41" s="21"/>
      <c r="G41" s="21"/>
      <c r="H41" s="21"/>
      <c r="I41" s="21"/>
      <c r="J41" s="21"/>
      <c r="K41" s="21"/>
      <c r="L41" s="21"/>
      <c r="M41" s="21"/>
      <c r="N41" s="21"/>
      <c r="O41" s="21"/>
      <c r="P41" s="21"/>
      <c r="Q41" s="21"/>
      <c r="R41" s="21"/>
      <c r="S41" s="507"/>
      <c r="T41" s="507"/>
      <c r="U41" s="507"/>
      <c r="V41" s="507"/>
      <c r="W41" s="507"/>
      <c r="X41" s="507"/>
      <c r="Y41" s="507"/>
      <c r="Z41" s="21"/>
    </row>
    <row r="42" spans="1:26" ht="16.5" customHeight="1">
      <c r="A42" s="21"/>
      <c r="B42" s="21"/>
      <c r="C42" s="21"/>
      <c r="D42" s="21"/>
      <c r="E42" s="550" t="s">
        <v>382</v>
      </c>
      <c r="F42" s="550"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7"/>
      <c r="F43" s="507"/>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7"/>
      <c r="F44" s="507"/>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7"/>
      <c r="F45" s="507"/>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7"/>
      <c r="F46" s="507"/>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7"/>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7"/>
      <c r="F48" s="550"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7"/>
      <c r="F49" s="507"/>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7"/>
      <c r="F50" s="507"/>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7"/>
      <c r="F51" s="507"/>
      <c r="G51" s="28" t="s">
        <v>640</v>
      </c>
      <c r="H51" s="21"/>
      <c r="N51" s="21"/>
      <c r="O51" s="21"/>
      <c r="P51" s="21"/>
      <c r="Q51" s="21"/>
      <c r="R51" s="21"/>
      <c r="S51" s="21"/>
      <c r="T51" s="21"/>
      <c r="U51" s="21"/>
      <c r="V51" s="21"/>
      <c r="W51" s="21"/>
      <c r="X51" s="21"/>
      <c r="Y51" s="21"/>
      <c r="Z51" s="21"/>
    </row>
    <row r="52" spans="1:26" ht="16.5" customHeight="1">
      <c r="A52" s="21"/>
      <c r="B52" s="21"/>
      <c r="C52" s="21"/>
      <c r="D52" s="21"/>
      <c r="E52" s="507"/>
      <c r="F52" s="507"/>
      <c r="G52" s="550"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7"/>
      <c r="F53" s="507"/>
      <c r="G53" s="507"/>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7"/>
      <c r="F54" s="507"/>
      <c r="G54" s="507"/>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50" t="s">
        <v>566</v>
      </c>
      <c r="F56" s="550"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7"/>
      <c r="F57" s="507"/>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7"/>
      <c r="F58" s="550"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7"/>
      <c r="F59" s="507"/>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7"/>
      <c r="F60" s="550"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7"/>
      <c r="F61" s="507"/>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7"/>
      <c r="F62" s="507"/>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7"/>
      <c r="F63" s="507"/>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7"/>
      <c r="F64" s="507"/>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7"/>
      <c r="F65" s="550"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7"/>
      <c r="F66" s="507"/>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7"/>
      <c r="F67" s="507"/>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7"/>
      <c r="F68" s="550"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7"/>
      <c r="F69" s="507"/>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7"/>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12" activePane="bottomLeft" state="frozen"/>
      <selection pane="bottomLeft" activeCell="I41" sqref="I41"/>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60" t="s">
        <v>3317</v>
      </c>
      <c r="G1" s="557"/>
      <c r="H1" s="557"/>
      <c r="I1" s="557"/>
      <c r="J1" s="557"/>
      <c r="K1" s="230"/>
      <c r="L1" s="230"/>
      <c r="M1" s="230"/>
      <c r="N1" s="230"/>
      <c r="O1" s="37"/>
      <c r="P1" s="37"/>
      <c r="Q1" s="37"/>
      <c r="R1" s="37" t="s">
        <v>870</v>
      </c>
      <c r="S1" s="37"/>
      <c r="T1" s="37"/>
      <c r="U1" s="37"/>
      <c r="V1" s="37"/>
      <c r="W1" s="37"/>
      <c r="X1" s="37"/>
      <c r="Y1" s="37"/>
      <c r="Z1" s="37"/>
    </row>
    <row r="2" spans="1:26" ht="16.5" customHeight="1">
      <c r="A2" s="21"/>
      <c r="B2" s="21"/>
      <c r="C2" s="223"/>
      <c r="D2" s="556" t="s">
        <v>3318</v>
      </c>
      <c r="E2" s="556" t="s">
        <v>3319</v>
      </c>
      <c r="F2" s="556"/>
      <c r="G2" s="223" t="s">
        <v>3320</v>
      </c>
      <c r="H2" s="223" t="s">
        <v>3321</v>
      </c>
      <c r="I2" s="223" t="s">
        <v>3322</v>
      </c>
      <c r="J2" s="556" t="s">
        <v>3323</v>
      </c>
      <c r="K2" s="557"/>
      <c r="L2" s="557"/>
      <c r="M2" s="557"/>
      <c r="N2" s="557"/>
      <c r="O2" s="21"/>
      <c r="P2" s="21"/>
      <c r="Q2" s="21"/>
      <c r="R2" s="21"/>
      <c r="S2" s="21"/>
      <c r="T2" s="21"/>
      <c r="U2" s="21"/>
      <c r="V2" s="21"/>
      <c r="W2" s="21"/>
      <c r="X2" s="21"/>
      <c r="Y2" s="21"/>
      <c r="Z2" s="21"/>
    </row>
    <row r="3" spans="1:26" ht="16.5" customHeight="1">
      <c r="A3" s="21"/>
      <c r="B3" s="21"/>
      <c r="C3" s="223"/>
      <c r="D3" s="557"/>
      <c r="E3" s="557"/>
      <c r="F3" s="557"/>
      <c r="G3" s="223" t="s">
        <v>3324</v>
      </c>
      <c r="H3" s="223" t="s">
        <v>3321</v>
      </c>
      <c r="I3" s="223" t="s">
        <v>3325</v>
      </c>
      <c r="J3" s="557"/>
      <c r="K3" s="557"/>
      <c r="L3" s="557"/>
      <c r="M3" s="557"/>
      <c r="N3" s="557"/>
      <c r="O3" s="21"/>
      <c r="P3" s="21"/>
      <c r="Q3" s="21"/>
      <c r="R3" s="21"/>
      <c r="S3" s="21"/>
      <c r="T3" s="21"/>
      <c r="U3" s="21"/>
      <c r="V3" s="21"/>
      <c r="W3" s="21"/>
      <c r="X3" s="21"/>
      <c r="Y3" s="21"/>
      <c r="Z3" s="21"/>
    </row>
    <row r="4" spans="1:26" ht="16.5" customHeight="1">
      <c r="A4" s="21"/>
      <c r="B4" s="21"/>
      <c r="C4" s="223"/>
      <c r="D4" s="557"/>
      <c r="E4" s="557"/>
      <c r="F4" s="557"/>
      <c r="G4" s="223" t="s">
        <v>3326</v>
      </c>
      <c r="H4" s="223" t="s">
        <v>3327</v>
      </c>
      <c r="I4" s="223" t="s">
        <v>3325</v>
      </c>
      <c r="J4" s="557"/>
      <c r="K4" s="557"/>
      <c r="L4" s="557"/>
      <c r="M4" s="557"/>
      <c r="N4" s="557"/>
      <c r="O4" s="21"/>
      <c r="P4" s="21"/>
      <c r="Q4" s="21"/>
      <c r="R4" s="21"/>
      <c r="S4" s="21"/>
      <c r="T4" s="21"/>
      <c r="U4" s="21"/>
      <c r="V4" s="21"/>
      <c r="W4" s="21"/>
      <c r="X4" s="21"/>
      <c r="Y4" s="21"/>
      <c r="Z4" s="21"/>
    </row>
    <row r="5" spans="1:26" ht="16.5" customHeight="1">
      <c r="A5" s="21"/>
      <c r="B5" s="21"/>
      <c r="C5" s="223"/>
      <c r="D5" s="557"/>
      <c r="E5" s="557"/>
      <c r="F5" s="557"/>
      <c r="G5" s="223" t="s">
        <v>3328</v>
      </c>
      <c r="H5" s="223" t="s">
        <v>3327</v>
      </c>
      <c r="I5" s="223" t="s">
        <v>3329</v>
      </c>
      <c r="J5" s="557"/>
      <c r="K5" s="557"/>
      <c r="L5" s="557"/>
      <c r="M5" s="557"/>
      <c r="N5" s="557"/>
      <c r="O5" s="21"/>
      <c r="P5" s="21"/>
      <c r="Q5" s="21"/>
      <c r="R5" s="21"/>
      <c r="S5" s="21"/>
      <c r="T5" s="21"/>
      <c r="U5" s="21"/>
      <c r="V5" s="21"/>
      <c r="W5" s="21"/>
      <c r="X5" s="21"/>
      <c r="Y5" s="21"/>
      <c r="Z5" s="21"/>
    </row>
    <row r="6" spans="1:26" ht="16.5" customHeight="1">
      <c r="A6" s="21"/>
      <c r="B6" s="21"/>
      <c r="C6" s="223"/>
      <c r="D6" s="556" t="s">
        <v>3330</v>
      </c>
      <c r="E6" s="556"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57"/>
      <c r="E7" s="557"/>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57"/>
      <c r="E8" s="557"/>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57"/>
      <c r="E9" s="557"/>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6" t="s">
        <v>3342</v>
      </c>
      <c r="D10" s="556" t="s">
        <v>3343</v>
      </c>
      <c r="E10" s="556" t="s">
        <v>3344</v>
      </c>
      <c r="F10" s="558"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57"/>
      <c r="D11" s="557"/>
      <c r="E11" s="557"/>
      <c r="F11" s="557"/>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57"/>
      <c r="D12" s="557"/>
      <c r="E12" s="557"/>
      <c r="F12" s="557"/>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57"/>
      <c r="D13" s="557"/>
      <c r="E13" s="557"/>
      <c r="F13" s="557"/>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57"/>
      <c r="D14" s="557"/>
      <c r="E14" s="557"/>
      <c r="F14" s="557"/>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57"/>
      <c r="D15" s="557"/>
      <c r="E15" s="557"/>
      <c r="F15" s="557"/>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57"/>
      <c r="D16" s="557"/>
      <c r="E16" s="557"/>
      <c r="F16" s="557"/>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57"/>
      <c r="D17" s="557"/>
      <c r="E17" s="557"/>
      <c r="F17" s="557"/>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57"/>
      <c r="D18" s="557"/>
      <c r="E18" s="557"/>
      <c r="F18" s="557"/>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57"/>
      <c r="D19" s="557"/>
      <c r="E19" s="557"/>
      <c r="F19" s="557"/>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57"/>
      <c r="D20" s="557"/>
      <c r="E20" s="557"/>
      <c r="F20" s="557"/>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57"/>
      <c r="D21" s="557"/>
      <c r="E21" s="557"/>
      <c r="F21" s="557"/>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57"/>
      <c r="D22" s="559" t="s">
        <v>3384</v>
      </c>
      <c r="E22" s="556" t="s">
        <v>3385</v>
      </c>
      <c r="F22" s="556" t="s">
        <v>3384</v>
      </c>
      <c r="G22" s="556"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57"/>
      <c r="D23" s="557"/>
      <c r="E23" s="557"/>
      <c r="F23" s="557"/>
      <c r="G23" s="557"/>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57"/>
      <c r="D24" s="557"/>
      <c r="E24" s="557"/>
      <c r="F24" s="557"/>
      <c r="G24" s="556"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57"/>
      <c r="D25" s="557"/>
      <c r="E25" s="557"/>
      <c r="F25" s="557"/>
      <c r="G25" s="557"/>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57"/>
      <c r="D26" s="557"/>
      <c r="E26" s="557"/>
      <c r="F26" s="557"/>
      <c r="G26" s="556"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57"/>
      <c r="D27" s="557"/>
      <c r="E27" s="557"/>
      <c r="F27" s="557"/>
      <c r="G27" s="557"/>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57"/>
      <c r="D28" s="557"/>
      <c r="E28" s="557"/>
      <c r="F28" s="557"/>
      <c r="G28" s="556" t="s">
        <v>3401</v>
      </c>
      <c r="H28" s="557"/>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57"/>
      <c r="D29" s="557"/>
      <c r="E29" s="557"/>
      <c r="F29" s="557"/>
      <c r="G29" s="556" t="s">
        <v>3403</v>
      </c>
      <c r="H29" s="557"/>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57"/>
      <c r="D30" s="557"/>
      <c r="E30" s="557"/>
      <c r="F30" s="556" t="s">
        <v>3405</v>
      </c>
      <c r="G30" s="556" t="s">
        <v>3406</v>
      </c>
      <c r="H30" s="557"/>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57"/>
      <c r="D31" s="557"/>
      <c r="E31" s="557"/>
      <c r="F31" s="557"/>
      <c r="G31" s="556" t="s">
        <v>3408</v>
      </c>
      <c r="H31" s="557"/>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57"/>
      <c r="D32" s="557"/>
      <c r="E32" s="557"/>
      <c r="F32" s="557"/>
      <c r="G32" s="556" t="s">
        <v>3410</v>
      </c>
      <c r="H32" s="557"/>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57"/>
      <c r="D33" s="557"/>
      <c r="E33" s="557"/>
      <c r="F33" s="557"/>
      <c r="G33" s="556"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57"/>
      <c r="D34" s="557"/>
      <c r="E34" s="557"/>
      <c r="F34" s="557"/>
      <c r="G34" s="557"/>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57"/>
      <c r="D35" s="557"/>
      <c r="E35" s="557"/>
      <c r="F35" s="557"/>
      <c r="G35" s="557"/>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57"/>
      <c r="D36" s="557"/>
      <c r="E36" s="558" t="s">
        <v>3417</v>
      </c>
      <c r="F36" s="556"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57"/>
      <c r="D37" s="557"/>
      <c r="E37" s="557"/>
      <c r="F37" s="557"/>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57"/>
      <c r="D38" s="557"/>
      <c r="E38" s="557"/>
      <c r="F38" s="557"/>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57"/>
      <c r="D39" s="557"/>
      <c r="E39" s="557"/>
      <c r="F39" s="557"/>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6" t="s">
        <v>3428</v>
      </c>
      <c r="D40" s="556" t="s">
        <v>3429</v>
      </c>
      <c r="E40" s="558" t="s">
        <v>3430</v>
      </c>
      <c r="F40" s="558"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57"/>
      <c r="D41" s="557"/>
      <c r="E41" s="557"/>
      <c r="F41" s="557"/>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57"/>
      <c r="D42" s="557"/>
      <c r="E42" s="557"/>
      <c r="F42" s="557"/>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57"/>
      <c r="D43" s="557"/>
      <c r="E43" s="557"/>
      <c r="F43" s="558" t="s">
        <v>3438</v>
      </c>
      <c r="G43" s="558"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57"/>
      <c r="D44" s="557"/>
      <c r="E44" s="557"/>
      <c r="F44" s="557"/>
      <c r="G44" s="557"/>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57"/>
      <c r="D45" s="557"/>
      <c r="E45" s="557"/>
      <c r="F45" s="557"/>
      <c r="G45" s="558"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57"/>
      <c r="D46" s="557"/>
      <c r="E46" s="557"/>
      <c r="F46" s="557"/>
      <c r="G46" s="557"/>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57"/>
      <c r="D47" s="557"/>
      <c r="E47" s="557"/>
      <c r="F47" s="557"/>
      <c r="G47" s="558"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57"/>
      <c r="D48" s="557"/>
      <c r="E48" s="557"/>
      <c r="F48" s="557"/>
      <c r="G48" s="557"/>
      <c r="H48" s="223" t="s">
        <v>3445</v>
      </c>
      <c r="I48" s="223"/>
      <c r="J48" s="223"/>
      <c r="K48" s="223"/>
      <c r="L48" s="223"/>
      <c r="M48" s="223"/>
      <c r="N48" s="223"/>
      <c r="O48" s="21"/>
      <c r="P48" s="21"/>
      <c r="Q48" s="21"/>
      <c r="R48" s="21"/>
      <c r="S48" s="482" t="s">
        <v>4433</v>
      </c>
      <c r="T48" s="21"/>
      <c r="U48" s="21"/>
      <c r="V48" s="21"/>
      <c r="W48" s="21"/>
      <c r="X48" s="21"/>
      <c r="Y48" s="21"/>
      <c r="Z48" s="21"/>
    </row>
    <row r="49" spans="1:26" ht="16.5" customHeight="1">
      <c r="A49" s="21"/>
      <c r="B49" s="21"/>
      <c r="C49" s="557"/>
      <c r="D49" s="557"/>
      <c r="E49" s="557"/>
      <c r="F49" s="557"/>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57"/>
      <c r="D50" s="557"/>
      <c r="E50" s="557"/>
      <c r="F50" s="557"/>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57"/>
      <c r="D51" s="557"/>
      <c r="E51" s="557"/>
      <c r="F51" s="557"/>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57"/>
      <c r="D52" s="557"/>
      <c r="E52" s="557"/>
      <c r="F52" s="557"/>
      <c r="G52" s="556"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57"/>
      <c r="D53" s="557"/>
      <c r="E53" s="557"/>
      <c r="F53" s="557"/>
      <c r="G53" s="557"/>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57"/>
      <c r="D54" s="557"/>
      <c r="E54" s="557"/>
      <c r="F54" s="557"/>
      <c r="G54" s="557"/>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57"/>
      <c r="D55" s="557"/>
      <c r="E55" s="557"/>
      <c r="F55" s="557"/>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57"/>
      <c r="D56" s="557"/>
      <c r="E56" s="557"/>
      <c r="F56" s="557"/>
      <c r="G56" s="556"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57"/>
      <c r="D57" s="557"/>
      <c r="E57" s="557"/>
      <c r="F57" s="557"/>
      <c r="G57" s="557"/>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57"/>
      <c r="D58" s="557"/>
      <c r="E58" s="557"/>
      <c r="F58" s="557"/>
      <c r="G58" s="556"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57"/>
      <c r="D59" s="557"/>
      <c r="E59" s="557"/>
      <c r="F59" s="557"/>
      <c r="G59" s="557"/>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57"/>
      <c r="D60" s="557"/>
      <c r="E60" s="557"/>
      <c r="F60" s="557"/>
      <c r="G60" s="556"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57"/>
      <c r="D61" s="557"/>
      <c r="E61" s="557"/>
      <c r="F61" s="557"/>
      <c r="G61" s="557"/>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57"/>
      <c r="D62" s="557"/>
      <c r="E62" s="557"/>
      <c r="F62" s="557"/>
      <c r="G62" s="557"/>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57"/>
      <c r="D63" s="557"/>
      <c r="E63" s="557"/>
      <c r="F63" s="557"/>
      <c r="G63" s="556"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57"/>
      <c r="D64" s="557"/>
      <c r="E64" s="557"/>
      <c r="F64" s="557"/>
      <c r="G64" s="557"/>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57"/>
      <c r="D65" s="557"/>
      <c r="E65" s="557"/>
      <c r="F65" s="557"/>
      <c r="G65" s="556"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57"/>
      <c r="D66" s="557"/>
      <c r="E66" s="557"/>
      <c r="F66" s="557"/>
      <c r="G66" s="557"/>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57"/>
      <c r="D67" s="557"/>
      <c r="E67" s="557"/>
      <c r="F67" s="557"/>
      <c r="G67" s="557"/>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6" t="s">
        <v>3478</v>
      </c>
      <c r="E68" s="556" t="s">
        <v>3344</v>
      </c>
      <c r="F68" s="558"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57"/>
      <c r="E69" s="557"/>
      <c r="F69" s="557"/>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57"/>
      <c r="E70" s="557"/>
      <c r="F70" s="557"/>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57"/>
      <c r="E71" s="557"/>
      <c r="F71" s="557"/>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57"/>
      <c r="E72" s="557"/>
      <c r="F72" s="557"/>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57"/>
      <c r="E73" s="557"/>
      <c r="F73" s="557"/>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57"/>
      <c r="E74" s="557"/>
      <c r="F74" s="557"/>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57"/>
      <c r="E75" s="557"/>
      <c r="F75" s="557"/>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57"/>
      <c r="E76" s="557"/>
      <c r="F76" s="557"/>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57"/>
      <c r="E77" s="557"/>
      <c r="F77" s="557"/>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57"/>
      <c r="E78" s="557"/>
      <c r="F78" s="557"/>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57"/>
      <c r="E79" s="557"/>
      <c r="F79" s="557"/>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63" t="s">
        <v>3596</v>
      </c>
      <c r="D80" s="556" t="s">
        <v>3566</v>
      </c>
      <c r="E80" s="556"/>
      <c r="F80" s="556"/>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64"/>
      <c r="D81" s="556"/>
      <c r="E81" s="556"/>
      <c r="F81" s="556"/>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64"/>
      <c r="D82" s="556"/>
      <c r="E82" s="556"/>
      <c r="F82" s="556"/>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64"/>
      <c r="D83" s="543" t="s">
        <v>3599</v>
      </c>
      <c r="E83" s="558"/>
      <c r="F83" s="556" t="s">
        <v>3508</v>
      </c>
      <c r="G83" s="229" t="s">
        <v>3509</v>
      </c>
      <c r="H83" s="223"/>
      <c r="I83" s="223" t="s">
        <v>3510</v>
      </c>
      <c r="J83" s="223"/>
      <c r="K83" s="223" t="s">
        <v>3511</v>
      </c>
      <c r="L83" s="223"/>
      <c r="M83" s="223"/>
      <c r="N83" s="223"/>
      <c r="O83" s="21"/>
      <c r="P83" s="21"/>
      <c r="Q83" s="21"/>
      <c r="R83" s="21"/>
      <c r="S83" s="21"/>
      <c r="T83" s="553" t="s">
        <v>3309</v>
      </c>
      <c r="U83" s="561"/>
      <c r="V83" s="561"/>
      <c r="W83" s="561"/>
      <c r="X83" s="561"/>
      <c r="Y83" s="561"/>
      <c r="Z83" s="561"/>
      <c r="AA83" s="561"/>
      <c r="AB83" s="561"/>
      <c r="AC83" s="561"/>
      <c r="AD83" s="561"/>
    </row>
    <row r="84" spans="1:30" ht="16.5" customHeight="1">
      <c r="A84" s="21"/>
      <c r="B84" s="21"/>
      <c r="C84" s="564"/>
      <c r="D84" s="558"/>
      <c r="E84" s="558"/>
      <c r="F84" s="556"/>
      <c r="G84" s="229" t="s">
        <v>3512</v>
      </c>
      <c r="H84" s="223"/>
      <c r="I84" s="223" t="s">
        <v>3513</v>
      </c>
      <c r="J84" s="223"/>
      <c r="K84" s="232"/>
      <c r="L84" s="223"/>
      <c r="M84" s="223"/>
      <c r="N84" s="223"/>
      <c r="O84" s="21"/>
      <c r="P84" s="21"/>
      <c r="Q84" s="21"/>
      <c r="R84" s="21"/>
      <c r="S84" s="21"/>
      <c r="T84" s="561"/>
      <c r="U84" s="561"/>
      <c r="V84" s="561"/>
      <c r="W84" s="561"/>
      <c r="X84" s="561"/>
      <c r="Y84" s="561"/>
      <c r="Z84" s="561"/>
      <c r="AA84" s="561"/>
      <c r="AB84" s="561"/>
      <c r="AC84" s="561"/>
      <c r="AD84" s="561"/>
    </row>
    <row r="85" spans="1:30" ht="16.5" customHeight="1">
      <c r="A85" s="21"/>
      <c r="B85" s="21"/>
      <c r="C85" s="564"/>
      <c r="D85" s="558"/>
      <c r="E85" s="558"/>
      <c r="F85" s="556"/>
      <c r="G85" s="229" t="s">
        <v>3514</v>
      </c>
      <c r="H85" s="223"/>
      <c r="I85" s="223" t="s">
        <v>3573</v>
      </c>
      <c r="J85" s="223"/>
      <c r="K85" s="232"/>
      <c r="L85" s="223"/>
      <c r="M85" s="223"/>
      <c r="N85" s="223"/>
      <c r="O85" s="21"/>
      <c r="P85" s="21"/>
      <c r="Q85" s="21"/>
      <c r="R85" s="21"/>
      <c r="S85" s="21"/>
      <c r="T85" s="561"/>
      <c r="U85" s="561"/>
      <c r="V85" s="561"/>
      <c r="W85" s="561"/>
      <c r="X85" s="561"/>
      <c r="Y85" s="561"/>
      <c r="Z85" s="561"/>
      <c r="AA85" s="561"/>
      <c r="AB85" s="561"/>
      <c r="AC85" s="561"/>
      <c r="AD85" s="561"/>
    </row>
    <row r="86" spans="1:30" ht="16.5" customHeight="1">
      <c r="A86" s="21"/>
      <c r="B86" s="21"/>
      <c r="C86" s="564"/>
      <c r="D86" s="558"/>
      <c r="E86" s="558"/>
      <c r="F86" s="556"/>
      <c r="G86" s="229" t="s">
        <v>3515</v>
      </c>
      <c r="H86" s="223"/>
      <c r="I86" s="223" t="s">
        <v>3516</v>
      </c>
      <c r="J86" s="223"/>
      <c r="K86" s="232"/>
      <c r="L86" s="223"/>
      <c r="M86" s="223"/>
      <c r="N86" s="223"/>
      <c r="O86" s="21"/>
      <c r="P86" s="21"/>
      <c r="Q86" s="21"/>
      <c r="R86" s="21"/>
      <c r="S86" s="21"/>
      <c r="T86" s="561"/>
      <c r="U86" s="561"/>
      <c r="V86" s="561"/>
      <c r="W86" s="561"/>
      <c r="X86" s="561"/>
      <c r="Y86" s="561"/>
      <c r="Z86" s="561"/>
      <c r="AA86" s="561"/>
      <c r="AB86" s="561"/>
      <c r="AC86" s="561"/>
      <c r="AD86" s="561"/>
    </row>
    <row r="87" spans="1:30" ht="16.5" customHeight="1">
      <c r="A87" s="21"/>
      <c r="B87" s="21"/>
      <c r="C87" s="564"/>
      <c r="D87" s="558"/>
      <c r="E87" s="558"/>
      <c r="F87" s="556"/>
      <c r="G87" s="229" t="s">
        <v>3517</v>
      </c>
      <c r="H87" s="223"/>
      <c r="I87" s="223" t="s">
        <v>3310</v>
      </c>
      <c r="J87" s="223"/>
      <c r="K87" s="232"/>
      <c r="L87" s="223"/>
      <c r="M87" s="223"/>
      <c r="N87" s="223"/>
      <c r="O87" s="21"/>
      <c r="P87" s="21"/>
      <c r="Q87" s="21"/>
      <c r="R87" s="21"/>
      <c r="S87" s="21"/>
      <c r="T87" s="561"/>
      <c r="U87" s="561"/>
      <c r="V87" s="561"/>
      <c r="W87" s="561"/>
      <c r="X87" s="561"/>
      <c r="Y87" s="561"/>
      <c r="Z87" s="561"/>
      <c r="AA87" s="561"/>
      <c r="AB87" s="561"/>
      <c r="AC87" s="561"/>
      <c r="AD87" s="561"/>
    </row>
    <row r="88" spans="1:30" ht="16.5" customHeight="1">
      <c r="A88" s="21"/>
      <c r="B88" s="21"/>
      <c r="C88" s="564"/>
      <c r="D88" s="558" t="s">
        <v>3581</v>
      </c>
      <c r="E88" s="558"/>
      <c r="F88" s="558" t="s">
        <v>3311</v>
      </c>
      <c r="G88" s="229" t="s">
        <v>3518</v>
      </c>
      <c r="H88" s="223"/>
      <c r="I88" s="223" t="s">
        <v>3519</v>
      </c>
      <c r="J88" s="223"/>
      <c r="K88" s="223" t="s">
        <v>3520</v>
      </c>
      <c r="L88" s="223"/>
      <c r="M88" s="223"/>
      <c r="N88" s="223"/>
      <c r="O88" s="21"/>
      <c r="P88" s="21"/>
      <c r="Q88" s="21"/>
      <c r="R88" s="21"/>
      <c r="S88" s="21"/>
      <c r="T88" s="561"/>
      <c r="U88" s="561"/>
      <c r="V88" s="561"/>
      <c r="W88" s="561"/>
      <c r="X88" s="561"/>
      <c r="Y88" s="561"/>
      <c r="Z88" s="561"/>
      <c r="AA88" s="561"/>
      <c r="AB88" s="561"/>
      <c r="AC88" s="561"/>
      <c r="AD88" s="561"/>
    </row>
    <row r="89" spans="1:30" ht="16.5" customHeight="1">
      <c r="A89" s="21"/>
      <c r="B89" s="21"/>
      <c r="C89" s="564"/>
      <c r="D89" s="558"/>
      <c r="E89" s="558"/>
      <c r="F89" s="558"/>
      <c r="G89" s="229" t="s">
        <v>3521</v>
      </c>
      <c r="H89" s="223"/>
      <c r="I89" s="223" t="s">
        <v>3522</v>
      </c>
      <c r="J89" s="223"/>
      <c r="K89" s="223" t="s">
        <v>3520</v>
      </c>
      <c r="L89" s="223"/>
      <c r="M89" s="223"/>
      <c r="N89" s="223"/>
      <c r="O89" s="21"/>
      <c r="P89" s="21"/>
      <c r="Q89" s="21"/>
      <c r="R89" s="21"/>
      <c r="S89" s="21"/>
      <c r="T89" s="561"/>
      <c r="U89" s="561"/>
      <c r="V89" s="561"/>
      <c r="W89" s="561"/>
      <c r="X89" s="561"/>
      <c r="Y89" s="561"/>
      <c r="Z89" s="561"/>
      <c r="AA89" s="561"/>
      <c r="AB89" s="561"/>
      <c r="AC89" s="561"/>
      <c r="AD89" s="561"/>
    </row>
    <row r="90" spans="1:30" ht="16.5" customHeight="1">
      <c r="A90" s="21"/>
      <c r="B90" s="21"/>
      <c r="C90" s="564"/>
      <c r="D90" s="558"/>
      <c r="E90" s="558"/>
      <c r="F90" s="558"/>
      <c r="G90" s="229" t="s">
        <v>3523</v>
      </c>
      <c r="H90" s="223"/>
      <c r="I90" s="223" t="s">
        <v>3524</v>
      </c>
      <c r="J90" s="223"/>
      <c r="K90" s="223" t="s">
        <v>3520</v>
      </c>
      <c r="L90" s="223"/>
      <c r="M90" s="223"/>
      <c r="N90" s="223"/>
      <c r="O90" s="21"/>
      <c r="P90" s="21"/>
      <c r="Q90" s="21"/>
      <c r="R90" s="21"/>
      <c r="S90" s="21"/>
      <c r="T90" s="561"/>
      <c r="U90" s="561"/>
      <c r="V90" s="561"/>
      <c r="W90" s="561"/>
      <c r="X90" s="561"/>
      <c r="Y90" s="561"/>
      <c r="Z90" s="561"/>
      <c r="AA90" s="561"/>
      <c r="AB90" s="561"/>
      <c r="AC90" s="561"/>
      <c r="AD90" s="561"/>
    </row>
    <row r="91" spans="1:30" ht="16.5" customHeight="1">
      <c r="A91" s="21"/>
      <c r="B91" s="21"/>
      <c r="C91" s="564"/>
      <c r="D91" s="558"/>
      <c r="E91" s="558"/>
      <c r="F91" s="558"/>
      <c r="G91" s="229" t="s">
        <v>3525</v>
      </c>
      <c r="H91" s="223"/>
      <c r="I91" s="223" t="s">
        <v>3526</v>
      </c>
      <c r="J91" s="223"/>
      <c r="K91" s="223" t="s">
        <v>3527</v>
      </c>
      <c r="L91" s="223"/>
      <c r="M91" s="223"/>
      <c r="N91" s="223"/>
      <c r="O91" s="21"/>
      <c r="P91" s="21"/>
      <c r="Q91" s="21"/>
      <c r="R91" s="21"/>
      <c r="S91" s="21"/>
      <c r="T91" s="561"/>
      <c r="U91" s="561"/>
      <c r="V91" s="561"/>
      <c r="W91" s="561"/>
      <c r="X91" s="561"/>
      <c r="Y91" s="561"/>
      <c r="Z91" s="561"/>
      <c r="AA91" s="561"/>
      <c r="AB91" s="561"/>
      <c r="AC91" s="561"/>
      <c r="AD91" s="561"/>
    </row>
    <row r="92" spans="1:30" ht="16.5" customHeight="1">
      <c r="A92" s="21"/>
      <c r="B92" s="21"/>
      <c r="C92" s="564"/>
      <c r="D92" s="558"/>
      <c r="E92" s="558"/>
      <c r="F92" s="558"/>
      <c r="G92" s="229" t="s">
        <v>3528</v>
      </c>
      <c r="H92" s="223"/>
      <c r="I92" s="223" t="s">
        <v>3529</v>
      </c>
      <c r="J92" s="223"/>
      <c r="K92" s="223" t="s">
        <v>3527</v>
      </c>
      <c r="L92" s="223"/>
      <c r="M92" s="223"/>
      <c r="N92" s="223"/>
      <c r="O92" s="21"/>
      <c r="P92" s="21"/>
      <c r="Q92" s="21"/>
      <c r="R92" s="21"/>
      <c r="S92" s="21"/>
      <c r="T92" s="561"/>
      <c r="U92" s="561"/>
      <c r="V92" s="561"/>
      <c r="W92" s="561"/>
      <c r="X92" s="561"/>
      <c r="Y92" s="561"/>
      <c r="Z92" s="561"/>
      <c r="AA92" s="561"/>
      <c r="AB92" s="561"/>
      <c r="AC92" s="561"/>
      <c r="AD92" s="561"/>
    </row>
    <row r="93" spans="1:30" ht="16.5" customHeight="1">
      <c r="A93" s="21"/>
      <c r="B93" s="21"/>
      <c r="C93" s="564"/>
      <c r="D93" s="558"/>
      <c r="E93" s="558"/>
      <c r="F93" s="558"/>
      <c r="G93" s="229" t="s">
        <v>3530</v>
      </c>
      <c r="H93" s="223"/>
      <c r="I93" s="223" t="s">
        <v>3531</v>
      </c>
      <c r="J93" s="223"/>
      <c r="K93" s="223" t="s">
        <v>3527</v>
      </c>
      <c r="L93" s="223"/>
      <c r="M93" s="223"/>
      <c r="N93" s="223"/>
      <c r="O93" s="21"/>
      <c r="P93" s="21"/>
      <c r="Q93" s="21"/>
      <c r="R93" s="21"/>
      <c r="S93" s="21"/>
      <c r="T93" s="561"/>
      <c r="U93" s="561"/>
      <c r="V93" s="561"/>
      <c r="W93" s="561"/>
      <c r="X93" s="561"/>
      <c r="Y93" s="561"/>
      <c r="Z93" s="561"/>
      <c r="AA93" s="561"/>
      <c r="AB93" s="561"/>
      <c r="AC93" s="561"/>
      <c r="AD93" s="561"/>
    </row>
    <row r="94" spans="1:30" ht="16.5" customHeight="1">
      <c r="A94" s="21"/>
      <c r="B94" s="21"/>
      <c r="C94" s="564"/>
      <c r="D94" s="558"/>
      <c r="E94" s="558"/>
      <c r="F94" s="558"/>
      <c r="G94" s="229" t="s">
        <v>3436</v>
      </c>
      <c r="H94" s="223"/>
      <c r="I94" s="223" t="s">
        <v>3532</v>
      </c>
      <c r="J94" s="223"/>
      <c r="K94" s="223" t="s">
        <v>3533</v>
      </c>
      <c r="L94" s="223"/>
      <c r="M94" s="223"/>
      <c r="N94" s="223"/>
      <c r="O94" s="21"/>
      <c r="P94" s="21"/>
      <c r="Q94" s="21"/>
      <c r="R94" s="21"/>
      <c r="S94" s="21"/>
      <c r="T94" s="561"/>
      <c r="U94" s="561"/>
      <c r="V94" s="561"/>
      <c r="W94" s="561"/>
      <c r="X94" s="561"/>
      <c r="Y94" s="561"/>
      <c r="Z94" s="561"/>
      <c r="AA94" s="561"/>
      <c r="AB94" s="561"/>
      <c r="AC94" s="561"/>
      <c r="AD94" s="561"/>
    </row>
    <row r="95" spans="1:30" ht="16.5" customHeight="1">
      <c r="A95" s="21"/>
      <c r="B95" s="21"/>
      <c r="C95" s="564"/>
      <c r="D95" s="558"/>
      <c r="E95" s="558"/>
      <c r="F95" s="558"/>
      <c r="G95" s="229" t="s">
        <v>3534</v>
      </c>
      <c r="H95" s="223"/>
      <c r="I95" s="223" t="s">
        <v>3535</v>
      </c>
      <c r="J95" s="223"/>
      <c r="K95" s="223" t="s">
        <v>3536</v>
      </c>
      <c r="L95" s="232"/>
      <c r="M95" s="223"/>
      <c r="N95" s="223"/>
      <c r="O95" s="21"/>
      <c r="P95" s="21"/>
      <c r="Q95" s="21"/>
      <c r="R95" s="21"/>
      <c r="S95" s="21"/>
      <c r="T95" s="561"/>
      <c r="U95" s="561"/>
      <c r="V95" s="561"/>
      <c r="W95" s="561"/>
      <c r="X95" s="561"/>
      <c r="Y95" s="561"/>
      <c r="Z95" s="561"/>
      <c r="AA95" s="561"/>
      <c r="AB95" s="561"/>
      <c r="AC95" s="561"/>
      <c r="AD95" s="561"/>
    </row>
    <row r="96" spans="1:30" ht="16.5" customHeight="1">
      <c r="A96" s="21"/>
      <c r="B96" s="21"/>
      <c r="C96" s="564"/>
      <c r="D96" s="558"/>
      <c r="E96" s="558"/>
      <c r="F96" s="556" t="s">
        <v>3312</v>
      </c>
      <c r="G96" s="556" t="s">
        <v>3537</v>
      </c>
      <c r="H96" s="229" t="s">
        <v>3351</v>
      </c>
      <c r="I96" s="223" t="s">
        <v>3538</v>
      </c>
      <c r="J96" s="223"/>
      <c r="K96" s="232"/>
      <c r="L96" s="232"/>
      <c r="M96" s="223"/>
      <c r="N96" s="223"/>
      <c r="O96" s="21"/>
      <c r="P96" s="21"/>
      <c r="Q96" s="21"/>
      <c r="R96" s="21"/>
      <c r="S96" s="21"/>
      <c r="T96" s="561"/>
      <c r="U96" s="561"/>
      <c r="V96" s="561"/>
      <c r="W96" s="561"/>
      <c r="X96" s="561"/>
      <c r="Y96" s="561"/>
      <c r="Z96" s="561"/>
      <c r="AA96" s="561"/>
      <c r="AB96" s="561"/>
      <c r="AC96" s="561"/>
      <c r="AD96" s="561"/>
    </row>
    <row r="97" spans="1:30" ht="16.5" customHeight="1">
      <c r="A97" s="21"/>
      <c r="B97" s="21"/>
      <c r="C97" s="564"/>
      <c r="D97" s="558"/>
      <c r="E97" s="558"/>
      <c r="F97" s="556"/>
      <c r="G97" s="556"/>
      <c r="H97" s="229" t="s">
        <v>3539</v>
      </c>
      <c r="I97" s="223" t="s">
        <v>3540</v>
      </c>
      <c r="J97" s="223"/>
      <c r="K97" s="232"/>
      <c r="L97" s="232"/>
      <c r="M97" s="223"/>
      <c r="N97" s="223"/>
      <c r="O97" s="21"/>
      <c r="P97" s="21"/>
      <c r="Q97" s="21"/>
      <c r="R97" s="21"/>
      <c r="S97" s="21"/>
      <c r="T97" s="561"/>
      <c r="U97" s="561"/>
      <c r="V97" s="561"/>
      <c r="W97" s="561"/>
      <c r="X97" s="561"/>
      <c r="Y97" s="561"/>
      <c r="Z97" s="561"/>
      <c r="AA97" s="561"/>
      <c r="AB97" s="561"/>
      <c r="AC97" s="561"/>
      <c r="AD97" s="561"/>
    </row>
    <row r="98" spans="1:30" ht="16.5" customHeight="1">
      <c r="A98" s="21"/>
      <c r="B98" s="21"/>
      <c r="C98" s="564"/>
      <c r="D98" s="558"/>
      <c r="E98" s="558"/>
      <c r="F98" s="556"/>
      <c r="G98" s="556" t="s">
        <v>3541</v>
      </c>
      <c r="H98" s="556"/>
      <c r="I98" s="223" t="s">
        <v>3542</v>
      </c>
      <c r="J98" s="223"/>
      <c r="K98" s="232"/>
      <c r="L98" s="232"/>
      <c r="M98" s="223"/>
      <c r="N98" s="223"/>
      <c r="O98" s="21"/>
      <c r="P98" s="21"/>
      <c r="Q98" s="21"/>
      <c r="R98" s="21"/>
      <c r="S98" s="21"/>
      <c r="T98" s="561"/>
      <c r="U98" s="561"/>
      <c r="V98" s="561"/>
      <c r="W98" s="561"/>
      <c r="X98" s="561"/>
      <c r="Y98" s="561"/>
      <c r="Z98" s="561"/>
      <c r="AA98" s="561"/>
      <c r="AB98" s="561"/>
      <c r="AC98" s="561"/>
      <c r="AD98" s="561"/>
    </row>
    <row r="99" spans="1:30" ht="16.5" customHeight="1">
      <c r="A99" s="21"/>
      <c r="B99" s="21"/>
      <c r="C99" s="564"/>
      <c r="D99" s="558" t="s">
        <v>3580</v>
      </c>
      <c r="E99" s="556"/>
      <c r="F99" s="565" t="s">
        <v>3543</v>
      </c>
      <c r="G99" s="565"/>
      <c r="H99" s="223"/>
      <c r="I99" s="223" t="s">
        <v>3544</v>
      </c>
      <c r="J99" s="223"/>
      <c r="K99" s="223"/>
      <c r="L99" s="223"/>
      <c r="M99" s="223"/>
      <c r="N99" s="223"/>
      <c r="O99" s="21"/>
      <c r="P99" s="21"/>
      <c r="Q99" s="21"/>
      <c r="R99" s="21"/>
      <c r="S99" s="21"/>
      <c r="T99" s="561"/>
      <c r="U99" s="561"/>
      <c r="V99" s="561"/>
      <c r="W99" s="561"/>
      <c r="X99" s="561"/>
      <c r="Y99" s="561"/>
      <c r="Z99" s="561"/>
      <c r="AA99" s="561"/>
      <c r="AB99" s="561"/>
      <c r="AC99" s="561"/>
      <c r="AD99" s="561"/>
    </row>
    <row r="100" spans="1:30" ht="16.5" customHeight="1">
      <c r="A100" s="21"/>
      <c r="B100" s="21"/>
      <c r="C100" s="564"/>
      <c r="D100" s="556"/>
      <c r="E100" s="556"/>
      <c r="F100" s="566" t="s">
        <v>3582</v>
      </c>
      <c r="G100" s="566"/>
      <c r="H100" s="232" t="s">
        <v>3583</v>
      </c>
      <c r="I100" s="233" t="s">
        <v>3584</v>
      </c>
      <c r="J100" s="223"/>
      <c r="K100" s="223"/>
      <c r="L100" s="223"/>
      <c r="M100" s="223"/>
      <c r="N100" s="223"/>
      <c r="O100" s="21"/>
      <c r="P100" s="21"/>
      <c r="Q100" s="21"/>
      <c r="R100" s="21"/>
      <c r="S100" s="21"/>
      <c r="T100" s="561"/>
      <c r="U100" s="561"/>
      <c r="V100" s="561"/>
      <c r="W100" s="561"/>
      <c r="X100" s="561"/>
      <c r="Y100" s="561"/>
      <c r="Z100" s="561"/>
      <c r="AA100" s="561"/>
      <c r="AB100" s="561"/>
      <c r="AC100" s="561"/>
      <c r="AD100" s="561"/>
    </row>
    <row r="101" spans="1:30" ht="16.5" customHeight="1">
      <c r="A101" s="21"/>
      <c r="B101" s="21"/>
      <c r="C101" s="564"/>
      <c r="D101" s="556"/>
      <c r="E101" s="556"/>
      <c r="F101" s="556" t="s">
        <v>3545</v>
      </c>
      <c r="G101" s="223" t="s">
        <v>3546</v>
      </c>
      <c r="H101" s="223"/>
      <c r="I101" s="223" t="s">
        <v>3585</v>
      </c>
      <c r="J101" s="223"/>
      <c r="K101" s="223"/>
      <c r="L101" s="223"/>
      <c r="M101" s="223"/>
      <c r="N101" s="223"/>
      <c r="O101" s="21"/>
      <c r="P101" s="21"/>
      <c r="Q101" s="21"/>
      <c r="R101" s="21"/>
      <c r="S101" s="21"/>
      <c r="T101" s="561"/>
      <c r="U101" s="561"/>
      <c r="V101" s="561"/>
      <c r="W101" s="561"/>
      <c r="X101" s="561"/>
      <c r="Y101" s="561"/>
      <c r="Z101" s="561"/>
      <c r="AA101" s="561"/>
      <c r="AB101" s="561"/>
      <c r="AC101" s="561"/>
      <c r="AD101" s="561"/>
    </row>
    <row r="102" spans="1:30" ht="16.5" customHeight="1">
      <c r="A102" s="21"/>
      <c r="B102" s="21"/>
      <c r="C102" s="564"/>
      <c r="D102" s="556"/>
      <c r="E102" s="556"/>
      <c r="F102" s="556"/>
      <c r="G102" s="223" t="s">
        <v>3547</v>
      </c>
      <c r="H102" s="223"/>
      <c r="I102" s="223" t="s">
        <v>3548</v>
      </c>
      <c r="J102" s="232"/>
      <c r="K102" s="223"/>
      <c r="L102" s="223"/>
      <c r="M102" s="223"/>
      <c r="N102" s="223"/>
      <c r="O102" s="21"/>
      <c r="P102" s="21"/>
      <c r="Q102" s="21"/>
      <c r="R102" s="21"/>
      <c r="S102" s="21"/>
      <c r="T102" s="561"/>
      <c r="U102" s="561"/>
      <c r="V102" s="561"/>
      <c r="W102" s="561"/>
      <c r="X102" s="561"/>
      <c r="Y102" s="561"/>
      <c r="Z102" s="561"/>
      <c r="AA102" s="561"/>
      <c r="AB102" s="561"/>
      <c r="AC102" s="561"/>
      <c r="AD102" s="561"/>
    </row>
    <row r="103" spans="1:30" ht="16.5" customHeight="1">
      <c r="A103" s="21"/>
      <c r="B103" s="21"/>
      <c r="C103" s="564"/>
      <c r="D103" s="556"/>
      <c r="E103" s="556"/>
      <c r="F103" s="556"/>
      <c r="G103" s="232" t="s">
        <v>3549</v>
      </c>
      <c r="H103" s="232"/>
      <c r="I103" s="232" t="s">
        <v>3586</v>
      </c>
      <c r="J103" s="232"/>
      <c r="K103" s="223"/>
      <c r="L103" s="223"/>
      <c r="M103" s="223"/>
      <c r="N103" s="223"/>
      <c r="O103" s="21"/>
      <c r="P103" s="21"/>
      <c r="Q103" s="21"/>
      <c r="R103" s="21"/>
      <c r="S103" s="21"/>
      <c r="T103" s="561"/>
      <c r="U103" s="561"/>
      <c r="V103" s="561"/>
      <c r="W103" s="561"/>
      <c r="X103" s="561"/>
      <c r="Y103" s="561"/>
      <c r="Z103" s="561"/>
      <c r="AA103" s="561"/>
      <c r="AB103" s="561"/>
      <c r="AC103" s="561"/>
      <c r="AD103" s="561"/>
    </row>
    <row r="104" spans="1:30" ht="16.5" customHeight="1">
      <c r="A104" s="21"/>
      <c r="B104" s="21"/>
      <c r="C104" s="564"/>
      <c r="D104" s="556"/>
      <c r="E104" s="556"/>
      <c r="F104" s="556"/>
      <c r="G104" s="232" t="s">
        <v>3587</v>
      </c>
      <c r="H104" s="232"/>
      <c r="I104" s="223" t="s">
        <v>3574</v>
      </c>
      <c r="J104" s="232"/>
      <c r="K104" s="232"/>
      <c r="L104" s="232"/>
      <c r="M104" s="223"/>
      <c r="N104" s="223"/>
      <c r="O104" s="21"/>
      <c r="P104" s="21"/>
      <c r="Q104" s="21"/>
      <c r="R104" s="21"/>
      <c r="S104" s="21"/>
      <c r="T104" s="561"/>
      <c r="U104" s="561"/>
      <c r="V104" s="561"/>
      <c r="W104" s="561"/>
      <c r="X104" s="561"/>
      <c r="Y104" s="561"/>
      <c r="Z104" s="561"/>
      <c r="AA104" s="561"/>
      <c r="AB104" s="561"/>
      <c r="AC104" s="561"/>
      <c r="AD104" s="561"/>
    </row>
    <row r="105" spans="1:30" ht="16.5" customHeight="1">
      <c r="A105" s="21"/>
      <c r="B105" s="21"/>
      <c r="C105" s="564"/>
      <c r="D105" s="556"/>
      <c r="E105" s="556"/>
      <c r="F105" s="567" t="s">
        <v>3555</v>
      </c>
      <c r="G105" s="567"/>
      <c r="H105" s="232"/>
      <c r="I105" s="232" t="s">
        <v>3588</v>
      </c>
      <c r="J105" s="232"/>
      <c r="K105" s="223"/>
      <c r="L105" s="232"/>
      <c r="M105" s="223"/>
      <c r="N105" s="223"/>
      <c r="O105" s="21"/>
      <c r="P105" s="21"/>
      <c r="Q105" s="21"/>
      <c r="R105" s="21"/>
      <c r="S105" s="21"/>
      <c r="T105" s="561"/>
      <c r="U105" s="561"/>
      <c r="V105" s="561"/>
      <c r="W105" s="561"/>
      <c r="X105" s="561"/>
      <c r="Y105" s="561"/>
      <c r="Z105" s="561"/>
      <c r="AA105" s="561"/>
      <c r="AB105" s="561"/>
      <c r="AC105" s="561"/>
      <c r="AD105" s="561"/>
    </row>
    <row r="106" spans="1:30" ht="16.5" customHeight="1">
      <c r="A106" s="21"/>
      <c r="B106" s="21"/>
      <c r="C106" s="564"/>
      <c r="D106" s="556"/>
      <c r="E106" s="556"/>
      <c r="F106" s="558"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64"/>
      <c r="D107" s="556"/>
      <c r="E107" s="556"/>
      <c r="F107" s="556"/>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64"/>
      <c r="D108" s="556"/>
      <c r="E108" s="556"/>
      <c r="F108" s="556"/>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64"/>
      <c r="D109" s="556"/>
      <c r="E109" s="556"/>
      <c r="F109" s="556"/>
      <c r="G109" s="232" t="s">
        <v>3552</v>
      </c>
      <c r="H109" s="232"/>
      <c r="I109" s="562" t="s">
        <v>3553</v>
      </c>
      <c r="J109" s="562"/>
      <c r="K109" s="562"/>
      <c r="L109" s="562"/>
      <c r="M109" s="223"/>
      <c r="N109" s="223"/>
      <c r="O109" s="21"/>
      <c r="P109" s="21"/>
      <c r="Q109" s="21"/>
      <c r="R109" s="21"/>
      <c r="S109" s="21"/>
      <c r="T109" s="21"/>
      <c r="U109" s="21"/>
      <c r="V109" s="21"/>
      <c r="W109" s="21"/>
      <c r="X109" s="21"/>
      <c r="Y109" s="21"/>
      <c r="Z109" s="21"/>
    </row>
    <row r="110" spans="1:30" ht="16.5" customHeight="1">
      <c r="A110" s="21"/>
      <c r="B110" s="21"/>
      <c r="C110" s="564"/>
      <c r="D110" s="556"/>
      <c r="E110" s="556"/>
      <c r="F110" s="556"/>
      <c r="G110" s="232" t="s">
        <v>3554</v>
      </c>
      <c r="H110" s="232"/>
      <c r="I110" s="562"/>
      <c r="J110" s="562"/>
      <c r="K110" s="562"/>
      <c r="L110" s="562"/>
      <c r="M110" s="223"/>
      <c r="N110" s="223"/>
      <c r="O110" s="21"/>
      <c r="P110" s="21"/>
      <c r="Q110" s="21"/>
      <c r="R110" s="21"/>
      <c r="S110" s="21"/>
      <c r="T110" s="21"/>
      <c r="U110" s="21"/>
      <c r="V110" s="21"/>
      <c r="W110" s="21"/>
      <c r="X110" s="21"/>
      <c r="Y110" s="21"/>
      <c r="Z110" s="21"/>
    </row>
    <row r="111" spans="1:30" ht="16.5" customHeight="1">
      <c r="A111" s="21"/>
      <c r="B111" s="21"/>
      <c r="C111" s="564"/>
      <c r="D111" s="558" t="s">
        <v>3594</v>
      </c>
      <c r="E111" s="556"/>
      <c r="F111" s="556"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64"/>
      <c r="D112" s="556"/>
      <c r="E112" s="556"/>
      <c r="F112" s="556"/>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64"/>
      <c r="D113" s="556"/>
      <c r="E113" s="556"/>
      <c r="F113" s="556"/>
      <c r="G113" s="236" t="s">
        <v>3560</v>
      </c>
      <c r="H113" s="237"/>
      <c r="I113" s="232" t="s">
        <v>3575</v>
      </c>
      <c r="J113" s="223"/>
      <c r="K113" s="223"/>
      <c r="L113" s="223"/>
      <c r="M113" s="223"/>
      <c r="N113" s="223"/>
      <c r="O113" s="21"/>
      <c r="P113" s="21"/>
      <c r="Q113" s="21"/>
      <c r="R113" s="21"/>
      <c r="S113" s="21"/>
      <c r="T113" s="21"/>
    </row>
    <row r="114" spans="1:26" ht="16.5" customHeight="1">
      <c r="A114" s="21"/>
      <c r="B114" s="21"/>
      <c r="C114" s="564"/>
      <c r="D114" s="556"/>
      <c r="E114" s="556"/>
      <c r="F114" s="556"/>
      <c r="G114" s="236" t="s">
        <v>3564</v>
      </c>
      <c r="H114" s="232"/>
      <c r="I114" s="232" t="s">
        <v>3576</v>
      </c>
      <c r="J114" s="223"/>
      <c r="K114" s="223"/>
      <c r="L114" s="223"/>
      <c r="M114" s="223"/>
      <c r="N114" s="223"/>
      <c r="O114" s="21"/>
      <c r="P114" s="21"/>
      <c r="Q114" s="21"/>
      <c r="R114" s="21"/>
      <c r="S114" s="21"/>
      <c r="T114" s="21"/>
    </row>
    <row r="115" spans="1:26" ht="16.5" customHeight="1">
      <c r="A115" s="21"/>
      <c r="B115" s="21"/>
      <c r="C115" s="564"/>
      <c r="D115" s="556"/>
      <c r="E115" s="556"/>
      <c r="F115" s="556"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64"/>
      <c r="D116" s="556"/>
      <c r="E116" s="556"/>
      <c r="F116" s="556"/>
      <c r="G116" s="236" t="s">
        <v>3563</v>
      </c>
      <c r="H116" s="232"/>
      <c r="I116" s="232" t="s">
        <v>3578</v>
      </c>
      <c r="J116" s="232"/>
      <c r="K116" s="232"/>
      <c r="L116" s="232"/>
      <c r="M116" s="223"/>
      <c r="N116" s="223"/>
      <c r="O116" s="21"/>
      <c r="P116" s="21"/>
      <c r="Q116" s="21"/>
      <c r="R116" s="21"/>
      <c r="S116" s="21"/>
      <c r="T116" s="21"/>
    </row>
    <row r="117" spans="1:26" ht="16.5" customHeight="1">
      <c r="A117" s="21"/>
      <c r="B117" s="21"/>
      <c r="C117" s="564"/>
      <c r="D117" s="556"/>
      <c r="E117" s="556"/>
      <c r="F117" s="556" t="s">
        <v>3565</v>
      </c>
      <c r="G117" s="556"/>
      <c r="H117" s="232"/>
      <c r="I117" s="232" t="s">
        <v>3579</v>
      </c>
      <c r="J117" s="232"/>
      <c r="K117" s="232"/>
      <c r="L117" s="232"/>
      <c r="M117" s="223"/>
      <c r="N117" s="223"/>
      <c r="O117" s="21"/>
      <c r="P117" s="21"/>
      <c r="Q117" s="21"/>
      <c r="R117" s="21"/>
      <c r="S117" s="21"/>
      <c r="T117" s="21"/>
    </row>
    <row r="118" spans="1:26" ht="16.5" customHeight="1">
      <c r="A118" s="21"/>
      <c r="B118" s="21"/>
      <c r="C118" s="564"/>
      <c r="D118" s="556"/>
      <c r="E118" s="556"/>
      <c r="F118" s="556" t="s">
        <v>3313</v>
      </c>
      <c r="G118" s="556"/>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8" t="s">
        <v>860</v>
      </c>
      <c r="B57" s="34" t="s">
        <v>861</v>
      </c>
      <c r="C57" s="35" t="s">
        <v>862</v>
      </c>
      <c r="D57" s="33" t="s">
        <v>673</v>
      </c>
    </row>
    <row r="58" spans="1:5" ht="16.5" customHeight="1">
      <c r="A58" s="507"/>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3901</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09" t="s">
        <v>2228</v>
      </c>
      <c r="N9" s="507"/>
      <c r="O9" s="507"/>
      <c r="P9" s="507"/>
      <c r="Q9" s="507"/>
      <c r="R9" s="507"/>
      <c r="S9" s="507"/>
      <c r="T9" s="507"/>
      <c r="U9" s="507"/>
      <c r="V9" s="507"/>
      <c r="W9" s="507"/>
      <c r="X9" s="507"/>
      <c r="Y9" s="507"/>
      <c r="Z9" s="507"/>
      <c r="AA9" s="507"/>
      <c r="AB9" s="507"/>
      <c r="AC9" s="507"/>
      <c r="AD9" s="507"/>
      <c r="AE9" s="507"/>
      <c r="AF9" s="507"/>
      <c r="AG9" s="507"/>
      <c r="AH9" s="507"/>
      <c r="AI9" s="507"/>
      <c r="AJ9" s="507"/>
      <c r="AK9" s="507"/>
      <c r="AL9" s="507"/>
      <c r="AM9" s="509" t="s">
        <v>2229</v>
      </c>
      <c r="AN9" s="507"/>
      <c r="AO9" s="507"/>
      <c r="AP9" s="507"/>
      <c r="AQ9" s="507"/>
      <c r="AR9" s="507"/>
      <c r="AS9" s="507"/>
      <c r="AT9" s="507"/>
      <c r="AU9" s="507"/>
      <c r="AV9" s="507"/>
      <c r="AW9" s="507"/>
      <c r="AX9" s="507"/>
      <c r="AY9" s="507"/>
      <c r="AZ9" s="507"/>
      <c r="BA9" s="507"/>
      <c r="BB9" s="507"/>
      <c r="BC9" s="507"/>
      <c r="BD9" s="507"/>
      <c r="BE9" s="507"/>
      <c r="BF9" s="507"/>
      <c r="BG9" s="507"/>
      <c r="BH9" s="507"/>
      <c r="BI9" s="507"/>
      <c r="BJ9" s="507"/>
      <c r="BK9" s="507"/>
      <c r="BL9" s="507"/>
    </row>
    <row r="10" spans="2:64" ht="16.5" customHeight="1">
      <c r="D10" s="2"/>
      <c r="M10" s="509" t="s">
        <v>2230</v>
      </c>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09" t="s">
        <v>2230</v>
      </c>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07"/>
      <c r="BL10" s="507"/>
    </row>
    <row r="11" spans="2:64" ht="16.5" customHeight="1">
      <c r="C11" s="2" t="s">
        <v>2231</v>
      </c>
      <c r="D11" s="2" t="s">
        <v>2232</v>
      </c>
      <c r="E11" s="2" t="s">
        <v>2233</v>
      </c>
      <c r="F11" s="2" t="s">
        <v>2232</v>
      </c>
      <c r="G11" s="2" t="s">
        <v>2231</v>
      </c>
      <c r="H11" s="2" t="s">
        <v>2233</v>
      </c>
      <c r="M11" s="509" t="s">
        <v>2234</v>
      </c>
      <c r="N11" s="507"/>
      <c r="O11" s="509" t="s">
        <v>2235</v>
      </c>
      <c r="P11" s="507"/>
      <c r="Q11" s="509" t="s">
        <v>2236</v>
      </c>
      <c r="R11" s="507"/>
      <c r="S11" s="509" t="s">
        <v>2237</v>
      </c>
      <c r="T11" s="507"/>
      <c r="U11" s="509" t="s">
        <v>2238</v>
      </c>
      <c r="V11" s="507"/>
      <c r="W11" s="509" t="s">
        <v>2239</v>
      </c>
      <c r="X11" s="507"/>
      <c r="Y11" s="509" t="s">
        <v>2240</v>
      </c>
      <c r="Z11" s="507"/>
      <c r="AA11" s="509" t="s">
        <v>2241</v>
      </c>
      <c r="AB11" s="507"/>
      <c r="AC11" s="509" t="s">
        <v>2242</v>
      </c>
      <c r="AD11" s="507"/>
      <c r="AE11" s="509" t="s">
        <v>2243</v>
      </c>
      <c r="AF11" s="507"/>
      <c r="AG11" s="509" t="s">
        <v>2244</v>
      </c>
      <c r="AH11" s="507"/>
      <c r="AI11" s="509" t="s">
        <v>2245</v>
      </c>
      <c r="AJ11" s="507"/>
      <c r="AK11" s="509" t="s">
        <v>2246</v>
      </c>
      <c r="AL11" s="507"/>
      <c r="AM11" s="509" t="s">
        <v>2234</v>
      </c>
      <c r="AN11" s="507"/>
      <c r="AO11" s="509" t="s">
        <v>2235</v>
      </c>
      <c r="AP11" s="507"/>
      <c r="AQ11" s="509" t="s">
        <v>2236</v>
      </c>
      <c r="AR11" s="507"/>
      <c r="AS11" s="509" t="s">
        <v>2237</v>
      </c>
      <c r="AT11" s="507"/>
      <c r="AU11" s="509" t="s">
        <v>2238</v>
      </c>
      <c r="AV11" s="507"/>
      <c r="AW11" s="509" t="s">
        <v>2239</v>
      </c>
      <c r="AX11" s="507"/>
      <c r="AY11" s="509" t="s">
        <v>2240</v>
      </c>
      <c r="AZ11" s="507"/>
      <c r="BA11" s="509" t="s">
        <v>2241</v>
      </c>
      <c r="BB11" s="507"/>
      <c r="BC11" s="509" t="s">
        <v>2242</v>
      </c>
      <c r="BD11" s="507"/>
      <c r="BE11" s="509" t="s">
        <v>2243</v>
      </c>
      <c r="BF11" s="507"/>
      <c r="BG11" s="509" t="s">
        <v>2244</v>
      </c>
      <c r="BH11" s="507"/>
      <c r="BI11" s="509" t="s">
        <v>2245</v>
      </c>
      <c r="BJ11" s="507"/>
      <c r="BK11" s="509" t="s">
        <v>2246</v>
      </c>
      <c r="BL11" s="507"/>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4044</v>
      </c>
      <c r="E14" s="164" t="s">
        <v>4045</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3641</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workbookViewId="0">
      <selection activeCell="K12" sqref="K9:P12"/>
    </sheetView>
  </sheetViews>
  <sheetFormatPr defaultColWidth="14.375" defaultRowHeight="15" customHeight="1"/>
  <cols>
    <col min="1" max="28" width="8.625" customWidth="1"/>
  </cols>
  <sheetData>
    <row r="1" spans="1:28" ht="16.5">
      <c r="P1" s="2"/>
    </row>
    <row r="2" spans="1:28" ht="16.5">
      <c r="P2" s="2" t="s">
        <v>2556</v>
      </c>
    </row>
    <row r="3" spans="1:28" ht="16.5">
      <c r="P3" s="272" t="s">
        <v>3649</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09">
        <v>0.04</v>
      </c>
      <c r="D9" s="569" t="s">
        <v>2565</v>
      </c>
      <c r="E9" s="572" t="s">
        <v>423</v>
      </c>
      <c r="F9" s="573"/>
      <c r="G9" s="574"/>
      <c r="H9" s="97"/>
      <c r="I9" s="97"/>
      <c r="K9" s="98"/>
      <c r="L9" s="576" t="s">
        <v>1006</v>
      </c>
      <c r="M9" s="573"/>
      <c r="N9" s="573"/>
      <c r="O9" s="577" t="s">
        <v>2566</v>
      </c>
      <c r="P9" s="574"/>
      <c r="Q9" s="2"/>
      <c r="R9" s="2"/>
    </row>
    <row r="10" spans="1:28" ht="15" customHeight="1">
      <c r="B10" s="507"/>
      <c r="D10" s="570"/>
      <c r="E10" s="570"/>
      <c r="F10" s="507"/>
      <c r="G10" s="575"/>
      <c r="H10" s="97"/>
      <c r="I10" s="97"/>
      <c r="J10" s="97"/>
      <c r="K10" s="63"/>
      <c r="L10" s="507"/>
      <c r="M10" s="507"/>
      <c r="N10" s="507"/>
      <c r="O10" s="507"/>
      <c r="P10" s="575"/>
      <c r="Q10" s="2"/>
      <c r="R10" s="2"/>
      <c r="X10" s="2" t="s">
        <v>2567</v>
      </c>
      <c r="Y10" s="2" t="s">
        <v>2568</v>
      </c>
      <c r="Z10" s="2" t="s">
        <v>2569</v>
      </c>
      <c r="AA10" s="2" t="s">
        <v>2570</v>
      </c>
      <c r="AB10" s="2" t="s">
        <v>2571</v>
      </c>
    </row>
    <row r="11" spans="1:28" ht="15" customHeight="1">
      <c r="D11" s="571"/>
      <c r="E11" s="99" t="s">
        <v>2572</v>
      </c>
      <c r="F11" s="100" t="s">
        <v>2573</v>
      </c>
      <c r="G11" s="101" t="s">
        <v>2574</v>
      </c>
      <c r="H11" s="2"/>
      <c r="I11" s="2"/>
      <c r="J11" s="97"/>
      <c r="K11" s="63"/>
      <c r="L11" s="507"/>
      <c r="M11" s="507"/>
      <c r="N11" s="507"/>
      <c r="O11" s="507"/>
      <c r="P11" s="575"/>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78" t="s">
        <v>2589</v>
      </c>
      <c r="O16" s="507"/>
      <c r="P16" s="575"/>
      <c r="Q16" s="18"/>
      <c r="X16" s="34">
        <v>4</v>
      </c>
      <c r="Y16" s="34">
        <v>1</v>
      </c>
      <c r="Z16" s="2" t="s">
        <v>2590</v>
      </c>
    </row>
    <row r="17" spans="4:27" ht="30.75" customHeight="1">
      <c r="D17" s="107" t="s">
        <v>2591</v>
      </c>
      <c r="E17" s="17" t="s">
        <v>1030</v>
      </c>
      <c r="F17" s="17"/>
      <c r="G17" s="68"/>
      <c r="H17" s="14"/>
      <c r="I17" s="14"/>
      <c r="K17" s="80"/>
      <c r="L17" s="523" t="s">
        <v>2592</v>
      </c>
      <c r="M17" s="507"/>
      <c r="N17" s="578" t="s">
        <v>2593</v>
      </c>
      <c r="O17" s="507"/>
      <c r="P17" s="575"/>
      <c r="Q17" s="18"/>
      <c r="R17" s="2"/>
      <c r="X17" s="34">
        <v>5</v>
      </c>
      <c r="Y17" s="34">
        <v>1</v>
      </c>
      <c r="Z17" s="34">
        <v>5</v>
      </c>
    </row>
    <row r="18" spans="4:27" ht="30.75" customHeight="1">
      <c r="D18" s="63"/>
      <c r="E18" s="14"/>
      <c r="F18" s="14"/>
      <c r="G18" s="68"/>
      <c r="H18" s="14"/>
      <c r="I18" s="14"/>
      <c r="K18" s="80"/>
      <c r="L18" s="17" t="s">
        <v>2594</v>
      </c>
      <c r="M18" s="2"/>
      <c r="N18" s="579" t="s">
        <v>2595</v>
      </c>
      <c r="O18" s="507"/>
      <c r="P18" s="575"/>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23" t="s">
        <v>2602</v>
      </c>
      <c r="M22" s="507"/>
      <c r="N22" s="578" t="s">
        <v>2603</v>
      </c>
      <c r="O22" s="507"/>
      <c r="P22" s="575"/>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78" t="s">
        <v>2609</v>
      </c>
      <c r="O26" s="507"/>
      <c r="P26" s="575"/>
      <c r="U26" s="2"/>
      <c r="V26" s="2"/>
      <c r="Y26" s="509" t="s">
        <v>2610</v>
      </c>
      <c r="Z26" s="507"/>
    </row>
    <row r="27" spans="4:27" ht="30.75" customHeight="1">
      <c r="K27" s="80"/>
      <c r="L27" s="523" t="s">
        <v>2611</v>
      </c>
      <c r="M27" s="507"/>
      <c r="N27" s="578" t="s">
        <v>2612</v>
      </c>
      <c r="O27" s="507"/>
      <c r="P27" s="575"/>
      <c r="U27" s="2" t="s">
        <v>1052</v>
      </c>
      <c r="V27" s="2" t="s">
        <v>1052</v>
      </c>
    </row>
    <row r="28" spans="4:27" ht="15.75" customHeight="1">
      <c r="D28" s="2">
        <v>0</v>
      </c>
      <c r="E28" s="4" t="s">
        <v>1028</v>
      </c>
      <c r="F28" s="4" t="s">
        <v>2613</v>
      </c>
      <c r="G28" s="2"/>
      <c r="K28" s="80"/>
      <c r="L28" s="17" t="s">
        <v>2614</v>
      </c>
      <c r="M28" s="2"/>
      <c r="N28" s="579" t="s">
        <v>2615</v>
      </c>
      <c r="O28" s="507"/>
      <c r="P28" s="575"/>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09" t="s">
        <v>2617</v>
      </c>
      <c r="F30" s="507"/>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11" t="s">
        <v>2620</v>
      </c>
      <c r="F32" s="507"/>
      <c r="G32" s="4" t="s">
        <v>962</v>
      </c>
    </row>
    <row r="33" spans="4:7" ht="15.75" customHeight="1">
      <c r="D33" s="2"/>
      <c r="E33" s="2"/>
      <c r="F33" s="4" t="s">
        <v>962</v>
      </c>
      <c r="G33" s="4" t="s">
        <v>962</v>
      </c>
    </row>
    <row r="34" spans="4:7" ht="15.75" customHeight="1">
      <c r="D34" s="2">
        <v>6</v>
      </c>
      <c r="E34" s="511" t="s">
        <v>2621</v>
      </c>
      <c r="F34" s="507"/>
      <c r="G34" s="4" t="s">
        <v>962</v>
      </c>
    </row>
    <row r="35" spans="4:7" ht="15.75" customHeight="1">
      <c r="D35" s="2">
        <v>7</v>
      </c>
      <c r="E35" s="49" t="s">
        <v>2622</v>
      </c>
      <c r="F35" s="509" t="s">
        <v>2623</v>
      </c>
      <c r="G35" s="507"/>
    </row>
    <row r="36" spans="4:7" ht="15.75" customHeight="1">
      <c r="D36" s="2">
        <v>8</v>
      </c>
      <c r="E36" s="509" t="s">
        <v>2624</v>
      </c>
      <c r="F36" s="507"/>
      <c r="G36" s="507"/>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D45" activePane="bottomRight" state="frozen"/>
      <selection pane="topRight" activeCell="D1" sqref="D1"/>
      <selection pane="bottomLeft" activeCell="A9" sqref="A9"/>
      <selection pane="bottomRight" activeCell="U26" sqref="U26:V26"/>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7" t="s">
        <v>908</v>
      </c>
      <c r="N2" s="507"/>
      <c r="O2" s="509" t="s">
        <v>909</v>
      </c>
      <c r="P2" s="507"/>
    </row>
    <row r="3" spans="1:26" ht="16.5">
      <c r="L3" s="4" t="s">
        <v>910</v>
      </c>
      <c r="M3" s="509" t="s">
        <v>911</v>
      </c>
      <c r="N3" s="507"/>
      <c r="O3" s="509" t="s">
        <v>912</v>
      </c>
      <c r="P3" s="507"/>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86" t="s">
        <v>566</v>
      </c>
      <c r="D9" s="40" t="s">
        <v>913</v>
      </c>
      <c r="E9" s="40">
        <v>0</v>
      </c>
      <c r="F9" s="40">
        <v>0</v>
      </c>
      <c r="G9" s="40" t="s">
        <v>3871</v>
      </c>
      <c r="H9" s="40" t="s">
        <v>923</v>
      </c>
      <c r="I9" s="40" t="s">
        <v>924</v>
      </c>
      <c r="J9" s="280" t="s">
        <v>3650</v>
      </c>
      <c r="K9" s="40" t="s">
        <v>925</v>
      </c>
      <c r="L9" s="41" t="s">
        <v>673</v>
      </c>
      <c r="M9" s="40"/>
      <c r="N9" s="40"/>
      <c r="O9" s="40"/>
      <c r="P9" s="40"/>
      <c r="T9" s="2" t="s">
        <v>926</v>
      </c>
      <c r="U9" s="597" t="s">
        <v>927</v>
      </c>
      <c r="V9" s="507"/>
      <c r="W9" s="507"/>
    </row>
    <row r="10" spans="1:26" ht="15" customHeight="1">
      <c r="A10" s="2"/>
      <c r="B10" s="2" t="s">
        <v>928</v>
      </c>
      <c r="C10" s="507"/>
      <c r="D10" s="2" t="s">
        <v>914</v>
      </c>
      <c r="E10" s="2">
        <v>1</v>
      </c>
      <c r="F10" s="2">
        <v>0</v>
      </c>
      <c r="G10" s="2" t="s">
        <v>929</v>
      </c>
      <c r="H10" s="2" t="s">
        <v>930</v>
      </c>
      <c r="I10" s="2" t="s">
        <v>931</v>
      </c>
      <c r="J10" s="2" t="s">
        <v>932</v>
      </c>
      <c r="K10" s="2" t="s">
        <v>933</v>
      </c>
      <c r="L10" s="33" t="s">
        <v>673</v>
      </c>
      <c r="M10" s="2"/>
      <c r="N10" s="2"/>
      <c r="O10" s="2"/>
      <c r="P10" s="2"/>
      <c r="T10" s="2" t="s">
        <v>897</v>
      </c>
      <c r="U10" s="507"/>
      <c r="V10" s="507"/>
      <c r="W10" s="507"/>
    </row>
    <row r="11" spans="1:26" ht="15" customHeight="1">
      <c r="A11" s="2"/>
      <c r="B11" s="2" t="s">
        <v>934</v>
      </c>
      <c r="C11" s="507"/>
      <c r="D11" s="2" t="s">
        <v>935</v>
      </c>
      <c r="E11" s="2">
        <v>3</v>
      </c>
      <c r="F11" s="2">
        <v>0</v>
      </c>
      <c r="G11" s="2" t="s">
        <v>936</v>
      </c>
      <c r="H11" s="2" t="s">
        <v>937</v>
      </c>
      <c r="I11" s="2" t="s">
        <v>938</v>
      </c>
      <c r="J11" s="164" t="s">
        <v>3708</v>
      </c>
      <c r="K11" s="2" t="s">
        <v>940</v>
      </c>
      <c r="L11" s="33" t="s">
        <v>673</v>
      </c>
      <c r="M11" s="164" t="s">
        <v>3691</v>
      </c>
      <c r="N11" s="2"/>
      <c r="O11" s="2"/>
      <c r="P11" s="2" t="s">
        <v>941</v>
      </c>
      <c r="T11" s="2">
        <v>0</v>
      </c>
      <c r="U11" s="4" t="s">
        <v>942</v>
      </c>
      <c r="V11" s="4" t="s">
        <v>943</v>
      </c>
    </row>
    <row r="12" spans="1:26" ht="16.5">
      <c r="A12" s="2"/>
      <c r="B12" s="2" t="s">
        <v>944</v>
      </c>
      <c r="C12" s="507"/>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7"/>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8" t="s">
        <v>968</v>
      </c>
      <c r="D15" s="2" t="s">
        <v>918</v>
      </c>
      <c r="E15" s="34">
        <v>0</v>
      </c>
      <c r="F15" s="34">
        <v>0.5</v>
      </c>
      <c r="G15" s="2" t="s">
        <v>969</v>
      </c>
      <c r="H15" s="2" t="s">
        <v>4290</v>
      </c>
      <c r="I15" s="2" t="s">
        <v>3718</v>
      </c>
      <c r="J15" s="2" t="s">
        <v>970</v>
      </c>
      <c r="K15" s="2" t="s">
        <v>971</v>
      </c>
      <c r="L15" s="33" t="s">
        <v>673</v>
      </c>
      <c r="M15" s="2"/>
      <c r="N15" s="2"/>
      <c r="O15" s="2"/>
      <c r="P15" s="2" t="s">
        <v>972</v>
      </c>
      <c r="T15" s="34">
        <v>4</v>
      </c>
      <c r="U15" s="4" t="s">
        <v>973</v>
      </c>
      <c r="W15" s="4" t="s">
        <v>962</v>
      </c>
    </row>
    <row r="16" spans="1:26" ht="16.5">
      <c r="B16" s="2"/>
      <c r="C16" s="507"/>
      <c r="D16" s="2" t="s">
        <v>494</v>
      </c>
      <c r="E16" s="34">
        <v>1</v>
      </c>
      <c r="F16" s="34">
        <v>0.5</v>
      </c>
      <c r="G16" s="2" t="s">
        <v>974</v>
      </c>
      <c r="H16" s="2" t="s">
        <v>4292</v>
      </c>
      <c r="I16" s="2" t="s">
        <v>975</v>
      </c>
      <c r="J16" s="2" t="s">
        <v>976</v>
      </c>
      <c r="K16" s="2" t="s">
        <v>977</v>
      </c>
      <c r="L16" s="33" t="s">
        <v>673</v>
      </c>
      <c r="M16" s="2"/>
      <c r="N16" s="2"/>
      <c r="O16" s="2"/>
      <c r="P16" s="2"/>
      <c r="T16" s="34">
        <v>5</v>
      </c>
      <c r="U16" s="4" t="s">
        <v>962</v>
      </c>
      <c r="W16" s="14" t="s">
        <v>978</v>
      </c>
    </row>
    <row r="17" spans="1:25" ht="16.5">
      <c r="C17" s="507"/>
      <c r="D17" s="155" t="s">
        <v>3656</v>
      </c>
      <c r="E17" s="34">
        <v>2</v>
      </c>
      <c r="F17" s="34">
        <v>0.5</v>
      </c>
      <c r="G17" s="2" t="s">
        <v>980</v>
      </c>
      <c r="H17" s="2" t="s">
        <v>4291</v>
      </c>
      <c r="I17" s="2" t="s">
        <v>3719</v>
      </c>
      <c r="J17" s="2" t="s">
        <v>981</v>
      </c>
      <c r="K17" s="2" t="s">
        <v>982</v>
      </c>
      <c r="L17" s="33" t="s">
        <v>673</v>
      </c>
      <c r="M17" s="2"/>
      <c r="N17" s="2"/>
      <c r="O17" s="2"/>
      <c r="P17" s="2"/>
      <c r="U17" s="4" t="s">
        <v>962</v>
      </c>
    </row>
    <row r="18" spans="1:25" ht="16.5">
      <c r="C18" s="507"/>
      <c r="L18" s="33" t="s">
        <v>673</v>
      </c>
      <c r="M18" s="2"/>
      <c r="N18" s="2"/>
      <c r="O18" s="2"/>
      <c r="P18" s="2"/>
      <c r="U18" s="4" t="s">
        <v>962</v>
      </c>
    </row>
    <row r="19" spans="1:25" ht="16.5">
      <c r="A19" s="22">
        <v>2</v>
      </c>
      <c r="B19" s="2"/>
      <c r="C19" s="507"/>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7"/>
      <c r="D20" s="155" t="s">
        <v>3655</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7"/>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97" t="s">
        <v>1005</v>
      </c>
      <c r="V22" s="507"/>
      <c r="W22" s="507"/>
    </row>
    <row r="23" spans="1:25" ht="15" customHeight="1">
      <c r="A23" s="22">
        <v>2</v>
      </c>
      <c r="C23" s="511"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7"/>
      <c r="V23" s="507"/>
      <c r="W23" s="507"/>
    </row>
    <row r="24" spans="1:25" ht="15.75" customHeight="1">
      <c r="C24" s="507"/>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7"/>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7"/>
      <c r="D26" s="2" t="s">
        <v>1041</v>
      </c>
      <c r="E26" s="2">
        <v>7</v>
      </c>
      <c r="G26" s="2" t="s">
        <v>1042</v>
      </c>
      <c r="H26" s="2" t="s">
        <v>3872</v>
      </c>
      <c r="I26" s="2" t="s">
        <v>1043</v>
      </c>
      <c r="J26" s="2" t="s">
        <v>1044</v>
      </c>
      <c r="K26" s="2" t="s">
        <v>1045</v>
      </c>
      <c r="L26" s="45" t="s">
        <v>1046</v>
      </c>
      <c r="M26" s="2" t="s">
        <v>1013</v>
      </c>
      <c r="N26" s="2" t="s">
        <v>1047</v>
      </c>
      <c r="O26" s="2" t="s">
        <v>1048</v>
      </c>
      <c r="P26" s="46" t="s">
        <v>1049</v>
      </c>
      <c r="Q26" s="2"/>
      <c r="T26" s="2">
        <v>2</v>
      </c>
      <c r="U26" s="509" t="s">
        <v>1050</v>
      </c>
      <c r="V26" s="507"/>
      <c r="W26" s="4" t="s">
        <v>962</v>
      </c>
    </row>
    <row r="27" spans="1:25" ht="15" customHeight="1">
      <c r="B27" s="2"/>
      <c r="C27" s="507"/>
      <c r="P27" s="46"/>
      <c r="T27" s="2">
        <v>3</v>
      </c>
      <c r="U27" s="48" t="s">
        <v>1051</v>
      </c>
      <c r="V27" s="4" t="s">
        <v>962</v>
      </c>
      <c r="W27" s="4" t="s">
        <v>962</v>
      </c>
    </row>
    <row r="28" spans="1:25" ht="15" customHeight="1">
      <c r="B28" s="2"/>
      <c r="C28" s="507"/>
      <c r="D28" s="2" t="s">
        <v>1052</v>
      </c>
      <c r="E28" s="34">
        <v>0</v>
      </c>
      <c r="G28" s="2" t="s">
        <v>1053</v>
      </c>
      <c r="H28" s="2" t="s">
        <v>1054</v>
      </c>
      <c r="I28" s="2" t="s">
        <v>1009</v>
      </c>
      <c r="J28" s="164" t="s">
        <v>3880</v>
      </c>
      <c r="K28" s="2" t="s">
        <v>1011</v>
      </c>
      <c r="L28" s="45" t="s">
        <v>1055</v>
      </c>
      <c r="M28" s="2" t="s">
        <v>1056</v>
      </c>
      <c r="N28" s="2" t="s">
        <v>1057</v>
      </c>
      <c r="O28" s="2" t="s">
        <v>1058</v>
      </c>
      <c r="P28" s="46" t="s">
        <v>1059</v>
      </c>
      <c r="Q28" s="2" t="s">
        <v>1060</v>
      </c>
      <c r="T28" s="2">
        <v>4</v>
      </c>
      <c r="U28" s="511" t="s">
        <v>1061</v>
      </c>
      <c r="V28" s="507"/>
      <c r="W28" s="4" t="s">
        <v>962</v>
      </c>
    </row>
    <row r="29" spans="1:25" ht="15" customHeight="1">
      <c r="C29" s="507"/>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7"/>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11" t="s">
        <v>1080</v>
      </c>
      <c r="V30" s="507"/>
      <c r="W30" s="4" t="s">
        <v>962</v>
      </c>
    </row>
    <row r="31" spans="1:25" ht="15.75" customHeight="1">
      <c r="B31" s="2"/>
      <c r="C31" s="507"/>
      <c r="D31" s="2" t="s">
        <v>1081</v>
      </c>
      <c r="E31" s="34">
        <v>5</v>
      </c>
      <c r="G31" s="2" t="s">
        <v>1082</v>
      </c>
      <c r="H31" s="2" t="s">
        <v>1001</v>
      </c>
      <c r="I31" s="2" t="s">
        <v>3873</v>
      </c>
      <c r="J31" s="2" t="s">
        <v>1083</v>
      </c>
      <c r="K31" s="2" t="s">
        <v>1084</v>
      </c>
      <c r="L31" s="45" t="s">
        <v>1085</v>
      </c>
      <c r="M31" s="2" t="s">
        <v>1013</v>
      </c>
      <c r="N31" s="2" t="s">
        <v>1086</v>
      </c>
      <c r="O31" s="2" t="s">
        <v>1087</v>
      </c>
      <c r="P31" s="46" t="s">
        <v>1088</v>
      </c>
      <c r="T31" s="2">
        <v>7</v>
      </c>
      <c r="U31" s="49" t="s">
        <v>1089</v>
      </c>
      <c r="V31" s="509" t="s">
        <v>1090</v>
      </c>
      <c r="W31" s="507"/>
    </row>
    <row r="32" spans="1:25" ht="15.75" customHeight="1">
      <c r="B32" s="2"/>
      <c r="C32" s="507"/>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09" t="s">
        <v>1099</v>
      </c>
      <c r="V32" s="507"/>
      <c r="W32" s="507"/>
    </row>
    <row r="33" spans="1:24" ht="15.75" customHeight="1">
      <c r="B33" s="2"/>
      <c r="C33" s="507"/>
      <c r="K33" s="2"/>
      <c r="L33" s="45" t="s">
        <v>673</v>
      </c>
      <c r="M33" s="2"/>
      <c r="N33" s="2"/>
      <c r="O33" s="2"/>
      <c r="P33" s="46"/>
      <c r="Q33" s="2"/>
      <c r="T33" s="2"/>
    </row>
    <row r="34" spans="1:24" ht="15.75" customHeight="1">
      <c r="A34" s="22">
        <v>3</v>
      </c>
      <c r="B34" s="2"/>
      <c r="C34" s="507"/>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7"/>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97" t="s">
        <v>1118</v>
      </c>
      <c r="V36" s="507"/>
      <c r="W36" s="507"/>
      <c r="X36" s="2"/>
    </row>
    <row r="37" spans="1:24" ht="15" customHeight="1">
      <c r="B37" s="2"/>
      <c r="C37" s="17"/>
      <c r="E37" s="2"/>
      <c r="L37" s="33" t="s">
        <v>673</v>
      </c>
      <c r="T37" s="4" t="s">
        <v>3</v>
      </c>
      <c r="U37" s="507"/>
      <c r="V37" s="507"/>
      <c r="W37" s="507"/>
      <c r="X37" s="2"/>
    </row>
    <row r="38" spans="1:24" ht="15" customHeight="1">
      <c r="B38" s="2"/>
      <c r="C38" s="511" t="s">
        <v>920</v>
      </c>
      <c r="D38" s="2" t="s">
        <v>1119</v>
      </c>
      <c r="E38" s="2">
        <v>0</v>
      </c>
      <c r="F38" s="2">
        <v>1</v>
      </c>
      <c r="G38" s="2" t="s">
        <v>1120</v>
      </c>
      <c r="H38" s="2" t="s">
        <v>1121</v>
      </c>
      <c r="I38" s="164" t="s">
        <v>3882</v>
      </c>
      <c r="J38" s="164" t="s">
        <v>3637</v>
      </c>
      <c r="K38" s="2" t="s">
        <v>1122</v>
      </c>
      <c r="L38" s="33" t="s">
        <v>673</v>
      </c>
      <c r="T38" s="4">
        <v>0</v>
      </c>
      <c r="U38" s="2" t="s">
        <v>1119</v>
      </c>
      <c r="V38" s="2"/>
      <c r="W38" s="2"/>
      <c r="X38" s="2"/>
    </row>
    <row r="39" spans="1:24" ht="15.75" customHeight="1">
      <c r="C39" s="507"/>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7"/>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7"/>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7"/>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7"/>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7"/>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7"/>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7"/>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7"/>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7"/>
      <c r="D48" s="2" t="s">
        <v>1152</v>
      </c>
      <c r="E48" s="2">
        <v>6</v>
      </c>
      <c r="F48" s="2">
        <v>2</v>
      </c>
      <c r="G48" s="2" t="s">
        <v>1120</v>
      </c>
      <c r="H48" s="2" t="s">
        <v>1166</v>
      </c>
      <c r="I48" s="2" t="s">
        <v>1167</v>
      </c>
      <c r="J48" s="2"/>
      <c r="K48" s="2" t="s">
        <v>1168</v>
      </c>
      <c r="L48" s="33" t="s">
        <v>673</v>
      </c>
      <c r="T48" s="4">
        <v>10</v>
      </c>
      <c r="U48" s="2" t="s">
        <v>1169</v>
      </c>
      <c r="X48" s="2"/>
    </row>
    <row r="49" spans="1:24" ht="15.75" customHeight="1">
      <c r="C49" s="507"/>
      <c r="D49" s="2" t="s">
        <v>1156</v>
      </c>
      <c r="E49" s="2">
        <v>7</v>
      </c>
      <c r="F49" s="2">
        <v>2.1</v>
      </c>
      <c r="G49" s="2" t="s">
        <v>1120</v>
      </c>
      <c r="H49" s="2" t="s">
        <v>1170</v>
      </c>
      <c r="I49" s="2" t="s">
        <v>1171</v>
      </c>
      <c r="J49" s="2"/>
      <c r="K49" s="2" t="s">
        <v>1172</v>
      </c>
      <c r="L49" s="33" t="s">
        <v>673</v>
      </c>
      <c r="T49" s="2"/>
      <c r="U49" s="52" t="s">
        <v>1173</v>
      </c>
      <c r="X49" s="2"/>
    </row>
    <row r="50" spans="1:24" ht="15.75" customHeight="1">
      <c r="C50" s="507"/>
      <c r="D50" s="2" t="s">
        <v>1161</v>
      </c>
      <c r="E50" s="2">
        <v>8</v>
      </c>
      <c r="F50" s="2">
        <v>2.2000000000000002</v>
      </c>
      <c r="G50" s="2" t="s">
        <v>1120</v>
      </c>
      <c r="H50" s="2" t="s">
        <v>1174</v>
      </c>
      <c r="I50" s="2" t="s">
        <v>1175</v>
      </c>
      <c r="J50" s="2"/>
      <c r="K50" s="2" t="s">
        <v>1176</v>
      </c>
      <c r="L50" s="33" t="s">
        <v>673</v>
      </c>
      <c r="X50" s="2"/>
    </row>
    <row r="51" spans="1:24" ht="15.75" customHeight="1">
      <c r="C51" s="507"/>
      <c r="D51" s="2" t="s">
        <v>1177</v>
      </c>
      <c r="E51" s="2">
        <v>9</v>
      </c>
      <c r="F51" s="2">
        <v>2.2999999999999998</v>
      </c>
      <c r="G51" s="2" t="s">
        <v>1120</v>
      </c>
      <c r="H51" s="2" t="s">
        <v>1178</v>
      </c>
      <c r="I51" s="2" t="s">
        <v>1179</v>
      </c>
      <c r="J51" s="2"/>
      <c r="K51" s="2" t="s">
        <v>1180</v>
      </c>
      <c r="L51" s="33" t="s">
        <v>673</v>
      </c>
      <c r="U51" s="597" t="s">
        <v>1181</v>
      </c>
      <c r="V51" s="507"/>
      <c r="W51" s="507"/>
      <c r="X51" s="53"/>
    </row>
    <row r="52" spans="1:24" ht="15" customHeight="1">
      <c r="C52" s="507"/>
      <c r="D52" s="2" t="s">
        <v>1182</v>
      </c>
      <c r="E52" s="2">
        <v>10</v>
      </c>
      <c r="F52" s="2">
        <v>2.4</v>
      </c>
      <c r="G52" s="2" t="s">
        <v>1120</v>
      </c>
      <c r="H52" s="2" t="s">
        <v>1183</v>
      </c>
      <c r="I52" s="2" t="s">
        <v>1184</v>
      </c>
      <c r="J52" s="2"/>
      <c r="K52" s="2" t="s">
        <v>1151</v>
      </c>
      <c r="L52" s="33" t="s">
        <v>673</v>
      </c>
      <c r="U52" s="507"/>
      <c r="V52" s="507"/>
      <c r="W52" s="507"/>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11" t="s">
        <v>1188</v>
      </c>
      <c r="D55" s="2" t="s">
        <v>1189</v>
      </c>
      <c r="E55" s="34">
        <v>3</v>
      </c>
      <c r="F55" s="34">
        <v>1</v>
      </c>
      <c r="G55" s="34">
        <v>10</v>
      </c>
      <c r="H55" s="2" t="s">
        <v>947</v>
      </c>
      <c r="I55" s="272" t="s">
        <v>3642</v>
      </c>
      <c r="J55" s="164" t="s">
        <v>3640</v>
      </c>
      <c r="K55" s="2" t="s">
        <v>1190</v>
      </c>
      <c r="L55" s="33" t="s">
        <v>673</v>
      </c>
      <c r="U55" s="2" t="s">
        <v>889</v>
      </c>
      <c r="V55" s="2" t="s">
        <v>1191</v>
      </c>
      <c r="W55" s="2"/>
      <c r="X55" s="2" t="s">
        <v>886</v>
      </c>
    </row>
    <row r="56" spans="1:24" ht="15.75" customHeight="1">
      <c r="C56" s="507"/>
      <c r="D56" s="2" t="s">
        <v>1192</v>
      </c>
      <c r="E56" s="34">
        <v>4</v>
      </c>
      <c r="F56" s="34">
        <v>1.1000000000000001</v>
      </c>
      <c r="G56" s="34">
        <v>13</v>
      </c>
      <c r="H56" s="2" t="s">
        <v>985</v>
      </c>
      <c r="I56" s="272" t="s">
        <v>3643</v>
      </c>
      <c r="J56" s="164" t="s">
        <v>3639</v>
      </c>
      <c r="K56" s="2" t="s">
        <v>1193</v>
      </c>
      <c r="L56" s="33" t="s">
        <v>673</v>
      </c>
      <c r="U56" s="2" t="s">
        <v>890</v>
      </c>
      <c r="V56" s="2" t="s">
        <v>1194</v>
      </c>
      <c r="W56" s="2"/>
      <c r="X56" s="2" t="s">
        <v>893</v>
      </c>
    </row>
    <row r="57" spans="1:24" ht="15.75" customHeight="1">
      <c r="C57" s="507"/>
      <c r="D57" s="2" t="s">
        <v>1195</v>
      </c>
      <c r="E57" s="34">
        <v>5</v>
      </c>
      <c r="F57" s="34">
        <v>1.2</v>
      </c>
      <c r="G57" s="34">
        <v>16</v>
      </c>
      <c r="H57" s="2" t="s">
        <v>957</v>
      </c>
      <c r="I57" s="2" t="s">
        <v>1196</v>
      </c>
      <c r="K57" s="2" t="s">
        <v>1197</v>
      </c>
      <c r="L57" s="33" t="s">
        <v>673</v>
      </c>
      <c r="U57" s="52" t="s">
        <v>1198</v>
      </c>
    </row>
    <row r="58" spans="1:24" ht="15.75" customHeight="1">
      <c r="C58" s="507"/>
      <c r="D58" s="2" t="s">
        <v>1199</v>
      </c>
      <c r="E58" s="34">
        <v>6</v>
      </c>
      <c r="F58" s="34">
        <v>1.3</v>
      </c>
      <c r="G58" s="34">
        <v>19</v>
      </c>
      <c r="H58" s="2" t="s">
        <v>1200</v>
      </c>
      <c r="I58" s="2" t="s">
        <v>1201</v>
      </c>
      <c r="J58" s="164" t="s">
        <v>3638</v>
      </c>
      <c r="K58" s="2" t="s">
        <v>1202</v>
      </c>
      <c r="L58" s="33" t="s">
        <v>673</v>
      </c>
      <c r="U58" s="52" t="s">
        <v>1203</v>
      </c>
    </row>
    <row r="59" spans="1:24" ht="15.75" customHeight="1">
      <c r="C59" s="507"/>
      <c r="L59" s="33" t="s">
        <v>673</v>
      </c>
      <c r="U59" s="14" t="s">
        <v>1204</v>
      </c>
    </row>
    <row r="60" spans="1:24" ht="15.75" customHeight="1">
      <c r="C60" s="507"/>
      <c r="D60" s="2" t="s">
        <v>1205</v>
      </c>
      <c r="E60" s="2">
        <v>1</v>
      </c>
      <c r="G60" s="2"/>
      <c r="H60" s="2"/>
      <c r="I60" s="2" t="s">
        <v>1206</v>
      </c>
      <c r="J60" s="2" t="s">
        <v>1207</v>
      </c>
      <c r="K60" s="2"/>
      <c r="L60" s="33" t="s">
        <v>673</v>
      </c>
      <c r="T60" s="33" t="s">
        <v>673</v>
      </c>
      <c r="U60" s="2" t="s">
        <v>1208</v>
      </c>
    </row>
    <row r="61" spans="1:24" ht="15.75" customHeight="1">
      <c r="C61" s="507"/>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97" t="s">
        <v>1259</v>
      </c>
      <c r="W72" s="507"/>
      <c r="X72" s="507"/>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7"/>
      <c r="W73" s="507"/>
      <c r="X73" s="507"/>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3817</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3866</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3891</v>
      </c>
      <c r="J98" s="2" t="s">
        <v>1449</v>
      </c>
    </row>
    <row r="99" spans="1:26" ht="15.75" customHeight="1">
      <c r="I99" s="164" t="s">
        <v>3892</v>
      </c>
      <c r="L99" s="2"/>
    </row>
    <row r="100" spans="1:26" ht="15.75" customHeight="1"/>
    <row r="101" spans="1:26" ht="15.75" customHeight="1">
      <c r="A101" s="40"/>
      <c r="B101" s="40" t="s">
        <v>1450</v>
      </c>
      <c r="C101" s="586"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7"/>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11" t="s">
        <v>920</v>
      </c>
      <c r="D104" s="2" t="s">
        <v>1459</v>
      </c>
      <c r="E104" s="34">
        <v>3</v>
      </c>
      <c r="F104" s="2">
        <v>0.5</v>
      </c>
      <c r="G104" s="2" t="s">
        <v>1460</v>
      </c>
      <c r="H104" s="2" t="s">
        <v>1432</v>
      </c>
      <c r="I104" s="164" t="s">
        <v>4026</v>
      </c>
      <c r="J104" s="2" t="s">
        <v>1461</v>
      </c>
      <c r="M104" s="2" t="s">
        <v>1462</v>
      </c>
      <c r="N104" s="2"/>
      <c r="O104" s="2"/>
      <c r="P104" s="2"/>
      <c r="Q104" s="2"/>
      <c r="R104" s="4"/>
      <c r="S104" s="2"/>
      <c r="T104" s="2"/>
      <c r="U104" s="2"/>
      <c r="V104" s="2"/>
      <c r="W104" s="2"/>
      <c r="X104" s="2"/>
      <c r="Y104" s="2"/>
      <c r="Z104" s="2"/>
    </row>
    <row r="105" spans="1:26" ht="15.75" customHeight="1">
      <c r="A105" s="2"/>
      <c r="B105" s="2"/>
      <c r="C105" s="507"/>
      <c r="D105" s="2" t="s">
        <v>1463</v>
      </c>
      <c r="E105" s="34">
        <v>6</v>
      </c>
      <c r="F105" s="34">
        <v>1</v>
      </c>
      <c r="G105" s="2" t="s">
        <v>1464</v>
      </c>
      <c r="H105" s="2" t="s">
        <v>1465</v>
      </c>
      <c r="I105" s="2" t="s">
        <v>1466</v>
      </c>
      <c r="J105" s="164" t="s">
        <v>4005</v>
      </c>
      <c r="M105" s="2" t="s">
        <v>1467</v>
      </c>
      <c r="N105" s="2"/>
      <c r="O105" s="2"/>
      <c r="P105" s="2"/>
      <c r="Q105" s="2"/>
      <c r="R105" s="4"/>
      <c r="S105" s="2"/>
      <c r="T105" s="2"/>
      <c r="U105" s="2"/>
      <c r="V105" s="2"/>
      <c r="W105" s="2"/>
      <c r="X105" s="2"/>
      <c r="Y105" s="2"/>
      <c r="Z105" s="2"/>
    </row>
    <row r="106" spans="1:26" ht="15.75" customHeight="1">
      <c r="A106" s="2"/>
      <c r="B106" s="2"/>
      <c r="C106" s="507"/>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11" t="s">
        <v>1473</v>
      </c>
      <c r="D108" s="510" t="s">
        <v>1474</v>
      </c>
      <c r="E108" s="585">
        <v>0</v>
      </c>
      <c r="F108" s="17"/>
      <c r="G108" s="510">
        <v>60</v>
      </c>
      <c r="H108" s="2"/>
      <c r="I108" s="2" t="s">
        <v>1475</v>
      </c>
      <c r="J108" s="54" t="s">
        <v>1476</v>
      </c>
      <c r="K108" s="40" t="s">
        <v>1477</v>
      </c>
      <c r="L108" s="40" t="s">
        <v>1478</v>
      </c>
      <c r="M108" s="40"/>
      <c r="N108" s="40"/>
      <c r="O108" s="40"/>
      <c r="P108" s="44"/>
      <c r="Q108" s="2"/>
      <c r="R108" s="14"/>
      <c r="S108" s="2"/>
    </row>
    <row r="109" spans="1:26" ht="15.75" customHeight="1">
      <c r="C109" s="507"/>
      <c r="D109" s="507"/>
      <c r="E109" s="507"/>
      <c r="F109" s="17">
        <v>2</v>
      </c>
      <c r="G109" s="507"/>
      <c r="H109" s="2" t="s">
        <v>1479</v>
      </c>
      <c r="I109" s="2" t="s">
        <v>1480</v>
      </c>
      <c r="J109" s="47" t="s">
        <v>1481</v>
      </c>
      <c r="K109" s="2"/>
      <c r="L109" s="2"/>
      <c r="M109" s="52" t="s">
        <v>1482</v>
      </c>
      <c r="N109" s="2" t="s">
        <v>1483</v>
      </c>
      <c r="O109" s="55" t="s">
        <v>1484</v>
      </c>
      <c r="P109" s="46" t="s">
        <v>1485</v>
      </c>
      <c r="Q109" s="2"/>
      <c r="R109" s="14"/>
      <c r="S109" s="4"/>
    </row>
    <row r="110" spans="1:26" ht="15.75" customHeight="1">
      <c r="C110" s="507"/>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7"/>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11" t="s">
        <v>1450</v>
      </c>
      <c r="T111" s="597" t="s">
        <v>1506</v>
      </c>
      <c r="U111" s="507"/>
      <c r="V111" s="507"/>
    </row>
    <row r="112" spans="1:26" ht="15.75" customHeight="1">
      <c r="C112" s="507"/>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7"/>
      <c r="T112" s="507"/>
      <c r="U112" s="507"/>
      <c r="V112" s="507"/>
    </row>
    <row r="113" spans="1:26" ht="15.75" customHeight="1">
      <c r="C113" s="507"/>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7"/>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7"/>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11"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7"/>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7"/>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7"/>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7"/>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7"/>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11" t="s">
        <v>1608</v>
      </c>
      <c r="D123" s="2" t="s">
        <v>1609</v>
      </c>
      <c r="E123" s="34">
        <v>1</v>
      </c>
      <c r="F123" s="511">
        <v>0</v>
      </c>
      <c r="G123" s="507"/>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7"/>
      <c r="D124" s="2" t="s">
        <v>1620</v>
      </c>
      <c r="E124" s="34">
        <v>3</v>
      </c>
      <c r="F124" s="507"/>
      <c r="G124" s="507"/>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7"/>
      <c r="D125" s="2" t="s">
        <v>1628</v>
      </c>
      <c r="E125" s="34">
        <v>5</v>
      </c>
      <c r="F125" s="507"/>
      <c r="G125" s="507"/>
      <c r="H125" s="2">
        <v>20</v>
      </c>
      <c r="I125" s="2" t="s">
        <v>1629</v>
      </c>
      <c r="J125" s="47" t="s">
        <v>1622</v>
      </c>
      <c r="K125" s="33" t="s">
        <v>1612</v>
      </c>
      <c r="L125" s="55" t="s">
        <v>1630</v>
      </c>
      <c r="M125" s="55" t="s">
        <v>1631</v>
      </c>
      <c r="N125" s="2" t="s">
        <v>1632</v>
      </c>
      <c r="O125" s="55" t="s">
        <v>1633</v>
      </c>
      <c r="P125" s="46" t="s">
        <v>1634</v>
      </c>
    </row>
    <row r="126" spans="1:26" ht="15.75" customHeight="1">
      <c r="C126" s="507"/>
      <c r="D126" s="2" t="s">
        <v>1635</v>
      </c>
      <c r="E126" s="34">
        <v>7</v>
      </c>
      <c r="F126" s="507"/>
      <c r="G126" s="507"/>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8" t="s">
        <v>1642</v>
      </c>
      <c r="D128" s="2" t="s">
        <v>1643</v>
      </c>
      <c r="E128" s="34">
        <v>3</v>
      </c>
      <c r="F128" s="2" t="s">
        <v>1644</v>
      </c>
      <c r="I128" s="2" t="s">
        <v>1645</v>
      </c>
      <c r="J128" s="508" t="s">
        <v>1646</v>
      </c>
      <c r="K128" s="507"/>
      <c r="L128" s="507"/>
      <c r="M128" s="507"/>
      <c r="N128" s="507"/>
      <c r="O128" s="507"/>
      <c r="P128" s="507"/>
    </row>
    <row r="129" spans="1:26" ht="15.75" customHeight="1">
      <c r="C129" s="507"/>
      <c r="D129" s="155" t="s">
        <v>4024</v>
      </c>
      <c r="E129" s="34">
        <v>6</v>
      </c>
      <c r="F129" s="2"/>
      <c r="I129" s="2" t="s">
        <v>1648</v>
      </c>
      <c r="J129" s="507"/>
      <c r="K129" s="507"/>
      <c r="L129" s="507"/>
      <c r="M129" s="507"/>
      <c r="N129" s="507"/>
      <c r="O129" s="507"/>
      <c r="P129" s="507"/>
    </row>
    <row r="130" spans="1:26" ht="15.75" customHeight="1">
      <c r="C130" s="507"/>
      <c r="D130" s="2" t="s">
        <v>1649</v>
      </c>
      <c r="E130" s="34">
        <v>8</v>
      </c>
      <c r="F130" s="2" t="s">
        <v>1650</v>
      </c>
      <c r="I130" s="2" t="s">
        <v>1651</v>
      </c>
      <c r="J130" s="507"/>
      <c r="K130" s="507"/>
      <c r="L130" s="507"/>
      <c r="M130" s="507"/>
      <c r="N130" s="507"/>
      <c r="O130" s="507"/>
      <c r="P130" s="507"/>
    </row>
    <row r="131" spans="1:26" ht="15.75" customHeight="1">
      <c r="C131" s="507"/>
      <c r="D131" s="2" t="s">
        <v>1652</v>
      </c>
      <c r="F131" s="164" t="s">
        <v>4054</v>
      </c>
      <c r="I131" s="164" t="s">
        <v>4055</v>
      </c>
      <c r="J131" s="507"/>
      <c r="K131" s="507"/>
      <c r="L131" s="507"/>
      <c r="M131" s="507"/>
      <c r="N131" s="507"/>
      <c r="O131" s="507"/>
      <c r="P131" s="507"/>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11"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7"/>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7"/>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7"/>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7"/>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7"/>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7"/>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7"/>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7"/>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7"/>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4115</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84" t="s">
        <v>1653</v>
      </c>
      <c r="T148" s="580" t="s">
        <v>1693</v>
      </c>
      <c r="U148" s="573"/>
      <c r="V148" s="574"/>
      <c r="W148" s="2"/>
      <c r="X148" s="2"/>
      <c r="Y148" s="2"/>
      <c r="Z148" s="2"/>
    </row>
    <row r="149" spans="1:26" ht="15.75" customHeight="1">
      <c r="A149" s="2"/>
      <c r="B149" s="2"/>
      <c r="C149" s="2" t="s">
        <v>495</v>
      </c>
      <c r="D149" s="2" t="s">
        <v>1694</v>
      </c>
      <c r="E149" s="2">
        <v>0</v>
      </c>
      <c r="F149" s="34">
        <v>0.5</v>
      </c>
      <c r="G149" s="2">
        <v>10</v>
      </c>
      <c r="H149" s="34">
        <v>10</v>
      </c>
      <c r="I149" s="2" t="s">
        <v>1695</v>
      </c>
      <c r="J149" s="164" t="s">
        <v>4111</v>
      </c>
      <c r="K149" s="2" t="s">
        <v>1696</v>
      </c>
      <c r="L149" s="2" t="s">
        <v>1697</v>
      </c>
      <c r="M149" s="2" t="s">
        <v>1698</v>
      </c>
      <c r="N149" s="2" t="s">
        <v>1699</v>
      </c>
      <c r="O149" s="2" t="s">
        <v>1700</v>
      </c>
      <c r="P149" s="2" t="s">
        <v>1701</v>
      </c>
      <c r="Q149" s="2" t="s">
        <v>1702</v>
      </c>
      <c r="S149" s="570"/>
      <c r="T149" s="507"/>
      <c r="U149" s="507"/>
      <c r="V149" s="575"/>
    </row>
    <row r="150" spans="1:26" ht="15.75" customHeight="1">
      <c r="C150" s="2" t="s">
        <v>495</v>
      </c>
      <c r="D150" s="164" t="s">
        <v>4112</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81" t="s">
        <v>1711</v>
      </c>
      <c r="U150" s="512"/>
      <c r="V150" s="64" t="s">
        <v>1712</v>
      </c>
    </row>
    <row r="151" spans="1:26" ht="15.75" customHeight="1">
      <c r="C151" s="2" t="s">
        <v>495</v>
      </c>
      <c r="D151" s="2" t="s">
        <v>1713</v>
      </c>
      <c r="E151" s="34">
        <v>1</v>
      </c>
      <c r="F151" s="2">
        <v>0.5</v>
      </c>
      <c r="G151" s="2">
        <v>10</v>
      </c>
      <c r="H151" s="34">
        <v>20</v>
      </c>
      <c r="I151" s="2" t="s">
        <v>1714</v>
      </c>
      <c r="J151" s="2" t="s">
        <v>1715</v>
      </c>
      <c r="K151" s="2" t="s">
        <v>1716</v>
      </c>
      <c r="L151" s="164" t="s">
        <v>3781</v>
      </c>
      <c r="M151" s="2" t="s">
        <v>1717</v>
      </c>
      <c r="N151" s="2" t="s">
        <v>1718</v>
      </c>
      <c r="O151" s="2" t="s">
        <v>1700</v>
      </c>
      <c r="P151" s="2" t="s">
        <v>1719</v>
      </c>
      <c r="Q151" s="2" t="s">
        <v>1720</v>
      </c>
      <c r="S151" s="63">
        <v>0</v>
      </c>
      <c r="T151" s="582" t="s">
        <v>1721</v>
      </c>
      <c r="U151" s="583"/>
      <c r="V151" s="66"/>
      <c r="W151" s="5"/>
    </row>
    <row r="152" spans="1:26" ht="15.75" customHeight="1">
      <c r="C152" s="2" t="s">
        <v>495</v>
      </c>
      <c r="D152" s="164" t="s">
        <v>4107</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91">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3782</v>
      </c>
      <c r="M154" s="2" t="s">
        <v>1717</v>
      </c>
      <c r="N154" s="2" t="s">
        <v>1743</v>
      </c>
      <c r="O154" s="2" t="s">
        <v>1700</v>
      </c>
      <c r="P154" s="2" t="s">
        <v>1744</v>
      </c>
      <c r="Q154" s="2" t="s">
        <v>1745</v>
      </c>
      <c r="S154" s="570"/>
      <c r="T154" s="592" t="s">
        <v>1746</v>
      </c>
      <c r="U154" s="593"/>
      <c r="V154" s="68" t="s">
        <v>1747</v>
      </c>
    </row>
    <row r="155" spans="1:26" ht="15.75" customHeight="1">
      <c r="I155" s="2"/>
      <c r="Q155" s="2"/>
      <c r="S155" s="63">
        <v>3</v>
      </c>
      <c r="T155" s="2"/>
      <c r="U155" s="2"/>
      <c r="V155" s="68" t="s">
        <v>962</v>
      </c>
    </row>
    <row r="156" spans="1:26" ht="15.75" customHeight="1">
      <c r="A156" s="2"/>
      <c r="B156" s="2"/>
      <c r="C156" s="511" t="s">
        <v>1748</v>
      </c>
      <c r="D156" s="511" t="s">
        <v>1749</v>
      </c>
      <c r="E156" s="585">
        <v>1</v>
      </c>
      <c r="F156" s="585">
        <v>1</v>
      </c>
      <c r="G156" s="585">
        <v>20</v>
      </c>
      <c r="H156" s="71"/>
      <c r="I156" s="2" t="s">
        <v>1750</v>
      </c>
      <c r="J156" s="2" t="s">
        <v>1751</v>
      </c>
      <c r="K156" s="511" t="s">
        <v>1264</v>
      </c>
      <c r="L156" s="510" t="s">
        <v>1752</v>
      </c>
      <c r="M156" s="510" t="s">
        <v>1753</v>
      </c>
      <c r="N156" s="510" t="s">
        <v>1754</v>
      </c>
      <c r="O156" s="523" t="s">
        <v>1755</v>
      </c>
      <c r="P156" s="510" t="s">
        <v>1756</v>
      </c>
      <c r="Q156" s="510" t="s">
        <v>1757</v>
      </c>
      <c r="R156" s="2"/>
      <c r="S156" s="63">
        <v>4</v>
      </c>
      <c r="T156" s="72" t="s">
        <v>1758</v>
      </c>
      <c r="U156" s="14" t="s">
        <v>1759</v>
      </c>
      <c r="V156" s="68" t="s">
        <v>1760</v>
      </c>
      <c r="W156" s="2"/>
      <c r="X156" s="2"/>
      <c r="Y156" s="2"/>
      <c r="Z156" s="2"/>
    </row>
    <row r="157" spans="1:26" ht="15.75" customHeight="1">
      <c r="C157" s="507"/>
      <c r="D157" s="507"/>
      <c r="E157" s="507"/>
      <c r="F157" s="507"/>
      <c r="G157" s="507"/>
      <c r="H157" s="71"/>
      <c r="I157" s="2" t="s">
        <v>1761</v>
      </c>
      <c r="J157" s="33" t="s">
        <v>1762</v>
      </c>
      <c r="K157" s="507"/>
      <c r="L157" s="507"/>
      <c r="M157" s="507"/>
      <c r="N157" s="507"/>
      <c r="O157" s="507"/>
      <c r="P157" s="507"/>
      <c r="Q157" s="507"/>
      <c r="S157" s="63">
        <v>5</v>
      </c>
      <c r="T157" s="14" t="s">
        <v>962</v>
      </c>
      <c r="U157" s="2"/>
      <c r="V157" s="68" t="s">
        <v>962</v>
      </c>
    </row>
    <row r="158" spans="1:26" ht="15.75" customHeight="1">
      <c r="C158" s="511" t="s">
        <v>1748</v>
      </c>
      <c r="D158" s="511" t="s">
        <v>1763</v>
      </c>
      <c r="E158" s="585">
        <v>2</v>
      </c>
      <c r="F158" s="585">
        <v>1.25</v>
      </c>
      <c r="G158" s="585">
        <v>30</v>
      </c>
      <c r="I158" s="2" t="s">
        <v>1764</v>
      </c>
      <c r="J158" s="2" t="s">
        <v>1765</v>
      </c>
      <c r="K158" s="511" t="s">
        <v>1705</v>
      </c>
      <c r="L158" s="510" t="s">
        <v>1766</v>
      </c>
      <c r="M158" s="510" t="s">
        <v>1753</v>
      </c>
      <c r="N158" s="510" t="s">
        <v>1767</v>
      </c>
      <c r="O158" s="510" t="s">
        <v>1768</v>
      </c>
      <c r="P158" s="510" t="s">
        <v>1769</v>
      </c>
      <c r="Q158" s="510" t="s">
        <v>1770</v>
      </c>
      <c r="S158" s="63">
        <v>6</v>
      </c>
      <c r="T158" s="14" t="s">
        <v>962</v>
      </c>
      <c r="U158" s="2"/>
      <c r="V158" s="68" t="s">
        <v>1771</v>
      </c>
    </row>
    <row r="159" spans="1:26" ht="15.75" customHeight="1">
      <c r="A159" s="2"/>
      <c r="B159" s="2"/>
      <c r="C159" s="507"/>
      <c r="D159" s="507"/>
      <c r="E159" s="507"/>
      <c r="F159" s="507"/>
      <c r="G159" s="507"/>
      <c r="H159" s="2"/>
      <c r="I159" s="22">
        <v>0.3</v>
      </c>
      <c r="J159" s="2" t="s">
        <v>1772</v>
      </c>
      <c r="K159" s="507"/>
      <c r="L159" s="507"/>
      <c r="M159" s="507"/>
      <c r="N159" s="507"/>
      <c r="O159" s="507"/>
      <c r="P159" s="507"/>
      <c r="Q159" s="507"/>
      <c r="R159" s="2"/>
      <c r="S159" s="63">
        <v>7</v>
      </c>
      <c r="T159" s="14" t="s">
        <v>962</v>
      </c>
      <c r="U159" s="2"/>
      <c r="V159" s="68" t="s">
        <v>962</v>
      </c>
      <c r="W159" s="2"/>
      <c r="X159" s="2"/>
      <c r="Y159" s="2"/>
      <c r="Z159" s="2"/>
    </row>
    <row r="160" spans="1:26" ht="15.75" customHeight="1">
      <c r="C160" s="511" t="s">
        <v>1748</v>
      </c>
      <c r="D160" s="511" t="s">
        <v>1773</v>
      </c>
      <c r="E160" s="585">
        <v>4</v>
      </c>
      <c r="F160" s="585">
        <v>1.5</v>
      </c>
      <c r="G160" s="585">
        <v>40</v>
      </c>
      <c r="I160" s="2" t="s">
        <v>1774</v>
      </c>
      <c r="J160" s="2" t="s">
        <v>1775</v>
      </c>
      <c r="K160" s="511" t="s">
        <v>1716</v>
      </c>
      <c r="L160" s="510" t="s">
        <v>1776</v>
      </c>
      <c r="M160" s="510" t="s">
        <v>1753</v>
      </c>
      <c r="N160" s="510" t="s">
        <v>1777</v>
      </c>
      <c r="O160" s="510" t="s">
        <v>1768</v>
      </c>
      <c r="P160" s="595" t="s">
        <v>1778</v>
      </c>
      <c r="Q160" s="596" t="s">
        <v>1779</v>
      </c>
      <c r="R160" s="2"/>
      <c r="S160" s="63">
        <v>8</v>
      </c>
      <c r="T160" s="73" t="s">
        <v>1780</v>
      </c>
      <c r="U160" s="14" t="s">
        <v>1759</v>
      </c>
      <c r="V160" s="68" t="s">
        <v>1781</v>
      </c>
    </row>
    <row r="161" spans="1:26" ht="15.75" customHeight="1">
      <c r="A161" s="2"/>
      <c r="B161" s="2"/>
      <c r="C161" s="507"/>
      <c r="D161" s="507"/>
      <c r="E161" s="507"/>
      <c r="F161" s="507"/>
      <c r="G161" s="507"/>
      <c r="H161" s="2"/>
      <c r="I161" s="22" t="s">
        <v>1782</v>
      </c>
      <c r="J161" s="2" t="s">
        <v>1783</v>
      </c>
      <c r="K161" s="507"/>
      <c r="L161" s="507"/>
      <c r="M161" s="507"/>
      <c r="N161" s="507"/>
      <c r="O161" s="507"/>
      <c r="P161" s="507"/>
      <c r="Q161" s="507"/>
      <c r="R161" s="2"/>
      <c r="S161" s="74">
        <v>9</v>
      </c>
      <c r="T161" s="75"/>
      <c r="U161" s="75"/>
      <c r="V161" s="76"/>
      <c r="W161" s="2"/>
      <c r="X161" s="2"/>
      <c r="Y161" s="2"/>
      <c r="Z161" s="2"/>
    </row>
    <row r="162" spans="1:26" ht="15.75" customHeight="1">
      <c r="C162" s="511" t="s">
        <v>1748</v>
      </c>
      <c r="D162" s="511" t="s">
        <v>1784</v>
      </c>
      <c r="E162" s="585">
        <v>6</v>
      </c>
      <c r="F162" s="585">
        <v>1.75</v>
      </c>
      <c r="G162" s="585">
        <v>50</v>
      </c>
      <c r="I162" s="2" t="s">
        <v>1785</v>
      </c>
      <c r="J162" s="2" t="s">
        <v>1786</v>
      </c>
      <c r="K162" s="511" t="s">
        <v>1696</v>
      </c>
      <c r="L162" s="510" t="s">
        <v>1752</v>
      </c>
      <c r="M162" s="510" t="s">
        <v>1753</v>
      </c>
      <c r="N162" s="510" t="s">
        <v>1787</v>
      </c>
      <c r="O162" s="510" t="s">
        <v>1768</v>
      </c>
      <c r="P162" s="510" t="s">
        <v>1788</v>
      </c>
      <c r="Q162" s="510" t="s">
        <v>1789</v>
      </c>
      <c r="R162" s="2"/>
    </row>
    <row r="163" spans="1:26" ht="15.75" customHeight="1">
      <c r="A163" s="2"/>
      <c r="B163" s="2"/>
      <c r="C163" s="507"/>
      <c r="D163" s="507"/>
      <c r="E163" s="507"/>
      <c r="F163" s="507"/>
      <c r="G163" s="507"/>
      <c r="H163" s="2"/>
      <c r="I163" s="2" t="s">
        <v>1790</v>
      </c>
      <c r="J163" s="2" t="s">
        <v>1791</v>
      </c>
      <c r="K163" s="507"/>
      <c r="L163" s="507"/>
      <c r="M163" s="507"/>
      <c r="N163" s="507"/>
      <c r="O163" s="507"/>
      <c r="P163" s="507"/>
      <c r="Q163" s="507"/>
      <c r="R163" s="2"/>
      <c r="S163" s="2"/>
      <c r="T163" s="2"/>
      <c r="U163" s="2"/>
      <c r="V163" s="2"/>
      <c r="W163" s="2"/>
      <c r="X163" s="2"/>
      <c r="Y163" s="2"/>
      <c r="Z163" s="2"/>
    </row>
    <row r="164" spans="1:26" ht="15.75" customHeight="1">
      <c r="C164" s="511" t="s">
        <v>1748</v>
      </c>
      <c r="D164" s="511" t="s">
        <v>1792</v>
      </c>
      <c r="E164" s="585">
        <v>8</v>
      </c>
      <c r="F164" s="585">
        <v>2</v>
      </c>
      <c r="G164" s="585">
        <v>60</v>
      </c>
      <c r="I164" s="2" t="s">
        <v>1793</v>
      </c>
      <c r="J164" s="2" t="s">
        <v>1794</v>
      </c>
      <c r="K164" s="511" t="s">
        <v>1723</v>
      </c>
      <c r="L164" s="510" t="s">
        <v>1795</v>
      </c>
      <c r="M164" s="510" t="s">
        <v>1753</v>
      </c>
      <c r="N164" s="510" t="s">
        <v>1796</v>
      </c>
      <c r="O164" s="510" t="s">
        <v>1768</v>
      </c>
      <c r="P164" s="510" t="s">
        <v>1797</v>
      </c>
      <c r="Q164" s="510" t="s">
        <v>1798</v>
      </c>
      <c r="R164" s="2"/>
    </row>
    <row r="165" spans="1:26" ht="15.75" customHeight="1">
      <c r="A165" s="2"/>
      <c r="B165" s="2"/>
      <c r="C165" s="507"/>
      <c r="D165" s="507"/>
      <c r="E165" s="507"/>
      <c r="F165" s="507"/>
      <c r="G165" s="507"/>
      <c r="H165" s="2"/>
      <c r="I165" s="2" t="s">
        <v>1799</v>
      </c>
      <c r="J165" s="2" t="s">
        <v>1800</v>
      </c>
      <c r="K165" s="507"/>
      <c r="L165" s="507"/>
      <c r="M165" s="507"/>
      <c r="N165" s="507"/>
      <c r="O165" s="507"/>
      <c r="P165" s="507"/>
      <c r="Q165" s="507"/>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10"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7"/>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11"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7"/>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7"/>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7"/>
      <c r="D177" s="2" t="s">
        <v>1823</v>
      </c>
      <c r="E177" s="2">
        <v>3</v>
      </c>
      <c r="F177" s="2">
        <v>1.4</v>
      </c>
      <c r="G177" s="2" t="s">
        <v>1120</v>
      </c>
      <c r="H177" s="2" t="s">
        <v>1824</v>
      </c>
      <c r="I177" s="2" t="s">
        <v>1825</v>
      </c>
      <c r="J177" s="2"/>
      <c r="L177" s="2"/>
      <c r="R177" s="2"/>
      <c r="S177" s="2"/>
      <c r="T177" s="48"/>
      <c r="U177" s="4"/>
      <c r="V177" s="14"/>
      <c r="W177" s="2"/>
    </row>
    <row r="178" spans="1:26" ht="15.75" customHeight="1">
      <c r="C178" s="507"/>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7"/>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7"/>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7"/>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7"/>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7"/>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11"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84" t="s">
        <v>1811</v>
      </c>
      <c r="T185" s="580" t="s">
        <v>1862</v>
      </c>
      <c r="U185" s="573"/>
      <c r="V185" s="574"/>
      <c r="W185" s="2"/>
      <c r="X185" s="2"/>
      <c r="Y185" s="2"/>
      <c r="Z185" s="2"/>
    </row>
    <row r="186" spans="1:26" ht="15.75" customHeight="1">
      <c r="A186" s="2"/>
      <c r="B186" s="79" t="s">
        <v>1863</v>
      </c>
      <c r="C186" s="507"/>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70"/>
      <c r="T186" s="507"/>
      <c r="U186" s="507"/>
      <c r="V186" s="575"/>
      <c r="W186" s="2"/>
      <c r="X186" s="2"/>
      <c r="Y186" s="2"/>
      <c r="Z186" s="2"/>
    </row>
    <row r="187" spans="1:26" ht="15.75" customHeight="1">
      <c r="A187" s="2"/>
      <c r="B187" s="2" t="s">
        <v>1874</v>
      </c>
      <c r="C187" s="507"/>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94" t="s">
        <v>1884</v>
      </c>
      <c r="U187" s="507"/>
      <c r="V187" s="64" t="s">
        <v>1885</v>
      </c>
      <c r="W187" s="2"/>
      <c r="X187" s="2"/>
      <c r="Y187" s="2"/>
      <c r="Z187" s="2"/>
    </row>
    <row r="188" spans="1:26" ht="15.75" customHeight="1">
      <c r="A188" s="2"/>
      <c r="B188" s="2" t="s">
        <v>1886</v>
      </c>
      <c r="C188" s="507"/>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7"/>
      <c r="D189" s="155" t="s">
        <v>4182</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7"/>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7"/>
      <c r="D191" s="2" t="s">
        <v>1920</v>
      </c>
      <c r="E191" s="2">
        <v>4</v>
      </c>
      <c r="F191" s="2"/>
      <c r="G191" s="2"/>
      <c r="H191" s="2"/>
      <c r="I191" s="78" t="s">
        <v>1921</v>
      </c>
      <c r="J191" s="164" t="s">
        <v>3784</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7"/>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7"/>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7"/>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11" t="s">
        <v>1963</v>
      </c>
      <c r="D195" s="155" t="s">
        <v>4169</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7"/>
      <c r="D196" s="155" t="s">
        <v>4183</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7"/>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8" t="s">
        <v>1997</v>
      </c>
      <c r="U197" s="589"/>
      <c r="V197" s="590"/>
      <c r="W197" s="2"/>
      <c r="X197" s="2"/>
      <c r="Y197" s="2"/>
      <c r="Z197" s="2"/>
    </row>
    <row r="198" spans="1:26" ht="15.75" customHeight="1">
      <c r="A198" s="2"/>
      <c r="B198" s="2" t="s">
        <v>1998</v>
      </c>
      <c r="C198" s="507"/>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7"/>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86"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7"/>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84" t="s">
        <v>2023</v>
      </c>
      <c r="T213" s="580" t="s">
        <v>2053</v>
      </c>
      <c r="U213" s="573"/>
      <c r="V213" s="574"/>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70"/>
      <c r="T214" s="507"/>
      <c r="U214" s="507"/>
      <c r="V214" s="575"/>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11" t="s">
        <v>424</v>
      </c>
      <c r="D241" s="2" t="s">
        <v>2206</v>
      </c>
      <c r="H241" s="22"/>
      <c r="I241" s="2" t="s">
        <v>2207</v>
      </c>
    </row>
    <row r="242" spans="3:9" ht="15.75" customHeight="1">
      <c r="C242" s="507"/>
      <c r="D242" s="2" t="s">
        <v>2208</v>
      </c>
      <c r="I242" s="2" t="s">
        <v>2209</v>
      </c>
    </row>
    <row r="243" spans="3:9" ht="15.75" customHeight="1">
      <c r="C243" s="507"/>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N303"/>
  <sheetViews>
    <sheetView tabSelected="1" topLeftCell="AJ20" zoomScale="115" zoomScaleNormal="115" workbookViewId="0">
      <selection activeCell="AW26" sqref="AW26:AX26"/>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8"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69" customWidth="1"/>
    <col min="19" max="19" width="9" style="466"/>
    <col min="20" max="21" width="6.125" style="155" customWidth="1"/>
    <col min="22" max="22" width="4.875" style="155" customWidth="1"/>
    <col min="23" max="23" width="6.625" style="155" customWidth="1"/>
    <col min="24" max="24" width="5.375" style="155" customWidth="1"/>
    <col min="25" max="25" width="6.625" style="371" customWidth="1"/>
    <col min="26" max="26" width="10.625" style="372"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46" width="9" style="155"/>
    <col min="47" max="47" width="9" style="155" customWidth="1"/>
    <col min="48" max="48" width="9" style="155"/>
    <col min="49" max="49" width="9" style="155" customWidth="1"/>
    <col min="50" max="52" width="9" style="155"/>
    <col min="53" max="53" width="9" style="338" customWidth="1"/>
    <col min="54" max="54" width="9" style="379" bestFit="1" customWidth="1"/>
    <col min="55" max="55" width="10.75" style="155" customWidth="1"/>
    <col min="56" max="56" width="6.125" style="391" bestFit="1" customWidth="1"/>
    <col min="57" max="57" width="9" style="391"/>
    <col min="58" max="58" width="9" style="279"/>
    <col min="59" max="59" width="9.375" style="393" customWidth="1"/>
    <col min="60" max="60" width="12.125" style="393" bestFit="1" customWidth="1"/>
    <col min="61" max="16384" width="9" style="155"/>
  </cols>
  <sheetData>
    <row r="1" spans="1:60" ht="27" thickBot="1">
      <c r="A1" s="155" t="s">
        <v>3645</v>
      </c>
      <c r="B1" s="155" t="s">
        <v>3652</v>
      </c>
      <c r="C1" s="155" t="s">
        <v>3658</v>
      </c>
      <c r="D1" s="155" t="s">
        <v>3659</v>
      </c>
      <c r="E1" s="288" t="s">
        <v>3661</v>
      </c>
      <c r="F1" s="155" t="s">
        <v>3660</v>
      </c>
      <c r="G1" s="155" t="s">
        <v>3662</v>
      </c>
      <c r="X1" s="371"/>
      <c r="Y1" s="372"/>
      <c r="Z1"/>
      <c r="AB1" s="155"/>
      <c r="AU1" s="287"/>
      <c r="AV1" s="287"/>
      <c r="AW1" s="287"/>
      <c r="AX1" s="287"/>
      <c r="AY1" s="386">
        <v>10</v>
      </c>
      <c r="AZ1" s="387">
        <v>12</v>
      </c>
      <c r="BA1" s="650" t="s">
        <v>3888</v>
      </c>
      <c r="BB1" s="651"/>
      <c r="BC1" s="651"/>
      <c r="BD1" s="652"/>
      <c r="BE1" s="651"/>
      <c r="BF1" s="394"/>
    </row>
    <row r="2" spans="1:60" ht="26.25">
      <c r="A2" s="155" t="s">
        <v>3654</v>
      </c>
      <c r="B2" s="155" t="s">
        <v>3657</v>
      </c>
      <c r="C2" s="155" t="s">
        <v>3663</v>
      </c>
      <c r="D2" s="155" t="s">
        <v>3688</v>
      </c>
      <c r="E2" s="288" t="s">
        <v>3685</v>
      </c>
      <c r="F2" s="155" t="s">
        <v>2640</v>
      </c>
      <c r="X2" s="371"/>
      <c r="Y2" s="372"/>
      <c r="Z2"/>
      <c r="AB2" s="155"/>
      <c r="AU2" s="479"/>
      <c r="AV2" s="479"/>
      <c r="AW2" s="479"/>
      <c r="AX2" s="479"/>
      <c r="AY2" s="475"/>
      <c r="AZ2" s="475"/>
      <c r="BA2" s="477"/>
      <c r="BB2" s="478"/>
      <c r="BC2" s="478"/>
      <c r="BD2" s="479"/>
      <c r="BE2" s="478"/>
      <c r="BF2" s="394"/>
    </row>
    <row r="3" spans="1:60">
      <c r="A3" s="155" t="s">
        <v>3646</v>
      </c>
      <c r="B3" s="155" t="s">
        <v>3664</v>
      </c>
      <c r="C3" s="155" t="s">
        <v>4209</v>
      </c>
      <c r="D3" s="155" t="s">
        <v>3667</v>
      </c>
      <c r="E3" s="155" t="s">
        <v>3669</v>
      </c>
      <c r="F3" s="155" t="s">
        <v>3672</v>
      </c>
      <c r="G3" s="155" t="s">
        <v>3687</v>
      </c>
      <c r="H3" s="155" t="s">
        <v>3671</v>
      </c>
      <c r="I3" s="34" t="s">
        <v>3675</v>
      </c>
      <c r="J3" s="155" t="s">
        <v>4025</v>
      </c>
      <c r="K3" s="155" t="s">
        <v>3676</v>
      </c>
      <c r="L3" s="155" t="s">
        <v>3673</v>
      </c>
      <c r="M3" s="155" t="s">
        <v>3674</v>
      </c>
      <c r="N3" s="155" t="s">
        <v>4127</v>
      </c>
      <c r="O3" s="155" t="s">
        <v>4129</v>
      </c>
      <c r="P3" s="155" t="s">
        <v>4137</v>
      </c>
      <c r="Q3" s="155" t="s">
        <v>4025</v>
      </c>
      <c r="R3" s="469" t="s">
        <v>3678</v>
      </c>
      <c r="S3" s="466" t="s">
        <v>3679</v>
      </c>
      <c r="T3" s="371" t="s">
        <v>3680</v>
      </c>
      <c r="U3" s="155" t="s">
        <v>4228</v>
      </c>
      <c r="V3" s="155" t="s">
        <v>3683</v>
      </c>
      <c r="W3" s="155" t="s">
        <v>3684</v>
      </c>
      <c r="X3" s="155" t="s">
        <v>2640</v>
      </c>
      <c r="Y3" s="155" t="s">
        <v>4139</v>
      </c>
      <c r="Z3" s="155" t="s">
        <v>3677</v>
      </c>
      <c r="AA3" s="372" t="s">
        <v>3682</v>
      </c>
      <c r="AB3" s="155" t="s">
        <v>3967</v>
      </c>
      <c r="AC3" s="372"/>
      <c r="AY3" s="380" t="s">
        <v>3874</v>
      </c>
      <c r="AZ3" s="279"/>
      <c r="BA3" s="155" t="s">
        <v>3884</v>
      </c>
      <c r="BB3" s="391" t="s">
        <v>3657</v>
      </c>
      <c r="BC3" s="391" t="s">
        <v>3883</v>
      </c>
      <c r="BD3" s="279" t="s">
        <v>3893</v>
      </c>
      <c r="BE3" s="393" t="s">
        <v>3894</v>
      </c>
      <c r="BF3" s="393" t="s">
        <v>3895</v>
      </c>
    </row>
    <row r="4" spans="1:60">
      <c r="A4" s="155" t="s">
        <v>4016</v>
      </c>
      <c r="B4" s="155" t="s">
        <v>4010</v>
      </c>
      <c r="C4" s="155" t="s">
        <v>4013</v>
      </c>
      <c r="D4" s="155" t="s">
        <v>4015</v>
      </c>
      <c r="E4" s="155" t="s">
        <v>4085</v>
      </c>
      <c r="F4" s="155" t="s">
        <v>4091</v>
      </c>
      <c r="G4" s="155" t="s">
        <v>4093</v>
      </c>
      <c r="H4" s="155" t="s">
        <v>4096</v>
      </c>
      <c r="I4" s="34" t="s">
        <v>4098</v>
      </c>
      <c r="J4" s="34" t="s">
        <v>4446</v>
      </c>
      <c r="X4" s="371"/>
      <c r="Y4" s="372"/>
      <c r="Z4" s="155"/>
      <c r="AA4" s="155"/>
      <c r="AB4" s="155"/>
      <c r="AX4" s="470">
        <f>(BB4+BC4*($AZ$1))*(BD4)*IF(ISBLANK(BE4),1,BE4^$AZ$1)</f>
        <v>0.85594564303257581</v>
      </c>
      <c r="AY4" s="382">
        <f>(BB4+BC4*($AZ$1))*(100%+BD4*($AY$1-1))*IF(ISBLANK(BE4),1,BE4^$AZ$1)</f>
        <v>21.969271504502782</v>
      </c>
      <c r="AZ4" s="378">
        <f>AY4*IF(ISBLANK(BF4),1,BF4^$AZ$1)</f>
        <v>68.948985105619641</v>
      </c>
      <c r="BA4" s="155" t="s">
        <v>3647</v>
      </c>
      <c r="BB4" s="389">
        <v>1</v>
      </c>
      <c r="BC4" s="378">
        <v>0.05</v>
      </c>
      <c r="BD4" s="378">
        <v>0.06</v>
      </c>
      <c r="BE4" s="393">
        <v>1.2</v>
      </c>
      <c r="BF4" s="393">
        <v>1.1000000000000001</v>
      </c>
    </row>
    <row r="5" spans="1:60">
      <c r="A5" s="155" t="s">
        <v>4011</v>
      </c>
      <c r="B5" s="155" t="s">
        <v>4448</v>
      </c>
      <c r="C5" s="155" t="s">
        <v>3714</v>
      </c>
      <c r="D5" s="155" t="s">
        <v>4448</v>
      </c>
      <c r="E5" s="155" t="s">
        <v>3714</v>
      </c>
      <c r="F5" s="155" t="s">
        <v>4448</v>
      </c>
      <c r="G5" s="155" t="s">
        <v>4094</v>
      </c>
      <c r="H5" s="155" t="s">
        <v>4449</v>
      </c>
      <c r="I5" s="155" t="s">
        <v>3714</v>
      </c>
      <c r="J5" s="155" t="s">
        <v>4447</v>
      </c>
      <c r="X5" s="371"/>
      <c r="Y5" s="372"/>
      <c r="Z5" s="155"/>
      <c r="AA5" s="155"/>
      <c r="AB5" s="155"/>
      <c r="AW5" s="377">
        <f>(BB5+BC5*($AZ$1))*IF(ISBLANK(BE5),1,BE5^$AZ$1)</f>
        <v>1499</v>
      </c>
      <c r="AX5" s="377">
        <f>(BB5+BC5*($AZ$1))*(BD5)*IF(ISBLANK(BE5),1,BE5^$AZ$1)</f>
        <v>299.8</v>
      </c>
      <c r="AY5" s="383">
        <f>(BB5+BC5*($AZ$1))*(100%+BD5*($AY$1-1))*IF(ISBLANK(BE5),1,BE5^$AZ$1)*IF(ISBLANK(BF5),1,BF5^$AZ$1)</f>
        <v>4197.2</v>
      </c>
      <c r="AZ5" s="279"/>
      <c r="BA5" s="155" t="s">
        <v>3878</v>
      </c>
      <c r="BB5" s="391">
        <v>215</v>
      </c>
      <c r="BC5" s="391">
        <v>107</v>
      </c>
      <c r="BD5" s="378">
        <v>0.2</v>
      </c>
      <c r="BE5" s="393"/>
      <c r="BF5" s="395"/>
    </row>
    <row r="6" spans="1:60" s="287" customFormat="1" ht="31.5" customHeight="1">
      <c r="A6" s="404" t="s">
        <v>3693</v>
      </c>
      <c r="B6" s="381" t="s">
        <v>3645</v>
      </c>
      <c r="C6" s="381" t="s">
        <v>3654</v>
      </c>
      <c r="D6" s="381" t="s">
        <v>3646</v>
      </c>
      <c r="E6" s="296" t="s">
        <v>4099</v>
      </c>
      <c r="F6" s="381" t="s">
        <v>4016</v>
      </c>
      <c r="G6" s="404" t="s">
        <v>4011</v>
      </c>
      <c r="H6" s="381" t="s">
        <v>3644</v>
      </c>
      <c r="I6" s="471" t="s">
        <v>3689</v>
      </c>
      <c r="J6" s="406" t="s">
        <v>4018</v>
      </c>
      <c r="K6" s="404" t="s">
        <v>4019</v>
      </c>
      <c r="L6" s="381" t="s">
        <v>3715</v>
      </c>
      <c r="M6" s="290" t="s">
        <v>3717</v>
      </c>
      <c r="N6" s="296" t="s">
        <v>3867</v>
      </c>
      <c r="O6" s="364" t="s">
        <v>3868</v>
      </c>
      <c r="P6" s="296" t="s">
        <v>4007</v>
      </c>
      <c r="Q6" s="364" t="s">
        <v>4008</v>
      </c>
      <c r="R6" s="468" t="s">
        <v>3869</v>
      </c>
      <c r="S6" s="467" t="s">
        <v>3870</v>
      </c>
      <c r="T6" s="381" t="s">
        <v>3647</v>
      </c>
      <c r="U6" s="290" t="s">
        <v>3713</v>
      </c>
      <c r="V6" s="381" t="s">
        <v>3648</v>
      </c>
      <c r="W6" s="290" t="s">
        <v>3712</v>
      </c>
      <c r="X6" s="370" t="s">
        <v>3710</v>
      </c>
      <c r="Y6" s="373" t="s">
        <v>3711</v>
      </c>
      <c r="AG6" s="288"/>
      <c r="AI6" s="288"/>
      <c r="AO6" s="488"/>
      <c r="AU6" s="602" t="str">
        <f>ROUND(AW6,-1)*0.01&amp;"s ~ "&amp;ROUND(AW6+AX6*9,-1)*0.01&amp;"s"</f>
        <v>91s ~ 58.2s</v>
      </c>
      <c r="AV6" s="602"/>
      <c r="AW6" s="377">
        <f>(BB6+BC6*($AZ$1))*IF(ISBLANK(BE6),1,BE6^$AZ$1)</f>
        <v>9101.4422924909068</v>
      </c>
      <c r="AX6" s="377">
        <f>(BB6+BC6*($AZ$1))*(BD6)*IF(ISBLANK(BE6),1,BE6^$AZ$1)</f>
        <v>-364.05769169963628</v>
      </c>
      <c r="AY6" s="388">
        <f>(BB6+BC6*($AZ$1))*(100%+BD6*($AY$1-1))*IF(ISBLANK(BE6),1,BE6^$AZ$1)*IF(ISBLANK(BF6),1,BF6^$AZ$1)</f>
        <v>5824.9230671941805</v>
      </c>
      <c r="AZ6" s="279"/>
      <c r="BA6" s="155" t="s">
        <v>3879</v>
      </c>
      <c r="BB6" s="391">
        <v>1100</v>
      </c>
      <c r="BC6" s="391">
        <v>150</v>
      </c>
      <c r="BD6" s="378">
        <v>-0.04</v>
      </c>
      <c r="BE6" s="393">
        <v>1.1000000000000001</v>
      </c>
      <c r="BF6" s="393"/>
    </row>
    <row r="7" spans="1:60" s="479" customFormat="1" ht="31.5" customHeight="1">
      <c r="A7" s="480" t="s">
        <v>4418</v>
      </c>
      <c r="B7" s="480" t="s">
        <v>4419</v>
      </c>
      <c r="C7" s="480" t="s">
        <v>4420</v>
      </c>
      <c r="D7" s="480" t="s">
        <v>4421</v>
      </c>
      <c r="E7" s="480" t="s">
        <v>4422</v>
      </c>
      <c r="F7" s="481" t="s">
        <v>4432</v>
      </c>
      <c r="G7" s="480" t="s">
        <v>4423</v>
      </c>
      <c r="H7" s="480" t="s">
        <v>4424</v>
      </c>
      <c r="I7" s="480" t="s">
        <v>4425</v>
      </c>
      <c r="J7" s="480" t="s">
        <v>4426</v>
      </c>
      <c r="K7" s="483" t="s">
        <v>4435</v>
      </c>
      <c r="L7" s="480" t="s">
        <v>4427</v>
      </c>
      <c r="M7" s="483" t="s">
        <v>4439</v>
      </c>
      <c r="N7" s="483" t="s">
        <v>4436</v>
      </c>
      <c r="O7" s="483" t="s">
        <v>4437</v>
      </c>
      <c r="P7" s="483" t="s">
        <v>4440</v>
      </c>
      <c r="Q7" s="483" t="s">
        <v>4442</v>
      </c>
      <c r="R7" s="483" t="s">
        <v>4441</v>
      </c>
      <c r="S7" s="485" t="s">
        <v>4443</v>
      </c>
      <c r="T7" s="480" t="s">
        <v>4428</v>
      </c>
      <c r="U7" s="483" t="s">
        <v>4438</v>
      </c>
      <c r="V7" s="480" t="s">
        <v>4429</v>
      </c>
      <c r="W7" s="480" t="s">
        <v>4430</v>
      </c>
      <c r="X7" s="485" t="s">
        <v>4444</v>
      </c>
      <c r="Y7" s="480" t="s">
        <v>4431</v>
      </c>
      <c r="AG7" s="476"/>
      <c r="AI7" s="476"/>
      <c r="AO7" s="488"/>
      <c r="AU7" s="155"/>
      <c r="AV7" s="155"/>
      <c r="AW7" s="155"/>
      <c r="AX7" s="155"/>
      <c r="AY7" s="388">
        <f>(BB7+BC7*($AZ$1))*(100%+BD7*($AY$1-1))*IF(ISBLANK(BE7),1,BE7^$AZ$1)*IF(ISBLANK(BF7),1,BF7^$AZ$1)</f>
        <v>340</v>
      </c>
      <c r="AZ7" s="279"/>
      <c r="BA7" s="155" t="s">
        <v>3690</v>
      </c>
      <c r="BB7" s="391">
        <v>100</v>
      </c>
      <c r="BC7" s="391">
        <v>20</v>
      </c>
      <c r="BD7" s="378"/>
      <c r="BE7" s="393"/>
      <c r="BF7" s="393"/>
    </row>
    <row r="8" spans="1:60">
      <c r="A8" s="155">
        <v>1</v>
      </c>
      <c r="B8" s="155" t="s">
        <v>3652</v>
      </c>
      <c r="C8" s="155" t="s">
        <v>3657</v>
      </c>
      <c r="D8" s="155" t="s">
        <v>4209</v>
      </c>
      <c r="E8" s="155">
        <v>0</v>
      </c>
      <c r="F8" s="155" t="s">
        <v>4010</v>
      </c>
      <c r="G8" s="474" t="str">
        <f t="shared" ref="G8:G71" si="0">IF(ISBLANK($H8),"",INDEX($5:$5,MATCH(F8,$4:$4,0)))</f>
        <v>방향형</v>
      </c>
      <c r="H8" s="155" t="s">
        <v>3665</v>
      </c>
      <c r="I8" s="155" t="s">
        <v>4282</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69">
        <v>1999</v>
      </c>
      <c r="S8" s="466">
        <v>-111</v>
      </c>
      <c r="X8" s="371">
        <v>101</v>
      </c>
      <c r="Y8" s="372">
        <v>11</v>
      </c>
      <c r="Z8" s="34"/>
      <c r="AB8" s="155"/>
      <c r="AE8" s="646" t="s">
        <v>3716</v>
      </c>
      <c r="AF8" s="646"/>
      <c r="AG8" s="646"/>
      <c r="AH8" s="646"/>
      <c r="AI8" s="284"/>
      <c r="AJ8" s="284"/>
      <c r="AY8" s="384">
        <f>(BB8+BC8*($AZ$1))*(100%+BD8*($AY$1-1))*IF(ISBLANK(BE8),1,BE8^$AZ$1)*IF(ISBLANK(BF8),1,BF8^$AZ$1)</f>
        <v>425</v>
      </c>
      <c r="AZ8" s="279"/>
      <c r="BA8" s="155" t="s">
        <v>3885</v>
      </c>
      <c r="BB8" s="391">
        <v>125</v>
      </c>
      <c r="BC8" s="391">
        <v>25</v>
      </c>
      <c r="BD8" s="377"/>
      <c r="BE8" s="393"/>
      <c r="BF8" s="393"/>
    </row>
    <row r="9" spans="1:60" ht="16.5" customHeight="1">
      <c r="A9" s="155">
        <v>2</v>
      </c>
      <c r="B9" s="155" t="s">
        <v>3651</v>
      </c>
      <c r="C9" s="155" t="s">
        <v>566</v>
      </c>
      <c r="D9" s="155" t="s">
        <v>4208</v>
      </c>
      <c r="E9" s="155">
        <v>2</v>
      </c>
      <c r="F9" s="155" t="s">
        <v>4009</v>
      </c>
      <c r="G9" s="474" t="str">
        <f t="shared" si="0"/>
        <v>방향형</v>
      </c>
      <c r="H9" s="155" t="s">
        <v>914</v>
      </c>
      <c r="I9" s="155" t="s">
        <v>4283</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69">
        <v>1800</v>
      </c>
      <c r="S9" s="466">
        <v>-100</v>
      </c>
      <c r="X9" s="371">
        <v>147</v>
      </c>
      <c r="Y9" s="372">
        <v>17</v>
      </c>
      <c r="Z9"/>
      <c r="AA9" s="34"/>
      <c r="AB9" s="155"/>
      <c r="AD9" s="284"/>
      <c r="AE9" s="646"/>
      <c r="AF9" s="646"/>
      <c r="AG9" s="646"/>
      <c r="AH9" s="646"/>
      <c r="AI9" s="284"/>
      <c r="AJ9" s="284"/>
      <c r="AL9" s="155" t="s">
        <v>4472</v>
      </c>
      <c r="AZ9" s="279"/>
      <c r="BA9" s="155"/>
      <c r="BB9" s="391"/>
      <c r="BC9" s="391"/>
      <c r="BD9" s="279"/>
      <c r="BE9" s="393"/>
      <c r="BF9" s="393"/>
    </row>
    <row r="10" spans="1:60" ht="17.25" customHeight="1" thickBot="1">
      <c r="A10" s="155">
        <v>3</v>
      </c>
      <c r="B10" s="155" t="s">
        <v>3651</v>
      </c>
      <c r="C10" s="155" t="s">
        <v>566</v>
      </c>
      <c r="D10" s="155" t="s">
        <v>4208</v>
      </c>
      <c r="E10" s="155">
        <v>5</v>
      </c>
      <c r="F10" s="155" t="s">
        <v>4009</v>
      </c>
      <c r="G10" s="474" t="str">
        <f t="shared" si="0"/>
        <v>방향형</v>
      </c>
      <c r="H10" s="155" t="s">
        <v>935</v>
      </c>
      <c r="I10" s="155" t="s">
        <v>4289</v>
      </c>
      <c r="J10" s="155" t="str">
        <f t="shared" si="1"/>
        <v>#Distance/#Mana/#CoolDown</v>
      </c>
      <c r="K10" s="155" t="str">
        <f t="shared" si="2"/>
        <v>~Mana/~CoolDown</v>
      </c>
      <c r="L10" s="155">
        <v>225</v>
      </c>
      <c r="R10" s="469">
        <v>1497</v>
      </c>
      <c r="S10" s="466">
        <v>-83</v>
      </c>
      <c r="X10" s="371">
        <v>220</v>
      </c>
      <c r="Y10" s="372">
        <v>25</v>
      </c>
      <c r="Z10"/>
      <c r="AB10" s="155"/>
      <c r="AD10" s="284"/>
      <c r="AE10" s="284"/>
      <c r="AF10" s="284"/>
      <c r="AG10" s="284"/>
      <c r="AH10" s="284"/>
      <c r="AI10" s="293"/>
      <c r="AJ10" s="288" t="s">
        <v>3707</v>
      </c>
      <c r="AK10" s="283" t="s">
        <v>4458</v>
      </c>
      <c r="AL10" s="472" t="s">
        <v>4459</v>
      </c>
      <c r="AM10" s="155" t="s">
        <v>3706</v>
      </c>
      <c r="AU10" s="602" t="str">
        <f>ROUND(AW10,-1)*0.1&amp;" ~ "&amp;ROUND(AW10+AX10*9,-1)*0.1</f>
        <v>40 ~ 80</v>
      </c>
      <c r="AV10" s="602"/>
      <c r="AW10" s="403">
        <f>AY10-MOD(ROUNDUP(AY10/9,0)*9,10)</f>
        <v>395</v>
      </c>
      <c r="AX10" s="341">
        <f>ROUNDUP(AY10/9,0)</f>
        <v>45</v>
      </c>
      <c r="AY10" s="384">
        <f>(BB10+BC10*($AZ$1))*(100%+BD10*($AY$1-1))*IF(ISBLANK(BE10),1,BE10^$AZ$1)*IF(ISBLANK(BF10),1,BF10^$AZ$1)</f>
        <v>400</v>
      </c>
      <c r="AZ10" s="279"/>
      <c r="BA10" s="155" t="s">
        <v>3886</v>
      </c>
      <c r="BB10" s="391">
        <v>100</v>
      </c>
      <c r="BC10" s="391">
        <v>25</v>
      </c>
      <c r="BD10" s="279"/>
      <c r="BE10" s="393"/>
      <c r="BF10" s="393"/>
    </row>
    <row r="11" spans="1:60" ht="16.5" customHeight="1" thickBot="1">
      <c r="A11" s="155">
        <v>4</v>
      </c>
      <c r="B11" s="155" t="s">
        <v>3651</v>
      </c>
      <c r="C11" s="155" t="s">
        <v>566</v>
      </c>
      <c r="D11" s="155" t="s">
        <v>4208</v>
      </c>
      <c r="E11" s="155">
        <v>8</v>
      </c>
      <c r="F11" s="155" t="s">
        <v>4009</v>
      </c>
      <c r="G11" s="474" t="str">
        <f t="shared" si="0"/>
        <v>방향형</v>
      </c>
      <c r="H11" s="155" t="s">
        <v>945</v>
      </c>
      <c r="I11" s="155" t="s">
        <v>4288</v>
      </c>
      <c r="J11" s="155" t="str">
        <f t="shared" si="1"/>
        <v>#Distance/#Mana/#CoolDown</v>
      </c>
      <c r="K11" s="155" t="str">
        <f t="shared" si="2"/>
        <v>~Mana/~CoolDown</v>
      </c>
      <c r="L11" s="155">
        <v>300</v>
      </c>
      <c r="R11" s="469">
        <v>1203</v>
      </c>
      <c r="S11" s="466">
        <v>-67</v>
      </c>
      <c r="X11" s="371">
        <v>303</v>
      </c>
      <c r="Y11" s="372">
        <v>33</v>
      </c>
      <c r="Z11"/>
      <c r="AB11" s="155"/>
      <c r="AD11" s="284"/>
      <c r="AE11" s="284" t="s">
        <v>3694</v>
      </c>
      <c r="AF11" s="282"/>
      <c r="AG11" s="647" t="str">
        <f>IF(ISBLANK(AF11),
IF(ISBLANK(AF12),"값을 입력해주세요",INDEX(#REF!,MATCH(AF12,A8:A301,0))),
VLOOKUP(AF11,$E$8:$AA$301,2,FALSE))</f>
        <v>값을 입력해주세요</v>
      </c>
      <c r="AH11" s="647"/>
      <c r="AI11" s="293"/>
      <c r="AJ11" s="279">
        <v>0</v>
      </c>
      <c r="AK11" s="155" t="s">
        <v>3695</v>
      </c>
      <c r="AL11" s="487" t="s">
        <v>4355</v>
      </c>
      <c r="AM11" s="487" t="s">
        <v>4355</v>
      </c>
      <c r="AU11" s="602" t="str">
        <f>ROUND(AW11,-1)*0.01&amp;"s ~ "&amp;ABS(ROUND(AX11*9,-1))*0.01&amp;"s"</f>
        <v>4s ~ 2s</v>
      </c>
      <c r="AV11" s="602"/>
      <c r="AW11" s="403">
        <f>AY11*0.5+AY11+AX11*9</f>
        <v>402</v>
      </c>
      <c r="AX11" s="341">
        <f>ROUND(AY11*BD11,0)</f>
        <v>-22</v>
      </c>
      <c r="AY11" s="384">
        <f>(BB11+BC11*($AZ$1))*(100%+BD11*($AY$1-1))*IF(ISBLANK(BE11),1,BE11^$AZ$1)*IF(ISBLANK(BF11),1,BF11^$AZ$1)</f>
        <v>400</v>
      </c>
      <c r="AZ11" s="338"/>
      <c r="BA11" s="379" t="s">
        <v>4280</v>
      </c>
      <c r="BB11" s="391">
        <v>2000</v>
      </c>
      <c r="BC11" s="391">
        <v>-100</v>
      </c>
      <c r="BD11" s="465">
        <f>-1/18</f>
        <v>-5.5555555555555552E-2</v>
      </c>
      <c r="BE11" s="393"/>
      <c r="BF11" s="393"/>
    </row>
    <row r="12" spans="1:60" ht="17.25" thickBot="1">
      <c r="A12" s="155">
        <v>5</v>
      </c>
      <c r="B12" s="155" t="s">
        <v>3651</v>
      </c>
      <c r="C12" s="155" t="s">
        <v>566</v>
      </c>
      <c r="D12" s="155" t="s">
        <v>4208</v>
      </c>
      <c r="E12" s="155">
        <v>10</v>
      </c>
      <c r="F12" s="155" t="s">
        <v>4009</v>
      </c>
      <c r="G12" s="474" t="str">
        <f t="shared" si="0"/>
        <v>방향형</v>
      </c>
      <c r="H12" s="155" t="s">
        <v>955</v>
      </c>
      <c r="I12" s="155" t="s">
        <v>4287</v>
      </c>
      <c r="J12" s="155" t="str">
        <f t="shared" si="1"/>
        <v>#Distance/#Mana/#CoolDown</v>
      </c>
      <c r="K12" s="155" t="str">
        <f t="shared" si="2"/>
        <v>~Mana/~CoolDown</v>
      </c>
      <c r="L12" s="155">
        <v>350</v>
      </c>
      <c r="R12" s="469">
        <v>1004</v>
      </c>
      <c r="S12" s="466">
        <v>-56</v>
      </c>
      <c r="X12" s="371">
        <v>349</v>
      </c>
      <c r="Y12" s="372">
        <v>39</v>
      </c>
      <c r="Z12"/>
      <c r="AB12" s="155"/>
      <c r="AD12" s="284"/>
      <c r="AE12" s="284" t="s">
        <v>3693</v>
      </c>
      <c r="AF12" s="295"/>
      <c r="AG12" s="648"/>
      <c r="AH12" s="647"/>
      <c r="AI12" s="293"/>
      <c r="AJ12" s="279">
        <v>1</v>
      </c>
      <c r="AK12" s="277" t="s">
        <v>3696</v>
      </c>
      <c r="AL12" s="487" t="s">
        <v>4460</v>
      </c>
      <c r="AM12" s="487">
        <v>0</v>
      </c>
      <c r="AY12" s="383">
        <f>(BB12+BC12*($AZ$1))*(100%+BD11*($AY$1-1))*IF(ISBLANK(BE11),1,BE11^$AZ$1)*IF(ISBLANK(BF11),1,BF11^$AZ$1)</f>
        <v>260</v>
      </c>
      <c r="AZ12" s="279"/>
      <c r="BA12" s="155" t="s">
        <v>3887</v>
      </c>
      <c r="BB12" s="391">
        <v>40</v>
      </c>
      <c r="BC12" s="391">
        <v>40</v>
      </c>
      <c r="BE12" s="279"/>
      <c r="BF12" s="393"/>
    </row>
    <row r="13" spans="1:60" ht="16.5" customHeight="1" thickBot="1">
      <c r="A13" s="155">
        <v>6</v>
      </c>
      <c r="B13" s="155" t="s">
        <v>3651</v>
      </c>
      <c r="C13" s="155" t="s">
        <v>566</v>
      </c>
      <c r="D13" s="155" t="s">
        <v>494</v>
      </c>
      <c r="E13" s="155">
        <v>0</v>
      </c>
      <c r="F13" s="155" t="s">
        <v>4013</v>
      </c>
      <c r="G13" s="474" t="str">
        <f t="shared" si="0"/>
        <v>즉발</v>
      </c>
      <c r="H13" s="155" t="s">
        <v>3684</v>
      </c>
      <c r="I13" s="155" t="s">
        <v>4294</v>
      </c>
      <c r="J13" s="155" t="str">
        <f t="shared" si="1"/>
        <v>#CastingTime/#Damage/#Duration/#Mana/#CoolDown</v>
      </c>
      <c r="K13" s="155" t="str">
        <f t="shared" si="2"/>
        <v>~CastingTime/~Mana/~CoolDown</v>
      </c>
      <c r="N13" s="155">
        <v>140</v>
      </c>
      <c r="O13" s="155">
        <v>10</v>
      </c>
      <c r="P13" s="155">
        <v>100</v>
      </c>
      <c r="R13" s="155">
        <v>1999</v>
      </c>
      <c r="S13" s="155">
        <v>-111</v>
      </c>
      <c r="T13" s="155">
        <v>30</v>
      </c>
      <c r="X13" s="371">
        <v>101</v>
      </c>
      <c r="Y13" s="372">
        <v>11</v>
      </c>
      <c r="Z13"/>
      <c r="AB13" s="155"/>
      <c r="AD13" s="284"/>
      <c r="AE13" s="284" t="s">
        <v>3692</v>
      </c>
      <c r="AF13" s="282">
        <v>1</v>
      </c>
      <c r="AG13" s="284"/>
      <c r="AH13" s="284"/>
      <c r="AI13" s="293"/>
      <c r="AJ13" s="279">
        <v>2</v>
      </c>
      <c r="AK13" s="277" t="s">
        <v>3697</v>
      </c>
      <c r="AL13" s="487" t="s">
        <v>4465</v>
      </c>
      <c r="AM13" s="487">
        <v>1</v>
      </c>
      <c r="BH13" s="375"/>
    </row>
    <row r="14" spans="1:60" ht="16.5" customHeight="1">
      <c r="A14" s="155">
        <v>7</v>
      </c>
      <c r="B14" s="155" t="s">
        <v>3651</v>
      </c>
      <c r="C14" s="155" t="s">
        <v>566</v>
      </c>
      <c r="D14" s="155" t="s">
        <v>494</v>
      </c>
      <c r="E14" s="155">
        <v>2</v>
      </c>
      <c r="F14" s="155" t="s">
        <v>4012</v>
      </c>
      <c r="G14" s="474" t="str">
        <f t="shared" si="0"/>
        <v>즉발</v>
      </c>
      <c r="H14" s="155" t="s">
        <v>494</v>
      </c>
      <c r="I14" s="155" t="s">
        <v>4295</v>
      </c>
      <c r="J14" s="155" t="str">
        <f t="shared" si="1"/>
        <v>#CastingTime/#Damage/#Duration/#Mana/#CoolDown</v>
      </c>
      <c r="K14" s="155" t="str">
        <f t="shared" si="2"/>
        <v>~CastingTime/~Mana/~CoolDown</v>
      </c>
      <c r="N14" s="155">
        <v>122</v>
      </c>
      <c r="O14" s="155">
        <v>8</v>
      </c>
      <c r="P14" s="155">
        <v>50</v>
      </c>
      <c r="R14" s="155">
        <v>1800</v>
      </c>
      <c r="S14" s="155">
        <v>-100</v>
      </c>
      <c r="T14" s="155">
        <v>100</v>
      </c>
      <c r="X14" s="371">
        <v>147</v>
      </c>
      <c r="Y14" s="372">
        <v>17</v>
      </c>
      <c r="Z14"/>
      <c r="AB14" s="155"/>
      <c r="AD14" s="284"/>
      <c r="AE14" s="284"/>
      <c r="AF14" s="284"/>
      <c r="AG14" s="284"/>
      <c r="AH14" s="284"/>
      <c r="AI14" s="293"/>
      <c r="AJ14" s="279">
        <v>3</v>
      </c>
      <c r="AK14" s="277" t="s">
        <v>3698</v>
      </c>
      <c r="AL14" s="487" t="s">
        <v>4466</v>
      </c>
      <c r="AM14" s="487">
        <v>1</v>
      </c>
      <c r="BH14" s="155"/>
    </row>
    <row r="15" spans="1:60">
      <c r="A15" s="155">
        <v>8</v>
      </c>
      <c r="B15" s="155" t="s">
        <v>3651</v>
      </c>
      <c r="C15" s="155" t="s">
        <v>566</v>
      </c>
      <c r="D15" s="155" t="s">
        <v>494</v>
      </c>
      <c r="E15" s="155">
        <v>5</v>
      </c>
      <c r="F15" s="155" t="s">
        <v>4012</v>
      </c>
      <c r="G15" s="474" t="str">
        <f t="shared" si="0"/>
        <v>즉발</v>
      </c>
      <c r="H15" s="155" t="s">
        <v>979</v>
      </c>
      <c r="I15" s="155" t="s">
        <v>4296</v>
      </c>
      <c r="J15" s="155" t="str">
        <f t="shared" si="1"/>
        <v>#CastingTime/#Damage/#Duration/#Mana/#CoolDown</v>
      </c>
      <c r="K15" s="155" t="str">
        <f t="shared" si="2"/>
        <v>~CastingTime/~Mana/~CoolDown</v>
      </c>
      <c r="N15" s="155">
        <v>104</v>
      </c>
      <c r="O15" s="155">
        <v>6</v>
      </c>
      <c r="P15" s="155">
        <v>150</v>
      </c>
      <c r="R15" s="155">
        <v>1497</v>
      </c>
      <c r="S15" s="155">
        <v>-83</v>
      </c>
      <c r="T15" s="155">
        <v>50</v>
      </c>
      <c r="X15" s="371">
        <v>220</v>
      </c>
      <c r="Y15" s="372">
        <v>25</v>
      </c>
      <c r="Z15"/>
      <c r="AB15" s="155"/>
      <c r="AD15" s="284"/>
      <c r="AE15" s="635" t="str">
        <f>IF(AND(ISBLANK(AF11),ISBLANK(AF12)),"대기중...", IF(ISBLANK(AF11), AG11,AF11)&amp;VLOOKUP(AF13,$AJ$11:$AM$21,MATCH("등급",$AJ$10:$AM$10,0)))</f>
        <v>대기중...</v>
      </c>
      <c r="AF15" s="635"/>
      <c r="AG15" s="635"/>
      <c r="AH15" s="635"/>
      <c r="AI15" s="294"/>
      <c r="AJ15" s="279">
        <v>4</v>
      </c>
      <c r="AK15" s="277" t="s">
        <v>3699</v>
      </c>
      <c r="AL15" s="487" t="s">
        <v>4461</v>
      </c>
      <c r="AM15" s="487">
        <v>1</v>
      </c>
      <c r="BH15" s="375"/>
    </row>
    <row r="16" spans="1:60" ht="16.5" customHeight="1">
      <c r="A16" s="155">
        <v>9</v>
      </c>
      <c r="B16" s="155" t="s">
        <v>3651</v>
      </c>
      <c r="C16" s="155" t="s">
        <v>566</v>
      </c>
      <c r="D16" s="155" t="s">
        <v>3686</v>
      </c>
      <c r="E16" s="155">
        <v>4</v>
      </c>
      <c r="F16" s="155" t="s">
        <v>4015</v>
      </c>
      <c r="G16" s="474" t="str">
        <f t="shared" si="0"/>
        <v>방향형</v>
      </c>
      <c r="H16" s="2" t="s">
        <v>1189</v>
      </c>
      <c r="I16" s="155" t="s">
        <v>4299</v>
      </c>
      <c r="J16" s="155" t="str">
        <f t="shared" si="1"/>
        <v>#Damage/#Distance/#Range/#Mana/#CoolDown</v>
      </c>
      <c r="K16" s="155" t="str">
        <f t="shared" si="2"/>
        <v>~Damage/~Mana/~CoolDown</v>
      </c>
      <c r="L16" s="155">
        <v>350</v>
      </c>
      <c r="R16" s="155">
        <v>2489</v>
      </c>
      <c r="S16" s="155">
        <v>-100</v>
      </c>
      <c r="T16" s="155">
        <v>249</v>
      </c>
      <c r="U16" s="155">
        <v>15</v>
      </c>
      <c r="V16" s="155">
        <v>150</v>
      </c>
      <c r="X16" s="371">
        <v>643</v>
      </c>
      <c r="Y16" s="372">
        <v>129</v>
      </c>
      <c r="Z16" s="337"/>
      <c r="AA16" s="286"/>
      <c r="AB16" s="155"/>
      <c r="AC16" s="277"/>
      <c r="AD16" s="284"/>
      <c r="AE16" s="635"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35"/>
      <c r="AG16" s="635"/>
      <c r="AH16" s="635"/>
      <c r="AI16" s="284"/>
      <c r="AJ16" s="279">
        <v>5</v>
      </c>
      <c r="AK16" s="277" t="s">
        <v>3700</v>
      </c>
      <c r="AL16" s="487" t="s">
        <v>4467</v>
      </c>
      <c r="AM16" s="487">
        <v>1</v>
      </c>
      <c r="BH16" s="155"/>
    </row>
    <row r="17" spans="1:66" ht="16.5" customHeight="1">
      <c r="A17" s="155">
        <v>10</v>
      </c>
      <c r="B17" s="155" t="s">
        <v>3651</v>
      </c>
      <c r="C17" s="155" t="s">
        <v>566</v>
      </c>
      <c r="D17" s="155" t="s">
        <v>3686</v>
      </c>
      <c r="E17" s="155">
        <v>7</v>
      </c>
      <c r="F17" s="155" t="s">
        <v>4014</v>
      </c>
      <c r="G17" s="474" t="str">
        <f t="shared" si="0"/>
        <v>방향형</v>
      </c>
      <c r="H17" s="2" t="s">
        <v>1192</v>
      </c>
      <c r="I17" s="155" t="s">
        <v>4326</v>
      </c>
      <c r="J17" s="155" t="str">
        <f t="shared" si="1"/>
        <v>#Damage/#Distance/#Range/#Mana/#CoolDown</v>
      </c>
      <c r="K17" s="155" t="str">
        <f t="shared" si="2"/>
        <v>~Damage/~Mana/~CoolDown</v>
      </c>
      <c r="L17" s="155">
        <v>500</v>
      </c>
      <c r="R17" s="155">
        <v>4190</v>
      </c>
      <c r="S17" s="155">
        <v>-168</v>
      </c>
      <c r="T17" s="155">
        <v>484</v>
      </c>
      <c r="U17" s="155">
        <v>29</v>
      </c>
      <c r="V17" s="155">
        <v>150</v>
      </c>
      <c r="X17" s="371">
        <v>964</v>
      </c>
      <c r="Y17" s="372">
        <v>193</v>
      </c>
      <c r="Z17" s="367"/>
      <c r="AB17" s="155"/>
      <c r="AD17" s="284"/>
      <c r="AE17" s="635"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35"/>
      <c r="AG17" s="635"/>
      <c r="AH17" s="635"/>
      <c r="AI17" s="284"/>
      <c r="AJ17" s="279">
        <v>6</v>
      </c>
      <c r="AK17" s="277" t="s">
        <v>3701</v>
      </c>
      <c r="AL17" s="487" t="s">
        <v>4462</v>
      </c>
      <c r="AM17" s="487">
        <v>1</v>
      </c>
      <c r="BH17" s="155"/>
    </row>
    <row r="18" spans="1:66">
      <c r="A18" s="155">
        <v>11</v>
      </c>
      <c r="B18" s="155" t="s">
        <v>3651</v>
      </c>
      <c r="C18" s="155" t="s">
        <v>566</v>
      </c>
      <c r="D18" s="155" t="s">
        <v>3686</v>
      </c>
      <c r="E18" s="155">
        <v>9</v>
      </c>
      <c r="F18" s="155" t="s">
        <v>4015</v>
      </c>
      <c r="G18" s="474" t="str">
        <f t="shared" si="0"/>
        <v>방향형</v>
      </c>
      <c r="H18" s="2" t="s">
        <v>1195</v>
      </c>
      <c r="I18" s="155" t="s">
        <v>4300</v>
      </c>
      <c r="J18" s="155" t="str">
        <f t="shared" si="1"/>
        <v>#Damage/#Distance/#Range/#Mana/#CoolDown</v>
      </c>
      <c r="K18" s="155" t="str">
        <f t="shared" si="2"/>
        <v>~Damage/~Mana/~CoolDown</v>
      </c>
      <c r="L18" s="155">
        <v>600</v>
      </c>
      <c r="R18" s="155">
        <v>5777</v>
      </c>
      <c r="S18" s="155">
        <v>-231</v>
      </c>
      <c r="T18" s="155">
        <v>748</v>
      </c>
      <c r="U18" s="155">
        <v>45</v>
      </c>
      <c r="V18" s="155">
        <v>150</v>
      </c>
      <c r="X18" s="371">
        <v>1178</v>
      </c>
      <c r="Y18" s="372">
        <v>236</v>
      </c>
      <c r="Z18" s="369"/>
      <c r="AA18" s="365"/>
      <c r="AB18" s="155"/>
      <c r="AD18" s="284"/>
      <c r="AE18" s="635"/>
      <c r="AF18" s="635"/>
      <c r="AG18" s="635"/>
      <c r="AH18" s="635"/>
      <c r="AI18" s="284"/>
      <c r="AJ18" s="279">
        <v>7</v>
      </c>
      <c r="AK18" s="277" t="s">
        <v>3702</v>
      </c>
      <c r="AL18" s="487" t="s">
        <v>4468</v>
      </c>
      <c r="AM18" s="487">
        <v>2</v>
      </c>
      <c r="AP18" s="281"/>
      <c r="AX18" s="402"/>
      <c r="BB18" s="155"/>
      <c r="BC18" s="392"/>
      <c r="BE18" s="155"/>
      <c r="BF18" s="155"/>
      <c r="BG18" s="155"/>
      <c r="BH18" s="155"/>
    </row>
    <row r="19" spans="1:66" ht="16.5" customHeight="1">
      <c r="A19" s="155">
        <v>12</v>
      </c>
      <c r="B19" s="155" t="s">
        <v>3651</v>
      </c>
      <c r="C19" s="155" t="s">
        <v>566</v>
      </c>
      <c r="D19" s="155" t="s">
        <v>3686</v>
      </c>
      <c r="E19" s="155">
        <v>11</v>
      </c>
      <c r="F19" s="155" t="s">
        <v>4015</v>
      </c>
      <c r="G19" s="474" t="str">
        <f t="shared" si="0"/>
        <v>방향형</v>
      </c>
      <c r="H19" s="2" t="s">
        <v>1199</v>
      </c>
      <c r="I19" s="155" t="s">
        <v>4327</v>
      </c>
      <c r="J19" s="155" t="str">
        <f t="shared" si="1"/>
        <v>#Damage/#Distance/#Range/#Mana/#CoolDown</v>
      </c>
      <c r="K19" s="155" t="str">
        <f t="shared" si="2"/>
        <v>~Damage/~Mana/~CoolDown</v>
      </c>
      <c r="L19" s="155">
        <v>700</v>
      </c>
      <c r="R19" s="155">
        <v>7846</v>
      </c>
      <c r="S19" s="155">
        <v>-314</v>
      </c>
      <c r="T19" s="155">
        <v>1152</v>
      </c>
      <c r="U19" s="155">
        <v>69</v>
      </c>
      <c r="V19" s="155">
        <v>150</v>
      </c>
      <c r="X19" s="371">
        <v>1392</v>
      </c>
      <c r="Y19" s="372">
        <v>278</v>
      </c>
      <c r="Z19" s="368"/>
      <c r="AA19" s="366"/>
      <c r="AB19" s="155"/>
      <c r="AD19" s="284"/>
      <c r="AE19" s="635"/>
      <c r="AF19" s="635"/>
      <c r="AG19" s="635"/>
      <c r="AH19" s="635"/>
      <c r="AI19" s="284"/>
      <c r="AJ19" s="279">
        <v>8</v>
      </c>
      <c r="AK19" s="277" t="s">
        <v>3703</v>
      </c>
      <c r="AL19" s="487" t="s">
        <v>4463</v>
      </c>
      <c r="AM19" s="487">
        <v>2</v>
      </c>
      <c r="AP19" s="281"/>
      <c r="AR19" s="662"/>
      <c r="AS19" s="662"/>
      <c r="AT19" s="662"/>
      <c r="BG19" s="385" t="s">
        <v>3896</v>
      </c>
      <c r="BH19" s="155"/>
      <c r="BI19" s="391"/>
      <c r="BJ19" s="391"/>
      <c r="BL19" s="287" t="s">
        <v>3925</v>
      </c>
      <c r="BM19" s="397"/>
    </row>
    <row r="20" spans="1:66" ht="16.5" customHeight="1">
      <c r="A20" s="155">
        <v>13</v>
      </c>
      <c r="B20" s="155" t="s">
        <v>3651</v>
      </c>
      <c r="C20" s="155" t="s">
        <v>425</v>
      </c>
      <c r="D20" s="155" t="s">
        <v>3666</v>
      </c>
      <c r="E20" s="155">
        <v>2</v>
      </c>
      <c r="F20" s="155" t="s">
        <v>4090</v>
      </c>
      <c r="G20" s="474" t="str">
        <f t="shared" si="0"/>
        <v>방향형</v>
      </c>
      <c r="H20" s="155" t="s">
        <v>4017</v>
      </c>
      <c r="I20" s="34" t="s">
        <v>4335</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1">
        <v>429</v>
      </c>
      <c r="Y20" s="372">
        <v>86</v>
      </c>
      <c r="Z20"/>
      <c r="AA20" s="374">
        <f>(Y20-X20)/0.9</f>
        <v>-381.11111111111109</v>
      </c>
      <c r="AB20" s="155">
        <f t="shared" ref="AB20:AB21" si="3">X20-MOD(Y20*9+X20,10)</f>
        <v>426</v>
      </c>
      <c r="AD20" s="284"/>
      <c r="AE20" s="635"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"&amp;ROUND((VLOOKUP(IF(ISBLANK(AF11),AG11,AF11),$E$8:$Y$301,MATCH(O6,$E$6:$Y$6,0),FALSE)-VLOOKUP(IF(ISBLANK(AF11),AG11,AF11),$E$8:$Y$301,MATCH(N6,$E$6:$Y$6,0),FALSE))*#REF!,2)&amp;"초",""),
IF(VLOOKUP(IF(ISBLANK(AF11),AG11,AF11),$E$8:$Y$301,MATCH("데미지",$E$6:$Y$6,0),FALSE)&lt;&gt;VLOOKUP(IF(ISBLANK(AF11),AG11,AF11),$E$8:$Y$301,MATCH(U6,$E$6:$Y$6,0),FALSE),"상승량"&amp;" +"&amp;ROUND((VLOOKUP(IF(ISBLANK(AF11),AG11,AF11),$E$8:$Y$301,MATCH(U6,$E$6:$Y$6,0),FALSE)-VLOOKUP(IF(ISBLANK(AF11),AG11,AF11),$E$8:$Y$301,MATCH(T6,$E$6:$Y$6,0),FALSE))*#REF!,0)&amp;"%",""),
IF(VLOOKUP(IF(ISBLANK(AF11),AG11,AF11),$E$8:$Y$301,MATCH("거리",$E$6:$Y$6,0),FALSE)&lt;&gt;VLOOKUP(IF(ISBLANK(AF11),AG11,AF11),$E$8:$Y$301,MATCH(M6,$E$6:$Y$6,0),FALSE),V6&amp;" +"&amp;ROUND((VLOOKUP(IF(ISBLANK(AF11),AG11,AF11),$E$8:$Y$301,MATCH(M6,$E$6:$Y$6,0),FALSE)-VLOOKUP(IF(ISBLANK(AF11),AG11,AF11),$E$8:$Y$301,MATCH(V6,$E$6:$Y$6,0),FALSE))*#REF!,0),""),
IF(VLOOKUP(IF(ISBLANK(AF11),AG11,AF11),$E$8:$Y$301,MATCH("범위",$E$6:$Y$6,0),FALSE)&lt;&gt;VLOOKUP(IF(ISBLANK(AF11),AG11,AF11),$E$8:$Y$301,MATCH(W6,$E$6:$Y$6,0),FALSE),V6&amp;" +"&amp;ROUND((VLOOKUP(IF(ISBLANK(AF11),AG11,AF11),$E$8:$Y$301,MATCH(W6,$E$6:$Y$6,0),FALSE)-VLOOKUP(IF(ISBLANK(AF11),AG11,AF11),$E$8:$Y$301,MATCH(V6,$E$6:$Y$6,0),FALSE))*#REF!,0),""),
IF(VLOOKUP(IF(ISBLANK(AF11),AG11,AF11),$E$8:$Y$301,MATCH("소모마나",$E$6:$Y$6,0),FALSE)&lt;&gt;VLOOKUP(IF(ISBLANK(AF11),AG11,AF11),$E$8:$Y$301,MATCH(Y6,$E$6:$Y$6,0),FALSE),X6&amp;" +"&amp;ROUND((VLOOKUP(IF(ISBLANK(AF11),AG11,AF11),$E$8:$Y$301,MATCH(Y6,$E$6:$Y$6,0),FALSE)-VLOOKUP(IF(ISBLANK(AF11),AG11,AF11),$E$8:$Y$301,MATCH(X6,$E$6:$Y$6,0),FALSE))*#REF!,1),""),
IF(VLOOKUP(IF(ISBLANK(AF11),AG11,AF11),$E$8:$Y$301,MATCH("쿨다운",$E$6:$Y$6,0),FALSE)&lt;&gt;VLOOKUP(IF(ISBLANK(AF11),AG11,AF11),$E$8:$Y$301,MATCH(S6,$E$6:$Y$6,0),FALSE),R6&amp;" "&amp;ROUND((VLOOKUP(IF(ISBLANK(AF11),AG11,AF11),$E$8:$Y$301,MATCH(S6,$E$6:$Y$6,0),FALSE)-VLOOKUP(IF(ISBLANK(AF11),AG11,AF11),$E$8:$Y$301,MATCH(R6,$E$6:$Y$6,0),FALSE))*#REF!,1)&amp;"초",""),
)),".")</f>
        <v>.</v>
      </c>
      <c r="AF20" s="635"/>
      <c r="AG20" s="635"/>
      <c r="AH20" s="635"/>
      <c r="AI20" s="284"/>
      <c r="AJ20" s="279">
        <v>9</v>
      </c>
      <c r="AK20" s="277" t="s">
        <v>3704</v>
      </c>
      <c r="AL20" s="487" t="s">
        <v>4469</v>
      </c>
      <c r="AM20" s="487">
        <v>2</v>
      </c>
      <c r="BG20" s="654" t="s">
        <v>3898</v>
      </c>
      <c r="BH20" s="155" t="s">
        <v>3907</v>
      </c>
      <c r="BL20" s="279" t="s">
        <v>3932</v>
      </c>
      <c r="BM20" s="343"/>
    </row>
    <row r="21" spans="1:66" ht="16.5" customHeight="1">
      <c r="A21" s="155">
        <v>14</v>
      </c>
      <c r="B21" s="155" t="s">
        <v>3651</v>
      </c>
      <c r="C21" s="155" t="s">
        <v>425</v>
      </c>
      <c r="D21" s="155" t="s">
        <v>3666</v>
      </c>
      <c r="E21" s="155">
        <v>4</v>
      </c>
      <c r="F21" s="155" t="s">
        <v>4090</v>
      </c>
      <c r="G21" s="474" t="str">
        <f t="shared" si="0"/>
        <v>방향형</v>
      </c>
      <c r="H21" s="155" t="s">
        <v>991</v>
      </c>
      <c r="I21" s="34" t="s">
        <v>4336</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1">
        <v>643</v>
      </c>
      <c r="Y21" s="372">
        <v>129</v>
      </c>
      <c r="Z21"/>
      <c r="AA21" s="374">
        <f t="shared" ref="AA21:AA48" si="4">(Y21-X21)/0.9</f>
        <v>-571.11111111111109</v>
      </c>
      <c r="AB21" s="155">
        <f t="shared" si="3"/>
        <v>639</v>
      </c>
      <c r="AD21" s="284"/>
      <c r="AE21" s="635"/>
      <c r="AF21" s="635"/>
      <c r="AG21" s="635"/>
      <c r="AH21" s="635"/>
      <c r="AI21" s="284"/>
      <c r="AJ21" s="279">
        <v>10</v>
      </c>
      <c r="AK21" s="277" t="s">
        <v>3705</v>
      </c>
      <c r="AL21" s="487" t="s">
        <v>4464</v>
      </c>
      <c r="AM21" s="487">
        <v>3</v>
      </c>
      <c r="BG21" s="654"/>
      <c r="BH21" s="155" t="s">
        <v>3897</v>
      </c>
      <c r="BI21" s="391"/>
      <c r="BJ21" s="391"/>
      <c r="BL21" s="279" t="s">
        <v>3933</v>
      </c>
      <c r="BM21" s="390"/>
      <c r="BN21" s="155" t="s">
        <v>3908</v>
      </c>
    </row>
    <row r="22" spans="1:66" ht="16.5" customHeight="1">
      <c r="A22" s="155">
        <v>15</v>
      </c>
      <c r="B22" s="155" t="s">
        <v>3651</v>
      </c>
      <c r="C22" s="155" t="s">
        <v>425</v>
      </c>
      <c r="D22" s="155" t="s">
        <v>3666</v>
      </c>
      <c r="E22" s="155">
        <v>7</v>
      </c>
      <c r="F22" s="155" t="s">
        <v>4090</v>
      </c>
      <c r="G22" s="474" t="str">
        <f t="shared" si="0"/>
        <v>방향형</v>
      </c>
      <c r="H22" s="155" t="s">
        <v>999</v>
      </c>
      <c r="I22" s="34" t="s">
        <v>4337</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1">
        <v>964</v>
      </c>
      <c r="Y22" s="372">
        <v>193</v>
      </c>
      <c r="Z22"/>
      <c r="AA22" s="374">
        <f t="shared" si="4"/>
        <v>-856.66666666666663</v>
      </c>
      <c r="AB22" s="155">
        <f>X22-MOD(Y22*9+X22,10)</f>
        <v>963</v>
      </c>
      <c r="AD22" s="284"/>
      <c r="AE22" s="635"/>
      <c r="AF22" s="635"/>
      <c r="AG22" s="635"/>
      <c r="AH22" s="635"/>
      <c r="AI22" s="284"/>
      <c r="AJ22" s="489">
        <v>11</v>
      </c>
      <c r="AK22" s="277" t="s">
        <v>4455</v>
      </c>
      <c r="AL22" s="487" t="s">
        <v>4470</v>
      </c>
      <c r="AM22" s="487" t="s">
        <v>4355</v>
      </c>
      <c r="AN22" s="472" t="s">
        <v>4509</v>
      </c>
      <c r="AS22" s="155" t="s">
        <v>4486</v>
      </c>
      <c r="AW22" s="155" t="s">
        <v>4485</v>
      </c>
      <c r="BA22" s="155" t="s">
        <v>4508</v>
      </c>
      <c r="BB22" s="391"/>
      <c r="BG22" s="654"/>
      <c r="BH22" s="155" t="s">
        <v>3899</v>
      </c>
      <c r="BI22" s="391"/>
      <c r="BJ22" s="391"/>
      <c r="BL22" s="279" t="s">
        <v>3923</v>
      </c>
      <c r="BM22" s="279"/>
    </row>
    <row r="23" spans="1:66" ht="16.5" customHeight="1">
      <c r="A23" s="155">
        <v>16</v>
      </c>
      <c r="B23" s="155" t="s">
        <v>3651</v>
      </c>
      <c r="C23" s="155" t="s">
        <v>425</v>
      </c>
      <c r="D23" s="155" t="s">
        <v>3670</v>
      </c>
      <c r="E23" s="155">
        <v>0</v>
      </c>
      <c r="F23" s="155" t="s">
        <v>4015</v>
      </c>
      <c r="G23" s="486" t="str">
        <f t="shared" si="0"/>
        <v>방향형</v>
      </c>
      <c r="H23" s="155" t="s">
        <v>1006</v>
      </c>
      <c r="I23" s="155" t="s">
        <v>4301</v>
      </c>
      <c r="J23" s="155" t="str">
        <f t="shared" si="1"/>
        <v>#Damage/#Distance/#Range/#Mana/#CoolDown</v>
      </c>
      <c r="K23" s="155" t="str">
        <f t="shared" si="2"/>
        <v>~Damage/~Mana/~CoolDown</v>
      </c>
      <c r="L23" s="155">
        <v>150</v>
      </c>
      <c r="R23" s="155">
        <v>1100</v>
      </c>
      <c r="S23" s="155">
        <v>-44</v>
      </c>
      <c r="T23" s="155">
        <v>100</v>
      </c>
      <c r="U23" s="155">
        <v>6</v>
      </c>
      <c r="V23" s="155">
        <v>150</v>
      </c>
      <c r="X23" s="371">
        <v>215</v>
      </c>
      <c r="Y23" s="372">
        <v>43</v>
      </c>
      <c r="Z23"/>
      <c r="AA23" s="374">
        <f t="shared" si="4"/>
        <v>-191.11111111111111</v>
      </c>
      <c r="AB23" s="155">
        <f t="shared" ref="AB23:AB48" si="5">X23-MOD(Y23*9+X23,10)</f>
        <v>213</v>
      </c>
      <c r="AD23" s="284"/>
      <c r="AE23" s="635"/>
      <c r="AF23" s="635"/>
      <c r="AG23" s="635"/>
      <c r="AH23" s="635"/>
      <c r="AI23" s="284"/>
      <c r="AJ23" s="489">
        <v>12</v>
      </c>
      <c r="AK23" s="155" t="s">
        <v>4456</v>
      </c>
      <c r="AL23" s="487" t="s">
        <v>4471</v>
      </c>
      <c r="AM23" s="487" t="s">
        <v>4355</v>
      </c>
      <c r="AN23" s="685">
        <v>45562.685416666667</v>
      </c>
      <c r="AO23" s="664"/>
      <c r="AS23" s="657" t="s">
        <v>4484</v>
      </c>
      <c r="AT23" s="657"/>
      <c r="AW23" s="657" t="s">
        <v>4473</v>
      </c>
      <c r="AX23" s="657"/>
      <c r="BA23" s="657" t="s">
        <v>4474</v>
      </c>
      <c r="BB23" s="657"/>
      <c r="BG23" s="654"/>
      <c r="BH23" s="155" t="s">
        <v>3900</v>
      </c>
      <c r="BI23" s="391"/>
      <c r="BJ23" s="391"/>
      <c r="BL23" s="279" t="s">
        <v>3924</v>
      </c>
      <c r="BM23" s="279"/>
    </row>
    <row r="24" spans="1:66" ht="16.5" customHeight="1">
      <c r="A24" s="155">
        <v>17</v>
      </c>
      <c r="B24" s="155" t="s">
        <v>3651</v>
      </c>
      <c r="C24" s="155" t="s">
        <v>425</v>
      </c>
      <c r="D24" s="155" t="s">
        <v>3670</v>
      </c>
      <c r="E24" s="155">
        <v>3</v>
      </c>
      <c r="F24" s="155" t="s">
        <v>4014</v>
      </c>
      <c r="G24" s="486" t="str">
        <f t="shared" si="0"/>
        <v>방향형</v>
      </c>
      <c r="H24" s="155" t="s">
        <v>1018</v>
      </c>
      <c r="I24" s="155" t="s">
        <v>4302</v>
      </c>
      <c r="J24" s="155" t="str">
        <f t="shared" si="1"/>
        <v>#Damage/#Distance/#Range/#Mana/#CoolDown</v>
      </c>
      <c r="K24" s="155" t="str">
        <f t="shared" si="2"/>
        <v>~Damage/~Mana/~CoolDown</v>
      </c>
      <c r="L24" s="155">
        <v>300</v>
      </c>
      <c r="R24" s="155">
        <v>2063</v>
      </c>
      <c r="S24" s="155">
        <v>-83</v>
      </c>
      <c r="T24" s="155">
        <v>199</v>
      </c>
      <c r="U24" s="155">
        <v>12</v>
      </c>
      <c r="V24" s="155">
        <v>150</v>
      </c>
      <c r="X24" s="371">
        <v>536</v>
      </c>
      <c r="Y24" s="372">
        <v>107</v>
      </c>
      <c r="Z24"/>
      <c r="AA24" s="374">
        <f t="shared" si="4"/>
        <v>-476.66666666666663</v>
      </c>
      <c r="AB24" s="155">
        <f t="shared" si="5"/>
        <v>527</v>
      </c>
      <c r="AE24" s="284"/>
      <c r="AF24" s="284"/>
      <c r="AG24" s="284"/>
      <c r="AH24" s="284"/>
      <c r="AI24" s="284"/>
      <c r="AJ24" s="489" t="s">
        <v>4457</v>
      </c>
      <c r="AK24" s="489" t="s">
        <v>4457</v>
      </c>
      <c r="AL24" s="489" t="s">
        <v>4457</v>
      </c>
      <c r="AM24" s="487" t="s">
        <v>4355</v>
      </c>
      <c r="AS24" s="657"/>
      <c r="AT24" s="657"/>
      <c r="AW24" s="657"/>
      <c r="AX24" s="657"/>
      <c r="AZ24" s="659"/>
      <c r="BA24" s="657"/>
      <c r="BB24" s="657"/>
      <c r="BG24" s="654"/>
      <c r="BH24" s="155" t="s">
        <v>3909</v>
      </c>
      <c r="BI24" s="391"/>
      <c r="BJ24" s="391"/>
      <c r="BL24" s="279" t="s">
        <v>3934</v>
      </c>
      <c r="BN24" s="155" t="s">
        <v>3911</v>
      </c>
    </row>
    <row r="25" spans="1:66" ht="16.5" customHeight="1">
      <c r="A25" s="155">
        <v>18</v>
      </c>
      <c r="B25" s="155" t="s">
        <v>3651</v>
      </c>
      <c r="C25" s="155" t="s">
        <v>425</v>
      </c>
      <c r="D25" s="155" t="s">
        <v>3670</v>
      </c>
      <c r="E25" s="155">
        <v>6</v>
      </c>
      <c r="F25" s="155" t="s">
        <v>4014</v>
      </c>
      <c r="G25" s="486" t="str">
        <f t="shared" si="0"/>
        <v>방향형</v>
      </c>
      <c r="H25" s="155" t="s">
        <v>1030</v>
      </c>
      <c r="I25" s="155" t="s">
        <v>4303</v>
      </c>
      <c r="J25" s="155" t="str">
        <f t="shared" si="1"/>
        <v>#Damage/#Distance/#Range/#Mana/#CoolDown</v>
      </c>
      <c r="K25" s="155" t="str">
        <f t="shared" si="2"/>
        <v>~Damage/~Mana/~CoolDown</v>
      </c>
      <c r="L25" s="155">
        <v>450</v>
      </c>
      <c r="R25" s="155">
        <v>3543</v>
      </c>
      <c r="S25" s="155">
        <v>-142</v>
      </c>
      <c r="T25" s="155">
        <v>388</v>
      </c>
      <c r="U25" s="155">
        <v>23</v>
      </c>
      <c r="V25" s="155">
        <v>150</v>
      </c>
      <c r="X25" s="371">
        <v>857</v>
      </c>
      <c r="Y25" s="372">
        <v>171</v>
      </c>
      <c r="Z25"/>
      <c r="AA25" s="374">
        <f t="shared" si="4"/>
        <v>-762.22222222222217</v>
      </c>
      <c r="AB25" s="155">
        <f t="shared" si="5"/>
        <v>851</v>
      </c>
      <c r="AS25" s="674" t="s">
        <v>3756</v>
      </c>
      <c r="AT25" s="674"/>
      <c r="AW25" s="673" t="s">
        <v>4482</v>
      </c>
      <c r="AX25" s="660" t="s">
        <v>4481</v>
      </c>
      <c r="AZ25" s="660"/>
      <c r="BA25" s="673" t="s">
        <v>4483</v>
      </c>
      <c r="BB25" s="660" t="s">
        <v>4475</v>
      </c>
      <c r="BG25" s="654"/>
      <c r="BH25" s="155" t="s">
        <v>3910</v>
      </c>
      <c r="BI25" s="391"/>
      <c r="BJ25" s="391"/>
      <c r="BL25" s="279" t="s">
        <v>3906</v>
      </c>
      <c r="BN25" s="155" t="s">
        <v>3912</v>
      </c>
    </row>
    <row r="26" spans="1:66">
      <c r="A26" s="155">
        <v>19</v>
      </c>
      <c r="B26" s="155" t="s">
        <v>3651</v>
      </c>
      <c r="C26" s="155" t="s">
        <v>3688</v>
      </c>
      <c r="D26" s="155" t="s">
        <v>3670</v>
      </c>
      <c r="E26" s="155">
        <v>11</v>
      </c>
      <c r="F26" s="155" t="s">
        <v>4014</v>
      </c>
      <c r="G26" s="486" t="str">
        <f t="shared" si="0"/>
        <v>방향형</v>
      </c>
      <c r="H26" s="155" t="s">
        <v>1041</v>
      </c>
      <c r="I26" s="155" t="s">
        <v>4304</v>
      </c>
      <c r="J26" s="155" t="str">
        <f t="shared" si="1"/>
        <v>#Damage/#Distance/#Range/#Mana/#CoolDown</v>
      </c>
      <c r="K26" s="155" t="str">
        <f t="shared" si="2"/>
        <v>~Damage/~Mana/~CoolDown</v>
      </c>
      <c r="L26" s="155">
        <v>700</v>
      </c>
      <c r="R26" s="155">
        <v>7846</v>
      </c>
      <c r="S26" s="155">
        <v>-314</v>
      </c>
      <c r="T26" s="155">
        <v>1152</v>
      </c>
      <c r="U26" s="155">
        <v>69</v>
      </c>
      <c r="V26" s="155">
        <v>150</v>
      </c>
      <c r="X26" s="371">
        <v>1392</v>
      </c>
      <c r="Y26" s="372">
        <v>278</v>
      </c>
      <c r="Z26"/>
      <c r="AA26" s="374">
        <f t="shared" si="4"/>
        <v>-1237.7777777777778</v>
      </c>
      <c r="AB26" s="155">
        <f t="shared" si="5"/>
        <v>1388</v>
      </c>
      <c r="AS26" s="658" t="s">
        <v>4454</v>
      </c>
      <c r="AT26" s="658"/>
      <c r="AW26" s="658" t="s">
        <v>4454</v>
      </c>
      <c r="AX26" s="658"/>
      <c r="AZ26" s="661"/>
      <c r="BA26" s="658" t="s">
        <v>4454</v>
      </c>
      <c r="BB26" s="658"/>
      <c r="BG26" s="654"/>
      <c r="BH26" s="155" t="s">
        <v>3928</v>
      </c>
      <c r="BL26" s="279" t="s">
        <v>3934</v>
      </c>
    </row>
    <row r="27" spans="1:66" ht="17.25" thickBot="1">
      <c r="A27" s="155">
        <v>20</v>
      </c>
      <c r="B27" s="155" t="s">
        <v>3651</v>
      </c>
      <c r="C27" s="155" t="s">
        <v>425</v>
      </c>
      <c r="D27" s="155" t="s">
        <v>3668</v>
      </c>
      <c r="E27" s="155">
        <v>0</v>
      </c>
      <c r="F27" s="155" t="s">
        <v>4014</v>
      </c>
      <c r="G27" s="486" t="str">
        <f t="shared" si="0"/>
        <v>방향형</v>
      </c>
      <c r="H27" s="155" t="s">
        <v>1052</v>
      </c>
      <c r="I27" s="155" t="s">
        <v>4305</v>
      </c>
      <c r="J27" s="155" t="str">
        <f t="shared" si="1"/>
        <v>#Damage/#Range/#Mana/#CoolDown</v>
      </c>
      <c r="K27" s="155" t="str">
        <f t="shared" si="2"/>
        <v>~Damage/~Mana/~CoolDown</v>
      </c>
      <c r="R27" s="155">
        <v>1100</v>
      </c>
      <c r="S27" s="155">
        <v>-44</v>
      </c>
      <c r="T27" s="155">
        <v>100</v>
      </c>
      <c r="U27" s="155">
        <v>6</v>
      </c>
      <c r="V27" s="155">
        <v>150</v>
      </c>
      <c r="X27" s="371">
        <v>215</v>
      </c>
      <c r="Y27" s="372">
        <v>43</v>
      </c>
      <c r="Z27"/>
      <c r="AA27" s="374">
        <f t="shared" si="4"/>
        <v>-191.11111111111111</v>
      </c>
      <c r="AB27" s="155">
        <f t="shared" si="5"/>
        <v>213</v>
      </c>
      <c r="AI27" s="155" t="s">
        <v>3750</v>
      </c>
      <c r="AM27" s="291"/>
      <c r="BG27" s="654"/>
      <c r="BH27" s="155" t="s">
        <v>3929</v>
      </c>
      <c r="BL27" s="279" t="s">
        <v>3906</v>
      </c>
    </row>
    <row r="28" spans="1:66" ht="16.5" customHeight="1">
      <c r="A28" s="155">
        <v>21</v>
      </c>
      <c r="B28" s="155" t="s">
        <v>3651</v>
      </c>
      <c r="C28" s="155" t="s">
        <v>425</v>
      </c>
      <c r="D28" s="155" t="s">
        <v>3668</v>
      </c>
      <c r="E28" s="155">
        <v>2</v>
      </c>
      <c r="F28" s="155" t="s">
        <v>4014</v>
      </c>
      <c r="G28" s="486" t="str">
        <f t="shared" si="0"/>
        <v>방향형</v>
      </c>
      <c r="H28" s="155" t="s">
        <v>1062</v>
      </c>
      <c r="I28" s="155" t="s">
        <v>4306</v>
      </c>
      <c r="J28" s="155" t="str">
        <f t="shared" si="1"/>
        <v>#Damage/#Range/#Mana/#CoolDown</v>
      </c>
      <c r="K28" s="155" t="str">
        <f t="shared" si="2"/>
        <v>~Damage/~Mana/~CoolDown</v>
      </c>
      <c r="R28" s="155">
        <v>1694</v>
      </c>
      <c r="S28" s="155">
        <v>-68</v>
      </c>
      <c r="T28" s="155">
        <v>158</v>
      </c>
      <c r="U28" s="155">
        <v>10</v>
      </c>
      <c r="V28" s="155">
        <v>250</v>
      </c>
      <c r="X28" s="371">
        <v>429</v>
      </c>
      <c r="Y28" s="372">
        <v>86</v>
      </c>
      <c r="Z28"/>
      <c r="AA28" s="374">
        <f t="shared" si="4"/>
        <v>-381.11111111111109</v>
      </c>
      <c r="AB28" s="155">
        <f t="shared" si="5"/>
        <v>426</v>
      </c>
      <c r="AC28" s="284"/>
      <c r="AD28" s="603" t="s">
        <v>3747</v>
      </c>
      <c r="AE28" s="604"/>
      <c r="AF28" s="604"/>
      <c r="AG28" s="604"/>
      <c r="AH28" s="604"/>
      <c r="AI28" s="604"/>
      <c r="AJ28" s="604"/>
      <c r="AK28" s="605"/>
      <c r="AL28" s="292"/>
      <c r="AM28" s="291"/>
      <c r="AN28" s="637" t="s">
        <v>3652</v>
      </c>
      <c r="AO28" s="639" t="s">
        <v>3746</v>
      </c>
      <c r="AP28" s="640"/>
      <c r="AQ28" s="641"/>
      <c r="AZ28" s="338"/>
      <c r="BG28" s="654"/>
      <c r="BH28" s="155" t="s">
        <v>3942</v>
      </c>
      <c r="BI28" s="391"/>
      <c r="BJ28" s="391"/>
      <c r="BK28" s="279"/>
      <c r="BL28" s="393" t="s">
        <v>3944</v>
      </c>
      <c r="BM28" s="393"/>
      <c r="BN28" s="155" t="s">
        <v>3945</v>
      </c>
    </row>
    <row r="29" spans="1:66" ht="16.5" customHeight="1" thickBot="1">
      <c r="A29" s="155">
        <v>22</v>
      </c>
      <c r="B29" s="155" t="s">
        <v>3651</v>
      </c>
      <c r="C29" s="155" t="s">
        <v>425</v>
      </c>
      <c r="D29" s="155" t="s">
        <v>3668</v>
      </c>
      <c r="E29" s="155">
        <v>4</v>
      </c>
      <c r="F29" s="155" t="s">
        <v>4014</v>
      </c>
      <c r="G29" s="486" t="str">
        <f t="shared" si="0"/>
        <v>방향형</v>
      </c>
      <c r="H29" s="155" t="s">
        <v>1073</v>
      </c>
      <c r="I29" s="155" t="s">
        <v>4302</v>
      </c>
      <c r="J29" s="155" t="str">
        <f t="shared" si="1"/>
        <v>#Damage/#Distance/#Range/#Mana/#CoolDown</v>
      </c>
      <c r="K29" s="155" t="str">
        <f t="shared" si="2"/>
        <v>~Damage/~Mana/~CoolDown</v>
      </c>
      <c r="L29" s="155">
        <v>350</v>
      </c>
      <c r="R29" s="155">
        <v>2489</v>
      </c>
      <c r="S29" s="155">
        <v>-100</v>
      </c>
      <c r="T29" s="155">
        <v>249</v>
      </c>
      <c r="U29" s="155">
        <v>15</v>
      </c>
      <c r="V29" s="155">
        <v>150</v>
      </c>
      <c r="X29" s="371">
        <v>643</v>
      </c>
      <c r="Y29" s="372">
        <v>129</v>
      </c>
      <c r="Z29"/>
      <c r="AA29" s="374">
        <f t="shared" si="4"/>
        <v>-571.11111111111109</v>
      </c>
      <c r="AB29" s="155">
        <f t="shared" si="5"/>
        <v>639</v>
      </c>
      <c r="AC29" s="298"/>
      <c r="AD29" s="606"/>
      <c r="AE29" s="607"/>
      <c r="AF29" s="607"/>
      <c r="AG29" s="607"/>
      <c r="AH29" s="607"/>
      <c r="AI29" s="607"/>
      <c r="AJ29" s="607"/>
      <c r="AK29" s="608"/>
      <c r="AM29" s="291"/>
      <c r="AN29" s="638"/>
      <c r="AO29" s="642"/>
      <c r="AP29" s="643"/>
      <c r="AQ29" s="644"/>
      <c r="AW29" s="34"/>
      <c r="BB29" s="155"/>
      <c r="BC29" s="34"/>
      <c r="BD29" s="155"/>
      <c r="BE29" s="155"/>
      <c r="BF29" s="155"/>
      <c r="BG29" s="654"/>
      <c r="BH29" s="155" t="s">
        <v>3943</v>
      </c>
      <c r="BL29" s="279" t="s">
        <v>3935</v>
      </c>
      <c r="BN29" s="155" t="s">
        <v>3946</v>
      </c>
    </row>
    <row r="30" spans="1:66" ht="16.5" customHeight="1" thickBot="1">
      <c r="A30" s="155">
        <v>23</v>
      </c>
      <c r="B30" s="155" t="s">
        <v>3651</v>
      </c>
      <c r="C30" s="155" t="s">
        <v>3688</v>
      </c>
      <c r="D30" s="155" t="s">
        <v>3668</v>
      </c>
      <c r="E30" s="155">
        <v>7</v>
      </c>
      <c r="F30" s="155" t="s">
        <v>4014</v>
      </c>
      <c r="G30" s="486" t="str">
        <f t="shared" si="0"/>
        <v>방향형</v>
      </c>
      <c r="H30" s="155" t="s">
        <v>3653</v>
      </c>
      <c r="I30" s="155" t="s">
        <v>4307</v>
      </c>
      <c r="J30" s="155" t="str">
        <f t="shared" si="1"/>
        <v>#Damage/#Distance/#Range/#Mana/#CoolDown</v>
      </c>
      <c r="K30" s="155" t="str">
        <f t="shared" si="2"/>
        <v>~Damage/~Mana/~CoolDown</v>
      </c>
      <c r="L30" s="155">
        <v>500</v>
      </c>
      <c r="R30" s="155">
        <v>4190</v>
      </c>
      <c r="S30" s="155">
        <v>-168</v>
      </c>
      <c r="T30" s="155">
        <v>484</v>
      </c>
      <c r="U30" s="155">
        <v>29</v>
      </c>
      <c r="V30" s="155">
        <v>150</v>
      </c>
      <c r="X30" s="371">
        <v>964</v>
      </c>
      <c r="Y30" s="372">
        <v>193</v>
      </c>
      <c r="Z30"/>
      <c r="AA30" s="374">
        <f t="shared" si="4"/>
        <v>-856.66666666666663</v>
      </c>
      <c r="AB30" s="155">
        <f t="shared" si="5"/>
        <v>963</v>
      </c>
      <c r="AD30" s="609"/>
      <c r="AE30" s="610"/>
      <c r="AF30" s="610"/>
      <c r="AG30" s="610"/>
      <c r="AH30" s="610"/>
      <c r="AI30" s="610"/>
      <c r="AJ30" s="610"/>
      <c r="AK30" s="611"/>
      <c r="AM30" s="291"/>
      <c r="AN30" s="638"/>
      <c r="AO30" s="303" t="s">
        <v>2572</v>
      </c>
      <c r="AP30" s="304" t="s">
        <v>3735</v>
      </c>
      <c r="AQ30" s="305" t="s">
        <v>2574</v>
      </c>
      <c r="AT30" s="666" t="s">
        <v>4453</v>
      </c>
      <c r="AU30" s="668"/>
      <c r="AX30" s="666" t="s">
        <v>4478</v>
      </c>
      <c r="AY30" s="668"/>
      <c r="BA30" s="155"/>
      <c r="BB30" s="666" t="s">
        <v>4478</v>
      </c>
      <c r="BC30" s="668"/>
      <c r="BF30" s="155"/>
      <c r="BG30" s="654"/>
      <c r="BH30" s="155" t="s">
        <v>3931</v>
      </c>
      <c r="BL30" s="279" t="s">
        <v>3934</v>
      </c>
      <c r="BN30" s="155" t="s">
        <v>3947</v>
      </c>
    </row>
    <row r="31" spans="1:66" ht="16.5" customHeight="1" thickTop="1">
      <c r="A31" s="155">
        <v>24</v>
      </c>
      <c r="B31" s="155" t="s">
        <v>3651</v>
      </c>
      <c r="C31" s="155" t="s">
        <v>3688</v>
      </c>
      <c r="D31" s="155" t="s">
        <v>3668</v>
      </c>
      <c r="E31" s="155">
        <v>12</v>
      </c>
      <c r="F31" s="155" t="s">
        <v>4014</v>
      </c>
      <c r="G31" s="486" t="str">
        <f t="shared" si="0"/>
        <v>방향형</v>
      </c>
      <c r="H31" s="155" t="s">
        <v>1091</v>
      </c>
      <c r="I31" s="155" t="s">
        <v>4308</v>
      </c>
      <c r="J31" s="155" t="str">
        <f t="shared" si="1"/>
        <v>#Damage/#Range/#Mana/#CoolDown</v>
      </c>
      <c r="K31" s="155" t="str">
        <f t="shared" si="2"/>
        <v>~Damage/~Mana/~CoolDown</v>
      </c>
      <c r="R31" s="155">
        <v>9101</v>
      </c>
      <c r="S31" s="155">
        <v>-364</v>
      </c>
      <c r="T31" s="155">
        <v>1427</v>
      </c>
      <c r="U31" s="155">
        <v>86</v>
      </c>
      <c r="V31" s="155">
        <v>750</v>
      </c>
      <c r="X31" s="371">
        <v>1499</v>
      </c>
      <c r="Y31" s="372">
        <v>300</v>
      </c>
      <c r="Z31"/>
      <c r="AA31" s="374">
        <f t="shared" si="4"/>
        <v>-1332.2222222222222</v>
      </c>
      <c r="AB31" s="155">
        <f t="shared" si="5"/>
        <v>1490</v>
      </c>
      <c r="AD31" s="612" t="s">
        <v>3863</v>
      </c>
      <c r="AE31" s="627" t="s">
        <v>3748</v>
      </c>
      <c r="AF31" s="614"/>
      <c r="AG31" s="628"/>
      <c r="AH31" s="616" t="s">
        <v>3749</v>
      </c>
      <c r="AI31" s="617"/>
      <c r="AJ31" s="618"/>
      <c r="AK31" s="622" t="s">
        <v>4076</v>
      </c>
      <c r="AM31" s="291"/>
      <c r="AN31" s="317" t="s">
        <v>2575</v>
      </c>
      <c r="AO31" s="318" t="s">
        <v>2576</v>
      </c>
      <c r="AP31" s="318" t="s">
        <v>2577</v>
      </c>
      <c r="AQ31" s="319" t="s">
        <v>2578</v>
      </c>
      <c r="AS31" s="667"/>
      <c r="AT31" s="668"/>
      <c r="AU31" s="668"/>
      <c r="AW31" s="667"/>
      <c r="AX31" s="668"/>
      <c r="AY31" s="668"/>
      <c r="BA31" s="667"/>
      <c r="BB31" s="668"/>
      <c r="BC31" s="668"/>
      <c r="BF31" s="155"/>
      <c r="BG31" s="656" t="s">
        <v>3930</v>
      </c>
      <c r="BH31" s="155" t="s">
        <v>3902</v>
      </c>
      <c r="BI31" s="396"/>
      <c r="BJ31" s="396"/>
      <c r="BK31" s="279"/>
      <c r="BL31" s="279" t="s">
        <v>3914</v>
      </c>
      <c r="BN31" s="155" t="s">
        <v>3915</v>
      </c>
    </row>
    <row r="32" spans="1:66" ht="16.5" customHeight="1">
      <c r="A32" s="155">
        <v>25</v>
      </c>
      <c r="B32" s="155" t="s">
        <v>3651</v>
      </c>
      <c r="C32" s="155" t="s">
        <v>425</v>
      </c>
      <c r="D32" s="155" t="s">
        <v>1100</v>
      </c>
      <c r="E32" s="155">
        <v>1</v>
      </c>
      <c r="F32" s="155" t="s">
        <v>4090</v>
      </c>
      <c r="G32" s="474" t="str">
        <f t="shared" si="0"/>
        <v>방향형</v>
      </c>
      <c r="H32" s="155" t="s">
        <v>1100</v>
      </c>
      <c r="I32" s="34" t="s">
        <v>4338</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1">
        <v>322</v>
      </c>
      <c r="Y32" s="372">
        <v>64</v>
      </c>
      <c r="Z32"/>
      <c r="AA32" s="374">
        <f t="shared" si="4"/>
        <v>-286.66666666666669</v>
      </c>
      <c r="AB32" s="155">
        <f t="shared" si="5"/>
        <v>314</v>
      </c>
      <c r="AD32" s="613"/>
      <c r="AE32" s="629"/>
      <c r="AF32" s="615"/>
      <c r="AG32" s="630"/>
      <c r="AH32" s="616"/>
      <c r="AI32" s="617"/>
      <c r="AJ32" s="618"/>
      <c r="AK32" s="622"/>
      <c r="AM32" s="291"/>
      <c r="AN32" s="308" t="s">
        <v>2581</v>
      </c>
      <c r="AO32" s="297"/>
      <c r="AP32" s="297" t="s">
        <v>1052</v>
      </c>
      <c r="AQ32" s="309"/>
      <c r="AS32" s="671" t="s">
        <v>3751</v>
      </c>
      <c r="AT32" s="671"/>
      <c r="AU32" s="671"/>
      <c r="AW32" s="671" t="s">
        <v>4480</v>
      </c>
      <c r="AX32" s="671"/>
      <c r="AY32" s="671"/>
      <c r="BA32" s="671" t="s">
        <v>4480</v>
      </c>
      <c r="BB32" s="671"/>
      <c r="BC32" s="671"/>
      <c r="BF32" s="155"/>
      <c r="BG32" s="656"/>
      <c r="BH32" s="155" t="s">
        <v>3903</v>
      </c>
      <c r="BI32" s="391"/>
      <c r="BJ32" s="391"/>
      <c r="BK32" s="279"/>
      <c r="BL32" s="279" t="s">
        <v>3916</v>
      </c>
    </row>
    <row r="33" spans="1:66" ht="16.5" customHeight="1">
      <c r="A33" s="155">
        <v>26</v>
      </c>
      <c r="B33" s="155" t="s">
        <v>3651</v>
      </c>
      <c r="C33" s="155" t="s">
        <v>425</v>
      </c>
      <c r="D33" s="155" t="s">
        <v>1100</v>
      </c>
      <c r="E33" s="155">
        <v>10</v>
      </c>
      <c r="F33" s="155" t="s">
        <v>4090</v>
      </c>
      <c r="G33" s="474" t="str">
        <f t="shared" si="0"/>
        <v>방향형</v>
      </c>
      <c r="H33" s="155" t="s">
        <v>1109</v>
      </c>
      <c r="I33" s="34" t="s">
        <v>4339</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1">
        <v>1285</v>
      </c>
      <c r="Y33" s="372">
        <v>257</v>
      </c>
      <c r="Z33"/>
      <c r="AA33" s="374">
        <f t="shared" si="4"/>
        <v>-1142.2222222222222</v>
      </c>
      <c r="AB33" s="155">
        <f t="shared" si="5"/>
        <v>1277</v>
      </c>
      <c r="AD33" s="330" t="s">
        <v>3751</v>
      </c>
      <c r="AE33" s="301" t="s">
        <v>3665</v>
      </c>
      <c r="AF33" s="301" t="s">
        <v>3664</v>
      </c>
      <c r="AG33" s="301" t="s">
        <v>4078</v>
      </c>
      <c r="AH33" s="409" t="s">
        <v>3671</v>
      </c>
      <c r="AI33" s="410" t="s">
        <v>3669</v>
      </c>
      <c r="AJ33" s="423" t="s">
        <v>3762</v>
      </c>
      <c r="AK33" s="424" t="s">
        <v>920</v>
      </c>
      <c r="AM33" s="291"/>
      <c r="AN33" s="308" t="s">
        <v>2583</v>
      </c>
      <c r="AO33" s="297"/>
      <c r="AQ33" s="310" t="s">
        <v>1100</v>
      </c>
      <c r="AS33" s="678" t="s">
        <v>4490</v>
      </c>
      <c r="AT33" s="675"/>
      <c r="AU33" s="675"/>
      <c r="AW33" s="677" t="s">
        <v>4487</v>
      </c>
      <c r="AX33" s="675"/>
      <c r="AY33" s="675"/>
      <c r="BA33" s="672" t="s">
        <v>4479</v>
      </c>
      <c r="BB33" s="665"/>
      <c r="BC33" s="665"/>
      <c r="BF33" s="155"/>
      <c r="BG33" s="656"/>
      <c r="BH33" s="155" t="s">
        <v>3917</v>
      </c>
      <c r="BI33" s="391"/>
      <c r="BJ33" s="391"/>
      <c r="BK33" s="279"/>
      <c r="BL33" s="279" t="s">
        <v>3918</v>
      </c>
    </row>
    <row r="34" spans="1:66" ht="16.5" customHeight="1">
      <c r="A34" s="155">
        <v>27</v>
      </c>
      <c r="B34" s="155" t="s">
        <v>3651</v>
      </c>
      <c r="C34" s="155" t="s">
        <v>920</v>
      </c>
      <c r="D34" s="155" t="s">
        <v>920</v>
      </c>
      <c r="E34" s="155">
        <v>0</v>
      </c>
      <c r="F34" s="34" t="s">
        <v>4092</v>
      </c>
      <c r="G34" s="474" t="str">
        <f t="shared" si="0"/>
        <v>클릭불가</v>
      </c>
      <c r="H34" s="155" t="s">
        <v>1119</v>
      </c>
      <c r="I34" s="34" t="s">
        <v>3733</v>
      </c>
      <c r="J34" s="155" t="str">
        <f t="shared" si="1"/>
        <v>#Mana/#CoolDown</v>
      </c>
      <c r="K34" s="155" t="str">
        <f t="shared" si="2"/>
        <v>~Mana/~CoolDown</v>
      </c>
      <c r="R34" s="155">
        <v>15</v>
      </c>
      <c r="S34" s="155">
        <v>15</v>
      </c>
      <c r="X34" s="371">
        <v>2</v>
      </c>
      <c r="Y34" s="372">
        <v>2</v>
      </c>
      <c r="Z34"/>
      <c r="AA34" s="374">
        <f t="shared" si="4"/>
        <v>0</v>
      </c>
      <c r="AB34" s="155">
        <f t="shared" si="5"/>
        <v>2</v>
      </c>
      <c r="AD34" s="331">
        <v>0</v>
      </c>
      <c r="AE34" s="342" t="s">
        <v>3665</v>
      </c>
      <c r="AF34" s="342" t="s">
        <v>3684</v>
      </c>
      <c r="AG34" s="342"/>
      <c r="AH34" s="300" t="s">
        <v>1006</v>
      </c>
      <c r="AI34" s="342" t="s">
        <v>1052</v>
      </c>
      <c r="AJ34" s="299"/>
      <c r="AK34" s="321" t="s">
        <v>1119</v>
      </c>
      <c r="AL34" s="279"/>
      <c r="AN34" s="308" t="s">
        <v>2585</v>
      </c>
      <c r="AP34" s="297" t="s">
        <v>1062</v>
      </c>
      <c r="AQ34" s="310"/>
      <c r="AS34" s="676" t="s">
        <v>4489</v>
      </c>
      <c r="AT34" s="676"/>
      <c r="AU34" s="676"/>
      <c r="AW34" s="665" t="s">
        <v>4488</v>
      </c>
      <c r="AX34" s="665"/>
      <c r="AY34" s="665"/>
      <c r="BA34" s="665" t="s">
        <v>4477</v>
      </c>
      <c r="BB34" s="665"/>
      <c r="BC34" s="665"/>
      <c r="BF34" s="155"/>
      <c r="BG34" s="656"/>
      <c r="BH34" s="155" t="s">
        <v>3904</v>
      </c>
      <c r="BI34" s="391"/>
      <c r="BJ34" s="391"/>
      <c r="BK34" s="279"/>
      <c r="BL34" s="279" t="s">
        <v>3913</v>
      </c>
      <c r="BM34" s="279"/>
      <c r="BN34" s="155" t="s">
        <v>3919</v>
      </c>
    </row>
    <row r="35" spans="1:66" ht="16.5" customHeight="1">
      <c r="A35" s="155">
        <v>28</v>
      </c>
      <c r="B35" s="155" t="s">
        <v>3651</v>
      </c>
      <c r="C35" s="155" t="s">
        <v>920</v>
      </c>
      <c r="D35" s="155" t="s">
        <v>920</v>
      </c>
      <c r="E35" s="155">
        <v>1</v>
      </c>
      <c r="F35" s="34" t="s">
        <v>4092</v>
      </c>
      <c r="G35" s="474" t="str">
        <f t="shared" si="0"/>
        <v>클릭불가</v>
      </c>
      <c r="H35" s="155" t="s">
        <v>1123</v>
      </c>
      <c r="I35" s="34" t="s">
        <v>3720</v>
      </c>
      <c r="J35" s="155" t="str">
        <f t="shared" si="1"/>
        <v>#Mana/#CoolDown</v>
      </c>
      <c r="K35" s="155" t="str">
        <f t="shared" si="2"/>
        <v>~Mana/~CoolDown</v>
      </c>
      <c r="R35" s="155">
        <v>15</v>
      </c>
      <c r="S35" s="155">
        <v>15</v>
      </c>
      <c r="X35" s="371">
        <v>4</v>
      </c>
      <c r="Y35" s="372">
        <v>4</v>
      </c>
      <c r="Z35"/>
      <c r="AA35" s="374">
        <f t="shared" si="4"/>
        <v>0</v>
      </c>
      <c r="AB35" s="155">
        <f t="shared" si="5"/>
        <v>4</v>
      </c>
      <c r="AD35" s="331">
        <v>1</v>
      </c>
      <c r="AE35" s="342"/>
      <c r="AF35" s="342"/>
      <c r="AG35" s="342" t="s">
        <v>1205</v>
      </c>
      <c r="AH35" s="300"/>
      <c r="AI35" s="342"/>
      <c r="AJ35" s="299" t="s">
        <v>3672</v>
      </c>
      <c r="AK35" s="321" t="s">
        <v>1123</v>
      </c>
      <c r="AL35" s="279"/>
      <c r="AN35" s="308" t="s">
        <v>2587</v>
      </c>
      <c r="AO35" s="306" t="s">
        <v>1018</v>
      </c>
      <c r="AQ35" s="310"/>
      <c r="BA35" s="155"/>
      <c r="BB35" s="155"/>
      <c r="BF35" s="669"/>
      <c r="BG35" s="656"/>
      <c r="BH35" s="155" t="s">
        <v>3905</v>
      </c>
      <c r="BI35" s="391"/>
      <c r="BJ35" s="391"/>
      <c r="BK35" s="279"/>
      <c r="BL35" s="393" t="s">
        <v>3920</v>
      </c>
      <c r="BM35" s="393"/>
      <c r="BN35" s="155" t="s">
        <v>3921</v>
      </c>
    </row>
    <row r="36" spans="1:66" ht="16.5" customHeight="1">
      <c r="A36" s="155">
        <v>29</v>
      </c>
      <c r="B36" s="155" t="s">
        <v>3651</v>
      </c>
      <c r="C36" s="155" t="s">
        <v>920</v>
      </c>
      <c r="D36" s="155" t="s">
        <v>920</v>
      </c>
      <c r="E36" s="155">
        <v>2</v>
      </c>
      <c r="F36" s="34" t="s">
        <v>4092</v>
      </c>
      <c r="G36" s="474" t="str">
        <f t="shared" si="0"/>
        <v>클릭불가</v>
      </c>
      <c r="H36" s="155" t="s">
        <v>1127</v>
      </c>
      <c r="I36" s="34" t="s">
        <v>3721</v>
      </c>
      <c r="J36" s="155" t="str">
        <f t="shared" si="1"/>
        <v>#Mana/#CoolDown</v>
      </c>
      <c r="K36" s="155" t="str">
        <f t="shared" si="2"/>
        <v>~Mana/~CoolDown</v>
      </c>
      <c r="R36" s="155">
        <v>15</v>
      </c>
      <c r="S36" s="155">
        <v>15</v>
      </c>
      <c r="X36" s="371">
        <v>8</v>
      </c>
      <c r="Y36" s="372">
        <v>8</v>
      </c>
      <c r="Z36"/>
      <c r="AA36" s="374">
        <f t="shared" si="4"/>
        <v>0</v>
      </c>
      <c r="AB36" s="155">
        <f t="shared" si="5"/>
        <v>8</v>
      </c>
      <c r="AD36" s="331">
        <v>2</v>
      </c>
      <c r="AE36" s="342" t="s">
        <v>914</v>
      </c>
      <c r="AF36" s="342" t="s">
        <v>3664</v>
      </c>
      <c r="AG36" s="342"/>
      <c r="AH36" s="300"/>
      <c r="AI36" s="342" t="s">
        <v>1062</v>
      </c>
      <c r="AJ36" s="336" t="s">
        <v>983</v>
      </c>
      <c r="AK36" s="321" t="s">
        <v>1127</v>
      </c>
      <c r="AL36" s="279"/>
      <c r="AN36" s="308" t="s">
        <v>2591</v>
      </c>
      <c r="AP36" s="297" t="s">
        <v>1073</v>
      </c>
      <c r="AQ36" s="310"/>
      <c r="AS36" s="645" t="s">
        <v>3757</v>
      </c>
      <c r="AT36" s="645"/>
      <c r="AU36" s="645"/>
      <c r="AW36" s="645" t="s">
        <v>4494</v>
      </c>
      <c r="AX36" s="645"/>
      <c r="AY36" s="645"/>
      <c r="BA36" s="645" t="s">
        <v>4476</v>
      </c>
      <c r="BB36" s="645"/>
      <c r="BC36" s="645"/>
      <c r="BF36" s="662"/>
      <c r="BG36" s="655" t="s">
        <v>3881</v>
      </c>
      <c r="BH36" s="155" t="s">
        <v>3922</v>
      </c>
      <c r="BI36" s="391"/>
      <c r="BJ36" s="391"/>
      <c r="BK36" s="279"/>
      <c r="BL36" s="393" t="s">
        <v>3926</v>
      </c>
      <c r="BM36" s="393"/>
      <c r="BN36" s="155" t="s">
        <v>3927</v>
      </c>
    </row>
    <row r="37" spans="1:66" ht="16.5" customHeight="1">
      <c r="A37" s="155">
        <v>30</v>
      </c>
      <c r="B37" s="155" t="s">
        <v>3651</v>
      </c>
      <c r="C37" s="155" t="s">
        <v>920</v>
      </c>
      <c r="D37" s="155" t="s">
        <v>920</v>
      </c>
      <c r="E37" s="155">
        <v>3</v>
      </c>
      <c r="F37" s="34" t="s">
        <v>4092</v>
      </c>
      <c r="G37" s="474" t="str">
        <f t="shared" si="0"/>
        <v>클릭불가</v>
      </c>
      <c r="H37" s="155" t="s">
        <v>1133</v>
      </c>
      <c r="I37" s="34" t="s">
        <v>3722</v>
      </c>
      <c r="J37" s="155" t="str">
        <f t="shared" si="1"/>
        <v>#Mana/#CoolDown</v>
      </c>
      <c r="K37" s="155" t="str">
        <f t="shared" si="2"/>
        <v>~Mana/~CoolDown</v>
      </c>
      <c r="R37" s="155">
        <v>15</v>
      </c>
      <c r="S37" s="155">
        <v>15</v>
      </c>
      <c r="X37" s="371">
        <v>12</v>
      </c>
      <c r="Y37" s="372">
        <v>12</v>
      </c>
      <c r="Z37"/>
      <c r="AA37" s="374">
        <f t="shared" si="4"/>
        <v>0</v>
      </c>
      <c r="AB37" s="155">
        <f t="shared" si="5"/>
        <v>12</v>
      </c>
      <c r="AD37" s="331">
        <v>3</v>
      </c>
      <c r="AE37" s="342"/>
      <c r="AF37" s="342"/>
      <c r="AG37" s="342"/>
      <c r="AH37" s="300" t="s">
        <v>1018</v>
      </c>
      <c r="AI37" s="342"/>
      <c r="AJ37" s="299"/>
      <c r="AK37" s="321" t="s">
        <v>1133</v>
      </c>
      <c r="AL37" s="279"/>
      <c r="AN37" s="311" t="s">
        <v>3738</v>
      </c>
      <c r="AO37" s="297"/>
      <c r="AP37" s="297"/>
      <c r="AQ37" s="310"/>
      <c r="AS37" s="636" t="s">
        <v>4491</v>
      </c>
      <c r="AT37" s="636"/>
      <c r="AU37" s="636"/>
      <c r="AW37" s="636" t="s">
        <v>4492</v>
      </c>
      <c r="AX37" s="636"/>
      <c r="AY37" s="636"/>
      <c r="BA37" s="636" t="s">
        <v>4493</v>
      </c>
      <c r="BB37" s="636"/>
      <c r="BC37" s="636"/>
      <c r="BF37" s="662"/>
      <c r="BG37" s="655"/>
      <c r="BH37" s="155" t="s">
        <v>3665</v>
      </c>
      <c r="BI37" s="391"/>
      <c r="BJ37" s="391"/>
      <c r="BK37" s="279"/>
      <c r="BL37" s="393" t="s">
        <v>3953</v>
      </c>
      <c r="BM37" s="393"/>
      <c r="BN37" s="155" t="s">
        <v>3954</v>
      </c>
    </row>
    <row r="38" spans="1:66" ht="16.5" customHeight="1">
      <c r="A38" s="155">
        <v>31</v>
      </c>
      <c r="B38" s="155" t="s">
        <v>3651</v>
      </c>
      <c r="C38" s="155" t="s">
        <v>920</v>
      </c>
      <c r="D38" s="155" t="s">
        <v>920</v>
      </c>
      <c r="E38" s="155">
        <v>4</v>
      </c>
      <c r="F38" s="34" t="s">
        <v>4092</v>
      </c>
      <c r="G38" s="474" t="str">
        <f t="shared" si="0"/>
        <v>클릭불가</v>
      </c>
      <c r="H38" s="155" t="s">
        <v>1138</v>
      </c>
      <c r="I38" s="34" t="s">
        <v>3723</v>
      </c>
      <c r="J38" s="155" t="str">
        <f t="shared" si="1"/>
        <v>#Mana/#CoolDown</v>
      </c>
      <c r="K38" s="155" t="str">
        <f t="shared" si="2"/>
        <v>~Mana/~CoolDown</v>
      </c>
      <c r="R38" s="155">
        <v>15</v>
      </c>
      <c r="S38" s="155">
        <v>15</v>
      </c>
      <c r="X38" s="371">
        <v>16</v>
      </c>
      <c r="Y38" s="372">
        <v>16</v>
      </c>
      <c r="Z38"/>
      <c r="AA38" s="374">
        <f t="shared" si="4"/>
        <v>0</v>
      </c>
      <c r="AB38" s="155">
        <f t="shared" si="5"/>
        <v>16</v>
      </c>
      <c r="AD38" s="331">
        <v>4</v>
      </c>
      <c r="AE38" s="342"/>
      <c r="AF38" s="322"/>
      <c r="AG38" s="322" t="s">
        <v>3752</v>
      </c>
      <c r="AH38" s="300"/>
      <c r="AI38" s="342" t="s">
        <v>1073</v>
      </c>
      <c r="AJ38" s="336" t="s">
        <v>991</v>
      </c>
      <c r="AK38" s="333" t="s">
        <v>1138</v>
      </c>
      <c r="AL38" s="279"/>
      <c r="AN38" s="308" t="s">
        <v>2596</v>
      </c>
      <c r="AO38" s="306" t="s">
        <v>1030</v>
      </c>
      <c r="AQ38" s="310"/>
      <c r="AS38" s="636"/>
      <c r="AT38" s="636"/>
      <c r="AU38" s="636"/>
      <c r="AW38" s="636"/>
      <c r="AX38" s="636"/>
      <c r="AY38" s="636"/>
      <c r="BA38" s="636"/>
      <c r="BB38" s="636"/>
      <c r="BC38" s="636"/>
      <c r="BF38" s="662"/>
      <c r="BG38" s="656" t="s">
        <v>3948</v>
      </c>
      <c r="BH38" s="155" t="s">
        <v>3936</v>
      </c>
      <c r="BL38" s="378">
        <v>4</v>
      </c>
      <c r="BN38" s="155" t="s">
        <v>3955</v>
      </c>
    </row>
    <row r="39" spans="1:66" ht="16.5" customHeight="1">
      <c r="A39" s="155">
        <v>32</v>
      </c>
      <c r="B39" s="155" t="s">
        <v>3651</v>
      </c>
      <c r="C39" s="155" t="s">
        <v>920</v>
      </c>
      <c r="D39" s="155" t="s">
        <v>920</v>
      </c>
      <c r="E39" s="155">
        <v>5</v>
      </c>
      <c r="F39" s="34" t="s">
        <v>4092</v>
      </c>
      <c r="G39" s="474" t="str">
        <f t="shared" si="0"/>
        <v>클릭불가</v>
      </c>
      <c r="H39" s="155" t="s">
        <v>1144</v>
      </c>
      <c r="I39" s="34" t="s">
        <v>3724</v>
      </c>
      <c r="J39" s="155" t="str">
        <f t="shared" si="1"/>
        <v>#Mana/#CoolDown</v>
      </c>
      <c r="K39" s="155" t="str">
        <f t="shared" si="2"/>
        <v>~Mana/~CoolDown</v>
      </c>
      <c r="R39" s="155">
        <v>15</v>
      </c>
      <c r="S39" s="155">
        <v>15</v>
      </c>
      <c r="X39" s="371">
        <v>20</v>
      </c>
      <c r="Y39" s="372">
        <v>20</v>
      </c>
      <c r="Z39"/>
      <c r="AA39" s="374">
        <f t="shared" si="4"/>
        <v>0</v>
      </c>
      <c r="AB39" s="155">
        <f t="shared" si="5"/>
        <v>20</v>
      </c>
      <c r="AD39" s="331">
        <v>5</v>
      </c>
      <c r="AE39" s="342" t="s">
        <v>935</v>
      </c>
      <c r="AF39" s="342" t="s">
        <v>3656</v>
      </c>
      <c r="AG39" s="342"/>
      <c r="AH39" s="300"/>
      <c r="AI39" s="342"/>
      <c r="AJ39" s="299"/>
      <c r="AK39" s="422" t="s">
        <v>4066</v>
      </c>
      <c r="AL39" s="279"/>
      <c r="AN39" s="308" t="s">
        <v>2599</v>
      </c>
      <c r="AP39" s="297" t="s">
        <v>2597</v>
      </c>
      <c r="AQ39" s="310"/>
      <c r="AS39" s="636"/>
      <c r="AT39" s="636"/>
      <c r="AU39" s="636"/>
      <c r="AW39" s="636"/>
      <c r="AX39" s="636"/>
      <c r="AY39" s="636"/>
      <c r="BA39" s="636"/>
      <c r="BB39" s="636"/>
      <c r="BC39" s="636"/>
      <c r="BF39" s="663"/>
      <c r="BG39" s="656"/>
      <c r="BH39" s="155" t="s">
        <v>3949</v>
      </c>
      <c r="BL39" s="289" t="s">
        <v>3941</v>
      </c>
      <c r="BN39" s="155" t="s">
        <v>3940</v>
      </c>
    </row>
    <row r="40" spans="1:66" ht="16.5" customHeight="1">
      <c r="A40" s="155">
        <v>33</v>
      </c>
      <c r="B40" s="155" t="s">
        <v>3651</v>
      </c>
      <c r="C40" s="155" t="s">
        <v>920</v>
      </c>
      <c r="D40" s="155" t="s">
        <v>920</v>
      </c>
      <c r="E40" s="155">
        <v>6</v>
      </c>
      <c r="F40" s="34" t="s">
        <v>4092</v>
      </c>
      <c r="G40" s="474" t="str">
        <f t="shared" si="0"/>
        <v>클릭불가</v>
      </c>
      <c r="H40" s="155" t="s">
        <v>1143</v>
      </c>
      <c r="I40" s="34" t="s">
        <v>3725</v>
      </c>
      <c r="J40" s="155" t="str">
        <f t="shared" si="1"/>
        <v>#Mana/#CoolDown</v>
      </c>
      <c r="K40" s="155" t="str">
        <f t="shared" si="2"/>
        <v>~Mana/~CoolDown</v>
      </c>
      <c r="R40" s="155">
        <v>15</v>
      </c>
      <c r="S40" s="155">
        <v>15</v>
      </c>
      <c r="X40" s="371">
        <v>24</v>
      </c>
      <c r="Y40" s="372">
        <v>24</v>
      </c>
      <c r="Z40"/>
      <c r="AA40" s="374">
        <f t="shared" si="4"/>
        <v>0</v>
      </c>
      <c r="AB40" s="155">
        <f t="shared" si="5"/>
        <v>24</v>
      </c>
      <c r="AD40" s="331">
        <v>6</v>
      </c>
      <c r="AE40" s="342"/>
      <c r="AF40" s="342"/>
      <c r="AG40" s="342"/>
      <c r="AH40" s="335" t="s">
        <v>1030</v>
      </c>
      <c r="AI40" s="342"/>
      <c r="AJ40" s="299"/>
      <c r="AK40" s="321" t="s">
        <v>1143</v>
      </c>
      <c r="AL40" s="279"/>
      <c r="AN40" s="308" t="s">
        <v>2601</v>
      </c>
      <c r="AO40" s="306"/>
      <c r="AQ40" s="309"/>
      <c r="AS40" s="636"/>
      <c r="AT40" s="636"/>
      <c r="AU40" s="636"/>
      <c r="BF40" s="155"/>
      <c r="BG40" s="656" t="s">
        <v>3952</v>
      </c>
      <c r="BH40" s="155" t="s">
        <v>3909</v>
      </c>
      <c r="BI40" s="391"/>
      <c r="BJ40" s="391"/>
      <c r="BK40" s="279"/>
      <c r="BL40" s="393" t="s">
        <v>3906</v>
      </c>
      <c r="BM40" s="393"/>
      <c r="BN40" s="155" t="s">
        <v>3962</v>
      </c>
    </row>
    <row r="41" spans="1:66" ht="16.5" customHeight="1">
      <c r="A41" s="155">
        <v>34</v>
      </c>
      <c r="B41" s="155" t="s">
        <v>3651</v>
      </c>
      <c r="C41" s="155" t="s">
        <v>920</v>
      </c>
      <c r="D41" s="155" t="s">
        <v>920</v>
      </c>
      <c r="E41" s="155">
        <v>7</v>
      </c>
      <c r="F41" s="34" t="s">
        <v>4092</v>
      </c>
      <c r="G41" s="474" t="str">
        <f t="shared" si="0"/>
        <v>클릭불가</v>
      </c>
      <c r="H41" s="155" t="s">
        <v>1091</v>
      </c>
      <c r="I41" s="34" t="s">
        <v>3840</v>
      </c>
      <c r="J41" s="155" t="str">
        <f t="shared" si="1"/>
        <v>#Mana/#CoolDown</v>
      </c>
      <c r="K41" s="155" t="str">
        <f t="shared" si="2"/>
        <v>~Mana/~CoolDown</v>
      </c>
      <c r="R41" s="155">
        <v>15</v>
      </c>
      <c r="S41" s="155">
        <v>15</v>
      </c>
      <c r="X41" s="371">
        <v>56</v>
      </c>
      <c r="Y41" s="372">
        <v>56</v>
      </c>
      <c r="Z41"/>
      <c r="AA41" s="374">
        <f t="shared" si="4"/>
        <v>0</v>
      </c>
      <c r="AB41" s="155">
        <f t="shared" si="5"/>
        <v>56</v>
      </c>
      <c r="AD41" s="331">
        <v>7</v>
      </c>
      <c r="AE41" s="342"/>
      <c r="AF41" s="334"/>
      <c r="AG41" s="334" t="s">
        <v>3753</v>
      </c>
      <c r="AH41" s="300"/>
      <c r="AI41" s="342" t="s">
        <v>3653</v>
      </c>
      <c r="AJ41" s="336" t="s">
        <v>999</v>
      </c>
      <c r="AK41" s="321" t="s">
        <v>4453</v>
      </c>
      <c r="AL41" s="279"/>
      <c r="AN41" s="312" t="s">
        <v>3739</v>
      </c>
      <c r="AO41" s="297"/>
      <c r="AP41" s="297"/>
      <c r="AQ41" s="310"/>
      <c r="BE41" s="155"/>
      <c r="BF41" s="155"/>
      <c r="BG41" s="656"/>
      <c r="BH41" s="155" t="s">
        <v>3937</v>
      </c>
      <c r="BL41" s="376">
        <v>0.5</v>
      </c>
      <c r="BN41" s="155" t="s">
        <v>3959</v>
      </c>
    </row>
    <row r="42" spans="1:66" ht="16.5" customHeight="1">
      <c r="A42" s="155">
        <v>35</v>
      </c>
      <c r="B42" s="155" t="s">
        <v>3651</v>
      </c>
      <c r="C42" s="155" t="s">
        <v>920</v>
      </c>
      <c r="D42" s="155" t="s">
        <v>920</v>
      </c>
      <c r="E42" s="155">
        <v>8</v>
      </c>
      <c r="F42" s="34" t="s">
        <v>4092</v>
      </c>
      <c r="G42" s="474" t="str">
        <f t="shared" si="0"/>
        <v>클릭불가</v>
      </c>
      <c r="H42" s="155" t="s">
        <v>1157</v>
      </c>
      <c r="I42" s="34" t="s">
        <v>3726</v>
      </c>
      <c r="J42" s="155" t="str">
        <f t="shared" si="1"/>
        <v>#Mana/#CoolDown</v>
      </c>
      <c r="K42" s="155" t="str">
        <f t="shared" si="2"/>
        <v>~Mana/~CoolDown</v>
      </c>
      <c r="R42" s="155">
        <v>15</v>
      </c>
      <c r="S42" s="155">
        <v>15</v>
      </c>
      <c r="X42" s="371">
        <v>28</v>
      </c>
      <c r="Y42" s="372">
        <v>28</v>
      </c>
      <c r="Z42"/>
      <c r="AA42" s="374">
        <f t="shared" si="4"/>
        <v>0</v>
      </c>
      <c r="AB42" s="155">
        <f t="shared" si="5"/>
        <v>28</v>
      </c>
      <c r="AD42" s="331">
        <v>8</v>
      </c>
      <c r="AE42" s="342" t="s">
        <v>945</v>
      </c>
      <c r="AF42" s="342"/>
      <c r="AG42" s="323" t="s">
        <v>1209</v>
      </c>
      <c r="AH42" s="300"/>
      <c r="AI42" s="342"/>
      <c r="AJ42" s="299"/>
      <c r="AK42" s="333" t="s">
        <v>1157</v>
      </c>
      <c r="AL42" s="279"/>
      <c r="AN42" s="312" t="s">
        <v>3740</v>
      </c>
      <c r="AO42" s="284"/>
      <c r="AP42" s="284"/>
      <c r="AQ42" s="310" t="s">
        <v>3737</v>
      </c>
      <c r="AT42" s="666" t="s">
        <v>4453</v>
      </c>
      <c r="AU42" s="668"/>
      <c r="BG42" s="656"/>
      <c r="BH42" s="155" t="s">
        <v>3875</v>
      </c>
      <c r="BL42" s="376">
        <v>1</v>
      </c>
      <c r="BN42" s="155" t="s">
        <v>3958</v>
      </c>
    </row>
    <row r="43" spans="1:66" ht="16.5" customHeight="1">
      <c r="A43" s="155">
        <v>36</v>
      </c>
      <c r="B43" s="155" t="s">
        <v>3651</v>
      </c>
      <c r="C43" s="155" t="s">
        <v>920</v>
      </c>
      <c r="D43" s="155" t="s">
        <v>920</v>
      </c>
      <c r="E43" s="155">
        <v>9</v>
      </c>
      <c r="F43" s="34" t="s">
        <v>4092</v>
      </c>
      <c r="G43" s="474" t="str">
        <f t="shared" si="0"/>
        <v>클릭불가</v>
      </c>
      <c r="H43" s="155" t="s">
        <v>1148</v>
      </c>
      <c r="I43" s="34" t="s">
        <v>3727</v>
      </c>
      <c r="J43" s="155" t="str">
        <f t="shared" si="1"/>
        <v>#Mana/#CoolDown</v>
      </c>
      <c r="K43" s="155" t="str">
        <f t="shared" si="2"/>
        <v>~Mana/~CoolDown</v>
      </c>
      <c r="R43" s="155">
        <v>15</v>
      </c>
      <c r="S43" s="155">
        <v>15</v>
      </c>
      <c r="X43" s="371">
        <v>32</v>
      </c>
      <c r="Y43" s="372">
        <v>32</v>
      </c>
      <c r="Z43"/>
      <c r="AA43" s="374">
        <f t="shared" si="4"/>
        <v>0</v>
      </c>
      <c r="AB43" s="155">
        <f t="shared" si="5"/>
        <v>32</v>
      </c>
      <c r="AD43" s="331">
        <v>9</v>
      </c>
      <c r="AE43" s="342"/>
      <c r="AF43" s="334"/>
      <c r="AG43" s="334" t="s">
        <v>3754</v>
      </c>
      <c r="AH43" s="300"/>
      <c r="AI43" s="342"/>
      <c r="AJ43" s="299"/>
      <c r="AK43" s="333" t="s">
        <v>1148</v>
      </c>
      <c r="AL43" s="279"/>
      <c r="AN43" s="312" t="s">
        <v>3741</v>
      </c>
      <c r="AO43" s="307" t="s">
        <v>3736</v>
      </c>
      <c r="AP43" s="284"/>
      <c r="AQ43" s="313"/>
      <c r="AS43" s="667"/>
      <c r="AT43" s="668"/>
      <c r="AU43" s="668"/>
      <c r="AW43" s="34"/>
      <c r="BB43" s="155"/>
      <c r="BD43" s="155"/>
      <c r="BG43" s="656"/>
      <c r="BH43" s="155" t="s">
        <v>3939</v>
      </c>
      <c r="BL43" s="376">
        <v>1.25</v>
      </c>
      <c r="BN43" s="155" t="s">
        <v>3961</v>
      </c>
    </row>
    <row r="44" spans="1:66" ht="16.5" customHeight="1">
      <c r="A44" s="155">
        <v>37</v>
      </c>
      <c r="B44" s="155" t="s">
        <v>3651</v>
      </c>
      <c r="C44" s="155" t="s">
        <v>920</v>
      </c>
      <c r="D44" s="155" t="s">
        <v>920</v>
      </c>
      <c r="E44" s="155">
        <v>10</v>
      </c>
      <c r="F44" s="34" t="s">
        <v>4092</v>
      </c>
      <c r="G44" s="474" t="str">
        <f t="shared" si="0"/>
        <v>클릭불가</v>
      </c>
      <c r="H44" s="155" t="s">
        <v>1152</v>
      </c>
      <c r="I44" s="34" t="s">
        <v>3728</v>
      </c>
      <c r="J44" s="155" t="str">
        <f t="shared" si="1"/>
        <v>#Mana/#CoolDown</v>
      </c>
      <c r="K44" s="155" t="str">
        <f t="shared" si="2"/>
        <v>~Mana/~CoolDown</v>
      </c>
      <c r="R44" s="155">
        <v>15</v>
      </c>
      <c r="S44" s="155">
        <v>15</v>
      </c>
      <c r="X44" s="371">
        <v>36</v>
      </c>
      <c r="Y44" s="372">
        <v>36</v>
      </c>
      <c r="Z44"/>
      <c r="AA44" s="374">
        <f t="shared" si="4"/>
        <v>0</v>
      </c>
      <c r="AB44" s="155">
        <f t="shared" si="5"/>
        <v>36</v>
      </c>
      <c r="AD44" s="331">
        <v>10</v>
      </c>
      <c r="AE44" s="342" t="s">
        <v>955</v>
      </c>
      <c r="AF44" s="342"/>
      <c r="AG44" s="342"/>
      <c r="AH44" s="300"/>
      <c r="AI44" s="342"/>
      <c r="AJ44" s="299" t="s">
        <v>1109</v>
      </c>
      <c r="AK44" s="333" t="s">
        <v>1152</v>
      </c>
      <c r="AL44" s="279"/>
      <c r="AN44" s="312" t="s">
        <v>3742</v>
      </c>
      <c r="AO44" s="284"/>
      <c r="AP44" s="297" t="s">
        <v>1091</v>
      </c>
      <c r="AQ44" s="313"/>
      <c r="AS44" s="671" t="s">
        <v>3751</v>
      </c>
      <c r="AT44" s="671"/>
      <c r="AU44" s="671"/>
      <c r="AV44" s="670"/>
      <c r="AX44" s="666" t="s">
        <v>4478</v>
      </c>
      <c r="AY44" s="666"/>
      <c r="BA44" s="155"/>
      <c r="BB44" s="666" t="s">
        <v>4478</v>
      </c>
      <c r="BC44" s="668"/>
      <c r="BG44" s="656"/>
      <c r="BH44" s="155" t="s">
        <v>3938</v>
      </c>
      <c r="BL44" s="376">
        <v>1.5</v>
      </c>
      <c r="BN44" s="155" t="s">
        <v>3960</v>
      </c>
    </row>
    <row r="45" spans="1:66" ht="16.5" customHeight="1">
      <c r="A45" s="155">
        <v>38</v>
      </c>
      <c r="B45" s="155" t="s">
        <v>3651</v>
      </c>
      <c r="C45" s="155" t="s">
        <v>920</v>
      </c>
      <c r="D45" s="155" t="s">
        <v>920</v>
      </c>
      <c r="E45" s="155">
        <v>11</v>
      </c>
      <c r="F45" s="34" t="s">
        <v>4092</v>
      </c>
      <c r="G45" s="474" t="str">
        <f t="shared" si="0"/>
        <v>클릭불가</v>
      </c>
      <c r="H45" s="155" t="s">
        <v>1156</v>
      </c>
      <c r="I45" s="34" t="s">
        <v>3729</v>
      </c>
      <c r="J45" s="155" t="str">
        <f t="shared" si="1"/>
        <v>#Mana/#CoolDown</v>
      </c>
      <c r="K45" s="155" t="str">
        <f t="shared" si="2"/>
        <v>~Mana/~CoolDown</v>
      </c>
      <c r="R45" s="155">
        <v>15</v>
      </c>
      <c r="S45" s="155">
        <v>15</v>
      </c>
      <c r="X45" s="371">
        <v>40</v>
      </c>
      <c r="Y45" s="372">
        <v>40</v>
      </c>
      <c r="Z45"/>
      <c r="AA45" s="374">
        <f t="shared" si="4"/>
        <v>0</v>
      </c>
      <c r="AB45" s="155">
        <f t="shared" si="5"/>
        <v>40</v>
      </c>
      <c r="AD45" s="331">
        <v>11</v>
      </c>
      <c r="AE45" s="342"/>
      <c r="AF45" s="324"/>
      <c r="AG45" s="324" t="s">
        <v>1199</v>
      </c>
      <c r="AH45" s="300" t="s">
        <v>1041</v>
      </c>
      <c r="AI45" s="342"/>
      <c r="AJ45" s="299"/>
      <c r="AK45" s="333" t="s">
        <v>1156</v>
      </c>
      <c r="AL45" s="279"/>
      <c r="AN45" s="312" t="s">
        <v>3743</v>
      </c>
      <c r="AO45" s="284"/>
      <c r="AP45" s="284"/>
      <c r="AQ45" s="313"/>
      <c r="AS45" s="680" t="s">
        <v>4507</v>
      </c>
      <c r="AT45" s="675"/>
      <c r="AU45" s="675"/>
      <c r="AW45" s="667"/>
      <c r="AX45" s="666"/>
      <c r="AY45" s="666"/>
      <c r="AZ45" s="338"/>
      <c r="BA45" s="667"/>
      <c r="BB45" s="668"/>
      <c r="BC45" s="668"/>
      <c r="BG45" s="656"/>
      <c r="BH45" s="155" t="s">
        <v>3876</v>
      </c>
      <c r="BJ45" s="155">
        <f>1.25^6 * 1.15^9</f>
        <v>13.41963307159393</v>
      </c>
      <c r="BL45" s="338" t="s">
        <v>3956</v>
      </c>
      <c r="BN45" s="155" t="s">
        <v>3957</v>
      </c>
    </row>
    <row r="46" spans="1:66" ht="16.5" customHeight="1">
      <c r="A46" s="155">
        <v>39</v>
      </c>
      <c r="B46" s="155" t="s">
        <v>3651</v>
      </c>
      <c r="C46" s="155" t="s">
        <v>920</v>
      </c>
      <c r="D46" s="155" t="s">
        <v>920</v>
      </c>
      <c r="E46" s="155">
        <v>12</v>
      </c>
      <c r="F46" s="34" t="s">
        <v>4092</v>
      </c>
      <c r="G46" s="474" t="str">
        <f t="shared" si="0"/>
        <v>클릭불가</v>
      </c>
      <c r="H46" s="155" t="s">
        <v>1161</v>
      </c>
      <c r="I46" s="34" t="s">
        <v>3730</v>
      </c>
      <c r="J46" s="155" t="str">
        <f t="shared" si="1"/>
        <v>#Mana/#CoolDown</v>
      </c>
      <c r="K46" s="155" t="str">
        <f t="shared" si="2"/>
        <v>~Mana/~CoolDown</v>
      </c>
      <c r="R46" s="155">
        <v>15</v>
      </c>
      <c r="S46" s="155">
        <v>15</v>
      </c>
      <c r="X46" s="371">
        <v>44</v>
      </c>
      <c r="Y46" s="372">
        <v>44</v>
      </c>
      <c r="Z46"/>
      <c r="AA46" s="374">
        <f t="shared" si="4"/>
        <v>0</v>
      </c>
      <c r="AB46" s="155">
        <f t="shared" si="5"/>
        <v>44</v>
      </c>
      <c r="AD46" s="331">
        <v>12</v>
      </c>
      <c r="AE46" s="342"/>
      <c r="AF46" s="342"/>
      <c r="AG46" s="342"/>
      <c r="AH46" s="300"/>
      <c r="AI46" s="342" t="s">
        <v>1091</v>
      </c>
      <c r="AJ46" s="299"/>
      <c r="AK46" s="321" t="s">
        <v>1161</v>
      </c>
      <c r="AL46" s="279"/>
      <c r="AN46" s="312" t="s">
        <v>3744</v>
      </c>
      <c r="AO46" s="284"/>
      <c r="AP46" s="284"/>
      <c r="AQ46" s="313"/>
      <c r="AS46" s="676" t="s">
        <v>4506</v>
      </c>
      <c r="AT46" s="676"/>
      <c r="AU46" s="676"/>
      <c r="AW46" s="671" t="s">
        <v>4495</v>
      </c>
      <c r="AX46" s="671"/>
      <c r="AY46" s="671"/>
      <c r="AZ46" s="338"/>
      <c r="BA46" s="671" t="s">
        <v>4500</v>
      </c>
      <c r="BB46" s="671"/>
      <c r="BC46" s="671"/>
      <c r="BG46" s="656"/>
      <c r="BH46" s="155" t="s">
        <v>3709</v>
      </c>
      <c r="BL46" s="338" t="s">
        <v>3950</v>
      </c>
      <c r="BN46" s="155" t="s">
        <v>3951</v>
      </c>
    </row>
    <row r="47" spans="1:66" ht="17.25" customHeight="1" thickBot="1">
      <c r="A47" s="155">
        <v>40</v>
      </c>
      <c r="B47" s="155" t="s">
        <v>3651</v>
      </c>
      <c r="C47" s="155" t="s">
        <v>920</v>
      </c>
      <c r="D47" s="155" t="s">
        <v>920</v>
      </c>
      <c r="E47" s="155">
        <v>13</v>
      </c>
      <c r="F47" s="34" t="s">
        <v>4092</v>
      </c>
      <c r="G47" s="474" t="str">
        <f t="shared" si="0"/>
        <v>클릭불가</v>
      </c>
      <c r="H47" s="155" t="s">
        <v>1177</v>
      </c>
      <c r="I47" s="34" t="s">
        <v>3731</v>
      </c>
      <c r="J47" s="155" t="str">
        <f t="shared" si="1"/>
        <v>#Mana/#CoolDown</v>
      </c>
      <c r="K47" s="155" t="str">
        <f t="shared" si="2"/>
        <v>~Mana/~CoolDown</v>
      </c>
      <c r="R47" s="155">
        <v>15</v>
      </c>
      <c r="S47" s="155">
        <v>15</v>
      </c>
      <c r="X47" s="371">
        <v>48</v>
      </c>
      <c r="Y47" s="372">
        <v>48</v>
      </c>
      <c r="Z47"/>
      <c r="AA47" s="374">
        <f t="shared" si="4"/>
        <v>0</v>
      </c>
      <c r="AB47" s="155">
        <f t="shared" si="5"/>
        <v>48</v>
      </c>
      <c r="AD47" s="331">
        <v>13</v>
      </c>
      <c r="AE47" s="342"/>
      <c r="AF47" s="342"/>
      <c r="AG47" s="342"/>
      <c r="AH47" s="300"/>
      <c r="AI47" s="342"/>
      <c r="AJ47" s="299"/>
      <c r="AK47" s="422" t="s">
        <v>1177</v>
      </c>
      <c r="AL47" s="279"/>
      <c r="AN47" s="314" t="s">
        <v>3745</v>
      </c>
      <c r="AO47" s="315"/>
      <c r="AP47" s="315"/>
      <c r="AQ47" s="316"/>
      <c r="AW47" s="678" t="s">
        <v>4496</v>
      </c>
      <c r="AX47" s="679"/>
      <c r="AY47" s="679"/>
      <c r="AZ47" s="338"/>
      <c r="BA47" s="681" t="s">
        <v>4496</v>
      </c>
      <c r="BB47" s="682"/>
      <c r="BC47" s="682"/>
      <c r="BE47" s="155"/>
      <c r="BF47" s="155"/>
      <c r="BG47" s="155"/>
      <c r="BH47" s="155"/>
    </row>
    <row r="48" spans="1:66" ht="17.25" customHeight="1" thickBot="1">
      <c r="A48" s="155">
        <v>41</v>
      </c>
      <c r="B48" s="155" t="s">
        <v>3651</v>
      </c>
      <c r="C48" s="155" t="s">
        <v>920</v>
      </c>
      <c r="D48" s="155" t="s">
        <v>920</v>
      </c>
      <c r="E48" s="155">
        <v>14</v>
      </c>
      <c r="F48" s="34" t="s">
        <v>4092</v>
      </c>
      <c r="G48" s="474" t="str">
        <f t="shared" si="0"/>
        <v>클릭불가</v>
      </c>
      <c r="H48" s="155" t="s">
        <v>1182</v>
      </c>
      <c r="I48" s="34" t="s">
        <v>3732</v>
      </c>
      <c r="J48" s="155" t="str">
        <f t="shared" si="1"/>
        <v>#Mana/#CoolDown</v>
      </c>
      <c r="K48" s="155" t="str">
        <f t="shared" si="2"/>
        <v>~Mana/~CoolDown</v>
      </c>
      <c r="R48" s="155">
        <v>15</v>
      </c>
      <c r="S48" s="155">
        <v>15</v>
      </c>
      <c r="X48" s="371">
        <v>52</v>
      </c>
      <c r="Y48" s="372">
        <v>52</v>
      </c>
      <c r="Z48"/>
      <c r="AA48" s="374">
        <f t="shared" si="4"/>
        <v>0</v>
      </c>
      <c r="AB48" s="155">
        <f t="shared" si="5"/>
        <v>52</v>
      </c>
      <c r="AD48" s="332">
        <v>14</v>
      </c>
      <c r="AE48" s="325"/>
      <c r="AF48" s="325"/>
      <c r="AG48" s="325"/>
      <c r="AH48" s="326"/>
      <c r="AI48" s="325"/>
      <c r="AJ48" s="327"/>
      <c r="AK48" s="421" t="s">
        <v>1182</v>
      </c>
      <c r="AL48" s="279"/>
      <c r="AS48" s="645" t="s">
        <v>3757</v>
      </c>
      <c r="AT48" s="645"/>
      <c r="AU48" s="645"/>
      <c r="AW48" s="665" t="s">
        <v>4497</v>
      </c>
      <c r="AX48" s="665"/>
      <c r="AY48" s="665"/>
      <c r="AZ48" s="338"/>
      <c r="BA48" s="665" t="s">
        <v>4501</v>
      </c>
      <c r="BB48" s="665"/>
      <c r="BC48" s="665"/>
      <c r="BE48" s="155"/>
      <c r="BF48" s="155"/>
      <c r="BG48" s="155"/>
      <c r="BH48" s="155"/>
    </row>
    <row r="49" spans="1:64" ht="16.5" customHeight="1">
      <c r="A49" s="155">
        <v>42</v>
      </c>
      <c r="B49" s="155" t="s">
        <v>3651</v>
      </c>
      <c r="C49" s="155" t="s">
        <v>424</v>
      </c>
      <c r="D49" s="155" t="s">
        <v>3681</v>
      </c>
      <c r="E49" s="155">
        <v>1</v>
      </c>
      <c r="F49" s="34" t="s">
        <v>4092</v>
      </c>
      <c r="G49" s="474" t="str">
        <f t="shared" si="0"/>
        <v>클릭불가</v>
      </c>
      <c r="H49" s="155" t="s">
        <v>1205</v>
      </c>
      <c r="I49" s="34" t="s">
        <v>3734</v>
      </c>
      <c r="J49" s="155" t="str">
        <f t="shared" si="1"/>
        <v>#Damage</v>
      </c>
      <c r="K49" s="155" t="str">
        <f t="shared" si="2"/>
        <v>~Damage</v>
      </c>
      <c r="R49" s="155"/>
      <c r="S49" s="2"/>
      <c r="T49" s="155">
        <v>1</v>
      </c>
      <c r="U49" s="155">
        <v>10</v>
      </c>
      <c r="X49" s="371"/>
      <c r="Y49" s="372"/>
      <c r="Z49"/>
      <c r="AB49" s="155"/>
      <c r="AD49" s="279"/>
      <c r="AE49" s="279"/>
      <c r="AF49" s="279"/>
      <c r="AG49" s="279"/>
      <c r="AH49" s="279"/>
      <c r="AI49" s="279"/>
      <c r="AJ49" s="279"/>
      <c r="AK49" s="279"/>
      <c r="AL49" s="279"/>
      <c r="AS49" s="636" t="s">
        <v>4491</v>
      </c>
      <c r="AT49" s="636"/>
      <c r="AU49" s="636"/>
      <c r="AZ49" s="338"/>
      <c r="BA49" s="155"/>
      <c r="BB49" s="155"/>
      <c r="BD49" s="155"/>
      <c r="BE49" s="155"/>
      <c r="BF49" s="155"/>
      <c r="BG49" s="155"/>
      <c r="BH49" s="155"/>
    </row>
    <row r="50" spans="1:64" ht="16.5" customHeight="1">
      <c r="A50" s="155">
        <v>43</v>
      </c>
      <c r="B50" s="155" t="s">
        <v>3651</v>
      </c>
      <c r="C50" s="155" t="s">
        <v>424</v>
      </c>
      <c r="D50" s="155" t="s">
        <v>3681</v>
      </c>
      <c r="E50" s="155">
        <v>8</v>
      </c>
      <c r="F50" s="34" t="s">
        <v>4092</v>
      </c>
      <c r="G50" s="474" t="str">
        <f t="shared" si="0"/>
        <v>클릭불가</v>
      </c>
      <c r="H50" s="155" t="s">
        <v>1209</v>
      </c>
      <c r="I50" s="164" t="s">
        <v>3761</v>
      </c>
      <c r="J50" s="155" t="str">
        <f t="shared" si="1"/>
        <v>#Damage</v>
      </c>
      <c r="K50" s="155" t="str">
        <f t="shared" si="2"/>
        <v>~Damage</v>
      </c>
      <c r="R50" s="155"/>
      <c r="S50" s="2"/>
      <c r="T50" s="155">
        <v>1</v>
      </c>
      <c r="U50" s="155">
        <v>10</v>
      </c>
      <c r="X50" s="371"/>
      <c r="Y50" s="372"/>
      <c r="Z50"/>
      <c r="AB50" s="155"/>
      <c r="AS50" s="636"/>
      <c r="AT50" s="636"/>
      <c r="AU50" s="636"/>
      <c r="AW50" s="645" t="s">
        <v>4494</v>
      </c>
      <c r="AX50" s="645"/>
      <c r="AY50" s="645"/>
      <c r="AZ50" s="338"/>
      <c r="BA50" s="645" t="s">
        <v>4476</v>
      </c>
      <c r="BB50" s="645"/>
      <c r="BC50" s="645"/>
      <c r="BD50" s="155"/>
      <c r="BF50" s="155"/>
      <c r="BG50" s="155"/>
    </row>
    <row r="51" spans="1:64" ht="16.5" customHeight="1">
      <c r="A51" s="155">
        <v>44</v>
      </c>
      <c r="B51" s="155" t="s">
        <v>1213</v>
      </c>
      <c r="C51" s="155" t="s">
        <v>566</v>
      </c>
      <c r="D51" s="155" t="s">
        <v>1214</v>
      </c>
      <c r="E51" s="155">
        <v>0</v>
      </c>
      <c r="F51" s="155" t="s">
        <v>4095</v>
      </c>
      <c r="G51" s="474" t="str">
        <f t="shared" si="0"/>
        <v>대상형</v>
      </c>
      <c r="H51" s="155" t="s">
        <v>3839</v>
      </c>
      <c r="I51" s="155" t="s">
        <v>4391</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1">
        <v>215</v>
      </c>
      <c r="Y51" s="372">
        <v>43</v>
      </c>
      <c r="Z51"/>
      <c r="AB51" s="155"/>
      <c r="AO51" s="683"/>
      <c r="AP51" s="683"/>
      <c r="AQ51" s="683"/>
      <c r="AS51" s="636"/>
      <c r="AT51" s="636"/>
      <c r="AU51" s="636"/>
      <c r="AW51" s="636" t="s">
        <v>4492</v>
      </c>
      <c r="AX51" s="636"/>
      <c r="AY51" s="636"/>
      <c r="AZ51" s="338"/>
      <c r="BA51" s="636" t="s">
        <v>4493</v>
      </c>
      <c r="BB51" s="636"/>
      <c r="BC51" s="636"/>
      <c r="BD51" s="155"/>
      <c r="BF51" s="155"/>
      <c r="BG51" s="155"/>
    </row>
    <row r="52" spans="1:64" ht="16.5" customHeight="1">
      <c r="A52" s="155">
        <v>45</v>
      </c>
      <c r="B52" s="155" t="s">
        <v>1213</v>
      </c>
      <c r="C52" s="155" t="s">
        <v>566</v>
      </c>
      <c r="D52" s="155" t="s">
        <v>1214</v>
      </c>
      <c r="E52" s="155">
        <v>1</v>
      </c>
      <c r="F52" s="155" t="s">
        <v>4096</v>
      </c>
      <c r="G52" s="474" t="str">
        <f t="shared" si="0"/>
        <v>대상형</v>
      </c>
      <c r="H52" s="155" t="s">
        <v>4343</v>
      </c>
      <c r="I52" s="155" t="s">
        <v>4392</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1">
        <v>322</v>
      </c>
      <c r="Y52" s="372">
        <v>64</v>
      </c>
      <c r="Z52"/>
      <c r="AB52" s="155"/>
      <c r="AO52" s="683"/>
      <c r="AP52" s="683"/>
      <c r="AQ52" s="683"/>
      <c r="AS52" s="636"/>
      <c r="AT52" s="636"/>
      <c r="AU52" s="636"/>
      <c r="AW52" s="636"/>
      <c r="AX52" s="636"/>
      <c r="AY52" s="636"/>
      <c r="AZ52" s="338"/>
      <c r="BA52" s="636"/>
      <c r="BB52" s="636"/>
      <c r="BC52" s="636"/>
      <c r="BF52" s="393"/>
    </row>
    <row r="53" spans="1:64">
      <c r="A53" s="155">
        <v>46</v>
      </c>
      <c r="B53" s="155" t="s">
        <v>1213</v>
      </c>
      <c r="C53" s="155" t="s">
        <v>566</v>
      </c>
      <c r="D53" s="155" t="s">
        <v>1214</v>
      </c>
      <c r="E53" s="155">
        <v>3</v>
      </c>
      <c r="F53" s="155" t="s">
        <v>4095</v>
      </c>
      <c r="G53" s="474" t="str">
        <f t="shared" si="0"/>
        <v>대상형</v>
      </c>
      <c r="H53" s="155" t="s">
        <v>3824</v>
      </c>
      <c r="I53" s="155" t="s">
        <v>4393</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1">
        <v>536</v>
      </c>
      <c r="Y53" s="372">
        <v>107</v>
      </c>
      <c r="Z53"/>
      <c r="AB53" s="155"/>
      <c r="AG53" s="155" t="s">
        <v>4452</v>
      </c>
      <c r="AO53" s="684"/>
      <c r="AP53" s="684"/>
      <c r="AQ53" s="684"/>
      <c r="AT53" s="277"/>
      <c r="AW53" s="636"/>
      <c r="AX53" s="636"/>
      <c r="AY53" s="636"/>
      <c r="AZ53" s="338"/>
      <c r="BA53" s="636"/>
      <c r="BB53" s="636"/>
      <c r="BC53" s="636"/>
      <c r="BF53" s="393"/>
      <c r="BH53" s="649" t="s">
        <v>3760</v>
      </c>
      <c r="BI53" s="649"/>
      <c r="BJ53" s="649"/>
    </row>
    <row r="54" spans="1:64">
      <c r="A54" s="155">
        <v>47</v>
      </c>
      <c r="B54" s="155" t="s">
        <v>1213</v>
      </c>
      <c r="C54" s="155" t="s">
        <v>566</v>
      </c>
      <c r="D54" s="155" t="s">
        <v>1214</v>
      </c>
      <c r="E54" s="155">
        <v>3</v>
      </c>
      <c r="F54" s="155" t="s">
        <v>4095</v>
      </c>
      <c r="G54" s="474" t="str">
        <f t="shared" si="0"/>
        <v>대상형</v>
      </c>
      <c r="H54" s="155" t="s">
        <v>3825</v>
      </c>
      <c r="I54" s="155" t="s">
        <v>4394</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1">
        <v>536</v>
      </c>
      <c r="Y54" s="372">
        <v>107</v>
      </c>
      <c r="Z54"/>
      <c r="AB54" s="155"/>
      <c r="AG54" s="155" t="s">
        <v>4450</v>
      </c>
      <c r="AI54" s="155" t="s">
        <v>4451</v>
      </c>
      <c r="AO54" s="669"/>
      <c r="AP54" s="661"/>
      <c r="AQ54" s="661"/>
      <c r="AS54" s="379"/>
      <c r="AU54" s="391"/>
      <c r="AW54" s="653" t="s">
        <v>4504</v>
      </c>
      <c r="AX54" s="653"/>
      <c r="AY54" s="653"/>
      <c r="AZ54" s="338"/>
      <c r="BF54" s="155"/>
      <c r="BG54" s="155"/>
      <c r="BH54" s="155" t="s">
        <v>3755</v>
      </c>
      <c r="BJ54" s="292"/>
    </row>
    <row r="55" spans="1:64" ht="16.5" customHeight="1">
      <c r="A55" s="155">
        <v>48</v>
      </c>
      <c r="B55" s="155" t="s">
        <v>1213</v>
      </c>
      <c r="C55" s="155" t="s">
        <v>566</v>
      </c>
      <c r="D55" s="155" t="s">
        <v>1214</v>
      </c>
      <c r="E55" s="155">
        <v>7</v>
      </c>
      <c r="F55" s="155" t="s">
        <v>4095</v>
      </c>
      <c r="G55" s="474" t="str">
        <f t="shared" si="0"/>
        <v>대상형</v>
      </c>
      <c r="H55" s="155" t="s">
        <v>4342</v>
      </c>
      <c r="I55" s="155" t="s">
        <v>4395</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1">
        <v>964</v>
      </c>
      <c r="Y55" s="372">
        <v>193</v>
      </c>
      <c r="Z55"/>
      <c r="AB55" s="155"/>
      <c r="AO55" s="662"/>
      <c r="AP55" s="662"/>
      <c r="AQ55" s="662"/>
      <c r="AS55" s="379"/>
      <c r="AW55" s="653"/>
      <c r="AX55" s="653"/>
      <c r="AY55" s="653"/>
      <c r="AZ55" s="338"/>
      <c r="BE55" s="155"/>
      <c r="BF55" s="155"/>
      <c r="BG55" s="155"/>
      <c r="BH55" s="155" t="s">
        <v>3758</v>
      </c>
      <c r="BJ55" s="292"/>
      <c r="BL55" s="279"/>
    </row>
    <row r="56" spans="1:64" ht="16.5" customHeight="1">
      <c r="A56" s="155">
        <v>49</v>
      </c>
      <c r="B56" s="155" t="s">
        <v>1213</v>
      </c>
      <c r="C56" s="155" t="s">
        <v>566</v>
      </c>
      <c r="D56" s="155" t="s">
        <v>1214</v>
      </c>
      <c r="E56" s="155">
        <v>0</v>
      </c>
      <c r="F56" s="155" t="s">
        <v>4095</v>
      </c>
      <c r="G56" s="474" t="str">
        <f t="shared" si="0"/>
        <v>대상형</v>
      </c>
      <c r="H56" s="155" t="s">
        <v>3826</v>
      </c>
      <c r="I56" s="155" t="s">
        <v>4396</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1">
        <v>215</v>
      </c>
      <c r="Y56" s="372">
        <v>43</v>
      </c>
      <c r="Z56"/>
      <c r="AB56" s="155"/>
      <c r="AO56" s="662"/>
      <c r="AP56" s="662"/>
      <c r="AQ56" s="662"/>
      <c r="AS56" s="379"/>
      <c r="BE56" s="155"/>
      <c r="BF56" s="155"/>
      <c r="BG56" s="155"/>
      <c r="BH56" s="155" t="s">
        <v>3759</v>
      </c>
      <c r="BJ56" s="292"/>
      <c r="BL56" s="279"/>
    </row>
    <row r="57" spans="1:64">
      <c r="A57" s="155">
        <v>50</v>
      </c>
      <c r="B57" s="155" t="s">
        <v>1213</v>
      </c>
      <c r="C57" s="155" t="s">
        <v>566</v>
      </c>
      <c r="D57" s="155" t="s">
        <v>1214</v>
      </c>
      <c r="E57" s="155">
        <v>1</v>
      </c>
      <c r="F57" s="155" t="s">
        <v>4095</v>
      </c>
      <c r="G57" s="474" t="str">
        <f t="shared" si="0"/>
        <v>대상형</v>
      </c>
      <c r="H57" s="155" t="s">
        <v>3827</v>
      </c>
      <c r="I57" s="155" t="s">
        <v>4397</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1">
        <v>322</v>
      </c>
      <c r="Y57" s="372">
        <v>64</v>
      </c>
      <c r="Z57"/>
      <c r="AB57" s="155"/>
      <c r="AO57" s="662"/>
      <c r="AP57" s="662"/>
      <c r="AQ57" s="662"/>
      <c r="AS57" s="379"/>
      <c r="AV57" s="391"/>
      <c r="AX57" s="666" t="s">
        <v>4478</v>
      </c>
      <c r="AY57" s="666"/>
      <c r="BA57" s="155"/>
      <c r="BB57" s="666" t="s">
        <v>4478</v>
      </c>
      <c r="BC57" s="668"/>
      <c r="BD57" s="155"/>
      <c r="BE57" s="155"/>
      <c r="BF57" s="155"/>
      <c r="BG57" s="155"/>
      <c r="BH57" s="155"/>
    </row>
    <row r="58" spans="1:64" ht="26.25">
      <c r="A58" s="155">
        <v>51</v>
      </c>
      <c r="B58" s="155" t="s">
        <v>1213</v>
      </c>
      <c r="C58" s="155" t="s">
        <v>566</v>
      </c>
      <c r="D58" s="155" t="s">
        <v>1214</v>
      </c>
      <c r="E58" s="155">
        <v>6</v>
      </c>
      <c r="F58" s="155" t="s">
        <v>4095</v>
      </c>
      <c r="G58" s="474" t="str">
        <f t="shared" si="0"/>
        <v>대상형</v>
      </c>
      <c r="H58" s="155" t="s">
        <v>3828</v>
      </c>
      <c r="I58" s="155" t="s">
        <v>4398</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1">
        <v>857</v>
      </c>
      <c r="Y58" s="372">
        <v>171</v>
      </c>
      <c r="Z58"/>
      <c r="AB58" s="155"/>
      <c r="AO58" s="662"/>
      <c r="AP58" s="662"/>
      <c r="AQ58" s="662"/>
      <c r="AS58" s="379"/>
      <c r="AV58" s="391"/>
      <c r="AW58" s="667"/>
      <c r="AX58" s="666"/>
      <c r="AY58" s="666"/>
      <c r="AZ58" s="393"/>
      <c r="BA58" s="667"/>
      <c r="BB58" s="668"/>
      <c r="BC58" s="668"/>
      <c r="BD58" s="155"/>
      <c r="BE58" s="155"/>
      <c r="BF58" s="155"/>
      <c r="BG58" s="155"/>
    </row>
    <row r="59" spans="1:64" ht="17.25" thickBot="1">
      <c r="A59" s="155">
        <v>52</v>
      </c>
      <c r="B59" s="155" t="s">
        <v>1213</v>
      </c>
      <c r="C59" s="155" t="s">
        <v>566</v>
      </c>
      <c r="D59" s="155" t="s">
        <v>1214</v>
      </c>
      <c r="E59" s="155">
        <v>8</v>
      </c>
      <c r="F59" s="155" t="s">
        <v>4445</v>
      </c>
      <c r="G59" s="474" t="str">
        <f t="shared" si="0"/>
        <v>범위형</v>
      </c>
      <c r="H59" s="155" t="s">
        <v>3829</v>
      </c>
      <c r="I59" s="155" t="s">
        <v>4399</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1">
        <v>1071</v>
      </c>
      <c r="Y59" s="372">
        <v>214</v>
      </c>
      <c r="Z59"/>
      <c r="AB59" s="155"/>
      <c r="AM59"/>
      <c r="AN59"/>
      <c r="AO59" s="662"/>
      <c r="AP59" s="662"/>
      <c r="AQ59" s="662"/>
      <c r="AW59" s="671" t="s">
        <v>4495</v>
      </c>
      <c r="AX59" s="671"/>
      <c r="AY59" s="671"/>
      <c r="AZ59" s="393"/>
      <c r="BA59" s="671" t="s">
        <v>4500</v>
      </c>
      <c r="BB59" s="671"/>
      <c r="BC59" s="671"/>
      <c r="BD59" s="155"/>
    </row>
    <row r="60" spans="1:64" ht="16.5" customHeight="1">
      <c r="A60" s="155">
        <v>53</v>
      </c>
      <c r="B60" s="155" t="s">
        <v>1213</v>
      </c>
      <c r="C60" s="155" t="s">
        <v>425</v>
      </c>
      <c r="D60" s="155" t="s">
        <v>1260</v>
      </c>
      <c r="E60" s="155">
        <v>0</v>
      </c>
      <c r="F60" s="155" t="s">
        <v>4097</v>
      </c>
      <c r="G60" s="474" t="str">
        <f t="shared" si="0"/>
        <v>즉발</v>
      </c>
      <c r="H60" s="155" t="s">
        <v>1261</v>
      </c>
      <c r="I60" s="155" t="s">
        <v>1263</v>
      </c>
      <c r="J60" s="155" t="str">
        <f t="shared" si="1"/>
        <v>#Range</v>
      </c>
      <c r="K60" s="155" t="str">
        <f t="shared" si="2"/>
        <v/>
      </c>
      <c r="R60" s="155"/>
      <c r="S60" s="155"/>
      <c r="V60" s="155">
        <v>200</v>
      </c>
      <c r="X60" s="371"/>
      <c r="Y60" s="372"/>
      <c r="Z60"/>
      <c r="AB60" s="155"/>
      <c r="AD60" s="603" t="s">
        <v>3964</v>
      </c>
      <c r="AE60" s="604"/>
      <c r="AF60" s="604"/>
      <c r="AG60" s="604"/>
      <c r="AH60" s="604"/>
      <c r="AI60" s="604"/>
      <c r="AJ60" s="605"/>
      <c r="AM60"/>
      <c r="AN60"/>
      <c r="AO60"/>
      <c r="AP60"/>
      <c r="AQ60" s="34"/>
      <c r="AW60" s="678" t="s">
        <v>4498</v>
      </c>
      <c r="AX60" s="679"/>
      <c r="AY60" s="679"/>
      <c r="AZ60" s="393"/>
      <c r="BA60" s="681" t="s">
        <v>4502</v>
      </c>
      <c r="BB60" s="682"/>
      <c r="BC60" s="682"/>
      <c r="BD60" s="155"/>
    </row>
    <row r="61" spans="1:64" ht="16.5" customHeight="1">
      <c r="A61" s="155">
        <v>54</v>
      </c>
      <c r="B61" s="155" t="s">
        <v>1213</v>
      </c>
      <c r="C61" s="155" t="s">
        <v>425</v>
      </c>
      <c r="D61" s="155" t="s">
        <v>1260</v>
      </c>
      <c r="E61" s="155">
        <v>1</v>
      </c>
      <c r="F61" s="155" t="s">
        <v>4097</v>
      </c>
      <c r="G61" s="474" t="str">
        <f t="shared" si="0"/>
        <v>즉발</v>
      </c>
      <c r="H61" s="155" t="s">
        <v>1270</v>
      </c>
      <c r="I61" s="155" t="s">
        <v>3841</v>
      </c>
      <c r="J61" s="155" t="str">
        <f t="shared" si="1"/>
        <v>#Range</v>
      </c>
      <c r="K61" s="155" t="str">
        <f t="shared" si="2"/>
        <v/>
      </c>
      <c r="R61" s="155"/>
      <c r="S61" s="155"/>
      <c r="V61" s="155">
        <v>200</v>
      </c>
      <c r="X61" s="371"/>
      <c r="Y61" s="372"/>
      <c r="Z61"/>
      <c r="AB61" s="155"/>
      <c r="AD61" s="606"/>
      <c r="AE61" s="607"/>
      <c r="AF61" s="607"/>
      <c r="AG61" s="607"/>
      <c r="AH61" s="607"/>
      <c r="AI61" s="607"/>
      <c r="AJ61" s="608"/>
      <c r="AW61" s="665" t="s">
        <v>4499</v>
      </c>
      <c r="AX61" s="665"/>
      <c r="AY61" s="665"/>
      <c r="AZ61" s="338"/>
      <c r="BA61" s="665" t="s">
        <v>4503</v>
      </c>
      <c r="BB61" s="665"/>
      <c r="BC61" s="665"/>
    </row>
    <row r="62" spans="1:64" ht="16.5" customHeight="1" thickBot="1">
      <c r="A62" s="155">
        <v>55</v>
      </c>
      <c r="B62" s="155" t="s">
        <v>1213</v>
      </c>
      <c r="C62" s="155" t="s">
        <v>425</v>
      </c>
      <c r="D62" s="155" t="s">
        <v>1260</v>
      </c>
      <c r="E62" s="155">
        <v>2</v>
      </c>
      <c r="F62" s="155" t="s">
        <v>4097</v>
      </c>
      <c r="G62" s="474" t="str">
        <f t="shared" si="0"/>
        <v>즉발</v>
      </c>
      <c r="H62" s="155" t="s">
        <v>3830</v>
      </c>
      <c r="I62" s="155" t="s">
        <v>3842</v>
      </c>
      <c r="J62" s="155" t="str">
        <f t="shared" si="1"/>
        <v>#Range</v>
      </c>
      <c r="K62" s="155" t="str">
        <f t="shared" si="2"/>
        <v/>
      </c>
      <c r="R62" s="155"/>
      <c r="S62" s="155"/>
      <c r="V62" s="155">
        <v>200</v>
      </c>
      <c r="X62" s="371"/>
      <c r="Y62" s="372"/>
      <c r="Z62"/>
      <c r="AB62" s="155"/>
      <c r="AD62" s="609"/>
      <c r="AE62" s="610"/>
      <c r="AF62" s="610"/>
      <c r="AG62" s="610"/>
      <c r="AH62" s="610"/>
      <c r="AI62" s="610"/>
      <c r="AJ62" s="611"/>
      <c r="AZ62" s="379"/>
      <c r="BA62" s="155"/>
      <c r="BB62" s="155"/>
    </row>
    <row r="63" spans="1:64" ht="16.5" customHeight="1" thickTop="1">
      <c r="A63" s="155">
        <v>56</v>
      </c>
      <c r="B63" s="155" t="s">
        <v>1213</v>
      </c>
      <c r="C63" s="155" t="s">
        <v>425</v>
      </c>
      <c r="D63" s="155" t="s">
        <v>1260</v>
      </c>
      <c r="E63" s="155">
        <v>3</v>
      </c>
      <c r="F63" s="155" t="s">
        <v>4014</v>
      </c>
      <c r="G63" s="474" t="str">
        <f t="shared" si="0"/>
        <v>방향형</v>
      </c>
      <c r="H63" s="155" t="s">
        <v>3831</v>
      </c>
      <c r="I63" s="155" t="s">
        <v>4309</v>
      </c>
      <c r="J63" s="155" t="str">
        <f t="shared" si="1"/>
        <v>#Damage/#Distance/#Range/#Mana/#CoolDown</v>
      </c>
      <c r="K63" s="155" t="str">
        <f t="shared" si="2"/>
        <v>~Damage/~Mana/~CoolDown</v>
      </c>
      <c r="L63" s="155">
        <v>300</v>
      </c>
      <c r="R63" s="155">
        <v>2063</v>
      </c>
      <c r="S63" s="155">
        <v>-83</v>
      </c>
      <c r="T63" s="155">
        <v>199</v>
      </c>
      <c r="U63" s="155">
        <v>12</v>
      </c>
      <c r="V63" s="155">
        <v>150</v>
      </c>
      <c r="X63" s="371">
        <v>536</v>
      </c>
      <c r="Y63" s="372">
        <v>107</v>
      </c>
      <c r="Z63"/>
      <c r="AB63" s="155"/>
      <c r="AD63" s="612" t="s">
        <v>3863</v>
      </c>
      <c r="AE63" s="614" t="s">
        <v>3748</v>
      </c>
      <c r="AF63" s="614"/>
      <c r="AG63" s="616" t="s">
        <v>3749</v>
      </c>
      <c r="AH63" s="617"/>
      <c r="AI63" s="618"/>
      <c r="AJ63" s="633" t="s">
        <v>2574</v>
      </c>
      <c r="AW63" s="645" t="s">
        <v>4494</v>
      </c>
      <c r="AX63" s="645"/>
      <c r="AY63" s="645"/>
      <c r="BA63" s="645" t="s">
        <v>4476</v>
      </c>
      <c r="BB63" s="645"/>
      <c r="BC63" s="645"/>
    </row>
    <row r="64" spans="1:64" ht="16.5" customHeight="1">
      <c r="A64" s="155">
        <v>57</v>
      </c>
      <c r="B64" s="155" t="s">
        <v>1213</v>
      </c>
      <c r="C64" s="155" t="s">
        <v>425</v>
      </c>
      <c r="D64" s="155" t="s">
        <v>1260</v>
      </c>
      <c r="E64" s="155">
        <v>4</v>
      </c>
      <c r="F64" s="155" t="s">
        <v>4097</v>
      </c>
      <c r="G64" s="474" t="str">
        <f t="shared" si="0"/>
        <v>즉발</v>
      </c>
      <c r="H64" s="155" t="s">
        <v>3832</v>
      </c>
      <c r="I64" s="155" t="s">
        <v>3843</v>
      </c>
      <c r="J64" s="155" t="str">
        <f t="shared" si="1"/>
        <v>#Range</v>
      </c>
      <c r="K64" s="155" t="str">
        <f t="shared" si="2"/>
        <v/>
      </c>
      <c r="R64" s="155"/>
      <c r="S64" s="155"/>
      <c r="V64" s="155">
        <v>200</v>
      </c>
      <c r="X64" s="371"/>
      <c r="Y64" s="372"/>
      <c r="Z64"/>
      <c r="AB64" s="155"/>
      <c r="AD64" s="613"/>
      <c r="AE64" s="615"/>
      <c r="AF64" s="615"/>
      <c r="AG64" s="619"/>
      <c r="AH64" s="620"/>
      <c r="AI64" s="621"/>
      <c r="AJ64" s="634"/>
      <c r="AW64" s="636" t="s">
        <v>4492</v>
      </c>
      <c r="AX64" s="636"/>
      <c r="AY64" s="636"/>
      <c r="BA64" s="636" t="s">
        <v>4493</v>
      </c>
      <c r="BB64" s="636"/>
      <c r="BC64" s="636"/>
    </row>
    <row r="65" spans="1:59">
      <c r="A65" s="155">
        <v>58</v>
      </c>
      <c r="B65" s="155" t="s">
        <v>1213</v>
      </c>
      <c r="C65" s="155" t="s">
        <v>425</v>
      </c>
      <c r="D65" s="155" t="s">
        <v>1260</v>
      </c>
      <c r="E65" s="155">
        <v>5</v>
      </c>
      <c r="F65" s="155" t="s">
        <v>4097</v>
      </c>
      <c r="G65" s="474" t="str">
        <f t="shared" si="0"/>
        <v>즉발</v>
      </c>
      <c r="H65" s="155" t="s">
        <v>3833</v>
      </c>
      <c r="I65" s="155" t="s">
        <v>3844</v>
      </c>
      <c r="J65" s="155" t="str">
        <f t="shared" si="1"/>
        <v>#Range</v>
      </c>
      <c r="K65" s="155" t="str">
        <f t="shared" si="2"/>
        <v/>
      </c>
      <c r="R65" s="155"/>
      <c r="S65" s="155"/>
      <c r="V65" s="155">
        <v>200</v>
      </c>
      <c r="X65" s="371"/>
      <c r="Y65" s="372"/>
      <c r="Z65"/>
      <c r="AB65" s="155"/>
      <c r="AD65" s="330" t="s">
        <v>3751</v>
      </c>
      <c r="AE65" s="301" t="s">
        <v>3864</v>
      </c>
      <c r="AF65" s="301" t="s">
        <v>3865</v>
      </c>
      <c r="AG65" s="631" t="s">
        <v>3674</v>
      </c>
      <c r="AH65" s="632"/>
      <c r="AI65" s="302" t="s">
        <v>3967</v>
      </c>
      <c r="AJ65" s="320" t="s">
        <v>920</v>
      </c>
      <c r="AW65" s="636"/>
      <c r="AX65" s="636"/>
      <c r="AY65" s="636"/>
      <c r="BA65" s="636"/>
      <c r="BB65" s="636"/>
      <c r="BC65" s="636"/>
    </row>
    <row r="66" spans="1:59">
      <c r="A66" s="155">
        <v>59</v>
      </c>
      <c r="B66" s="155" t="s">
        <v>1213</v>
      </c>
      <c r="C66" s="155" t="s">
        <v>425</v>
      </c>
      <c r="D66" s="155" t="s">
        <v>1260</v>
      </c>
      <c r="E66" s="155">
        <v>6</v>
      </c>
      <c r="F66" s="155" t="s">
        <v>4097</v>
      </c>
      <c r="G66" s="474" t="str">
        <f t="shared" si="0"/>
        <v>즉발</v>
      </c>
      <c r="H66" s="155" t="s">
        <v>3834</v>
      </c>
      <c r="I66" s="155" t="s">
        <v>3845</v>
      </c>
      <c r="J66" s="155" t="str">
        <f t="shared" si="1"/>
        <v>#Range</v>
      </c>
      <c r="K66" s="155" t="str">
        <f t="shared" si="2"/>
        <v/>
      </c>
      <c r="R66" s="155"/>
      <c r="S66" s="155"/>
      <c r="V66" s="155">
        <v>200</v>
      </c>
      <c r="X66" s="371"/>
      <c r="Y66" s="372"/>
      <c r="Z66"/>
      <c r="AB66" s="155"/>
      <c r="AD66" s="331">
        <v>0</v>
      </c>
      <c r="AE66" s="342" t="s">
        <v>3982</v>
      </c>
      <c r="AF66" s="342" t="s">
        <v>3984</v>
      </c>
      <c r="AG66" s="300"/>
      <c r="AH66" s="342" t="s">
        <v>3968</v>
      </c>
      <c r="AI66" s="299"/>
      <c r="AJ66" s="321" t="s">
        <v>1409</v>
      </c>
      <c r="AW66" s="636"/>
      <c r="AX66" s="636"/>
      <c r="AY66" s="636"/>
      <c r="BA66" s="636"/>
      <c r="BB66" s="636"/>
      <c r="BC66" s="636"/>
    </row>
    <row r="67" spans="1:59">
      <c r="A67" s="155">
        <v>60</v>
      </c>
      <c r="B67" s="155" t="s">
        <v>1213</v>
      </c>
      <c r="C67" s="155" t="s">
        <v>425</v>
      </c>
      <c r="D67" s="155" t="s">
        <v>1260</v>
      </c>
      <c r="E67" s="155">
        <v>7</v>
      </c>
      <c r="F67" s="155" t="s">
        <v>4097</v>
      </c>
      <c r="G67" s="474" t="str">
        <f t="shared" si="0"/>
        <v>즉발</v>
      </c>
      <c r="H67" s="155" t="s">
        <v>3835</v>
      </c>
      <c r="I67" s="155" t="s">
        <v>3846</v>
      </c>
      <c r="J67" s="155" t="str">
        <f t="shared" si="1"/>
        <v>#Range</v>
      </c>
      <c r="K67" s="155" t="str">
        <f t="shared" si="2"/>
        <v/>
      </c>
      <c r="R67" s="155"/>
      <c r="S67" s="155"/>
      <c r="V67" s="155">
        <v>200</v>
      </c>
      <c r="X67" s="371"/>
      <c r="Y67" s="372"/>
      <c r="Z67"/>
      <c r="AB67" s="155"/>
      <c r="AD67" s="331">
        <v>1</v>
      </c>
      <c r="AE67" s="342" t="s">
        <v>3986</v>
      </c>
      <c r="AF67" s="342" t="s">
        <v>3988</v>
      </c>
      <c r="AG67" s="300" t="s">
        <v>3969</v>
      </c>
      <c r="AH67" s="342"/>
      <c r="AI67" s="299"/>
      <c r="AJ67" s="321" t="s">
        <v>4067</v>
      </c>
      <c r="AW67" s="653" t="s">
        <v>4505</v>
      </c>
      <c r="AX67" s="653"/>
      <c r="AY67" s="653"/>
      <c r="BB67" s="391"/>
    </row>
    <row r="68" spans="1:59">
      <c r="A68" s="155">
        <v>61</v>
      </c>
      <c r="B68" s="155" t="s">
        <v>1213</v>
      </c>
      <c r="C68" s="155" t="s">
        <v>3848</v>
      </c>
      <c r="D68" s="155" t="s">
        <v>3674</v>
      </c>
      <c r="E68" s="155">
        <v>8</v>
      </c>
      <c r="F68" s="155" t="s">
        <v>4097</v>
      </c>
      <c r="G68" s="474" t="str">
        <f t="shared" si="0"/>
        <v>즉발</v>
      </c>
      <c r="H68" s="155" t="s">
        <v>1350</v>
      </c>
      <c r="I68" s="155" t="s">
        <v>1353</v>
      </c>
      <c r="J68" s="155" t="str">
        <f t="shared" si="1"/>
        <v>#Range</v>
      </c>
      <c r="K68" s="155" t="str">
        <f t="shared" si="2"/>
        <v/>
      </c>
      <c r="R68" s="155"/>
      <c r="S68" s="155"/>
      <c r="V68" s="155">
        <v>200</v>
      </c>
      <c r="X68" s="371"/>
      <c r="Y68" s="372"/>
      <c r="Z68"/>
      <c r="AB68" s="155"/>
      <c r="AD68" s="331">
        <v>2</v>
      </c>
      <c r="AE68" s="342"/>
      <c r="AF68" s="342"/>
      <c r="AG68" s="300"/>
      <c r="AH68" s="342" t="s">
        <v>3970</v>
      </c>
      <c r="AI68" s="336"/>
      <c r="AJ68" s="321" t="s">
        <v>4068</v>
      </c>
      <c r="AW68" s="653"/>
      <c r="AX68" s="653"/>
      <c r="AY68" s="653"/>
      <c r="BB68" s="391"/>
      <c r="BG68" s="155"/>
    </row>
    <row r="69" spans="1:59" ht="16.5" customHeight="1">
      <c r="A69" s="155">
        <v>62</v>
      </c>
      <c r="B69" s="155" t="s">
        <v>1213</v>
      </c>
      <c r="C69" s="155" t="s">
        <v>3848</v>
      </c>
      <c r="D69" s="155" t="s">
        <v>1260</v>
      </c>
      <c r="E69" s="155">
        <v>9</v>
      </c>
      <c r="F69" s="155" t="s">
        <v>4097</v>
      </c>
      <c r="G69" s="474" t="str">
        <f t="shared" si="0"/>
        <v>즉발</v>
      </c>
      <c r="H69" s="155" t="s">
        <v>1361</v>
      </c>
      <c r="I69" s="155" t="s">
        <v>3847</v>
      </c>
      <c r="J69" s="155" t="str">
        <f t="shared" si="1"/>
        <v>#Range</v>
      </c>
      <c r="K69" s="155" t="str">
        <f t="shared" si="2"/>
        <v/>
      </c>
      <c r="R69" s="155"/>
      <c r="S69" s="155"/>
      <c r="V69" s="155">
        <v>200</v>
      </c>
      <c r="X69" s="371"/>
      <c r="Y69" s="372"/>
      <c r="Z69"/>
      <c r="AB69" s="155"/>
      <c r="AD69" s="331">
        <v>3</v>
      </c>
      <c r="AE69" s="342" t="s">
        <v>3990</v>
      </c>
      <c r="AF69" s="342"/>
      <c r="AG69" s="300"/>
      <c r="AH69" s="342" t="s">
        <v>3971</v>
      </c>
      <c r="AI69" s="299" t="s">
        <v>3978</v>
      </c>
      <c r="AJ69" s="321" t="s">
        <v>4069</v>
      </c>
      <c r="BB69" s="391"/>
      <c r="BG69" s="155"/>
    </row>
    <row r="70" spans="1:59">
      <c r="A70" s="155">
        <v>63</v>
      </c>
      <c r="B70" s="155" t="s">
        <v>1213</v>
      </c>
      <c r="C70" s="155" t="s">
        <v>425</v>
      </c>
      <c r="D70" s="155" t="s">
        <v>1376</v>
      </c>
      <c r="E70" s="155">
        <v>3</v>
      </c>
      <c r="F70" s="155" t="s">
        <v>4097</v>
      </c>
      <c r="G70" s="474" t="str">
        <f t="shared" si="0"/>
        <v>즉발</v>
      </c>
      <c r="H70" s="155" t="s">
        <v>1377</v>
      </c>
      <c r="I70" s="155" t="s">
        <v>3858</v>
      </c>
      <c r="J70" s="155" t="str">
        <f t="shared" si="1"/>
        <v>#CastingTime/#Range/#Duration/#Mana/#CoolDown</v>
      </c>
      <c r="K70" s="155" t="str">
        <f t="shared" si="2"/>
        <v>~CastingTime/~Duration/~CoolDown</v>
      </c>
      <c r="N70" s="155">
        <v>2</v>
      </c>
      <c r="O70" s="155">
        <v>2</v>
      </c>
      <c r="P70" s="155">
        <v>2</v>
      </c>
      <c r="Q70" s="155">
        <v>2</v>
      </c>
      <c r="R70" s="155">
        <v>15</v>
      </c>
      <c r="S70" s="155">
        <v>15</v>
      </c>
      <c r="V70" s="155">
        <v>200</v>
      </c>
      <c r="X70" s="371">
        <v>60</v>
      </c>
      <c r="Y70" s="372"/>
      <c r="Z70"/>
      <c r="AB70" s="155"/>
      <c r="AD70" s="331">
        <v>4</v>
      </c>
      <c r="AE70" s="342" t="s">
        <v>3992</v>
      </c>
      <c r="AF70" s="322"/>
      <c r="AG70" s="300" t="s">
        <v>3972</v>
      </c>
      <c r="AH70" s="342"/>
      <c r="AI70" s="336"/>
      <c r="AJ70" s="321" t="s">
        <v>4070</v>
      </c>
      <c r="BB70" s="391"/>
      <c r="BG70" s="155"/>
    </row>
    <row r="71" spans="1:59">
      <c r="A71" s="155">
        <v>64</v>
      </c>
      <c r="B71" s="155" t="s">
        <v>1213</v>
      </c>
      <c r="C71" s="155" t="s">
        <v>425</v>
      </c>
      <c r="D71" s="155" t="s">
        <v>1376</v>
      </c>
      <c r="E71" s="155">
        <v>5</v>
      </c>
      <c r="F71" s="155" t="s">
        <v>4097</v>
      </c>
      <c r="G71" s="474" t="str">
        <f t="shared" si="0"/>
        <v>즉발</v>
      </c>
      <c r="H71" s="155" t="s">
        <v>3836</v>
      </c>
      <c r="I71" s="155" t="s">
        <v>3859</v>
      </c>
      <c r="J71" s="155" t="str">
        <f t="shared" si="1"/>
        <v>#CastingTime/#Range/#Duration/#Mana/#CoolDown</v>
      </c>
      <c r="K71" s="155" t="str">
        <f t="shared" si="2"/>
        <v>~CastingTime/~Duration/~CoolDown</v>
      </c>
      <c r="N71" s="155">
        <v>3</v>
      </c>
      <c r="O71" s="155">
        <v>3</v>
      </c>
      <c r="P71" s="155">
        <v>3</v>
      </c>
      <c r="Q71" s="155">
        <v>3</v>
      </c>
      <c r="R71" s="155">
        <v>20</v>
      </c>
      <c r="S71" s="155">
        <v>20</v>
      </c>
      <c r="V71" s="155">
        <v>300</v>
      </c>
      <c r="X71" s="371">
        <v>100</v>
      </c>
      <c r="Y71" s="372"/>
      <c r="Z71"/>
      <c r="AB71" s="155"/>
      <c r="AD71" s="331">
        <v>5</v>
      </c>
      <c r="AE71" s="342"/>
      <c r="AF71" s="342"/>
      <c r="AG71" s="300" t="s">
        <v>3973</v>
      </c>
      <c r="AH71" s="342"/>
      <c r="AI71" s="299" t="s">
        <v>3979</v>
      </c>
      <c r="AJ71" s="321" t="s">
        <v>4071</v>
      </c>
      <c r="BB71" s="391"/>
      <c r="BG71" s="155"/>
    </row>
    <row r="72" spans="1:59">
      <c r="A72" s="155">
        <v>65</v>
      </c>
      <c r="B72" s="155" t="s">
        <v>1213</v>
      </c>
      <c r="C72" s="155" t="s">
        <v>3848</v>
      </c>
      <c r="D72" s="155" t="s">
        <v>1376</v>
      </c>
      <c r="E72" s="155">
        <v>7</v>
      </c>
      <c r="F72" s="155" t="s">
        <v>4097</v>
      </c>
      <c r="G72" s="474" t="str">
        <f t="shared" ref="G72:G135" si="6">IF(ISBLANK($H72),"",INDEX($5:$5,MATCH(F72,$4:$4,0)))</f>
        <v>즉발</v>
      </c>
      <c r="H72" s="155" t="s">
        <v>3837</v>
      </c>
      <c r="I72" s="155" t="s">
        <v>3860</v>
      </c>
      <c r="J72" s="155" t="str">
        <f t="shared" si="1"/>
        <v>#CastingTime/#Range/#Duration/#Mana/#CoolDown</v>
      </c>
      <c r="K72" s="155" t="str">
        <f t="shared" si="2"/>
        <v>~CastingTime/~Duration/~CoolDown</v>
      </c>
      <c r="N72" s="155">
        <v>4</v>
      </c>
      <c r="O72" s="155">
        <v>4</v>
      </c>
      <c r="P72" s="155">
        <v>4</v>
      </c>
      <c r="Q72" s="155">
        <v>4</v>
      </c>
      <c r="R72" s="155">
        <v>28</v>
      </c>
      <c r="S72" s="155">
        <v>28</v>
      </c>
      <c r="V72" s="155">
        <v>400</v>
      </c>
      <c r="X72" s="371">
        <v>140</v>
      </c>
      <c r="Y72" s="372"/>
      <c r="Z72"/>
      <c r="AB72" s="155"/>
      <c r="AD72" s="331">
        <v>6</v>
      </c>
      <c r="AE72" s="342"/>
      <c r="AF72" s="399" t="s">
        <v>3996</v>
      </c>
      <c r="AG72" s="335"/>
      <c r="AH72" s="342" t="s">
        <v>3974</v>
      </c>
      <c r="AI72" s="299"/>
      <c r="AJ72" s="321" t="s">
        <v>4072</v>
      </c>
      <c r="BB72" s="391"/>
      <c r="BG72" s="155"/>
    </row>
    <row r="73" spans="1:59">
      <c r="A73" s="155">
        <v>66</v>
      </c>
      <c r="B73" s="155" t="s">
        <v>1213</v>
      </c>
      <c r="C73" s="155" t="s">
        <v>920</v>
      </c>
      <c r="D73" s="155" t="s">
        <v>920</v>
      </c>
      <c r="E73" s="155">
        <v>0</v>
      </c>
      <c r="F73" s="155" t="s">
        <v>4092</v>
      </c>
      <c r="G73" s="474" t="str">
        <f t="shared" si="6"/>
        <v>클릭불가</v>
      </c>
      <c r="H73" s="155" t="s">
        <v>1409</v>
      </c>
      <c r="I73" s="155" t="s">
        <v>3850</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1"/>
      <c r="Y73" s="372"/>
      <c r="Z73"/>
      <c r="AB73" s="155"/>
      <c r="AD73" s="331">
        <v>7</v>
      </c>
      <c r="AE73" s="400" t="s">
        <v>3994</v>
      </c>
      <c r="AF73" s="334"/>
      <c r="AG73" s="300" t="s">
        <v>3975</v>
      </c>
      <c r="AH73" s="342"/>
      <c r="AI73" s="299" t="s">
        <v>3980</v>
      </c>
      <c r="AJ73" s="321" t="s">
        <v>4073</v>
      </c>
      <c r="BB73" s="391"/>
      <c r="BG73" s="155"/>
    </row>
    <row r="74" spans="1:59">
      <c r="A74" s="155">
        <v>67</v>
      </c>
      <c r="B74" s="155" t="s">
        <v>1213</v>
      </c>
      <c r="C74" s="155" t="s">
        <v>920</v>
      </c>
      <c r="D74" s="155" t="s">
        <v>920</v>
      </c>
      <c r="E74" s="155">
        <v>1</v>
      </c>
      <c r="F74" s="155" t="s">
        <v>4092</v>
      </c>
      <c r="G74" s="474" t="str">
        <f t="shared" si="6"/>
        <v>클릭불가</v>
      </c>
      <c r="H74" s="155" t="s">
        <v>3849</v>
      </c>
      <c r="I74" s="155" t="s">
        <v>3890</v>
      </c>
      <c r="J74" s="155" t="str">
        <f t="shared" si="7"/>
        <v/>
      </c>
      <c r="K74" s="155" t="str">
        <f t="shared" si="8"/>
        <v/>
      </c>
      <c r="R74" s="155"/>
      <c r="S74" s="155"/>
      <c r="X74" s="371"/>
      <c r="Y74" s="372"/>
      <c r="Z74"/>
      <c r="AB74" s="155"/>
      <c r="AD74" s="331">
        <v>8</v>
      </c>
      <c r="AE74" s="342"/>
      <c r="AF74" s="399" t="s">
        <v>3998</v>
      </c>
      <c r="AG74" s="300"/>
      <c r="AH74" s="342" t="s">
        <v>3976</v>
      </c>
      <c r="AI74" s="299"/>
      <c r="AJ74" s="321" t="s">
        <v>4074</v>
      </c>
      <c r="BB74" s="391"/>
      <c r="BG74" s="155"/>
    </row>
    <row r="75" spans="1:59" ht="17.25" thickBot="1">
      <c r="A75" s="155">
        <v>68</v>
      </c>
      <c r="B75" s="155" t="s">
        <v>1213</v>
      </c>
      <c r="C75" s="155" t="s">
        <v>920</v>
      </c>
      <c r="D75" s="155" t="s">
        <v>920</v>
      </c>
      <c r="E75" s="155">
        <v>2</v>
      </c>
      <c r="F75" s="155" t="s">
        <v>4092</v>
      </c>
      <c r="G75" s="474" t="str">
        <f t="shared" si="6"/>
        <v>클릭불가</v>
      </c>
      <c r="H75" s="155" t="s">
        <v>1419</v>
      </c>
      <c r="I75" s="155" t="s">
        <v>3963</v>
      </c>
      <c r="J75" s="155" t="str">
        <f t="shared" si="7"/>
        <v/>
      </c>
      <c r="K75" s="155" t="str">
        <f t="shared" si="8"/>
        <v/>
      </c>
      <c r="R75" s="155"/>
      <c r="S75" s="155"/>
      <c r="X75" s="371"/>
      <c r="Y75" s="372"/>
      <c r="Z75"/>
      <c r="AB75" s="155"/>
      <c r="AD75" s="332">
        <v>9</v>
      </c>
      <c r="AE75" s="325"/>
      <c r="AF75" s="325"/>
      <c r="AG75" s="326" t="s">
        <v>3977</v>
      </c>
      <c r="AH75" s="325"/>
      <c r="AI75" s="327"/>
      <c r="AJ75" s="329" t="s">
        <v>4075</v>
      </c>
      <c r="BB75" s="391"/>
      <c r="BG75" s="155"/>
    </row>
    <row r="76" spans="1:59">
      <c r="A76" s="155">
        <v>69</v>
      </c>
      <c r="B76" s="155" t="s">
        <v>1213</v>
      </c>
      <c r="C76" s="155" t="s">
        <v>920</v>
      </c>
      <c r="D76" s="155" t="s">
        <v>920</v>
      </c>
      <c r="E76" s="155">
        <v>3</v>
      </c>
      <c r="F76" s="155" t="s">
        <v>4092</v>
      </c>
      <c r="G76" s="474" t="str">
        <f t="shared" si="6"/>
        <v>클릭불가</v>
      </c>
      <c r="H76" s="155" t="s">
        <v>1423</v>
      </c>
      <c r="I76" s="155" t="s">
        <v>3851</v>
      </c>
      <c r="J76" s="155" t="str">
        <f t="shared" si="7"/>
        <v/>
      </c>
      <c r="K76" s="155" t="str">
        <f t="shared" si="8"/>
        <v/>
      </c>
      <c r="R76" s="155"/>
      <c r="S76" s="155"/>
      <c r="X76" s="371"/>
      <c r="Y76" s="372"/>
      <c r="Z76"/>
      <c r="AB76" s="155"/>
      <c r="BB76" s="155"/>
    </row>
    <row r="77" spans="1:59">
      <c r="A77" s="155">
        <v>70</v>
      </c>
      <c r="B77" s="155" t="s">
        <v>1213</v>
      </c>
      <c r="C77" s="155" t="s">
        <v>920</v>
      </c>
      <c r="D77" s="155" t="s">
        <v>920</v>
      </c>
      <c r="E77" s="155">
        <v>4</v>
      </c>
      <c r="F77" s="155" t="s">
        <v>4092</v>
      </c>
      <c r="G77" s="474" t="str">
        <f t="shared" si="6"/>
        <v>클릭불가</v>
      </c>
      <c r="H77" s="155" t="s">
        <v>1427</v>
      </c>
      <c r="I77" s="155" t="s">
        <v>3852</v>
      </c>
      <c r="J77" s="155" t="str">
        <f t="shared" si="7"/>
        <v/>
      </c>
      <c r="K77" s="155" t="str">
        <f t="shared" si="8"/>
        <v/>
      </c>
      <c r="R77" s="155"/>
      <c r="S77" s="155"/>
      <c r="X77" s="371"/>
      <c r="Y77" s="372"/>
      <c r="Z77"/>
      <c r="AB77" s="155"/>
      <c r="BB77" s="155"/>
      <c r="BC77" s="391"/>
      <c r="BE77" s="279"/>
      <c r="BF77" s="393"/>
    </row>
    <row r="78" spans="1:59">
      <c r="A78" s="155">
        <v>71</v>
      </c>
      <c r="B78" s="155" t="s">
        <v>1213</v>
      </c>
      <c r="C78" s="155" t="s">
        <v>920</v>
      </c>
      <c r="D78" s="155" t="s">
        <v>920</v>
      </c>
      <c r="E78" s="155">
        <v>5</v>
      </c>
      <c r="F78" s="155" t="s">
        <v>4092</v>
      </c>
      <c r="G78" s="474" t="str">
        <f t="shared" si="6"/>
        <v>클릭불가</v>
      </c>
      <c r="H78" s="155" t="s">
        <v>1431</v>
      </c>
      <c r="I78" s="155" t="s">
        <v>3853</v>
      </c>
      <c r="J78" s="155" t="str">
        <f t="shared" si="7"/>
        <v/>
      </c>
      <c r="K78" s="155" t="str">
        <f t="shared" si="8"/>
        <v/>
      </c>
      <c r="R78" s="155"/>
      <c r="S78" s="155"/>
      <c r="X78" s="371"/>
      <c r="Y78" s="372"/>
      <c r="Z78"/>
      <c r="AB78" s="155"/>
      <c r="BB78" s="155"/>
      <c r="BC78" s="391"/>
      <c r="BE78" s="279"/>
      <c r="BF78" s="393"/>
    </row>
    <row r="79" spans="1:59">
      <c r="A79" s="155">
        <v>72</v>
      </c>
      <c r="B79" s="155" t="s">
        <v>1213</v>
      </c>
      <c r="C79" s="155" t="s">
        <v>920</v>
      </c>
      <c r="D79" s="155" t="s">
        <v>920</v>
      </c>
      <c r="E79" s="155">
        <v>6</v>
      </c>
      <c r="F79" s="155" t="s">
        <v>4092</v>
      </c>
      <c r="G79" s="474" t="str">
        <f t="shared" si="6"/>
        <v>클릭불가</v>
      </c>
      <c r="H79" s="155" t="s">
        <v>1435</v>
      </c>
      <c r="I79" s="155" t="s">
        <v>3854</v>
      </c>
      <c r="J79" s="155" t="str">
        <f t="shared" si="7"/>
        <v/>
      </c>
      <c r="K79" s="155" t="str">
        <f t="shared" si="8"/>
        <v/>
      </c>
      <c r="R79" s="155"/>
      <c r="S79" s="155"/>
      <c r="X79" s="371"/>
      <c r="Y79" s="372"/>
      <c r="Z79"/>
      <c r="AB79" s="155"/>
      <c r="AP79" s="414"/>
      <c r="AT79" s="414"/>
      <c r="AZ79" s="338"/>
      <c r="BA79" s="379"/>
      <c r="BB79" s="155"/>
      <c r="BC79" s="391"/>
      <c r="BE79" s="279"/>
      <c r="BF79" s="393"/>
    </row>
    <row r="80" spans="1:59" ht="17.25" thickBot="1">
      <c r="A80" s="155">
        <v>73</v>
      </c>
      <c r="B80" s="155" t="s">
        <v>1213</v>
      </c>
      <c r="C80" s="155" t="s">
        <v>920</v>
      </c>
      <c r="D80" s="155" t="s">
        <v>920</v>
      </c>
      <c r="E80" s="155">
        <v>7</v>
      </c>
      <c r="F80" s="155" t="s">
        <v>4092</v>
      </c>
      <c r="G80" s="474" t="str">
        <f t="shared" si="6"/>
        <v>클릭불가</v>
      </c>
      <c r="H80" s="155" t="s">
        <v>1439</v>
      </c>
      <c r="I80" s="155" t="s">
        <v>3855</v>
      </c>
      <c r="J80" s="155" t="str">
        <f t="shared" si="7"/>
        <v/>
      </c>
      <c r="K80" s="155" t="str">
        <f t="shared" si="8"/>
        <v/>
      </c>
      <c r="R80" s="155"/>
      <c r="S80" s="155"/>
      <c r="X80" s="371"/>
      <c r="Y80" s="372"/>
      <c r="Z80"/>
      <c r="AB80" s="155"/>
      <c r="AG80" s="339"/>
      <c r="AH80" s="340"/>
      <c r="AI80" s="2"/>
      <c r="AM80" s="34" t="s">
        <v>4081</v>
      </c>
      <c r="AN80"/>
      <c r="AO80"/>
      <c r="AP80"/>
      <c r="AQ80" s="34"/>
      <c r="AY80" s="338"/>
      <c r="AZ80" s="379"/>
      <c r="BA80" s="155"/>
      <c r="BB80" s="155"/>
      <c r="BC80" s="391"/>
      <c r="BE80" s="279"/>
      <c r="BF80" s="393"/>
    </row>
    <row r="81" spans="1:60">
      <c r="A81" s="155">
        <v>74</v>
      </c>
      <c r="B81" s="155" t="s">
        <v>1213</v>
      </c>
      <c r="C81" s="155" t="s">
        <v>920</v>
      </c>
      <c r="D81" s="155" t="s">
        <v>920</v>
      </c>
      <c r="E81" s="155">
        <v>8</v>
      </c>
      <c r="F81" s="155" t="s">
        <v>4092</v>
      </c>
      <c r="G81" s="474" t="str">
        <f t="shared" si="6"/>
        <v>클릭불가</v>
      </c>
      <c r="H81" s="155" t="s">
        <v>1443</v>
      </c>
      <c r="I81" s="155" t="s">
        <v>3856</v>
      </c>
      <c r="J81" s="155" t="str">
        <f t="shared" si="7"/>
        <v/>
      </c>
      <c r="K81" s="155" t="str">
        <f t="shared" si="8"/>
        <v/>
      </c>
      <c r="R81" s="155"/>
      <c r="S81" s="155"/>
      <c r="X81" s="371"/>
      <c r="Y81" s="372"/>
      <c r="Z81"/>
      <c r="AB81" s="155"/>
      <c r="AG81" s="340"/>
      <c r="AH81" s="339"/>
      <c r="AI81" s="339"/>
      <c r="AM81" s="626" t="s">
        <v>4080</v>
      </c>
      <c r="AN81" s="598" t="s">
        <v>3861</v>
      </c>
      <c r="AO81" s="598"/>
      <c r="AP81" s="624"/>
      <c r="AQ81" s="598" t="s">
        <v>3862</v>
      </c>
      <c r="AR81" s="624"/>
      <c r="AS81" s="598" t="s">
        <v>4079</v>
      </c>
      <c r="AT81" s="624"/>
      <c r="AU81" s="598" t="s">
        <v>4170</v>
      </c>
      <c r="AV81" s="624"/>
      <c r="AW81" s="598" t="s">
        <v>4207</v>
      </c>
      <c r="AX81" s="624"/>
      <c r="AY81" s="598" t="s">
        <v>4277</v>
      </c>
      <c r="AZ81" s="599"/>
      <c r="BA81" s="155"/>
      <c r="BB81" s="155"/>
      <c r="BC81" s="391"/>
      <c r="BE81" s="279"/>
      <c r="BF81" s="393"/>
    </row>
    <row r="82" spans="1:60" ht="17.25" thickBot="1">
      <c r="A82" s="155">
        <v>75</v>
      </c>
      <c r="B82" s="155" t="s">
        <v>1213</v>
      </c>
      <c r="C82" s="155" t="s">
        <v>920</v>
      </c>
      <c r="D82" s="155" t="s">
        <v>920</v>
      </c>
      <c r="E82" s="155">
        <v>9</v>
      </c>
      <c r="F82" s="155" t="s">
        <v>4092</v>
      </c>
      <c r="G82" s="474" t="str">
        <f t="shared" si="6"/>
        <v>클릭불가</v>
      </c>
      <c r="H82" s="155" t="s">
        <v>3838</v>
      </c>
      <c r="I82" s="155" t="s">
        <v>3857</v>
      </c>
      <c r="J82" s="155" t="str">
        <f t="shared" si="7"/>
        <v/>
      </c>
      <c r="K82" s="155" t="str">
        <f t="shared" si="8"/>
        <v/>
      </c>
      <c r="R82" s="155"/>
      <c r="S82" s="155"/>
      <c r="X82" s="371"/>
      <c r="Y82" s="372"/>
      <c r="Z82"/>
      <c r="AB82" s="155"/>
      <c r="AG82" s="339"/>
      <c r="AH82" s="340"/>
      <c r="AI82" s="339"/>
      <c r="AM82" s="612"/>
      <c r="AN82" s="600"/>
      <c r="AO82" s="600"/>
      <c r="AP82" s="625"/>
      <c r="AQ82" s="600"/>
      <c r="AR82" s="625"/>
      <c r="AS82" s="600"/>
      <c r="AT82" s="625"/>
      <c r="AU82" s="600"/>
      <c r="AV82" s="625"/>
      <c r="AW82" s="600"/>
      <c r="AX82" s="625"/>
      <c r="AY82" s="600"/>
      <c r="AZ82" s="601"/>
      <c r="BA82" s="155"/>
      <c r="BB82" s="155"/>
      <c r="BC82" s="391"/>
      <c r="BE82" s="279"/>
      <c r="BF82" s="393"/>
    </row>
    <row r="83" spans="1:60" ht="16.5" customHeight="1" thickTop="1">
      <c r="A83" s="155">
        <v>76</v>
      </c>
      <c r="B83" s="155" t="s">
        <v>1450</v>
      </c>
      <c r="C83" s="155" t="s">
        <v>566</v>
      </c>
      <c r="D83" s="155" t="s">
        <v>4208</v>
      </c>
      <c r="E83" s="155">
        <v>0</v>
      </c>
      <c r="F83" s="155" t="s">
        <v>4009</v>
      </c>
      <c r="G83" s="474" t="str">
        <f t="shared" si="6"/>
        <v>방향형</v>
      </c>
      <c r="H83" s="155" t="s">
        <v>913</v>
      </c>
      <c r="I83" s="155" t="s">
        <v>4282</v>
      </c>
      <c r="J83" s="155" t="str">
        <f t="shared" si="7"/>
        <v>#Distance/#Mana/#CoolDown</v>
      </c>
      <c r="K83" s="155" t="str">
        <f t="shared" si="8"/>
        <v>~Mana/~CoolDown</v>
      </c>
      <c r="L83" s="155">
        <v>100</v>
      </c>
      <c r="R83" s="469">
        <v>1999</v>
      </c>
      <c r="S83" s="466">
        <v>-111</v>
      </c>
      <c r="X83" s="371">
        <v>101</v>
      </c>
      <c r="Y83" s="372">
        <v>11</v>
      </c>
      <c r="Z83"/>
      <c r="AB83" s="155"/>
      <c r="AD83" s="603" t="s">
        <v>4020</v>
      </c>
      <c r="AE83" s="604"/>
      <c r="AF83" s="604"/>
      <c r="AG83" s="604"/>
      <c r="AH83" s="604"/>
      <c r="AI83" s="604"/>
      <c r="AJ83" s="605"/>
      <c r="AM83" s="613"/>
      <c r="AN83" s="427" t="s">
        <v>4209</v>
      </c>
      <c r="AO83" s="427" t="s">
        <v>494</v>
      </c>
      <c r="AP83" s="428" t="s">
        <v>4077</v>
      </c>
      <c r="AQ83" s="427" t="s">
        <v>3965</v>
      </c>
      <c r="AR83" s="436" t="s">
        <v>3966</v>
      </c>
      <c r="AS83" s="427" t="s">
        <v>4209</v>
      </c>
      <c r="AT83" s="436" t="s">
        <v>1608</v>
      </c>
      <c r="AU83" s="447" t="s">
        <v>4127</v>
      </c>
      <c r="AV83" s="448" t="s">
        <v>4028</v>
      </c>
      <c r="AW83" s="301" t="s">
        <v>4209</v>
      </c>
      <c r="AX83" s="301" t="s">
        <v>3680</v>
      </c>
      <c r="AY83" s="301" t="s">
        <v>4209</v>
      </c>
      <c r="AZ83" s="456" t="s">
        <v>3684</v>
      </c>
      <c r="BA83" s="155"/>
      <c r="BB83" s="391"/>
      <c r="BC83" s="391"/>
      <c r="BD83" s="279"/>
      <c r="BE83" s="393"/>
      <c r="BF83" s="393"/>
      <c r="BG83" s="155"/>
    </row>
    <row r="84" spans="1:60" ht="16.5" customHeight="1">
      <c r="A84" s="155">
        <v>77</v>
      </c>
      <c r="B84" s="155" t="s">
        <v>1450</v>
      </c>
      <c r="C84" s="155" t="s">
        <v>566</v>
      </c>
      <c r="D84" s="155" t="s">
        <v>4208</v>
      </c>
      <c r="E84" s="155">
        <v>4</v>
      </c>
      <c r="F84" s="155" t="s">
        <v>4009</v>
      </c>
      <c r="G84" s="474" t="str">
        <f t="shared" si="6"/>
        <v>방향형</v>
      </c>
      <c r="H84" s="155" t="s">
        <v>1454</v>
      </c>
      <c r="I84" s="155" t="s">
        <v>4285</v>
      </c>
      <c r="J84" s="155" t="str">
        <f t="shared" si="7"/>
        <v>#Distance/#Mana/#CoolDown</v>
      </c>
      <c r="K84" s="155" t="str">
        <f t="shared" si="8"/>
        <v>~Mana/~CoolDown</v>
      </c>
      <c r="L84" s="155">
        <v>200</v>
      </c>
      <c r="R84" s="469">
        <v>1601</v>
      </c>
      <c r="S84" s="466">
        <v>-89</v>
      </c>
      <c r="X84" s="371">
        <v>202</v>
      </c>
      <c r="Y84" s="372">
        <v>22</v>
      </c>
      <c r="Z84"/>
      <c r="AB84" s="155"/>
      <c r="AD84" s="606"/>
      <c r="AE84" s="607"/>
      <c r="AF84" s="607"/>
      <c r="AG84" s="607"/>
      <c r="AH84" s="607"/>
      <c r="AI84" s="607"/>
      <c r="AJ84" s="608"/>
      <c r="AM84" s="457">
        <v>0</v>
      </c>
      <c r="AN84" s="429" t="s">
        <v>913</v>
      </c>
      <c r="AO84" s="429" t="s">
        <v>918</v>
      </c>
      <c r="AP84" s="299"/>
      <c r="AQ84" s="429" t="s">
        <v>3981</v>
      </c>
      <c r="AR84" s="435" t="s">
        <v>3983</v>
      </c>
      <c r="AS84" s="342" t="s">
        <v>913</v>
      </c>
      <c r="AT84" s="299"/>
      <c r="AU84" s="300" t="s">
        <v>4134</v>
      </c>
      <c r="AV84" s="441"/>
      <c r="AW84" s="342" t="s">
        <v>3665</v>
      </c>
      <c r="AX84" s="323" t="s">
        <v>1964</v>
      </c>
      <c r="AY84" s="342" t="s">
        <v>3665</v>
      </c>
      <c r="AZ84" s="419" t="s">
        <v>918</v>
      </c>
      <c r="BA84" s="155"/>
      <c r="BB84" s="391"/>
      <c r="BC84" s="391"/>
      <c r="BD84" s="279"/>
      <c r="BE84" s="393"/>
      <c r="BF84" s="393"/>
      <c r="BG84" s="155"/>
    </row>
    <row r="85" spans="1:60" ht="16.5" customHeight="1" thickBot="1">
      <c r="A85" s="155">
        <v>78</v>
      </c>
      <c r="B85" s="155" t="s">
        <v>1450</v>
      </c>
      <c r="C85" s="155" t="s">
        <v>566</v>
      </c>
      <c r="D85" s="155" t="s">
        <v>4208</v>
      </c>
      <c r="E85" s="155">
        <v>9</v>
      </c>
      <c r="F85" s="155" t="s">
        <v>4010</v>
      </c>
      <c r="G85" s="474" t="str">
        <f t="shared" si="6"/>
        <v>방향형</v>
      </c>
      <c r="H85" s="401" t="s">
        <v>4083</v>
      </c>
      <c r="I85" s="155" t="s">
        <v>4286</v>
      </c>
      <c r="J85" s="155" t="str">
        <f t="shared" si="7"/>
        <v>#Distance/#Mana/#CoolDown</v>
      </c>
      <c r="K85" s="155" t="str">
        <f t="shared" si="8"/>
        <v>~Mana/~CoolDown</v>
      </c>
      <c r="L85" s="155">
        <v>325</v>
      </c>
      <c r="R85" s="469">
        <v>1099</v>
      </c>
      <c r="S85" s="466">
        <v>-61</v>
      </c>
      <c r="X85" s="371">
        <v>326</v>
      </c>
      <c r="Y85" s="372">
        <v>36</v>
      </c>
      <c r="Z85"/>
      <c r="AB85" s="155"/>
      <c r="AD85" s="609"/>
      <c r="AE85" s="610"/>
      <c r="AF85" s="610"/>
      <c r="AG85" s="610"/>
      <c r="AH85" s="610"/>
      <c r="AI85" s="610"/>
      <c r="AJ85" s="611"/>
      <c r="AM85" s="457">
        <v>1</v>
      </c>
      <c r="AN85" s="429"/>
      <c r="AO85" s="429"/>
      <c r="AP85" s="299" t="s">
        <v>1205</v>
      </c>
      <c r="AQ85" s="429" t="s">
        <v>3985</v>
      </c>
      <c r="AR85" s="435" t="s">
        <v>3987</v>
      </c>
      <c r="AS85" s="342"/>
      <c r="AT85" s="299" t="s">
        <v>1609</v>
      </c>
      <c r="AU85" s="300" t="s">
        <v>4120</v>
      </c>
      <c r="AV85" s="411"/>
      <c r="AW85" s="342"/>
      <c r="AX85" s="323" t="s">
        <v>4172</v>
      </c>
      <c r="AY85" s="342"/>
      <c r="AZ85" s="419"/>
      <c r="BA85" s="155"/>
      <c r="BB85" s="391"/>
      <c r="BC85" s="391"/>
      <c r="BD85" s="279"/>
      <c r="BE85" s="393"/>
      <c r="BF85" s="393"/>
      <c r="BG85" s="155"/>
    </row>
    <row r="86" spans="1:60" ht="16.5" customHeight="1" thickTop="1">
      <c r="A86" s="155">
        <v>79</v>
      </c>
      <c r="B86" s="155" t="s">
        <v>1450</v>
      </c>
      <c r="C86" s="155" t="s">
        <v>424</v>
      </c>
      <c r="D86" s="155" t="s">
        <v>1608</v>
      </c>
      <c r="E86" s="155">
        <v>1</v>
      </c>
      <c r="F86" s="155" t="s">
        <v>4084</v>
      </c>
      <c r="G86" s="474" t="str">
        <f t="shared" si="6"/>
        <v>즉발</v>
      </c>
      <c r="H86" s="155" t="s">
        <v>4021</v>
      </c>
      <c r="I86" s="155" t="s">
        <v>4043</v>
      </c>
      <c r="J86" s="155" t="str">
        <f t="shared" si="7"/>
        <v/>
      </c>
      <c r="K86" s="155" t="str">
        <f t="shared" si="8"/>
        <v/>
      </c>
      <c r="R86" s="155"/>
      <c r="S86" s="155"/>
      <c r="X86" s="371"/>
      <c r="Y86" s="372"/>
      <c r="Z86"/>
      <c r="AB86" s="155"/>
      <c r="AD86" s="612" t="s">
        <v>3863</v>
      </c>
      <c r="AE86" s="614" t="s">
        <v>3748</v>
      </c>
      <c r="AF86" s="614"/>
      <c r="AG86" s="616" t="s">
        <v>3749</v>
      </c>
      <c r="AH86" s="617"/>
      <c r="AI86" s="618"/>
      <c r="AJ86" s="622" t="s">
        <v>2574</v>
      </c>
      <c r="AM86" s="457">
        <v>2</v>
      </c>
      <c r="AN86" s="429" t="s">
        <v>914</v>
      </c>
      <c r="AO86" s="429" t="s">
        <v>494</v>
      </c>
      <c r="AP86" s="299"/>
      <c r="AQ86" s="429"/>
      <c r="AR86" s="435"/>
      <c r="AS86" s="342"/>
      <c r="AT86" s="299"/>
      <c r="AU86" s="300"/>
      <c r="AV86" s="449"/>
      <c r="AW86" s="342" t="s">
        <v>914</v>
      </c>
      <c r="AX86" s="323" t="s">
        <v>4197</v>
      </c>
      <c r="AY86" s="342"/>
      <c r="AZ86" s="419" t="s">
        <v>4231</v>
      </c>
      <c r="BA86" s="155"/>
      <c r="BB86" s="391"/>
      <c r="BC86" s="391"/>
      <c r="BD86" s="279"/>
      <c r="BE86" s="393"/>
      <c r="BF86" s="393"/>
      <c r="BG86" s="155"/>
    </row>
    <row r="87" spans="1:60" ht="16.5" customHeight="1">
      <c r="A87" s="155">
        <v>80</v>
      </c>
      <c r="B87" s="155" t="s">
        <v>1450</v>
      </c>
      <c r="C87" s="155" t="s">
        <v>424</v>
      </c>
      <c r="D87" s="155" t="s">
        <v>1608</v>
      </c>
      <c r="E87" s="155">
        <v>3</v>
      </c>
      <c r="F87" s="155" t="s">
        <v>4084</v>
      </c>
      <c r="G87" s="474" t="str">
        <f t="shared" si="6"/>
        <v>즉발</v>
      </c>
      <c r="H87" s="155" t="s">
        <v>4022</v>
      </c>
      <c r="I87" s="155" t="s">
        <v>4062</v>
      </c>
      <c r="J87" s="155" t="str">
        <f t="shared" si="7"/>
        <v/>
      </c>
      <c r="K87" s="155" t="str">
        <f t="shared" si="8"/>
        <v/>
      </c>
      <c r="R87" s="155"/>
      <c r="S87" s="155"/>
      <c r="X87" s="371"/>
      <c r="Y87" s="372"/>
      <c r="Z87"/>
      <c r="AB87" s="155"/>
      <c r="AD87" s="613"/>
      <c r="AE87" s="615"/>
      <c r="AF87" s="615"/>
      <c r="AG87" s="619"/>
      <c r="AH87" s="620"/>
      <c r="AI87" s="621"/>
      <c r="AJ87" s="623"/>
      <c r="AM87" s="457">
        <v>3</v>
      </c>
      <c r="AN87" s="429"/>
      <c r="AO87" s="429"/>
      <c r="AP87" s="299"/>
      <c r="AQ87" s="429" t="s">
        <v>3989</v>
      </c>
      <c r="AR87" s="435"/>
      <c r="AS87" s="342"/>
      <c r="AT87" s="299" t="s">
        <v>1551</v>
      </c>
      <c r="AU87" s="300"/>
      <c r="AV87" s="411" t="s">
        <v>4124</v>
      </c>
      <c r="AW87" s="342"/>
      <c r="AX87" s="323" t="s">
        <v>4196</v>
      </c>
      <c r="AY87" s="342"/>
      <c r="AZ87" s="419"/>
      <c r="BA87" s="155"/>
      <c r="BB87" s="391"/>
      <c r="BC87" s="391"/>
      <c r="BD87" s="279"/>
      <c r="BE87" s="393"/>
      <c r="BF87" s="393"/>
      <c r="BG87" s="155"/>
    </row>
    <row r="88" spans="1:60">
      <c r="A88" s="155">
        <v>81</v>
      </c>
      <c r="B88" s="155" t="s">
        <v>1450</v>
      </c>
      <c r="C88" s="155" t="s">
        <v>424</v>
      </c>
      <c r="D88" s="155" t="s">
        <v>1608</v>
      </c>
      <c r="E88" s="155">
        <v>6</v>
      </c>
      <c r="F88" s="155" t="s">
        <v>4084</v>
      </c>
      <c r="G88" s="474" t="str">
        <f t="shared" si="6"/>
        <v>즉발</v>
      </c>
      <c r="H88" s="155" t="s">
        <v>4027</v>
      </c>
      <c r="I88" s="155" t="s">
        <v>4062</v>
      </c>
      <c r="J88" s="155" t="str">
        <f t="shared" si="7"/>
        <v/>
      </c>
      <c r="K88" s="155" t="str">
        <f t="shared" si="8"/>
        <v/>
      </c>
      <c r="R88" s="155"/>
      <c r="S88" s="155"/>
      <c r="X88" s="371"/>
      <c r="Y88" s="372"/>
      <c r="Z88"/>
      <c r="AB88" s="155"/>
      <c r="AD88" s="330" t="s">
        <v>3751</v>
      </c>
      <c r="AE88" s="301" t="s">
        <v>3665</v>
      </c>
      <c r="AF88" s="301" t="s">
        <v>1608</v>
      </c>
      <c r="AG88" s="409" t="s">
        <v>3675</v>
      </c>
      <c r="AH88" s="410" t="s">
        <v>1474</v>
      </c>
      <c r="AI88" s="302" t="s">
        <v>4028</v>
      </c>
      <c r="AJ88" s="320" t="s">
        <v>920</v>
      </c>
      <c r="AM88" s="457">
        <v>4</v>
      </c>
      <c r="AN88" s="429"/>
      <c r="AO88" s="431"/>
      <c r="AP88" s="336" t="s">
        <v>1189</v>
      </c>
      <c r="AQ88" s="429" t="s">
        <v>3991</v>
      </c>
      <c r="AR88" s="435"/>
      <c r="AS88" s="342" t="s">
        <v>1454</v>
      </c>
      <c r="AT88" s="299"/>
      <c r="AU88" s="300"/>
      <c r="AV88" s="411"/>
      <c r="AW88" s="342"/>
      <c r="AX88" s="323"/>
      <c r="AY88" s="342"/>
      <c r="AZ88" s="419" t="s">
        <v>2119</v>
      </c>
      <c r="BA88" s="155"/>
      <c r="BB88" s="391"/>
      <c r="BC88" s="391"/>
      <c r="BD88" s="279"/>
      <c r="BE88" s="393"/>
      <c r="BF88" s="393"/>
      <c r="BG88" s="155"/>
    </row>
    <row r="89" spans="1:60" ht="24">
      <c r="A89" s="155">
        <v>82</v>
      </c>
      <c r="B89" s="155" t="s">
        <v>1450</v>
      </c>
      <c r="C89" s="155" t="s">
        <v>424</v>
      </c>
      <c r="D89" s="155" t="s">
        <v>1608</v>
      </c>
      <c r="E89" s="155">
        <v>9</v>
      </c>
      <c r="F89" s="155" t="s">
        <v>4084</v>
      </c>
      <c r="G89" s="474" t="str">
        <f t="shared" si="6"/>
        <v>즉발</v>
      </c>
      <c r="H89" s="155" t="s">
        <v>4065</v>
      </c>
      <c r="I89" s="155" t="s">
        <v>4062</v>
      </c>
      <c r="J89" s="155" t="str">
        <f t="shared" si="7"/>
        <v/>
      </c>
      <c r="K89" s="155" t="str">
        <f t="shared" si="8"/>
        <v/>
      </c>
      <c r="R89" s="155"/>
      <c r="S89" s="155"/>
      <c r="X89" s="371"/>
      <c r="Y89" s="372"/>
      <c r="Z89"/>
      <c r="AB89" s="155"/>
      <c r="AD89" s="331">
        <v>0</v>
      </c>
      <c r="AE89" s="342" t="s">
        <v>3665</v>
      </c>
      <c r="AF89" s="415"/>
      <c r="AG89" s="417" t="s">
        <v>4041</v>
      </c>
      <c r="AH89" s="342" t="s">
        <v>1474</v>
      </c>
      <c r="AI89" s="299"/>
      <c r="AJ89" s="321" t="s">
        <v>4030</v>
      </c>
      <c r="AM89" s="457">
        <v>5</v>
      </c>
      <c r="AN89" s="429" t="s">
        <v>935</v>
      </c>
      <c r="AO89" s="432" t="s">
        <v>979</v>
      </c>
      <c r="AP89" s="299"/>
      <c r="AQ89" s="429"/>
      <c r="AR89" s="435"/>
      <c r="AS89" s="342"/>
      <c r="AT89" s="299"/>
      <c r="AU89" s="300" t="s">
        <v>4126</v>
      </c>
      <c r="AV89" s="449"/>
      <c r="AW89" s="342"/>
      <c r="AX89" s="425" t="s">
        <v>4174</v>
      </c>
      <c r="AY89" s="342"/>
      <c r="AZ89" s="419"/>
      <c r="BA89" s="155"/>
      <c r="BB89" s="391"/>
      <c r="BC89" s="391"/>
      <c r="BD89" s="279"/>
      <c r="BE89" s="393"/>
      <c r="BF89" s="393"/>
      <c r="BG89" s="155"/>
    </row>
    <row r="90" spans="1:60">
      <c r="A90" s="155">
        <v>83</v>
      </c>
      <c r="B90" s="155" t="s">
        <v>1450</v>
      </c>
      <c r="C90" s="155" t="s">
        <v>425</v>
      </c>
      <c r="D90" s="155" t="s">
        <v>1552</v>
      </c>
      <c r="E90" s="155">
        <v>0</v>
      </c>
      <c r="F90" s="155" t="s">
        <v>4014</v>
      </c>
      <c r="G90" s="474" t="str">
        <f t="shared" si="6"/>
        <v>방향형</v>
      </c>
      <c r="H90" s="155" t="s">
        <v>3999</v>
      </c>
      <c r="I90" s="155" t="s">
        <v>4310</v>
      </c>
      <c r="J90" s="155" t="str">
        <f t="shared" si="7"/>
        <v>#Damage/#Distance/#Range/#Mana/#CoolDown</v>
      </c>
      <c r="K90" s="155" t="str">
        <f t="shared" si="8"/>
        <v>~Damage/~Mana/~CoolDown</v>
      </c>
      <c r="L90" s="155">
        <v>150</v>
      </c>
      <c r="R90" s="155">
        <v>1100</v>
      </c>
      <c r="S90" s="155">
        <v>-44</v>
      </c>
      <c r="T90" s="155">
        <v>100</v>
      </c>
      <c r="U90" s="155">
        <v>6</v>
      </c>
      <c r="V90" s="155">
        <v>150</v>
      </c>
      <c r="X90" s="371">
        <v>215</v>
      </c>
      <c r="Y90" s="372">
        <v>43</v>
      </c>
      <c r="Z90"/>
      <c r="AB90" s="155"/>
      <c r="AD90" s="331">
        <v>1</v>
      </c>
      <c r="AE90" s="342"/>
      <c r="AF90" s="323" t="s">
        <v>1609</v>
      </c>
      <c r="AG90" s="300"/>
      <c r="AH90" s="342" t="s">
        <v>1486</v>
      </c>
      <c r="AI90" s="411"/>
      <c r="AJ90" s="419" t="s">
        <v>4031</v>
      </c>
      <c r="AM90" s="457">
        <v>6</v>
      </c>
      <c r="AN90" s="429"/>
      <c r="AO90" s="429"/>
      <c r="AP90" s="299"/>
      <c r="AQ90" s="429"/>
      <c r="AR90" s="439" t="s">
        <v>3995</v>
      </c>
      <c r="AS90" s="342"/>
      <c r="AT90" s="299" t="s">
        <v>1572</v>
      </c>
      <c r="AU90" s="300"/>
      <c r="AV90" s="411" t="s">
        <v>4118</v>
      </c>
      <c r="AW90" s="342"/>
      <c r="AX90" s="425" t="s">
        <v>4193</v>
      </c>
      <c r="AY90" s="342"/>
      <c r="AZ90" s="419" t="s">
        <v>2137</v>
      </c>
      <c r="BA90" s="155"/>
      <c r="BB90" s="391"/>
      <c r="BC90" s="391"/>
      <c r="BD90" s="279"/>
      <c r="BE90" s="393"/>
      <c r="BF90" s="393"/>
      <c r="BG90" s="155"/>
    </row>
    <row r="91" spans="1:60">
      <c r="A91" s="155">
        <v>84</v>
      </c>
      <c r="B91" s="155" t="s">
        <v>1450</v>
      </c>
      <c r="C91" s="155" t="s">
        <v>425</v>
      </c>
      <c r="D91" s="155" t="s">
        <v>1552</v>
      </c>
      <c r="E91" s="155">
        <v>2</v>
      </c>
      <c r="F91" s="155" t="s">
        <v>4445</v>
      </c>
      <c r="G91" s="474" t="str">
        <f t="shared" si="6"/>
        <v>범위형</v>
      </c>
      <c r="H91" s="155" t="s">
        <v>4000</v>
      </c>
      <c r="I91" s="155" t="s">
        <v>4311</v>
      </c>
      <c r="J91" s="155" t="str">
        <f t="shared" si="7"/>
        <v>#Damage/#Range/#Mana/#CoolDown</v>
      </c>
      <c r="K91" s="155" t="str">
        <f t="shared" si="8"/>
        <v>~Damage/~Mana/~CoolDown</v>
      </c>
      <c r="R91" s="155">
        <v>1694</v>
      </c>
      <c r="S91" s="155">
        <v>-68</v>
      </c>
      <c r="T91" s="155">
        <v>158</v>
      </c>
      <c r="U91" s="155">
        <v>10</v>
      </c>
      <c r="V91" s="155">
        <v>250</v>
      </c>
      <c r="X91" s="371">
        <v>429</v>
      </c>
      <c r="Y91" s="372">
        <v>86</v>
      </c>
      <c r="Z91"/>
      <c r="AB91" s="155"/>
      <c r="AD91" s="331">
        <v>2</v>
      </c>
      <c r="AE91" s="342"/>
      <c r="AF91" s="425"/>
      <c r="AG91" s="413" t="s">
        <v>4042</v>
      </c>
      <c r="AH91" s="342" t="s">
        <v>1495</v>
      </c>
      <c r="AI91" s="411" t="s">
        <v>4023</v>
      </c>
      <c r="AJ91" s="419" t="s">
        <v>4032</v>
      </c>
      <c r="AM91" s="457">
        <v>7</v>
      </c>
      <c r="AN91" s="429"/>
      <c r="AO91" s="438"/>
      <c r="AP91" s="443" t="s">
        <v>3753</v>
      </c>
      <c r="AQ91" s="433" t="s">
        <v>3993</v>
      </c>
      <c r="AR91" s="435"/>
      <c r="AS91" s="342"/>
      <c r="AT91" s="299"/>
      <c r="AU91" s="300"/>
      <c r="AV91" s="450"/>
      <c r="AW91" s="342"/>
      <c r="AX91" s="425" t="s">
        <v>4191</v>
      </c>
      <c r="AY91" s="342"/>
      <c r="AZ91" s="419"/>
      <c r="BA91" s="155"/>
      <c r="BB91" s="391"/>
      <c r="BC91" s="391"/>
      <c r="BD91" s="279"/>
      <c r="BE91" s="393"/>
      <c r="BF91" s="393"/>
      <c r="BG91" s="155"/>
    </row>
    <row r="92" spans="1:60">
      <c r="A92" s="155">
        <v>85</v>
      </c>
      <c r="B92" s="155" t="s">
        <v>1450</v>
      </c>
      <c r="C92" s="155" t="s">
        <v>425</v>
      </c>
      <c r="D92" s="155" t="s">
        <v>1552</v>
      </c>
      <c r="E92" s="155">
        <v>3</v>
      </c>
      <c r="F92" s="155" t="s">
        <v>4014</v>
      </c>
      <c r="G92" s="474" t="str">
        <f t="shared" si="6"/>
        <v>방향형</v>
      </c>
      <c r="H92" s="155" t="s">
        <v>4001</v>
      </c>
      <c r="I92" s="155" t="s">
        <v>4312</v>
      </c>
      <c r="J92" s="155" t="str">
        <f t="shared" si="7"/>
        <v>#Damage/#Distance/#Range/#Mana/#CoolDown</v>
      </c>
      <c r="K92" s="155" t="str">
        <f t="shared" si="8"/>
        <v>~Damage/~Mana/~CoolDown</v>
      </c>
      <c r="L92" s="155">
        <v>300</v>
      </c>
      <c r="R92" s="155">
        <v>2063</v>
      </c>
      <c r="S92" s="155">
        <v>-83</v>
      </c>
      <c r="T92" s="155">
        <v>199</v>
      </c>
      <c r="U92" s="155">
        <v>12</v>
      </c>
      <c r="V92" s="155">
        <v>150</v>
      </c>
      <c r="X92" s="371">
        <v>536</v>
      </c>
      <c r="Y92" s="372">
        <v>107</v>
      </c>
      <c r="Z92"/>
      <c r="AB92" s="155"/>
      <c r="AD92" s="331">
        <v>3</v>
      </c>
      <c r="AE92" s="342"/>
      <c r="AF92" s="323" t="s">
        <v>1551</v>
      </c>
      <c r="AG92" s="300" t="s">
        <v>4001</v>
      </c>
      <c r="AH92" s="342" t="s">
        <v>1507</v>
      </c>
      <c r="AI92" s="411"/>
      <c r="AJ92" s="419" t="s">
        <v>4033</v>
      </c>
      <c r="AM92" s="457">
        <v>8</v>
      </c>
      <c r="AN92" s="429" t="s">
        <v>945</v>
      </c>
      <c r="AO92" s="429"/>
      <c r="AP92" s="411" t="s">
        <v>4082</v>
      </c>
      <c r="AQ92" s="429"/>
      <c r="AR92" s="439" t="s">
        <v>3997</v>
      </c>
      <c r="AS92" s="323" t="s">
        <v>4083</v>
      </c>
      <c r="AT92" s="299"/>
      <c r="AU92" s="413"/>
      <c r="AV92" s="449"/>
      <c r="AW92" s="323"/>
      <c r="AX92" s="284"/>
      <c r="AY92" s="323"/>
      <c r="AZ92" s="419" t="s">
        <v>4235</v>
      </c>
      <c r="BA92" s="155"/>
      <c r="BB92" s="391"/>
      <c r="BC92" s="391"/>
      <c r="BD92" s="279"/>
      <c r="BE92" s="393"/>
      <c r="BF92" s="393"/>
      <c r="BG92" s="155"/>
      <c r="BH92" s="155"/>
    </row>
    <row r="93" spans="1:60">
      <c r="A93" s="155">
        <v>86</v>
      </c>
      <c r="B93" s="155" t="s">
        <v>1450</v>
      </c>
      <c r="C93" s="155" t="s">
        <v>425</v>
      </c>
      <c r="D93" s="155" t="s">
        <v>1552</v>
      </c>
      <c r="E93" s="155">
        <v>5</v>
      </c>
      <c r="F93" s="155" t="s">
        <v>4090</v>
      </c>
      <c r="G93" s="474" t="str">
        <f t="shared" si="6"/>
        <v>방향형</v>
      </c>
      <c r="H93" s="155" t="s">
        <v>4002</v>
      </c>
      <c r="I93" s="34" t="s">
        <v>4340</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1">
        <v>750</v>
      </c>
      <c r="Y93" s="372">
        <v>150</v>
      </c>
      <c r="Z93"/>
      <c r="AB93" s="155"/>
      <c r="AD93" s="331">
        <v>4</v>
      </c>
      <c r="AE93" s="342" t="s">
        <v>4040</v>
      </c>
      <c r="AF93" s="323"/>
      <c r="AG93" s="300"/>
      <c r="AH93" s="342" t="s">
        <v>1517</v>
      </c>
      <c r="AI93" s="412"/>
      <c r="AJ93" s="419" t="s">
        <v>4034</v>
      </c>
      <c r="AM93" s="457">
        <v>9</v>
      </c>
      <c r="AN93" s="429"/>
      <c r="AO93" s="438"/>
      <c r="AP93" s="443" t="s">
        <v>3754</v>
      </c>
      <c r="AQ93" s="429"/>
      <c r="AR93" s="435"/>
      <c r="AS93" s="342"/>
      <c r="AT93" s="442" t="s">
        <v>4056</v>
      </c>
      <c r="AU93" s="413"/>
      <c r="AV93" s="449" t="s">
        <v>4132</v>
      </c>
      <c r="AW93" s="323"/>
      <c r="AX93" s="425" t="s">
        <v>2007</v>
      </c>
      <c r="AY93" s="323"/>
      <c r="AZ93" s="419"/>
      <c r="BA93" s="155"/>
      <c r="BB93" s="391"/>
      <c r="BC93" s="391"/>
      <c r="BD93" s="279"/>
      <c r="BE93" s="393"/>
      <c r="BF93" s="393"/>
      <c r="BG93" s="155"/>
      <c r="BH93" s="155"/>
    </row>
    <row r="94" spans="1:60">
      <c r="A94" s="155">
        <v>87</v>
      </c>
      <c r="B94" s="155" t="s">
        <v>1450</v>
      </c>
      <c r="C94" s="155" t="s">
        <v>425</v>
      </c>
      <c r="D94" s="155" t="s">
        <v>1552</v>
      </c>
      <c r="E94" s="155">
        <v>7</v>
      </c>
      <c r="F94" s="155" t="s">
        <v>4014</v>
      </c>
      <c r="G94" s="474" t="str">
        <f t="shared" si="6"/>
        <v>방향형</v>
      </c>
      <c r="H94" s="155" t="s">
        <v>4003</v>
      </c>
      <c r="I94" s="155" t="s">
        <v>4313</v>
      </c>
      <c r="J94" s="155" t="str">
        <f t="shared" si="7"/>
        <v>#Damage/#Distance/#Range/#Mana/#CoolDown</v>
      </c>
      <c r="K94" s="155" t="str">
        <f t="shared" si="8"/>
        <v>~Damage/~Mana/~CoolDown</v>
      </c>
      <c r="L94" s="155">
        <v>500</v>
      </c>
      <c r="R94" s="155">
        <v>4190</v>
      </c>
      <c r="S94" s="155">
        <v>-168</v>
      </c>
      <c r="T94" s="155">
        <v>484</v>
      </c>
      <c r="U94" s="155">
        <v>29</v>
      </c>
      <c r="V94" s="155">
        <v>150</v>
      </c>
      <c r="X94" s="371">
        <v>964</v>
      </c>
      <c r="Y94" s="372">
        <v>193</v>
      </c>
      <c r="Z94"/>
      <c r="AA94" s="155"/>
      <c r="AB94" s="155"/>
      <c r="AD94" s="331">
        <v>5</v>
      </c>
      <c r="AE94" s="342"/>
      <c r="AF94" s="425"/>
      <c r="AG94" s="413" t="s">
        <v>4058</v>
      </c>
      <c r="AH94" s="342"/>
      <c r="AI94" s="411" t="s">
        <v>1647</v>
      </c>
      <c r="AJ94" s="419" t="s">
        <v>4035</v>
      </c>
      <c r="AM94" s="457">
        <v>10</v>
      </c>
      <c r="AN94" s="434" t="s">
        <v>955</v>
      </c>
      <c r="AO94" s="429"/>
      <c r="AP94" s="299"/>
      <c r="AQ94" s="429"/>
      <c r="AR94" s="435"/>
      <c r="AS94" s="342"/>
      <c r="AT94" s="442" t="s">
        <v>4063</v>
      </c>
      <c r="AU94" s="451"/>
      <c r="AV94" s="430"/>
      <c r="AW94" s="323"/>
      <c r="AX94" s="425" t="s">
        <v>4194</v>
      </c>
      <c r="AY94" s="323" t="s">
        <v>4230</v>
      </c>
      <c r="AZ94" s="419"/>
      <c r="BA94" s="155"/>
      <c r="BB94" s="391"/>
      <c r="BC94" s="391"/>
      <c r="BD94" s="279"/>
      <c r="BE94" s="393"/>
      <c r="BF94" s="393"/>
      <c r="BG94" s="155"/>
      <c r="BH94" s="155"/>
    </row>
    <row r="95" spans="1:60">
      <c r="A95" s="155">
        <v>88</v>
      </c>
      <c r="B95" s="155" t="s">
        <v>1450</v>
      </c>
      <c r="C95" s="155" t="s">
        <v>3848</v>
      </c>
      <c r="D95" s="155" t="s">
        <v>1552</v>
      </c>
      <c r="E95" s="155">
        <v>9</v>
      </c>
      <c r="F95" s="155" t="s">
        <v>4097</v>
      </c>
      <c r="G95" s="474" t="str">
        <f t="shared" si="6"/>
        <v>즉발</v>
      </c>
      <c r="H95" s="155" t="s">
        <v>4004</v>
      </c>
      <c r="I95" s="155" t="s">
        <v>4061</v>
      </c>
      <c r="J95" s="155" t="str">
        <f t="shared" si="7"/>
        <v/>
      </c>
      <c r="K95" s="155" t="str">
        <f t="shared" si="8"/>
        <v/>
      </c>
      <c r="R95" s="155"/>
      <c r="S95" s="155"/>
      <c r="X95" s="371"/>
      <c r="Y95" s="372"/>
      <c r="Z95"/>
      <c r="AA95" s="155"/>
      <c r="AB95" s="155"/>
      <c r="AD95" s="331">
        <v>6</v>
      </c>
      <c r="AE95" s="342"/>
      <c r="AF95" s="323" t="s">
        <v>1572</v>
      </c>
      <c r="AG95" s="335"/>
      <c r="AH95" s="342" t="s">
        <v>1530</v>
      </c>
      <c r="AI95" s="411"/>
      <c r="AJ95" s="419" t="s">
        <v>4036</v>
      </c>
      <c r="AM95" s="457">
        <v>11</v>
      </c>
      <c r="AN95" s="429"/>
      <c r="AO95" s="429"/>
      <c r="AP95" s="336" t="s">
        <v>1199</v>
      </c>
      <c r="AQ95" s="431"/>
      <c r="AR95" s="435"/>
      <c r="AS95" s="342"/>
      <c r="AT95" s="299"/>
      <c r="AU95" s="451"/>
      <c r="AV95" s="430"/>
      <c r="AW95" s="284"/>
      <c r="AX95" s="437"/>
      <c r="AY95" s="323"/>
      <c r="AZ95" s="419"/>
      <c r="BA95" s="379"/>
      <c r="BB95" s="391"/>
      <c r="BC95" s="391"/>
      <c r="BD95" s="279"/>
      <c r="BE95" s="393"/>
      <c r="BF95" s="393"/>
      <c r="BG95" s="155"/>
      <c r="BH95" s="155"/>
    </row>
    <row r="96" spans="1:60" ht="17.25" thickBot="1">
      <c r="A96" s="155">
        <v>89</v>
      </c>
      <c r="B96" s="155" t="s">
        <v>1450</v>
      </c>
      <c r="C96" s="155" t="s">
        <v>425</v>
      </c>
      <c r="D96" s="155" t="s">
        <v>1474</v>
      </c>
      <c r="E96" s="155">
        <v>2</v>
      </c>
      <c r="F96" s="155" t="s">
        <v>4095</v>
      </c>
      <c r="G96" s="474" t="str">
        <f t="shared" si="6"/>
        <v>대상형</v>
      </c>
      <c r="H96" s="155" t="s">
        <v>1495</v>
      </c>
      <c r="I96" s="155" t="s">
        <v>4400</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1">
        <v>429</v>
      </c>
      <c r="Y96" s="372">
        <v>86</v>
      </c>
      <c r="Z96"/>
      <c r="AB96" s="155"/>
      <c r="AD96" s="331">
        <v>7</v>
      </c>
      <c r="AE96" s="400"/>
      <c r="AF96" s="426"/>
      <c r="AG96" s="300" t="s">
        <v>4059</v>
      </c>
      <c r="AH96" s="342"/>
      <c r="AI96" s="411"/>
      <c r="AJ96" s="422" t="s">
        <v>4037</v>
      </c>
      <c r="AM96" s="458">
        <v>12</v>
      </c>
      <c r="AN96" s="459"/>
      <c r="AO96" s="459"/>
      <c r="AP96" s="460"/>
      <c r="AQ96" s="461"/>
      <c r="AR96" s="460"/>
      <c r="AS96" s="325"/>
      <c r="AT96" s="327"/>
      <c r="AU96" s="462"/>
      <c r="AV96" s="463"/>
      <c r="AW96" s="315"/>
      <c r="AX96" s="315"/>
      <c r="AY96" s="315"/>
      <c r="AZ96" s="464"/>
      <c r="BA96" s="379"/>
      <c r="BB96" s="391"/>
      <c r="BC96" s="391"/>
      <c r="BD96" s="279"/>
      <c r="BE96" s="393"/>
      <c r="BF96" s="393"/>
      <c r="BG96" s="155"/>
      <c r="BH96" s="155"/>
    </row>
    <row r="97" spans="1:60">
      <c r="A97" s="155">
        <v>90</v>
      </c>
      <c r="B97" s="155" t="s">
        <v>1450</v>
      </c>
      <c r="C97" s="155" t="s">
        <v>425</v>
      </c>
      <c r="D97" s="155" t="s">
        <v>1474</v>
      </c>
      <c r="E97" s="155">
        <v>3</v>
      </c>
      <c r="F97" s="155" t="s">
        <v>4095</v>
      </c>
      <c r="G97" s="474" t="str">
        <f t="shared" si="6"/>
        <v>대상형</v>
      </c>
      <c r="H97" s="155" t="s">
        <v>1507</v>
      </c>
      <c r="I97" s="155" t="s">
        <v>4401</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1">
        <v>536</v>
      </c>
      <c r="Y97" s="372">
        <v>107</v>
      </c>
      <c r="Z97"/>
      <c r="AB97" s="155"/>
      <c r="AD97" s="331">
        <v>8</v>
      </c>
      <c r="AE97" s="323" t="s">
        <v>4083</v>
      </c>
      <c r="AF97" s="425"/>
      <c r="AG97" s="300"/>
      <c r="AH97" s="342" t="s">
        <v>1541</v>
      </c>
      <c r="AI97" s="411" t="s">
        <v>4057</v>
      </c>
      <c r="AJ97" s="422" t="s">
        <v>4038</v>
      </c>
      <c r="AZ97" s="338"/>
      <c r="BA97" s="379"/>
      <c r="BB97" s="391"/>
      <c r="BC97" s="391"/>
      <c r="BD97" s="279"/>
      <c r="BE97" s="393"/>
      <c r="BF97" s="393"/>
      <c r="BG97" s="155"/>
      <c r="BH97" s="155"/>
    </row>
    <row r="98" spans="1:60">
      <c r="A98" s="155">
        <v>91</v>
      </c>
      <c r="B98" s="155" t="s">
        <v>1450</v>
      </c>
      <c r="C98" s="155" t="s">
        <v>425</v>
      </c>
      <c r="D98" s="155" t="s">
        <v>1474</v>
      </c>
      <c r="E98" s="155">
        <v>4</v>
      </c>
      <c r="F98" s="155" t="s">
        <v>4095</v>
      </c>
      <c r="G98" s="474" t="str">
        <f t="shared" si="6"/>
        <v>대상형</v>
      </c>
      <c r="H98" s="155" t="s">
        <v>1517</v>
      </c>
      <c r="I98" s="155" t="s">
        <v>4402</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1">
        <v>643</v>
      </c>
      <c r="Y98" s="372">
        <v>129</v>
      </c>
      <c r="Z98"/>
      <c r="AB98" s="155"/>
      <c r="AD98" s="331">
        <v>9</v>
      </c>
      <c r="AE98" s="342"/>
      <c r="AF98" s="426" t="s">
        <v>4056</v>
      </c>
      <c r="AG98" s="300" t="s">
        <v>4060</v>
      </c>
      <c r="AH98" s="342"/>
      <c r="AI98" s="411"/>
      <c r="AJ98" s="422" t="s">
        <v>4039</v>
      </c>
      <c r="AY98" s="338"/>
      <c r="AZ98" s="379"/>
      <c r="BA98" s="155"/>
      <c r="BB98" s="391"/>
      <c r="BC98" s="391"/>
      <c r="BD98" s="279"/>
      <c r="BE98" s="393"/>
      <c r="BF98" s="393"/>
      <c r="BG98" s="155"/>
      <c r="BH98" s="155"/>
    </row>
    <row r="99" spans="1:60" ht="17.25" thickBot="1">
      <c r="A99" s="155">
        <v>92</v>
      </c>
      <c r="B99" s="155" t="s">
        <v>1450</v>
      </c>
      <c r="C99" s="155" t="s">
        <v>425</v>
      </c>
      <c r="D99" s="155" t="s">
        <v>1474</v>
      </c>
      <c r="E99" s="155">
        <v>6</v>
      </c>
      <c r="F99" s="155" t="s">
        <v>4095</v>
      </c>
      <c r="G99" s="474" t="str">
        <f t="shared" si="6"/>
        <v>대상형</v>
      </c>
      <c r="H99" s="155" t="s">
        <v>1530</v>
      </c>
      <c r="I99" s="155" t="s">
        <v>4403</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1">
        <v>857</v>
      </c>
      <c r="Y99" s="372">
        <v>171</v>
      </c>
      <c r="Z99"/>
      <c r="AB99" s="155"/>
      <c r="AD99" s="332">
        <v>10</v>
      </c>
      <c r="AE99" s="325"/>
      <c r="AF99" s="416"/>
      <c r="AG99" s="326"/>
      <c r="AH99" s="325"/>
      <c r="AI99" s="420" t="s">
        <v>4064</v>
      </c>
      <c r="AJ99" s="329"/>
      <c r="AY99" s="338"/>
      <c r="AZ99" s="379"/>
      <c r="BA99" s="155"/>
      <c r="BB99" s="391"/>
      <c r="BC99" s="391"/>
      <c r="BD99" s="279"/>
      <c r="BE99" s="393"/>
      <c r="BF99" s="393"/>
      <c r="BG99" s="155"/>
      <c r="BH99" s="155"/>
    </row>
    <row r="100" spans="1:60">
      <c r="A100" s="155">
        <v>93</v>
      </c>
      <c r="B100" s="155" t="s">
        <v>1450</v>
      </c>
      <c r="C100" s="155" t="s">
        <v>3848</v>
      </c>
      <c r="D100" s="155" t="s">
        <v>1474</v>
      </c>
      <c r="E100" s="155">
        <v>8</v>
      </c>
      <c r="F100" s="155" t="s">
        <v>4095</v>
      </c>
      <c r="G100" s="474" t="str">
        <f t="shared" si="6"/>
        <v>대상형</v>
      </c>
      <c r="H100" s="155" t="s">
        <v>1541</v>
      </c>
      <c r="I100" s="155" t="s">
        <v>4404</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1">
        <v>1071</v>
      </c>
      <c r="Y100" s="372">
        <v>214</v>
      </c>
      <c r="Z100"/>
      <c r="AB100" s="155"/>
      <c r="AZ100" s="338"/>
      <c r="BA100" s="379"/>
      <c r="BB100" s="155"/>
      <c r="BC100" s="391"/>
      <c r="BE100" s="279"/>
      <c r="BF100" s="393"/>
      <c r="BH100" s="155"/>
    </row>
    <row r="101" spans="1:60">
      <c r="A101" s="155">
        <v>94</v>
      </c>
      <c r="B101" s="155" t="s">
        <v>1450</v>
      </c>
      <c r="C101" s="155" t="s">
        <v>424</v>
      </c>
      <c r="D101" s="155" t="s">
        <v>4006</v>
      </c>
      <c r="E101" s="155">
        <v>3</v>
      </c>
      <c r="F101" s="155" t="s">
        <v>4092</v>
      </c>
      <c r="G101" s="474" t="str">
        <f t="shared" si="6"/>
        <v>클릭불가</v>
      </c>
      <c r="H101" s="155" t="s">
        <v>1643</v>
      </c>
      <c r="I101" s="155" t="s">
        <v>4086</v>
      </c>
      <c r="J101" s="155" t="str">
        <f t="shared" si="7"/>
        <v/>
      </c>
      <c r="K101" s="155" t="str">
        <f t="shared" si="8"/>
        <v/>
      </c>
      <c r="R101" s="155"/>
      <c r="S101" s="155"/>
      <c r="X101" s="371"/>
      <c r="Y101" s="372"/>
      <c r="Z101"/>
      <c r="AB101" s="155"/>
      <c r="AZ101" s="338"/>
      <c r="BA101" s="379"/>
      <c r="BB101" s="155"/>
      <c r="BC101" s="391"/>
      <c r="BE101" s="279"/>
      <c r="BF101" s="393"/>
      <c r="BH101" s="155"/>
    </row>
    <row r="102" spans="1:60">
      <c r="A102" s="155">
        <v>95</v>
      </c>
      <c r="B102" s="155" t="s">
        <v>1450</v>
      </c>
      <c r="C102" s="155" t="s">
        <v>424</v>
      </c>
      <c r="D102" s="155" t="s">
        <v>4006</v>
      </c>
      <c r="E102" s="155">
        <v>6</v>
      </c>
      <c r="F102" s="155" t="s">
        <v>4092</v>
      </c>
      <c r="G102" s="474" t="str">
        <f t="shared" si="6"/>
        <v>클릭불가</v>
      </c>
      <c r="H102" s="155" t="s">
        <v>1647</v>
      </c>
      <c r="I102" s="155" t="s">
        <v>4087</v>
      </c>
      <c r="J102" s="155" t="str">
        <f t="shared" si="7"/>
        <v/>
      </c>
      <c r="K102" s="155" t="str">
        <f t="shared" si="8"/>
        <v/>
      </c>
      <c r="R102" s="155"/>
      <c r="S102" s="155"/>
      <c r="X102" s="371"/>
      <c r="Y102" s="372"/>
      <c r="Z102"/>
      <c r="AB102" s="155"/>
      <c r="AZ102" s="338"/>
      <c r="BA102" s="379"/>
      <c r="BB102" s="155"/>
      <c r="BC102" s="391"/>
      <c r="BE102" s="279"/>
      <c r="BF102" s="393"/>
      <c r="BH102" s="155"/>
    </row>
    <row r="103" spans="1:60">
      <c r="A103" s="155">
        <v>96</v>
      </c>
      <c r="B103" s="155" t="s">
        <v>1450</v>
      </c>
      <c r="C103" s="155" t="s">
        <v>424</v>
      </c>
      <c r="D103" s="155" t="s">
        <v>4006</v>
      </c>
      <c r="E103" s="155">
        <v>8</v>
      </c>
      <c r="F103" s="155" t="s">
        <v>4092</v>
      </c>
      <c r="G103" s="474" t="str">
        <f t="shared" si="6"/>
        <v>클릭불가</v>
      </c>
      <c r="H103" s="155" t="s">
        <v>1649</v>
      </c>
      <c r="I103" s="155" t="s">
        <v>4088</v>
      </c>
      <c r="J103" s="155" t="str">
        <f t="shared" si="7"/>
        <v/>
      </c>
      <c r="K103" s="155" t="str">
        <f t="shared" si="8"/>
        <v/>
      </c>
      <c r="R103" s="155"/>
      <c r="S103" s="155"/>
      <c r="X103" s="371"/>
      <c r="Y103" s="372"/>
      <c r="Z103"/>
      <c r="AB103" s="155"/>
      <c r="AZ103" s="338"/>
      <c r="BA103" s="379"/>
      <c r="BB103" s="155"/>
      <c r="BC103" s="391"/>
      <c r="BE103" s="279"/>
      <c r="BF103" s="393"/>
      <c r="BH103" s="155"/>
    </row>
    <row r="104" spans="1:60">
      <c r="A104" s="155">
        <v>97</v>
      </c>
      <c r="B104" s="155" t="s">
        <v>1450</v>
      </c>
      <c r="C104" s="155" t="s">
        <v>424</v>
      </c>
      <c r="D104" s="155" t="s">
        <v>4006</v>
      </c>
      <c r="E104" s="155">
        <v>10</v>
      </c>
      <c r="F104" s="155" t="s">
        <v>4092</v>
      </c>
      <c r="G104" s="474" t="str">
        <f t="shared" si="6"/>
        <v>클릭불가</v>
      </c>
      <c r="H104" s="2" t="s">
        <v>1652</v>
      </c>
      <c r="I104" s="155" t="s">
        <v>4089</v>
      </c>
      <c r="J104" s="155" t="str">
        <f t="shared" si="7"/>
        <v/>
      </c>
      <c r="K104" s="155" t="str">
        <f t="shared" si="8"/>
        <v/>
      </c>
      <c r="R104" s="155"/>
      <c r="S104" s="155"/>
      <c r="X104" s="371"/>
      <c r="Y104" s="372"/>
      <c r="Z104"/>
      <c r="AB104" s="155"/>
      <c r="AZ104" s="338"/>
      <c r="BA104" s="379"/>
      <c r="BB104" s="155"/>
      <c r="BC104" s="391"/>
      <c r="BE104" s="279"/>
      <c r="BF104" s="393"/>
      <c r="BH104" s="155"/>
    </row>
    <row r="105" spans="1:60">
      <c r="A105" s="155">
        <v>98</v>
      </c>
      <c r="B105" s="155" t="s">
        <v>1450</v>
      </c>
      <c r="C105" s="155" t="s">
        <v>920</v>
      </c>
      <c r="D105" s="155" t="s">
        <v>920</v>
      </c>
      <c r="E105" s="155">
        <v>0</v>
      </c>
      <c r="F105" s="155" t="s">
        <v>4092</v>
      </c>
      <c r="G105" s="474" t="str">
        <f t="shared" si="6"/>
        <v>클릭불가</v>
      </c>
      <c r="H105" s="155" t="s">
        <v>4029</v>
      </c>
      <c r="I105" s="155" t="s">
        <v>4100</v>
      </c>
      <c r="J105" s="155" t="str">
        <f t="shared" si="7"/>
        <v/>
      </c>
      <c r="K105" s="155" t="str">
        <f t="shared" si="8"/>
        <v/>
      </c>
      <c r="R105" s="155"/>
      <c r="S105" s="155"/>
      <c r="X105" s="371"/>
      <c r="Y105" s="372"/>
      <c r="Z105"/>
      <c r="AB105" s="155"/>
      <c r="AZ105" s="338"/>
      <c r="BA105" s="379"/>
      <c r="BB105" s="155"/>
      <c r="BC105" s="391"/>
      <c r="BE105" s="279"/>
      <c r="BF105" s="393"/>
      <c r="BH105" s="155"/>
    </row>
    <row r="106" spans="1:60">
      <c r="A106" s="155">
        <v>99</v>
      </c>
      <c r="B106" s="155" t="s">
        <v>1450</v>
      </c>
      <c r="C106" s="155" t="s">
        <v>920</v>
      </c>
      <c r="D106" s="155" t="s">
        <v>920</v>
      </c>
      <c r="E106" s="155">
        <v>1</v>
      </c>
      <c r="F106" s="155" t="s">
        <v>4092</v>
      </c>
      <c r="G106" s="474" t="str">
        <f t="shared" si="6"/>
        <v>클릭불가</v>
      </c>
      <c r="H106" s="155" t="s">
        <v>4031</v>
      </c>
      <c r="I106" s="2" t="s">
        <v>1461</v>
      </c>
      <c r="J106" s="155" t="str">
        <f t="shared" si="7"/>
        <v/>
      </c>
      <c r="K106" s="155" t="str">
        <f t="shared" si="8"/>
        <v/>
      </c>
      <c r="R106" s="155"/>
      <c r="S106" s="155"/>
      <c r="X106" s="371"/>
      <c r="Y106" s="372"/>
      <c r="Z106"/>
      <c r="AB106" s="155"/>
      <c r="AZ106" s="338"/>
      <c r="BA106" s="379"/>
      <c r="BB106" s="155"/>
      <c r="BC106" s="391"/>
      <c r="BE106" s="279"/>
      <c r="BF106" s="393"/>
      <c r="BH106" s="155"/>
    </row>
    <row r="107" spans="1:60">
      <c r="A107" s="155">
        <v>100</v>
      </c>
      <c r="B107" s="155" t="s">
        <v>1450</v>
      </c>
      <c r="C107" s="155" t="s">
        <v>920</v>
      </c>
      <c r="D107" s="155" t="s">
        <v>920</v>
      </c>
      <c r="E107" s="155">
        <v>2</v>
      </c>
      <c r="F107" s="155" t="s">
        <v>4092</v>
      </c>
      <c r="G107" s="474" t="str">
        <f t="shared" si="6"/>
        <v>클릭불가</v>
      </c>
      <c r="H107" s="155" t="s">
        <v>4032</v>
      </c>
      <c r="I107" s="2" t="s">
        <v>1461</v>
      </c>
      <c r="J107" s="155" t="str">
        <f t="shared" si="7"/>
        <v/>
      </c>
      <c r="K107" s="155" t="str">
        <f t="shared" si="8"/>
        <v/>
      </c>
      <c r="R107" s="155"/>
      <c r="S107" s="155"/>
      <c r="X107" s="371"/>
      <c r="Y107" s="372"/>
      <c r="Z107"/>
      <c r="AB107" s="155"/>
      <c r="AZ107" s="338"/>
      <c r="BA107" s="379"/>
      <c r="BB107" s="155"/>
      <c r="BC107" s="391"/>
      <c r="BE107" s="279"/>
      <c r="BF107" s="393"/>
      <c r="BH107" s="155"/>
    </row>
    <row r="108" spans="1:60">
      <c r="A108" s="155">
        <v>101</v>
      </c>
      <c r="B108" s="155" t="s">
        <v>1450</v>
      </c>
      <c r="C108" s="155" t="s">
        <v>920</v>
      </c>
      <c r="D108" s="155" t="s">
        <v>920</v>
      </c>
      <c r="E108" s="155">
        <v>3</v>
      </c>
      <c r="F108" s="155" t="s">
        <v>4092</v>
      </c>
      <c r="G108" s="474" t="str">
        <f t="shared" si="6"/>
        <v>클릭불가</v>
      </c>
      <c r="H108" s="155" t="s">
        <v>4033</v>
      </c>
      <c r="I108" s="2" t="s">
        <v>1461</v>
      </c>
      <c r="J108" s="155" t="str">
        <f t="shared" si="7"/>
        <v/>
      </c>
      <c r="K108" s="155" t="str">
        <f t="shared" si="8"/>
        <v/>
      </c>
      <c r="R108" s="155"/>
      <c r="S108" s="155"/>
      <c r="X108" s="371"/>
      <c r="Y108" s="372"/>
      <c r="Z108"/>
      <c r="AB108" s="155"/>
      <c r="AZ108" s="338"/>
      <c r="BA108" s="379"/>
      <c r="BB108" s="155"/>
      <c r="BC108" s="391"/>
      <c r="BE108" s="279"/>
      <c r="BF108" s="393"/>
      <c r="BH108" s="155"/>
    </row>
    <row r="109" spans="1:60">
      <c r="A109" s="155">
        <v>102</v>
      </c>
      <c r="B109" s="155" t="s">
        <v>1450</v>
      </c>
      <c r="C109" s="155" t="s">
        <v>920</v>
      </c>
      <c r="D109" s="155" t="s">
        <v>920</v>
      </c>
      <c r="E109" s="155">
        <v>4</v>
      </c>
      <c r="F109" s="155" t="s">
        <v>4092</v>
      </c>
      <c r="G109" s="474" t="str">
        <f t="shared" si="6"/>
        <v>클릭불가</v>
      </c>
      <c r="H109" s="155" t="s">
        <v>4034</v>
      </c>
      <c r="I109" s="164" t="s">
        <v>4005</v>
      </c>
      <c r="J109" s="155" t="str">
        <f t="shared" si="7"/>
        <v/>
      </c>
      <c r="K109" s="155" t="str">
        <f t="shared" si="8"/>
        <v/>
      </c>
      <c r="R109" s="155"/>
      <c r="S109" s="155"/>
      <c r="X109" s="371"/>
      <c r="Y109" s="372"/>
      <c r="Z109"/>
      <c r="AB109" s="155"/>
      <c r="AZ109" s="338"/>
      <c r="BA109" s="379"/>
      <c r="BB109" s="155"/>
      <c r="BC109" s="391"/>
      <c r="BE109" s="279"/>
      <c r="BF109" s="393"/>
      <c r="BH109" s="155"/>
    </row>
    <row r="110" spans="1:60">
      <c r="A110" s="155">
        <v>103</v>
      </c>
      <c r="B110" s="155" t="s">
        <v>1450</v>
      </c>
      <c r="C110" s="155" t="s">
        <v>920</v>
      </c>
      <c r="D110" s="155" t="s">
        <v>920</v>
      </c>
      <c r="E110" s="155">
        <v>5</v>
      </c>
      <c r="F110" s="155" t="s">
        <v>4092</v>
      </c>
      <c r="G110" s="474" t="str">
        <f t="shared" si="6"/>
        <v>클릭불가</v>
      </c>
      <c r="H110" s="155" t="s">
        <v>4035</v>
      </c>
      <c r="I110" s="164" t="s">
        <v>4005</v>
      </c>
      <c r="J110" s="155" t="str">
        <f t="shared" si="7"/>
        <v/>
      </c>
      <c r="K110" s="155" t="str">
        <f t="shared" si="8"/>
        <v/>
      </c>
      <c r="R110" s="155"/>
      <c r="S110" s="155"/>
      <c r="X110" s="371"/>
      <c r="Y110" s="372"/>
      <c r="Z110"/>
      <c r="AB110" s="155"/>
      <c r="AZ110" s="338"/>
      <c r="BA110" s="379"/>
      <c r="BB110" s="155"/>
      <c r="BC110" s="391"/>
      <c r="BE110" s="279"/>
      <c r="BF110" s="393"/>
      <c r="BH110" s="155"/>
    </row>
    <row r="111" spans="1:60">
      <c r="A111" s="155">
        <v>104</v>
      </c>
      <c r="B111" s="155" t="s">
        <v>1450</v>
      </c>
      <c r="C111" s="155" t="s">
        <v>920</v>
      </c>
      <c r="D111" s="155" t="s">
        <v>920</v>
      </c>
      <c r="E111" s="155">
        <v>6</v>
      </c>
      <c r="F111" s="155" t="s">
        <v>4092</v>
      </c>
      <c r="G111" s="474" t="str">
        <f t="shared" si="6"/>
        <v>클릭불가</v>
      </c>
      <c r="H111" s="155" t="s">
        <v>4036</v>
      </c>
      <c r="I111" s="164" t="s">
        <v>4005</v>
      </c>
      <c r="J111" s="155" t="str">
        <f t="shared" si="7"/>
        <v/>
      </c>
      <c r="K111" s="155" t="str">
        <f t="shared" si="8"/>
        <v/>
      </c>
      <c r="R111" s="155"/>
      <c r="S111" s="155"/>
      <c r="X111" s="371"/>
      <c r="Y111" s="372"/>
      <c r="Z111"/>
      <c r="AB111" s="155"/>
      <c r="AZ111" s="338"/>
      <c r="BA111" s="379"/>
      <c r="BB111" s="155"/>
      <c r="BC111" s="391"/>
      <c r="BE111" s="279"/>
      <c r="BF111" s="393"/>
      <c r="BH111" s="155"/>
    </row>
    <row r="112" spans="1:60">
      <c r="A112" s="155">
        <v>105</v>
      </c>
      <c r="B112" s="155" t="s">
        <v>1450</v>
      </c>
      <c r="C112" s="155" t="s">
        <v>920</v>
      </c>
      <c r="D112" s="155" t="s">
        <v>920</v>
      </c>
      <c r="E112" s="155">
        <v>7</v>
      </c>
      <c r="F112" s="155" t="s">
        <v>4092</v>
      </c>
      <c r="G112" s="474" t="str">
        <f t="shared" si="6"/>
        <v>클릭불가</v>
      </c>
      <c r="H112" s="155" t="s">
        <v>4037</v>
      </c>
      <c r="I112" s="2" t="s">
        <v>1471</v>
      </c>
      <c r="J112" s="155" t="str">
        <f t="shared" si="7"/>
        <v/>
      </c>
      <c r="K112" s="155" t="str">
        <f t="shared" si="8"/>
        <v/>
      </c>
      <c r="R112" s="155"/>
      <c r="S112" s="155"/>
      <c r="X112" s="371"/>
      <c r="Y112" s="372"/>
      <c r="Z112"/>
      <c r="AB112" s="155"/>
      <c r="AZ112" s="338"/>
      <c r="BA112" s="379"/>
      <c r="BB112" s="155"/>
      <c r="BC112" s="391"/>
      <c r="BE112" s="279"/>
      <c r="BF112" s="393"/>
      <c r="BH112" s="155"/>
    </row>
    <row r="113" spans="1:60">
      <c r="A113" s="155">
        <v>106</v>
      </c>
      <c r="B113" s="155" t="s">
        <v>1450</v>
      </c>
      <c r="C113" s="155" t="s">
        <v>920</v>
      </c>
      <c r="D113" s="155" t="s">
        <v>920</v>
      </c>
      <c r="E113" s="155">
        <v>8</v>
      </c>
      <c r="F113" s="155" t="s">
        <v>4092</v>
      </c>
      <c r="G113" s="474" t="str">
        <f t="shared" si="6"/>
        <v>클릭불가</v>
      </c>
      <c r="H113" s="155" t="s">
        <v>4038</v>
      </c>
      <c r="I113" s="2" t="s">
        <v>1471</v>
      </c>
      <c r="J113" s="155" t="str">
        <f t="shared" si="7"/>
        <v/>
      </c>
      <c r="K113" s="155" t="str">
        <f t="shared" si="8"/>
        <v/>
      </c>
      <c r="R113" s="155"/>
      <c r="S113" s="155"/>
      <c r="X113" s="371"/>
      <c r="Y113" s="372"/>
      <c r="Z113"/>
      <c r="AB113" s="155"/>
      <c r="AZ113" s="338"/>
      <c r="BA113" s="379"/>
      <c r="BB113" s="155"/>
      <c r="BC113" s="391"/>
      <c r="BE113" s="279"/>
      <c r="BF113" s="393"/>
      <c r="BH113" s="155"/>
    </row>
    <row r="114" spans="1:60" ht="17.25" thickBot="1">
      <c r="A114" s="155">
        <v>107</v>
      </c>
      <c r="B114" s="155" t="s">
        <v>1450</v>
      </c>
      <c r="C114" s="155" t="s">
        <v>920</v>
      </c>
      <c r="D114" s="155" t="s">
        <v>920</v>
      </c>
      <c r="E114" s="155">
        <v>9</v>
      </c>
      <c r="F114" s="155" t="s">
        <v>4092</v>
      </c>
      <c r="G114" s="474" t="str">
        <f t="shared" si="6"/>
        <v>클릭불가</v>
      </c>
      <c r="H114" s="155" t="s">
        <v>4039</v>
      </c>
      <c r="I114" s="2" t="s">
        <v>1471</v>
      </c>
      <c r="J114" s="155" t="str">
        <f t="shared" si="7"/>
        <v/>
      </c>
      <c r="K114" s="155" t="str">
        <f t="shared" si="8"/>
        <v/>
      </c>
      <c r="R114" s="155"/>
      <c r="S114" s="155"/>
      <c r="X114" s="371"/>
      <c r="Y114" s="372"/>
      <c r="Z114"/>
      <c r="AB114" s="155"/>
      <c r="AZ114" s="338"/>
      <c r="BA114" s="379"/>
      <c r="BB114" s="155"/>
      <c r="BC114" s="391"/>
      <c r="BE114" s="279"/>
      <c r="BF114" s="393"/>
      <c r="BH114" s="155"/>
    </row>
    <row r="115" spans="1:60">
      <c r="A115" s="155">
        <v>108</v>
      </c>
      <c r="B115" s="155" t="s">
        <v>1653</v>
      </c>
      <c r="C115" s="155" t="s">
        <v>566</v>
      </c>
      <c r="D115" s="155" t="s">
        <v>2385</v>
      </c>
      <c r="E115" s="155">
        <v>0</v>
      </c>
      <c r="F115" s="155" t="s">
        <v>4095</v>
      </c>
      <c r="G115" s="474" t="str">
        <f t="shared" si="6"/>
        <v>대상형</v>
      </c>
      <c r="H115" s="155" t="s">
        <v>4133</v>
      </c>
      <c r="I115" s="155" t="s">
        <v>4328</v>
      </c>
      <c r="J115" s="155" t="str">
        <f t="shared" si="7"/>
        <v>#Damage/#Range/#Mana/#CoolDown</v>
      </c>
      <c r="K115" s="155" t="str">
        <f t="shared" si="8"/>
        <v>~Damage/~Mana/~CoolDown</v>
      </c>
      <c r="R115" s="155">
        <v>1100</v>
      </c>
      <c r="S115" s="155">
        <v>-44</v>
      </c>
      <c r="T115" s="155">
        <v>100</v>
      </c>
      <c r="U115" s="155">
        <v>6</v>
      </c>
      <c r="V115" s="155">
        <v>150</v>
      </c>
      <c r="X115" s="371">
        <v>215</v>
      </c>
      <c r="Y115" s="372">
        <v>43</v>
      </c>
      <c r="Z115"/>
      <c r="AB115" s="155"/>
      <c r="AD115" s="603" t="s">
        <v>4101</v>
      </c>
      <c r="AE115" s="604"/>
      <c r="AF115" s="604"/>
      <c r="AG115" s="604"/>
      <c r="AH115" s="604"/>
      <c r="AI115" s="604"/>
      <c r="AJ115" s="605"/>
      <c r="AZ115" s="338"/>
      <c r="BA115" s="379"/>
      <c r="BB115" s="155"/>
      <c r="BC115" s="391"/>
      <c r="BE115" s="279"/>
      <c r="BF115" s="393"/>
      <c r="BH115" s="155"/>
    </row>
    <row r="116" spans="1:60">
      <c r="A116" s="155">
        <v>109</v>
      </c>
      <c r="B116" s="155" t="s">
        <v>1653</v>
      </c>
      <c r="C116" s="155" t="s">
        <v>566</v>
      </c>
      <c r="D116" s="155" t="s">
        <v>2385</v>
      </c>
      <c r="E116" s="155">
        <v>1</v>
      </c>
      <c r="F116" s="155" t="s">
        <v>4014</v>
      </c>
      <c r="G116" s="474" t="str">
        <f t="shared" si="6"/>
        <v>방향형</v>
      </c>
      <c r="H116" s="155" t="s">
        <v>4119</v>
      </c>
      <c r="I116" s="155" t="s">
        <v>4329</v>
      </c>
      <c r="J116" s="155" t="str">
        <f t="shared" si="7"/>
        <v>#Damage/#Distance/#Range/#Mana/#CoolDown</v>
      </c>
      <c r="K116" s="155" t="str">
        <f t="shared" si="8"/>
        <v>~Damage/~Mana/~CoolDown</v>
      </c>
      <c r="L116" s="155">
        <v>200</v>
      </c>
      <c r="R116" s="155">
        <v>1375</v>
      </c>
      <c r="S116" s="155">
        <v>-55</v>
      </c>
      <c r="T116" s="155">
        <v>126</v>
      </c>
      <c r="U116" s="155">
        <v>8</v>
      </c>
      <c r="V116" s="155">
        <v>150</v>
      </c>
      <c r="X116" s="371">
        <v>322</v>
      </c>
      <c r="Y116" s="372">
        <v>64</v>
      </c>
      <c r="Z116"/>
      <c r="AB116" s="155"/>
      <c r="AD116" s="606"/>
      <c r="AE116" s="607"/>
      <c r="AF116" s="607"/>
      <c r="AG116" s="607"/>
      <c r="AH116" s="607"/>
      <c r="AI116" s="607"/>
      <c r="AJ116" s="608"/>
      <c r="AZ116" s="338"/>
      <c r="BA116" s="379"/>
      <c r="BB116" s="155"/>
      <c r="BC116" s="391"/>
      <c r="BE116" s="279"/>
      <c r="BF116" s="393"/>
      <c r="BH116" s="155"/>
    </row>
    <row r="117" spans="1:60" ht="17.25" thickBot="1">
      <c r="A117" s="155">
        <v>110</v>
      </c>
      <c r="B117" s="155" t="s">
        <v>1653</v>
      </c>
      <c r="C117" s="155" t="s">
        <v>566</v>
      </c>
      <c r="D117" s="155" t="s">
        <v>2385</v>
      </c>
      <c r="E117" s="155">
        <v>5</v>
      </c>
      <c r="F117" s="155" t="s">
        <v>4084</v>
      </c>
      <c r="G117" s="474" t="str">
        <f t="shared" si="6"/>
        <v>즉발</v>
      </c>
      <c r="H117" s="155" t="s">
        <v>4125</v>
      </c>
      <c r="I117" s="34" t="s">
        <v>4140</v>
      </c>
      <c r="J117" s="155" t="str">
        <f t="shared" si="7"/>
        <v/>
      </c>
      <c r="K117" s="155" t="str">
        <f t="shared" si="8"/>
        <v/>
      </c>
      <c r="R117" s="155"/>
      <c r="S117" s="155"/>
      <c r="X117" s="371"/>
      <c r="Y117" s="372"/>
      <c r="Z117"/>
      <c r="AB117" s="155"/>
      <c r="AD117" s="609"/>
      <c r="AE117" s="610"/>
      <c r="AF117" s="610"/>
      <c r="AG117" s="610"/>
      <c r="AH117" s="610"/>
      <c r="AI117" s="610"/>
      <c r="AJ117" s="611"/>
      <c r="AZ117" s="338"/>
      <c r="BA117" s="379"/>
      <c r="BB117" s="155"/>
      <c r="BC117" s="391"/>
      <c r="BE117" s="279"/>
      <c r="BF117" s="393"/>
      <c r="BH117" s="155"/>
    </row>
    <row r="118" spans="1:60" ht="17.25" thickTop="1">
      <c r="A118" s="155">
        <v>111</v>
      </c>
      <c r="B118" s="155" t="s">
        <v>1653</v>
      </c>
      <c r="C118" s="155" t="s">
        <v>566</v>
      </c>
      <c r="D118" s="155" t="s">
        <v>4006</v>
      </c>
      <c r="E118" s="155">
        <v>3</v>
      </c>
      <c r="F118" s="155" t="s">
        <v>4092</v>
      </c>
      <c r="G118" s="474" t="str">
        <f t="shared" si="6"/>
        <v>클릭불가</v>
      </c>
      <c r="H118" s="155" t="s">
        <v>4124</v>
      </c>
      <c r="I118" s="34" t="s">
        <v>4168</v>
      </c>
      <c r="J118" s="155" t="str">
        <f t="shared" si="7"/>
        <v/>
      </c>
      <c r="K118" s="155" t="str">
        <f t="shared" si="8"/>
        <v/>
      </c>
      <c r="R118" s="155"/>
      <c r="S118" s="155"/>
      <c r="X118" s="371"/>
      <c r="Y118" s="372"/>
      <c r="Z118"/>
      <c r="AB118" s="155"/>
      <c r="AD118" s="612" t="s">
        <v>3863</v>
      </c>
      <c r="AE118" s="614" t="s">
        <v>3748</v>
      </c>
      <c r="AF118" s="614"/>
      <c r="AG118" s="616" t="s">
        <v>3749</v>
      </c>
      <c r="AH118" s="617"/>
      <c r="AI118" s="618"/>
      <c r="AJ118" s="622" t="s">
        <v>2574</v>
      </c>
      <c r="AZ118" s="338"/>
      <c r="BA118" s="379"/>
      <c r="BB118" s="155"/>
      <c r="BC118" s="391"/>
      <c r="BE118" s="279"/>
      <c r="BF118" s="393"/>
      <c r="BH118" s="155"/>
    </row>
    <row r="119" spans="1:60">
      <c r="A119" s="155">
        <v>112</v>
      </c>
      <c r="B119" s="155" t="s">
        <v>1653</v>
      </c>
      <c r="C119" s="155" t="s">
        <v>566</v>
      </c>
      <c r="D119" s="155" t="s">
        <v>4006</v>
      </c>
      <c r="E119" s="155">
        <v>6</v>
      </c>
      <c r="F119" s="155" t="s">
        <v>4092</v>
      </c>
      <c r="G119" s="474" t="str">
        <f t="shared" si="6"/>
        <v>클릭불가</v>
      </c>
      <c r="H119" s="155" t="s">
        <v>4117</v>
      </c>
      <c r="I119" s="164" t="s">
        <v>4141</v>
      </c>
      <c r="J119" s="155" t="str">
        <f t="shared" si="7"/>
        <v/>
      </c>
      <c r="K119" s="155" t="str">
        <f t="shared" si="8"/>
        <v/>
      </c>
      <c r="R119" s="155"/>
      <c r="S119" s="155"/>
      <c r="X119" s="371"/>
      <c r="Y119" s="372"/>
      <c r="Z119"/>
      <c r="AB119" s="155"/>
      <c r="AD119" s="613"/>
      <c r="AE119" s="615"/>
      <c r="AF119" s="615"/>
      <c r="AG119" s="619"/>
      <c r="AH119" s="620"/>
      <c r="AI119" s="621"/>
      <c r="AJ119" s="623"/>
      <c r="AZ119" s="338"/>
      <c r="BA119" s="379"/>
      <c r="BB119" s="155"/>
      <c r="BC119" s="391"/>
      <c r="BE119" s="279"/>
      <c r="BF119" s="393"/>
      <c r="BH119" s="155"/>
    </row>
    <row r="120" spans="1:60">
      <c r="A120" s="155">
        <v>113</v>
      </c>
      <c r="B120" s="155" t="s">
        <v>1653</v>
      </c>
      <c r="C120" s="155" t="s">
        <v>566</v>
      </c>
      <c r="D120" s="155" t="s">
        <v>4006</v>
      </c>
      <c r="E120" s="155">
        <v>9</v>
      </c>
      <c r="F120" s="155" t="s">
        <v>4092</v>
      </c>
      <c r="G120" s="474" t="str">
        <f t="shared" si="6"/>
        <v>클릭불가</v>
      </c>
      <c r="H120" s="155" t="s">
        <v>4131</v>
      </c>
      <c r="I120" s="155" t="s">
        <v>4142</v>
      </c>
      <c r="J120" s="155" t="str">
        <f t="shared" si="7"/>
        <v/>
      </c>
      <c r="K120" s="155" t="str">
        <f t="shared" si="8"/>
        <v/>
      </c>
      <c r="R120" s="155"/>
      <c r="S120" s="155"/>
      <c r="X120" s="371"/>
      <c r="Y120" s="372"/>
      <c r="Z120"/>
      <c r="AB120" s="155"/>
      <c r="AD120" s="330" t="s">
        <v>3751</v>
      </c>
      <c r="AE120" s="301" t="s">
        <v>4127</v>
      </c>
      <c r="AF120" s="301" t="s">
        <v>4028</v>
      </c>
      <c r="AG120" s="409" t="s">
        <v>4129</v>
      </c>
      <c r="AH120" s="410" t="s">
        <v>4130</v>
      </c>
      <c r="AI120" s="302" t="s">
        <v>4121</v>
      </c>
      <c r="AJ120" s="320" t="s">
        <v>920</v>
      </c>
      <c r="AZ120" s="338"/>
      <c r="BA120" s="379"/>
      <c r="BB120" s="155"/>
      <c r="BC120" s="391"/>
      <c r="BE120" s="279"/>
      <c r="BF120" s="393"/>
      <c r="BH120" s="155"/>
    </row>
    <row r="121" spans="1:60">
      <c r="A121" s="155">
        <v>114</v>
      </c>
      <c r="B121" s="155" t="s">
        <v>1653</v>
      </c>
      <c r="C121" s="155" t="s">
        <v>425</v>
      </c>
      <c r="D121" s="155" t="s">
        <v>4128</v>
      </c>
      <c r="E121" s="155">
        <v>0</v>
      </c>
      <c r="F121" s="155" t="s">
        <v>4095</v>
      </c>
      <c r="G121" s="474" t="str">
        <f t="shared" si="6"/>
        <v>대상형</v>
      </c>
      <c r="H121" s="155" t="s">
        <v>4103</v>
      </c>
      <c r="I121" s="155" t="s">
        <v>4143</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1">
        <v>215</v>
      </c>
      <c r="Y121" s="372">
        <v>43</v>
      </c>
      <c r="Z121"/>
      <c r="AB121" s="155"/>
      <c r="AD121" s="331">
        <v>0</v>
      </c>
      <c r="AE121" s="342" t="s">
        <v>4134</v>
      </c>
      <c r="AF121" s="415"/>
      <c r="AG121" s="418" t="s">
        <v>4104</v>
      </c>
      <c r="AH121" s="342"/>
      <c r="AI121" s="299"/>
      <c r="AJ121" s="321" t="s">
        <v>1654</v>
      </c>
      <c r="AZ121" s="338"/>
      <c r="BA121" s="379"/>
      <c r="BB121" s="155"/>
      <c r="BC121" s="391"/>
      <c r="BE121" s="279"/>
      <c r="BF121" s="393"/>
      <c r="BH121" s="155"/>
    </row>
    <row r="122" spans="1:60" ht="22.5">
      <c r="A122" s="155">
        <v>115</v>
      </c>
      <c r="B122" s="155" t="s">
        <v>1653</v>
      </c>
      <c r="C122" s="155" t="s">
        <v>425</v>
      </c>
      <c r="D122" s="155" t="s">
        <v>4128</v>
      </c>
      <c r="E122" s="155">
        <v>1</v>
      </c>
      <c r="F122" s="155" t="s">
        <v>4095</v>
      </c>
      <c r="G122" s="474" t="str">
        <f t="shared" si="6"/>
        <v>대상형</v>
      </c>
      <c r="H122" s="155" t="s">
        <v>4105</v>
      </c>
      <c r="I122" s="155" t="s">
        <v>4144</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1">
        <v>322</v>
      </c>
      <c r="Y122" s="372">
        <v>64</v>
      </c>
      <c r="Z122"/>
      <c r="AB122" s="155"/>
      <c r="AD122" s="331">
        <v>1</v>
      </c>
      <c r="AE122" s="342" t="s">
        <v>4120</v>
      </c>
      <c r="AF122" s="323"/>
      <c r="AG122" s="418" t="s">
        <v>4113</v>
      </c>
      <c r="AH122" s="342" t="s">
        <v>4135</v>
      </c>
      <c r="AI122" s="411"/>
      <c r="AJ122" s="321" t="s">
        <v>1658</v>
      </c>
      <c r="AZ122" s="338"/>
      <c r="BA122" s="379"/>
      <c r="BB122" s="155"/>
      <c r="BC122" s="391"/>
      <c r="BE122" s="279"/>
      <c r="BF122" s="393"/>
      <c r="BH122" s="155"/>
    </row>
    <row r="123" spans="1:60" ht="33.75">
      <c r="A123" s="155">
        <v>116</v>
      </c>
      <c r="B123" s="343" t="s">
        <v>1653</v>
      </c>
      <c r="C123" s="343" t="s">
        <v>425</v>
      </c>
      <c r="D123" s="343" t="s">
        <v>4128</v>
      </c>
      <c r="E123" s="343">
        <v>1</v>
      </c>
      <c r="F123" s="343" t="s">
        <v>4095</v>
      </c>
      <c r="G123" s="474" t="str">
        <f t="shared" si="6"/>
        <v>대상형</v>
      </c>
      <c r="H123" s="343" t="s">
        <v>4106</v>
      </c>
      <c r="I123" s="343" t="s">
        <v>4146</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1">
        <v>322</v>
      </c>
      <c r="Y123" s="372">
        <v>64</v>
      </c>
      <c r="Z123"/>
      <c r="AB123" s="155"/>
      <c r="AD123" s="331">
        <v>2</v>
      </c>
      <c r="AE123" s="342"/>
      <c r="AF123" s="425"/>
      <c r="AG123" s="418" t="s">
        <v>4122</v>
      </c>
      <c r="AH123" s="342" t="s">
        <v>1747</v>
      </c>
      <c r="AI123" s="411"/>
      <c r="AJ123" s="321" t="s">
        <v>1661</v>
      </c>
      <c r="AZ123" s="338"/>
      <c r="BA123" s="379"/>
      <c r="BB123" s="155"/>
      <c r="BC123" s="391"/>
      <c r="BE123" s="279"/>
      <c r="BF123" s="393"/>
      <c r="BH123" s="155"/>
    </row>
    <row r="124" spans="1:60">
      <c r="A124" s="155">
        <v>117</v>
      </c>
      <c r="B124" s="155" t="s">
        <v>1653</v>
      </c>
      <c r="C124" s="155" t="s">
        <v>425</v>
      </c>
      <c r="D124" s="155" t="s">
        <v>4128</v>
      </c>
      <c r="E124" s="155">
        <v>2</v>
      </c>
      <c r="F124" s="155" t="s">
        <v>4095</v>
      </c>
      <c r="G124" s="474" t="str">
        <f t="shared" si="6"/>
        <v>대상형</v>
      </c>
      <c r="H124" s="155" t="s">
        <v>4108</v>
      </c>
      <c r="I124" s="155" t="s">
        <v>4145</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1">
        <v>429</v>
      </c>
      <c r="Y124" s="372">
        <v>86</v>
      </c>
      <c r="Z124"/>
      <c r="AB124" s="155"/>
      <c r="AD124" s="331">
        <v>3</v>
      </c>
      <c r="AE124" s="342"/>
      <c r="AF124" s="323" t="s">
        <v>4124</v>
      </c>
      <c r="AG124" s="444"/>
      <c r="AH124" s="342"/>
      <c r="AI124" s="411"/>
      <c r="AJ124" s="321" t="s">
        <v>1664</v>
      </c>
      <c r="AZ124" s="338"/>
      <c r="BA124" s="379"/>
      <c r="BB124" s="155"/>
      <c r="BC124" s="391"/>
      <c r="BE124" s="279"/>
      <c r="BF124" s="393"/>
      <c r="BH124" s="155"/>
    </row>
    <row r="125" spans="1:60">
      <c r="A125" s="155">
        <v>118</v>
      </c>
      <c r="B125" s="155" t="s">
        <v>1653</v>
      </c>
      <c r="C125" s="155" t="s">
        <v>425</v>
      </c>
      <c r="D125" s="155" t="s">
        <v>4128</v>
      </c>
      <c r="E125" s="155">
        <v>2</v>
      </c>
      <c r="F125" s="155" t="s">
        <v>4095</v>
      </c>
      <c r="G125" s="474" t="str">
        <f t="shared" si="6"/>
        <v>대상형</v>
      </c>
      <c r="H125" s="155" t="s">
        <v>4109</v>
      </c>
      <c r="I125" s="155" t="s">
        <v>4147</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1">
        <v>429</v>
      </c>
      <c r="Y125" s="372">
        <v>86</v>
      </c>
      <c r="Z125"/>
      <c r="AB125" s="155"/>
      <c r="AD125" s="331">
        <v>4</v>
      </c>
      <c r="AE125" s="342"/>
      <c r="AF125" s="323"/>
      <c r="AG125" s="444"/>
      <c r="AH125" s="342" t="s">
        <v>1760</v>
      </c>
      <c r="AI125" s="411" t="s">
        <v>4123</v>
      </c>
      <c r="AJ125" s="321" t="s">
        <v>1667</v>
      </c>
      <c r="AZ125" s="338"/>
      <c r="BA125" s="379"/>
      <c r="BB125" s="155"/>
      <c r="BC125" s="391"/>
      <c r="BE125" s="279"/>
      <c r="BF125" s="393"/>
      <c r="BH125" s="155"/>
    </row>
    <row r="126" spans="1:60">
      <c r="A126" s="155">
        <v>119</v>
      </c>
      <c r="B126" s="155" t="s">
        <v>1653</v>
      </c>
      <c r="C126" s="155" t="s">
        <v>425</v>
      </c>
      <c r="D126" s="155" t="s">
        <v>4128</v>
      </c>
      <c r="E126" s="155">
        <v>2</v>
      </c>
      <c r="F126" s="155" t="s">
        <v>4095</v>
      </c>
      <c r="G126" s="474" t="str">
        <f t="shared" si="6"/>
        <v>대상형</v>
      </c>
      <c r="H126" s="155" t="s">
        <v>4110</v>
      </c>
      <c r="I126" s="155" t="s">
        <v>4148</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1">
        <v>429</v>
      </c>
      <c r="Y126" s="372">
        <v>86</v>
      </c>
      <c r="Z126"/>
      <c r="AB126" s="155"/>
      <c r="AD126" s="331">
        <v>5</v>
      </c>
      <c r="AE126" s="342" t="s">
        <v>4126</v>
      </c>
      <c r="AF126" s="425"/>
      <c r="AG126" s="444"/>
      <c r="AH126" s="342"/>
      <c r="AI126" s="411"/>
      <c r="AJ126" s="321" t="s">
        <v>1670</v>
      </c>
      <c r="AZ126" s="338"/>
      <c r="BA126" s="379"/>
      <c r="BB126" s="155"/>
      <c r="BC126" s="391"/>
      <c r="BE126" s="279"/>
      <c r="BF126" s="393"/>
      <c r="BH126" s="155"/>
    </row>
    <row r="127" spans="1:60">
      <c r="A127" s="155">
        <v>120</v>
      </c>
      <c r="B127" s="155" t="s">
        <v>1653</v>
      </c>
      <c r="C127" s="155" t="s">
        <v>425</v>
      </c>
      <c r="D127" s="155" t="s">
        <v>4136</v>
      </c>
      <c r="E127" s="155">
        <v>1</v>
      </c>
      <c r="F127" s="155" t="s">
        <v>4097</v>
      </c>
      <c r="G127" s="474" t="str">
        <f t="shared" si="6"/>
        <v>즉발</v>
      </c>
      <c r="H127" s="155" t="s">
        <v>1730</v>
      </c>
      <c r="I127" s="155" t="s">
        <v>4149</v>
      </c>
      <c r="J127" s="155" t="str">
        <f t="shared" si="7"/>
        <v/>
      </c>
      <c r="K127" s="155" t="str">
        <f t="shared" si="8"/>
        <v/>
      </c>
      <c r="R127" s="155"/>
      <c r="S127" s="155"/>
      <c r="X127" s="371"/>
      <c r="Y127" s="372"/>
      <c r="Z127"/>
      <c r="AB127" s="155"/>
      <c r="AD127" s="331">
        <v>6</v>
      </c>
      <c r="AE127" s="342"/>
      <c r="AF127" s="323" t="s">
        <v>4118</v>
      </c>
      <c r="AG127" s="444"/>
      <c r="AH127" s="342" t="s">
        <v>1771</v>
      </c>
      <c r="AI127" s="411" t="s">
        <v>4116</v>
      </c>
      <c r="AJ127" s="321" t="s">
        <v>1673</v>
      </c>
      <c r="AZ127" s="338"/>
      <c r="BA127" s="379"/>
      <c r="BB127" s="155"/>
      <c r="BC127" s="391"/>
      <c r="BE127" s="279"/>
      <c r="BF127" s="393"/>
      <c r="BH127" s="155"/>
    </row>
    <row r="128" spans="1:60">
      <c r="A128" s="155">
        <v>121</v>
      </c>
      <c r="B128" s="155" t="s">
        <v>1653</v>
      </c>
      <c r="C128" s="155" t="s">
        <v>425</v>
      </c>
      <c r="D128" s="155" t="s">
        <v>4136</v>
      </c>
      <c r="E128" s="155">
        <v>2</v>
      </c>
      <c r="F128" s="155" t="s">
        <v>4097</v>
      </c>
      <c r="G128" s="474" t="str">
        <f t="shared" si="6"/>
        <v>즉발</v>
      </c>
      <c r="H128" s="155" t="s">
        <v>1747</v>
      </c>
      <c r="I128" s="155" t="s">
        <v>4150</v>
      </c>
      <c r="J128" s="155" t="str">
        <f t="shared" si="7"/>
        <v/>
      </c>
      <c r="K128" s="155" t="str">
        <f t="shared" si="8"/>
        <v/>
      </c>
      <c r="R128" s="155"/>
      <c r="S128" s="155"/>
      <c r="X128" s="371"/>
      <c r="Y128" s="372"/>
      <c r="Z128"/>
      <c r="AB128" s="155"/>
      <c r="AD128" s="331">
        <v>7</v>
      </c>
      <c r="AE128" s="342"/>
      <c r="AF128" s="426"/>
      <c r="AG128" s="300"/>
      <c r="AH128" s="342"/>
      <c r="AI128" s="411"/>
      <c r="AJ128" s="321" t="s">
        <v>1676</v>
      </c>
      <c r="AZ128" s="338"/>
      <c r="BA128" s="379"/>
      <c r="BB128" s="155"/>
      <c r="BC128" s="391"/>
      <c r="BE128" s="279"/>
      <c r="BF128" s="393"/>
      <c r="BH128" s="155"/>
    </row>
    <row r="129" spans="1:60">
      <c r="A129" s="155">
        <v>122</v>
      </c>
      <c r="B129" s="155" t="s">
        <v>1653</v>
      </c>
      <c r="C129" s="155" t="s">
        <v>425</v>
      </c>
      <c r="D129" s="155" t="s">
        <v>4136</v>
      </c>
      <c r="E129" s="155">
        <v>4</v>
      </c>
      <c r="F129" s="155" t="s">
        <v>4097</v>
      </c>
      <c r="G129" s="474" t="str">
        <f t="shared" si="6"/>
        <v>즉발</v>
      </c>
      <c r="H129" s="155" t="s">
        <v>1760</v>
      </c>
      <c r="I129" s="155" t="s">
        <v>4151</v>
      </c>
      <c r="J129" s="155" t="str">
        <f t="shared" si="7"/>
        <v/>
      </c>
      <c r="K129" s="155" t="str">
        <f t="shared" si="8"/>
        <v/>
      </c>
      <c r="R129" s="155"/>
      <c r="S129" s="155"/>
      <c r="X129" s="371"/>
      <c r="Y129" s="372"/>
      <c r="Z129"/>
      <c r="AB129" s="155"/>
      <c r="AD129" s="331">
        <v>8</v>
      </c>
      <c r="AE129" s="323"/>
      <c r="AF129" s="425"/>
      <c r="AG129" s="300"/>
      <c r="AH129" s="342" t="s">
        <v>1781</v>
      </c>
      <c r="AI129" s="440" t="s">
        <v>1780</v>
      </c>
      <c r="AJ129" s="321" t="s">
        <v>1679</v>
      </c>
      <c r="AZ129" s="338"/>
      <c r="BA129" s="379"/>
      <c r="BB129" s="155"/>
      <c r="BC129" s="391"/>
      <c r="BE129" s="279"/>
      <c r="BF129" s="393"/>
      <c r="BH129" s="155"/>
    </row>
    <row r="130" spans="1:60" ht="17.25" thickBot="1">
      <c r="A130" s="155">
        <v>123</v>
      </c>
      <c r="B130" s="155" t="s">
        <v>1653</v>
      </c>
      <c r="C130" s="155" t="s">
        <v>3848</v>
      </c>
      <c r="D130" s="155" t="s">
        <v>4136</v>
      </c>
      <c r="E130" s="155">
        <v>6</v>
      </c>
      <c r="F130" s="155" t="s">
        <v>4097</v>
      </c>
      <c r="G130" s="474" t="str">
        <f t="shared" si="6"/>
        <v>즉발</v>
      </c>
      <c r="H130" s="155" t="s">
        <v>1771</v>
      </c>
      <c r="I130" s="155" t="s">
        <v>4152</v>
      </c>
      <c r="J130" s="155" t="str">
        <f t="shared" si="7"/>
        <v/>
      </c>
      <c r="K130" s="155" t="str">
        <f t="shared" si="8"/>
        <v/>
      </c>
      <c r="R130" s="155"/>
      <c r="S130" s="155"/>
      <c r="X130" s="371"/>
      <c r="Y130" s="372"/>
      <c r="Z130"/>
      <c r="AB130" s="155"/>
      <c r="AD130" s="332">
        <v>9</v>
      </c>
      <c r="AE130" s="325"/>
      <c r="AF130" s="328" t="s">
        <v>4132</v>
      </c>
      <c r="AG130" s="326"/>
      <c r="AH130" s="325"/>
      <c r="AI130" s="420"/>
      <c r="AJ130" s="329" t="s">
        <v>4102</v>
      </c>
      <c r="AZ130" s="338"/>
      <c r="BA130" s="379"/>
      <c r="BB130" s="155"/>
      <c r="BC130" s="391"/>
      <c r="BE130" s="279"/>
      <c r="BF130" s="393"/>
      <c r="BH130" s="155"/>
    </row>
    <row r="131" spans="1:60">
      <c r="A131" s="155">
        <v>124</v>
      </c>
      <c r="B131" s="155" t="s">
        <v>1653</v>
      </c>
      <c r="C131" s="155" t="s">
        <v>3848</v>
      </c>
      <c r="D131" s="155" t="s">
        <v>4136</v>
      </c>
      <c r="E131" s="155">
        <v>8</v>
      </c>
      <c r="F131" s="155" t="s">
        <v>4097</v>
      </c>
      <c r="G131" s="474" t="str">
        <f t="shared" si="6"/>
        <v>즉발</v>
      </c>
      <c r="H131" s="155" t="s">
        <v>1781</v>
      </c>
      <c r="I131" s="155" t="s">
        <v>4153</v>
      </c>
      <c r="J131" s="155" t="str">
        <f t="shared" si="7"/>
        <v/>
      </c>
      <c r="K131" s="155" t="str">
        <f t="shared" si="8"/>
        <v/>
      </c>
      <c r="R131" s="155"/>
      <c r="S131" s="155"/>
      <c r="X131" s="371"/>
      <c r="Y131" s="372"/>
      <c r="Z131"/>
      <c r="AB131" s="155"/>
      <c r="AZ131" s="338"/>
      <c r="BA131" s="379"/>
      <c r="BB131" s="155"/>
      <c r="BC131" s="391"/>
      <c r="BE131" s="279"/>
      <c r="BF131" s="393"/>
      <c r="BH131" s="155"/>
    </row>
    <row r="132" spans="1:60">
      <c r="A132" s="155">
        <v>125</v>
      </c>
      <c r="B132" s="155" t="s">
        <v>1653</v>
      </c>
      <c r="C132" s="155" t="s">
        <v>920</v>
      </c>
      <c r="D132" s="155" t="s">
        <v>4138</v>
      </c>
      <c r="E132" s="155">
        <v>4</v>
      </c>
      <c r="F132" s="155" t="s">
        <v>4092</v>
      </c>
      <c r="G132" s="474" t="str">
        <f t="shared" si="6"/>
        <v>클릭불가</v>
      </c>
      <c r="H132" s="155" t="s">
        <v>1801</v>
      </c>
      <c r="I132" s="164" t="s">
        <v>4154</v>
      </c>
      <c r="J132" s="155" t="str">
        <f t="shared" si="7"/>
        <v/>
      </c>
      <c r="K132" s="155" t="str">
        <f t="shared" si="8"/>
        <v/>
      </c>
      <c r="R132" s="155"/>
      <c r="S132" s="155"/>
      <c r="X132" s="371"/>
      <c r="Y132" s="372"/>
      <c r="Z132"/>
      <c r="AB132" s="155"/>
      <c r="AZ132" s="338"/>
      <c r="BA132" s="379"/>
      <c r="BB132" s="155"/>
      <c r="BC132" s="391"/>
      <c r="BE132" s="279"/>
      <c r="BF132" s="393"/>
      <c r="BH132" s="155"/>
    </row>
    <row r="133" spans="1:60">
      <c r="A133" s="155">
        <v>126</v>
      </c>
      <c r="B133" s="155" t="s">
        <v>1653</v>
      </c>
      <c r="C133" s="155" t="s">
        <v>920</v>
      </c>
      <c r="D133" s="155" t="s">
        <v>4138</v>
      </c>
      <c r="E133" s="155">
        <v>6</v>
      </c>
      <c r="F133" s="155" t="s">
        <v>4092</v>
      </c>
      <c r="G133" s="474" t="str">
        <f t="shared" si="6"/>
        <v>클릭불가</v>
      </c>
      <c r="H133" s="155" t="s">
        <v>4114</v>
      </c>
      <c r="I133" s="155" t="s">
        <v>4165</v>
      </c>
      <c r="J133" s="155" t="str">
        <f t="shared" si="7"/>
        <v/>
      </c>
      <c r="K133" s="155" t="str">
        <f t="shared" si="8"/>
        <v/>
      </c>
      <c r="R133" s="155"/>
      <c r="S133" s="155"/>
      <c r="X133" s="371"/>
      <c r="Y133" s="372"/>
      <c r="Z133"/>
      <c r="AB133" s="155"/>
      <c r="AZ133" s="338"/>
      <c r="BA133" s="379"/>
      <c r="BB133" s="155"/>
      <c r="BC133" s="391"/>
      <c r="BE133" s="279"/>
      <c r="BF133" s="393"/>
      <c r="BH133" s="155"/>
    </row>
    <row r="134" spans="1:60">
      <c r="A134" s="155">
        <v>127</v>
      </c>
      <c r="B134" s="155" t="s">
        <v>1653</v>
      </c>
      <c r="C134" s="155" t="s">
        <v>920</v>
      </c>
      <c r="D134" s="155" t="s">
        <v>4138</v>
      </c>
      <c r="E134" s="155">
        <v>8</v>
      </c>
      <c r="F134" s="155" t="s">
        <v>4092</v>
      </c>
      <c r="G134" s="474" t="str">
        <f t="shared" si="6"/>
        <v>클릭불가</v>
      </c>
      <c r="H134" s="155" t="s">
        <v>1780</v>
      </c>
      <c r="I134" s="155" t="s">
        <v>4166</v>
      </c>
      <c r="J134" s="155" t="str">
        <f t="shared" si="7"/>
        <v/>
      </c>
      <c r="K134" s="155" t="str">
        <f t="shared" si="8"/>
        <v/>
      </c>
      <c r="R134" s="155"/>
      <c r="S134" s="155"/>
      <c r="X134" s="371"/>
      <c r="Y134" s="372"/>
      <c r="Z134"/>
      <c r="AB134" s="155"/>
      <c r="AZ134" s="338"/>
      <c r="BA134" s="379"/>
      <c r="BB134" s="155"/>
      <c r="BC134" s="391"/>
      <c r="BE134" s="279"/>
      <c r="BF134" s="393"/>
      <c r="BH134" s="155"/>
    </row>
    <row r="135" spans="1:60">
      <c r="A135" s="155">
        <v>128</v>
      </c>
      <c r="B135" s="155" t="s">
        <v>1653</v>
      </c>
      <c r="C135" s="155" t="s">
        <v>920</v>
      </c>
      <c r="D135" s="155" t="s">
        <v>920</v>
      </c>
      <c r="E135" s="155">
        <v>0</v>
      </c>
      <c r="F135" s="155" t="s">
        <v>4092</v>
      </c>
      <c r="G135" s="474" t="str">
        <f t="shared" si="6"/>
        <v>클릭불가</v>
      </c>
      <c r="H135" s="155" t="s">
        <v>1654</v>
      </c>
      <c r="I135" s="164" t="s">
        <v>4155</v>
      </c>
      <c r="J135" s="155" t="str">
        <f t="shared" si="7"/>
        <v/>
      </c>
      <c r="K135" s="155" t="str">
        <f t="shared" si="8"/>
        <v/>
      </c>
      <c r="R135" s="155"/>
      <c r="S135" s="155"/>
      <c r="X135" s="371"/>
      <c r="Y135" s="372"/>
      <c r="Z135"/>
      <c r="AB135" s="155"/>
      <c r="AZ135" s="338"/>
      <c r="BA135" s="379"/>
      <c r="BB135" s="155"/>
      <c r="BC135" s="391"/>
      <c r="BE135" s="279"/>
      <c r="BF135" s="393"/>
      <c r="BH135" s="155"/>
    </row>
    <row r="136" spans="1:60">
      <c r="A136" s="155">
        <v>129</v>
      </c>
      <c r="B136" s="155" t="s">
        <v>1653</v>
      </c>
      <c r="C136" s="155" t="s">
        <v>920</v>
      </c>
      <c r="D136" s="155" t="s">
        <v>920</v>
      </c>
      <c r="E136" s="155">
        <v>1</v>
      </c>
      <c r="F136" s="155" t="s">
        <v>4092</v>
      </c>
      <c r="G136" s="474" t="str">
        <f t="shared" ref="G136:G199" si="9">IF(ISBLANK($H136),"",INDEX($5:$5,MATCH(F136,$4:$4,0)))</f>
        <v>클릭불가</v>
      </c>
      <c r="H136" s="155" t="s">
        <v>1658</v>
      </c>
      <c r="I136" s="164" t="s">
        <v>4156</v>
      </c>
      <c r="J136" s="155" t="str">
        <f t="shared" si="7"/>
        <v/>
      </c>
      <c r="K136" s="155" t="str">
        <f t="shared" si="8"/>
        <v/>
      </c>
      <c r="R136" s="155"/>
      <c r="S136" s="155"/>
      <c r="X136" s="371"/>
      <c r="Y136" s="372"/>
      <c r="Z136"/>
      <c r="AB136" s="155"/>
      <c r="AZ136" s="338"/>
      <c r="BA136" s="379"/>
      <c r="BB136" s="155"/>
      <c r="BC136" s="391"/>
      <c r="BE136" s="279"/>
      <c r="BF136" s="393"/>
      <c r="BH136" s="155"/>
    </row>
    <row r="137" spans="1:60">
      <c r="A137" s="155">
        <v>130</v>
      </c>
      <c r="B137" s="155" t="s">
        <v>1653</v>
      </c>
      <c r="C137" s="155" t="s">
        <v>920</v>
      </c>
      <c r="D137" s="155" t="s">
        <v>920</v>
      </c>
      <c r="E137" s="155">
        <v>2</v>
      </c>
      <c r="F137" s="155" t="s">
        <v>4092</v>
      </c>
      <c r="G137" s="474" t="str">
        <f t="shared" si="9"/>
        <v>클릭불가</v>
      </c>
      <c r="H137" s="155" t="s">
        <v>1661</v>
      </c>
      <c r="I137" s="164" t="s">
        <v>4157</v>
      </c>
      <c r="J137" s="155" t="str">
        <f t="shared" ref="J137:J200" si="10">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1">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1"/>
      <c r="Y137" s="372"/>
      <c r="Z137"/>
      <c r="AB137" s="155"/>
      <c r="AZ137" s="338"/>
      <c r="BA137" s="379"/>
      <c r="BB137" s="155"/>
      <c r="BC137" s="391"/>
      <c r="BE137" s="279"/>
      <c r="BF137" s="393"/>
      <c r="BH137" s="155"/>
    </row>
    <row r="138" spans="1:60">
      <c r="A138" s="155">
        <v>131</v>
      </c>
      <c r="B138" s="155" t="s">
        <v>1653</v>
      </c>
      <c r="C138" s="155" t="s">
        <v>920</v>
      </c>
      <c r="D138" s="155" t="s">
        <v>920</v>
      </c>
      <c r="E138" s="155">
        <v>3</v>
      </c>
      <c r="F138" s="155" t="s">
        <v>4092</v>
      </c>
      <c r="G138" s="474" t="str">
        <f t="shared" si="9"/>
        <v>클릭불가</v>
      </c>
      <c r="H138" s="155" t="s">
        <v>1664</v>
      </c>
      <c r="I138" s="164" t="s">
        <v>4158</v>
      </c>
      <c r="J138" s="155" t="str">
        <f t="shared" si="10"/>
        <v/>
      </c>
      <c r="K138" s="155" t="str">
        <f t="shared" si="11"/>
        <v/>
      </c>
      <c r="R138" s="155"/>
      <c r="S138" s="155"/>
      <c r="X138" s="371"/>
      <c r="Y138" s="372"/>
      <c r="Z138"/>
      <c r="AB138" s="155"/>
      <c r="AZ138" s="338"/>
      <c r="BA138" s="379"/>
      <c r="BB138" s="155"/>
      <c r="BC138" s="391"/>
      <c r="BE138" s="279"/>
      <c r="BF138" s="393"/>
      <c r="BH138" s="155"/>
    </row>
    <row r="139" spans="1:60">
      <c r="A139" s="155">
        <v>132</v>
      </c>
      <c r="B139" s="155" t="s">
        <v>1653</v>
      </c>
      <c r="C139" s="155" t="s">
        <v>920</v>
      </c>
      <c r="D139" s="155" t="s">
        <v>920</v>
      </c>
      <c r="E139" s="155">
        <v>4</v>
      </c>
      <c r="F139" s="155" t="s">
        <v>4092</v>
      </c>
      <c r="G139" s="474" t="str">
        <f t="shared" si="9"/>
        <v>클릭불가</v>
      </c>
      <c r="H139" s="155" t="s">
        <v>1667</v>
      </c>
      <c r="I139" s="164" t="s">
        <v>4159</v>
      </c>
      <c r="J139" s="155" t="str">
        <f t="shared" si="10"/>
        <v/>
      </c>
      <c r="K139" s="155" t="str">
        <f t="shared" si="11"/>
        <v/>
      </c>
      <c r="R139" s="155"/>
      <c r="S139" s="155"/>
      <c r="X139" s="371"/>
      <c r="Y139" s="372"/>
      <c r="Z139"/>
      <c r="AB139" s="155"/>
      <c r="AZ139" s="338"/>
      <c r="BA139" s="379"/>
      <c r="BB139" s="155"/>
      <c r="BC139" s="391"/>
      <c r="BE139" s="279"/>
      <c r="BF139" s="393"/>
      <c r="BH139" s="155"/>
    </row>
    <row r="140" spans="1:60">
      <c r="A140" s="155">
        <v>133</v>
      </c>
      <c r="B140" s="155" t="s">
        <v>1653</v>
      </c>
      <c r="C140" s="155" t="s">
        <v>920</v>
      </c>
      <c r="D140" s="155" t="s">
        <v>920</v>
      </c>
      <c r="E140" s="155">
        <v>5</v>
      </c>
      <c r="F140" s="155" t="s">
        <v>4092</v>
      </c>
      <c r="G140" s="474" t="str">
        <f t="shared" si="9"/>
        <v>클릭불가</v>
      </c>
      <c r="H140" s="155" t="s">
        <v>1670</v>
      </c>
      <c r="I140" s="164" t="s">
        <v>4160</v>
      </c>
      <c r="J140" s="155" t="str">
        <f t="shared" si="10"/>
        <v/>
      </c>
      <c r="K140" s="155" t="str">
        <f t="shared" si="11"/>
        <v/>
      </c>
      <c r="R140" s="155"/>
      <c r="S140" s="155"/>
      <c r="X140" s="371"/>
      <c r="Y140" s="372"/>
      <c r="Z140"/>
      <c r="AB140" s="155"/>
      <c r="AZ140" s="338"/>
      <c r="BA140" s="379"/>
      <c r="BB140" s="155"/>
      <c r="BC140" s="391"/>
      <c r="BE140" s="279"/>
      <c r="BF140" s="393"/>
      <c r="BH140" s="155"/>
    </row>
    <row r="141" spans="1:60">
      <c r="A141" s="155">
        <v>134</v>
      </c>
      <c r="B141" s="155" t="s">
        <v>1653</v>
      </c>
      <c r="C141" s="155" t="s">
        <v>920</v>
      </c>
      <c r="D141" s="155" t="s">
        <v>920</v>
      </c>
      <c r="E141" s="155">
        <v>6</v>
      </c>
      <c r="F141" s="155" t="s">
        <v>4092</v>
      </c>
      <c r="G141" s="474" t="str">
        <f t="shared" si="9"/>
        <v>클릭불가</v>
      </c>
      <c r="H141" s="155" t="s">
        <v>1673</v>
      </c>
      <c r="I141" s="164" t="s">
        <v>4161</v>
      </c>
      <c r="J141" s="155" t="str">
        <f t="shared" si="10"/>
        <v/>
      </c>
      <c r="K141" s="155" t="str">
        <f t="shared" si="11"/>
        <v/>
      </c>
      <c r="R141" s="155"/>
      <c r="S141" s="155"/>
      <c r="X141" s="371"/>
      <c r="Y141" s="372"/>
      <c r="Z141"/>
      <c r="AB141" s="155"/>
      <c r="AZ141" s="338"/>
      <c r="BA141" s="379"/>
      <c r="BB141" s="155"/>
      <c r="BC141" s="391"/>
      <c r="BE141" s="279"/>
      <c r="BF141" s="393"/>
      <c r="BH141" s="155"/>
    </row>
    <row r="142" spans="1:60">
      <c r="A142" s="155">
        <v>135</v>
      </c>
      <c r="B142" s="155" t="s">
        <v>1653</v>
      </c>
      <c r="C142" s="155" t="s">
        <v>920</v>
      </c>
      <c r="D142" s="155" t="s">
        <v>920</v>
      </c>
      <c r="E142" s="155">
        <v>7</v>
      </c>
      <c r="F142" s="155" t="s">
        <v>4092</v>
      </c>
      <c r="G142" s="474" t="str">
        <f t="shared" si="9"/>
        <v>클릭불가</v>
      </c>
      <c r="H142" s="155" t="s">
        <v>1676</v>
      </c>
      <c r="I142" s="164" t="s">
        <v>4162</v>
      </c>
      <c r="J142" s="155" t="str">
        <f t="shared" si="10"/>
        <v/>
      </c>
      <c r="K142" s="155" t="str">
        <f t="shared" si="11"/>
        <v/>
      </c>
      <c r="R142" s="155"/>
      <c r="S142" s="155"/>
      <c r="X142" s="371"/>
      <c r="Y142" s="372"/>
      <c r="Z142"/>
      <c r="AB142" s="155"/>
      <c r="AZ142" s="338"/>
      <c r="BA142" s="379"/>
      <c r="BB142" s="155"/>
      <c r="BC142" s="391"/>
      <c r="BE142" s="279"/>
      <c r="BF142" s="393"/>
      <c r="BH142" s="155"/>
    </row>
    <row r="143" spans="1:60">
      <c r="A143" s="155">
        <v>136</v>
      </c>
      <c r="B143" s="155" t="s">
        <v>1653</v>
      </c>
      <c r="C143" s="155" t="s">
        <v>920</v>
      </c>
      <c r="D143" s="155" t="s">
        <v>920</v>
      </c>
      <c r="E143" s="155">
        <v>8</v>
      </c>
      <c r="F143" s="155" t="s">
        <v>4092</v>
      </c>
      <c r="G143" s="474" t="str">
        <f t="shared" si="9"/>
        <v>클릭불가</v>
      </c>
      <c r="H143" s="155" t="s">
        <v>1679</v>
      </c>
      <c r="I143" s="164" t="s">
        <v>4163</v>
      </c>
      <c r="J143" s="155" t="str">
        <f t="shared" si="10"/>
        <v/>
      </c>
      <c r="K143" s="155" t="str">
        <f t="shared" si="11"/>
        <v/>
      </c>
      <c r="R143" s="155"/>
      <c r="S143" s="155"/>
      <c r="X143" s="371"/>
      <c r="Y143" s="372"/>
      <c r="Z143"/>
      <c r="AB143" s="155"/>
      <c r="AZ143" s="338"/>
      <c r="BA143" s="379"/>
      <c r="BB143" s="155"/>
      <c r="BC143" s="391"/>
      <c r="BE143" s="279"/>
      <c r="BF143" s="393"/>
      <c r="BH143" s="155"/>
    </row>
    <row r="144" spans="1:60" ht="17.25" thickBot="1">
      <c r="A144" s="155">
        <v>137</v>
      </c>
      <c r="B144" s="155" t="s">
        <v>1653</v>
      </c>
      <c r="C144" s="155" t="s">
        <v>920</v>
      </c>
      <c r="D144" s="155" t="s">
        <v>920</v>
      </c>
      <c r="E144" s="155">
        <v>9</v>
      </c>
      <c r="F144" s="155" t="s">
        <v>4092</v>
      </c>
      <c r="G144" s="474" t="str">
        <f t="shared" si="9"/>
        <v>클릭불가</v>
      </c>
      <c r="H144" s="155" t="s">
        <v>1682</v>
      </c>
      <c r="I144" s="164" t="s">
        <v>4164</v>
      </c>
      <c r="J144" s="155" t="str">
        <f t="shared" si="10"/>
        <v/>
      </c>
      <c r="K144" s="155" t="str">
        <f t="shared" si="11"/>
        <v/>
      </c>
      <c r="R144" s="155"/>
      <c r="S144" s="155"/>
      <c r="X144" s="371"/>
      <c r="Y144" s="372"/>
      <c r="Z144"/>
      <c r="AB144" s="155"/>
      <c r="AZ144" s="338"/>
      <c r="BA144" s="379"/>
      <c r="BB144" s="155"/>
      <c r="BC144" s="391"/>
      <c r="BE144" s="279"/>
      <c r="BF144" s="393"/>
      <c r="BH144" s="155"/>
    </row>
    <row r="145" spans="1:60">
      <c r="A145" s="155">
        <v>138</v>
      </c>
      <c r="B145" s="155" t="s">
        <v>1811</v>
      </c>
      <c r="C145" s="155" t="s">
        <v>566</v>
      </c>
      <c r="D145" s="155" t="s">
        <v>4208</v>
      </c>
      <c r="E145" s="155">
        <v>0</v>
      </c>
      <c r="F145" s="155" t="s">
        <v>4010</v>
      </c>
      <c r="G145" s="474" t="str">
        <f t="shared" si="9"/>
        <v>방향형</v>
      </c>
      <c r="H145" s="155" t="s">
        <v>3665</v>
      </c>
      <c r="I145" s="155" t="s">
        <v>4281</v>
      </c>
      <c r="J145" s="155" t="str">
        <f t="shared" si="10"/>
        <v>#Distance/#Mana/#CoolDown</v>
      </c>
      <c r="K145" s="155" t="str">
        <f t="shared" si="11"/>
        <v>~Mana/~CoolDown</v>
      </c>
      <c r="L145" s="155">
        <v>100</v>
      </c>
      <c r="R145" s="469">
        <v>1999</v>
      </c>
      <c r="S145" s="466">
        <v>-111</v>
      </c>
      <c r="X145" s="371">
        <v>101</v>
      </c>
      <c r="Y145" s="372">
        <v>11</v>
      </c>
      <c r="Z145"/>
      <c r="AB145" s="155"/>
      <c r="AD145" s="603" t="s">
        <v>4171</v>
      </c>
      <c r="AE145" s="604"/>
      <c r="AF145" s="604"/>
      <c r="AG145" s="604"/>
      <c r="AH145" s="604"/>
      <c r="AI145" s="604"/>
      <c r="AJ145" s="605"/>
      <c r="AZ145" s="338"/>
      <c r="BA145" s="379"/>
      <c r="BB145" s="155"/>
      <c r="BC145" s="391"/>
      <c r="BE145" s="279"/>
      <c r="BF145" s="393"/>
      <c r="BH145" s="155"/>
    </row>
    <row r="146" spans="1:60">
      <c r="A146" s="155">
        <v>139</v>
      </c>
      <c r="B146" s="155" t="s">
        <v>1811</v>
      </c>
      <c r="C146" s="155" t="s">
        <v>566</v>
      </c>
      <c r="D146" s="155" t="s">
        <v>4208</v>
      </c>
      <c r="E146" s="155">
        <v>2</v>
      </c>
      <c r="F146" s="155" t="s">
        <v>4009</v>
      </c>
      <c r="G146" s="474" t="str">
        <f t="shared" si="9"/>
        <v>방향형</v>
      </c>
      <c r="H146" s="155" t="s">
        <v>914</v>
      </c>
      <c r="I146" s="155" t="s">
        <v>4284</v>
      </c>
      <c r="J146" s="155" t="str">
        <f t="shared" si="10"/>
        <v>#Distance/#Mana/#CoolDown</v>
      </c>
      <c r="K146" s="155" t="str">
        <f t="shared" si="11"/>
        <v>~Mana/~CoolDown</v>
      </c>
      <c r="L146" s="155">
        <v>150</v>
      </c>
      <c r="R146" s="469">
        <v>1800</v>
      </c>
      <c r="S146" s="466">
        <v>-100</v>
      </c>
      <c r="X146" s="371">
        <v>147</v>
      </c>
      <c r="Y146" s="372">
        <v>17</v>
      </c>
      <c r="Z146"/>
      <c r="AB146" s="155"/>
      <c r="AD146" s="606"/>
      <c r="AE146" s="607"/>
      <c r="AF146" s="607"/>
      <c r="AG146" s="607"/>
      <c r="AH146" s="607"/>
      <c r="AI146" s="607"/>
      <c r="AJ146" s="608"/>
      <c r="AO146" s="285"/>
      <c r="AZ146" s="338"/>
      <c r="BA146" s="379"/>
      <c r="BB146" s="155"/>
      <c r="BC146" s="391"/>
      <c r="BE146" s="279"/>
      <c r="BF146" s="393"/>
      <c r="BH146" s="155"/>
    </row>
    <row r="147" spans="1:60" ht="17.25" thickBot="1">
      <c r="A147" s="155">
        <v>140</v>
      </c>
      <c r="B147" s="155" t="s">
        <v>1811</v>
      </c>
      <c r="C147" s="155" t="s">
        <v>566</v>
      </c>
      <c r="D147" s="155" t="s">
        <v>1963</v>
      </c>
      <c r="E147" s="155">
        <v>0</v>
      </c>
      <c r="F147" s="155" t="s">
        <v>4095</v>
      </c>
      <c r="G147" s="474" t="str">
        <f t="shared" si="9"/>
        <v>대상형</v>
      </c>
      <c r="H147" s="155" t="s">
        <v>1964</v>
      </c>
      <c r="I147" s="155" t="s">
        <v>4405</v>
      </c>
      <c r="J147" s="155" t="str">
        <f t="shared" si="10"/>
        <v>#CastingTime/#Damage/#Distance/#Mana/#CoolDown</v>
      </c>
      <c r="K147" s="155" t="str">
        <f t="shared" si="11"/>
        <v>~CastingTime/~Damage/~Mana/~CoolDown</v>
      </c>
      <c r="L147" s="155">
        <v>350</v>
      </c>
      <c r="N147" s="155">
        <v>95</v>
      </c>
      <c r="O147" s="155">
        <v>5</v>
      </c>
      <c r="R147" s="155">
        <v>1100</v>
      </c>
      <c r="S147" s="155">
        <v>-44</v>
      </c>
      <c r="T147" s="155">
        <v>100</v>
      </c>
      <c r="U147" s="155">
        <v>6</v>
      </c>
      <c r="X147" s="371">
        <v>215</v>
      </c>
      <c r="Y147" s="372">
        <v>43</v>
      </c>
      <c r="Z147"/>
      <c r="AB147" s="155"/>
      <c r="AD147" s="609"/>
      <c r="AE147" s="610"/>
      <c r="AF147" s="610"/>
      <c r="AG147" s="610"/>
      <c r="AH147" s="610"/>
      <c r="AI147" s="610"/>
      <c r="AJ147" s="611"/>
      <c r="AZ147" s="338"/>
      <c r="BA147" s="379"/>
      <c r="BB147" s="155"/>
      <c r="BC147" s="391"/>
      <c r="BE147" s="279"/>
      <c r="BF147" s="393"/>
      <c r="BH147" s="155"/>
    </row>
    <row r="148" spans="1:60" ht="17.25" thickTop="1">
      <c r="A148" s="155">
        <v>141</v>
      </c>
      <c r="B148" s="155" t="s">
        <v>1811</v>
      </c>
      <c r="C148" s="155" t="s">
        <v>566</v>
      </c>
      <c r="D148" s="155" t="s">
        <v>1963</v>
      </c>
      <c r="E148" s="155">
        <v>1</v>
      </c>
      <c r="F148" s="155" t="s">
        <v>4095</v>
      </c>
      <c r="G148" s="474" t="str">
        <f t="shared" si="9"/>
        <v>대상형</v>
      </c>
      <c r="H148" s="155" t="s">
        <v>4172</v>
      </c>
      <c r="I148" s="155" t="s">
        <v>4406</v>
      </c>
      <c r="J148" s="155" t="str">
        <f t="shared" si="10"/>
        <v>#CastingTime/#Damage/#Distance/#Mana/#CoolDown</v>
      </c>
      <c r="K148" s="155" t="str">
        <f t="shared" si="11"/>
        <v>~CastingTime/~Damage/~Mana/~CoolDown</v>
      </c>
      <c r="L148" s="155">
        <v>400</v>
      </c>
      <c r="N148" s="155">
        <v>95</v>
      </c>
      <c r="O148" s="155">
        <v>5</v>
      </c>
      <c r="R148" s="155">
        <v>1375</v>
      </c>
      <c r="S148" s="155">
        <v>-55</v>
      </c>
      <c r="T148" s="155">
        <v>126</v>
      </c>
      <c r="U148" s="155">
        <v>8</v>
      </c>
      <c r="X148" s="371">
        <v>322</v>
      </c>
      <c r="Y148" s="372">
        <v>64</v>
      </c>
      <c r="Z148"/>
      <c r="AB148" s="155"/>
      <c r="AD148" s="612" t="s">
        <v>3863</v>
      </c>
      <c r="AE148" s="614" t="s">
        <v>3748</v>
      </c>
      <c r="AF148" s="614"/>
      <c r="AG148" s="616" t="s">
        <v>3749</v>
      </c>
      <c r="AH148" s="617"/>
      <c r="AI148" s="618"/>
      <c r="AJ148" s="622" t="s">
        <v>2574</v>
      </c>
      <c r="AO148" s="285"/>
      <c r="AZ148" s="338"/>
      <c r="BA148" s="379"/>
      <c r="BB148" s="155"/>
      <c r="BC148" s="391"/>
      <c r="BE148" s="279"/>
      <c r="BF148" s="393"/>
      <c r="BH148" s="155"/>
    </row>
    <row r="149" spans="1:60">
      <c r="A149" s="155">
        <v>142</v>
      </c>
      <c r="B149" s="155" t="s">
        <v>1811</v>
      </c>
      <c r="C149" s="155" t="s">
        <v>566</v>
      </c>
      <c r="D149" s="155" t="s">
        <v>1963</v>
      </c>
      <c r="E149" s="155">
        <v>2</v>
      </c>
      <c r="F149" s="155" t="s">
        <v>4095</v>
      </c>
      <c r="G149" s="474" t="str">
        <f t="shared" si="9"/>
        <v>대상형</v>
      </c>
      <c r="H149" s="155" t="s">
        <v>4197</v>
      </c>
      <c r="I149" s="155" t="s">
        <v>4407</v>
      </c>
      <c r="J149" s="155" t="str">
        <f t="shared" si="10"/>
        <v>#CastingTime/#Damage/#Distance/#Mana/#CoolDown</v>
      </c>
      <c r="K149" s="155" t="str">
        <f t="shared" si="11"/>
        <v>~CastingTime/~Damage/~Mana/~CoolDown</v>
      </c>
      <c r="L149" s="155">
        <v>450</v>
      </c>
      <c r="N149" s="155">
        <v>95</v>
      </c>
      <c r="O149" s="155">
        <v>5</v>
      </c>
      <c r="R149" s="155">
        <v>1694</v>
      </c>
      <c r="S149" s="155">
        <v>-68</v>
      </c>
      <c r="T149" s="155">
        <v>158</v>
      </c>
      <c r="U149" s="155">
        <v>10</v>
      </c>
      <c r="X149" s="371">
        <v>429</v>
      </c>
      <c r="Y149" s="372">
        <v>86</v>
      </c>
      <c r="Z149"/>
      <c r="AB149" s="155"/>
      <c r="AD149" s="613"/>
      <c r="AE149" s="615"/>
      <c r="AF149" s="615"/>
      <c r="AG149" s="619"/>
      <c r="AH149" s="620"/>
      <c r="AI149" s="621"/>
      <c r="AJ149" s="623"/>
      <c r="AO149" s="285"/>
      <c r="AZ149" s="338"/>
      <c r="BA149" s="379"/>
      <c r="BB149" s="155"/>
      <c r="BC149" s="391"/>
      <c r="BE149" s="279"/>
      <c r="BF149" s="393"/>
      <c r="BH149" s="155"/>
    </row>
    <row r="150" spans="1:60">
      <c r="A150" s="155">
        <v>143</v>
      </c>
      <c r="B150" s="155" t="s">
        <v>1811</v>
      </c>
      <c r="C150" s="155" t="s">
        <v>566</v>
      </c>
      <c r="D150" s="155" t="s">
        <v>1963</v>
      </c>
      <c r="E150" s="155">
        <v>3</v>
      </c>
      <c r="F150" s="155" t="s">
        <v>4095</v>
      </c>
      <c r="G150" s="474" t="str">
        <f t="shared" si="9"/>
        <v>대상형</v>
      </c>
      <c r="H150" s="155" t="s">
        <v>4196</v>
      </c>
      <c r="I150" s="155" t="s">
        <v>4408</v>
      </c>
      <c r="J150" s="155" t="str">
        <f t="shared" si="10"/>
        <v>#CastingTime/#Damage/#Distance/#Mana/#CoolDown</v>
      </c>
      <c r="K150" s="155" t="str">
        <f t="shared" si="11"/>
        <v>~CastingTime/~Damage/~Mana/~CoolDown</v>
      </c>
      <c r="L150" s="155">
        <v>500</v>
      </c>
      <c r="N150" s="155">
        <v>95</v>
      </c>
      <c r="O150" s="155">
        <v>5</v>
      </c>
      <c r="R150" s="155">
        <v>2063</v>
      </c>
      <c r="S150" s="155">
        <v>-83</v>
      </c>
      <c r="T150" s="155">
        <v>199</v>
      </c>
      <c r="U150" s="155">
        <v>12</v>
      </c>
      <c r="X150" s="371">
        <v>536</v>
      </c>
      <c r="Y150" s="372">
        <v>107</v>
      </c>
      <c r="Z150"/>
      <c r="AB150" s="155"/>
      <c r="AD150" s="330" t="s">
        <v>3751</v>
      </c>
      <c r="AE150" s="301" t="s">
        <v>4209</v>
      </c>
      <c r="AF150" s="301" t="s">
        <v>3680</v>
      </c>
      <c r="AG150" s="409" t="s">
        <v>3679</v>
      </c>
      <c r="AH150" s="410" t="s">
        <v>4181</v>
      </c>
      <c r="AI150" s="302" t="s">
        <v>4028</v>
      </c>
      <c r="AJ150" s="320" t="s">
        <v>920</v>
      </c>
      <c r="AZ150" s="338"/>
      <c r="BA150" s="379"/>
      <c r="BB150" s="155"/>
      <c r="BC150" s="391"/>
      <c r="BE150" s="279"/>
      <c r="BF150" s="393"/>
      <c r="BH150" s="155"/>
    </row>
    <row r="151" spans="1:60">
      <c r="A151" s="155">
        <v>144</v>
      </c>
      <c r="B151" s="155" t="s">
        <v>1811</v>
      </c>
      <c r="C151" s="155" t="s">
        <v>566</v>
      </c>
      <c r="D151" s="155" t="s">
        <v>1963</v>
      </c>
      <c r="E151" s="155">
        <v>5</v>
      </c>
      <c r="F151" s="155" t="s">
        <v>4095</v>
      </c>
      <c r="G151" s="474" t="str">
        <f t="shared" si="9"/>
        <v>대상형</v>
      </c>
      <c r="H151" s="155" t="s">
        <v>4173</v>
      </c>
      <c r="I151" s="155" t="s">
        <v>4409</v>
      </c>
      <c r="J151" s="155" t="str">
        <f t="shared" si="10"/>
        <v>#CastingTime/#Damage/#Distance/#Mana/#CoolDown</v>
      </c>
      <c r="K151" s="155" t="str">
        <f t="shared" si="11"/>
        <v>~CastingTime/~Damage/~Mana/~CoolDown</v>
      </c>
      <c r="L151" s="155">
        <v>600</v>
      </c>
      <c r="N151" s="155">
        <v>95</v>
      </c>
      <c r="O151" s="155">
        <v>5</v>
      </c>
      <c r="R151" s="155">
        <v>2979</v>
      </c>
      <c r="S151" s="155">
        <v>-119</v>
      </c>
      <c r="T151" s="155">
        <v>311</v>
      </c>
      <c r="U151" s="155">
        <v>19</v>
      </c>
      <c r="X151" s="371">
        <v>750</v>
      </c>
      <c r="Y151" s="372">
        <v>150</v>
      </c>
      <c r="Z151"/>
      <c r="AB151" s="155"/>
      <c r="AD151" s="331">
        <v>0</v>
      </c>
      <c r="AE151" s="342" t="s">
        <v>3665</v>
      </c>
      <c r="AF151" s="323" t="s">
        <v>1964</v>
      </c>
      <c r="AG151" s="418"/>
      <c r="AH151" s="342" t="s">
        <v>4181</v>
      </c>
      <c r="AI151" s="299"/>
      <c r="AJ151" s="321" t="s">
        <v>1812</v>
      </c>
      <c r="AZ151" s="338"/>
      <c r="BA151" s="379"/>
      <c r="BB151" s="155"/>
      <c r="BC151" s="391"/>
      <c r="BE151" s="279"/>
      <c r="BF151" s="393"/>
      <c r="BH151" s="155"/>
    </row>
    <row r="152" spans="1:60">
      <c r="A152" s="155">
        <v>145</v>
      </c>
      <c r="B152" s="155" t="s">
        <v>1811</v>
      </c>
      <c r="C152" s="155" t="s">
        <v>566</v>
      </c>
      <c r="D152" s="155" t="s">
        <v>1963</v>
      </c>
      <c r="E152" s="155">
        <v>6</v>
      </c>
      <c r="F152" s="155" t="s">
        <v>4095</v>
      </c>
      <c r="G152" s="474" t="str">
        <f t="shared" si="9"/>
        <v>대상형</v>
      </c>
      <c r="H152" s="155" t="s">
        <v>4192</v>
      </c>
      <c r="I152" s="155" t="s">
        <v>4410</v>
      </c>
      <c r="J152" s="155" t="str">
        <f t="shared" si="10"/>
        <v>#CastingTime/#Damage/#Distance/#Mana/#CoolDown</v>
      </c>
      <c r="K152" s="155" t="str">
        <f t="shared" si="11"/>
        <v>~CastingTime/~Damage/~Mana/~CoolDown</v>
      </c>
      <c r="L152" s="155">
        <v>650</v>
      </c>
      <c r="N152" s="155">
        <v>95</v>
      </c>
      <c r="O152" s="155">
        <v>5</v>
      </c>
      <c r="R152" s="155">
        <v>3543</v>
      </c>
      <c r="S152" s="155">
        <v>-142</v>
      </c>
      <c r="T152" s="155">
        <v>388</v>
      </c>
      <c r="U152" s="155">
        <v>23</v>
      </c>
      <c r="X152" s="371">
        <v>857</v>
      </c>
      <c r="Y152" s="372">
        <v>171</v>
      </c>
      <c r="Z152"/>
      <c r="AB152" s="155"/>
      <c r="AD152" s="331">
        <v>1</v>
      </c>
      <c r="AE152" s="342"/>
      <c r="AF152" s="323" t="s">
        <v>4172</v>
      </c>
      <c r="AG152" s="418" t="s">
        <v>1909</v>
      </c>
      <c r="AH152" s="342"/>
      <c r="AI152" s="411" t="s">
        <v>4200</v>
      </c>
      <c r="AJ152" s="321" t="s">
        <v>1816</v>
      </c>
      <c r="AZ152" s="338"/>
      <c r="BA152" s="379"/>
      <c r="BB152" s="155"/>
      <c r="BC152" s="391"/>
      <c r="BE152" s="279"/>
      <c r="BF152" s="393"/>
      <c r="BH152" s="155"/>
    </row>
    <row r="153" spans="1:60">
      <c r="A153" s="155">
        <v>146</v>
      </c>
      <c r="B153" s="155" t="s">
        <v>1811</v>
      </c>
      <c r="C153" s="155" t="s">
        <v>566</v>
      </c>
      <c r="D153" s="155" t="s">
        <v>1963</v>
      </c>
      <c r="E153" s="155">
        <v>7</v>
      </c>
      <c r="F153" s="155" t="s">
        <v>4012</v>
      </c>
      <c r="G153" s="474" t="str">
        <f t="shared" si="9"/>
        <v>즉발</v>
      </c>
      <c r="H153" s="155" t="s">
        <v>4191</v>
      </c>
      <c r="I153" s="155" t="s">
        <v>4297</v>
      </c>
      <c r="J153" s="155" t="str">
        <f t="shared" si="10"/>
        <v>#CastingTime/#Damage/#Duration/#Mana/#CoolDown</v>
      </c>
      <c r="K153" s="155" t="str">
        <f t="shared" si="11"/>
        <v>~CastingTime/~Mana/~CoolDown</v>
      </c>
      <c r="N153" s="155">
        <v>86</v>
      </c>
      <c r="O153" s="155">
        <v>4</v>
      </c>
      <c r="P153" s="155">
        <v>200</v>
      </c>
      <c r="R153" s="155">
        <v>1298</v>
      </c>
      <c r="S153" s="155">
        <v>-72</v>
      </c>
      <c r="T153" s="155">
        <v>50</v>
      </c>
      <c r="X153" s="371">
        <v>271</v>
      </c>
      <c r="Y153" s="372">
        <v>31</v>
      </c>
      <c r="Z153"/>
      <c r="AB153" s="155"/>
      <c r="AD153" s="331">
        <v>2</v>
      </c>
      <c r="AE153" s="342" t="s">
        <v>914</v>
      </c>
      <c r="AF153" s="323" t="s">
        <v>4197</v>
      </c>
      <c r="AG153" s="418"/>
      <c r="AH153" s="342" t="s">
        <v>1864</v>
      </c>
      <c r="AI153" s="411"/>
      <c r="AJ153" s="321" t="s">
        <v>4175</v>
      </c>
      <c r="AZ153" s="338"/>
      <c r="BA153" s="379"/>
      <c r="BB153" s="155"/>
      <c r="BC153" s="391"/>
      <c r="BE153" s="279"/>
      <c r="BF153" s="393"/>
      <c r="BH153" s="155"/>
    </row>
    <row r="154" spans="1:60">
      <c r="A154" s="155">
        <v>147</v>
      </c>
      <c r="B154" s="155" t="s">
        <v>1811</v>
      </c>
      <c r="C154" s="155" t="s">
        <v>566</v>
      </c>
      <c r="D154" s="155" t="s">
        <v>1963</v>
      </c>
      <c r="E154" s="155">
        <v>9</v>
      </c>
      <c r="F154" s="155" t="s">
        <v>4012</v>
      </c>
      <c r="G154" s="474" t="str">
        <f t="shared" si="9"/>
        <v>즉발</v>
      </c>
      <c r="H154" s="155" t="s">
        <v>2007</v>
      </c>
      <c r="I154" s="155" t="s">
        <v>4298</v>
      </c>
      <c r="J154" s="155" t="str">
        <f t="shared" si="10"/>
        <v>#CastingTime/#Damage/#Duration/#Mana/#CoolDown</v>
      </c>
      <c r="K154" s="155" t="str">
        <f t="shared" si="11"/>
        <v>~CastingTime/~Mana/~CoolDown</v>
      </c>
      <c r="N154" s="155">
        <v>68</v>
      </c>
      <c r="O154" s="155">
        <v>2</v>
      </c>
      <c r="P154" s="155">
        <v>500</v>
      </c>
      <c r="R154" s="155">
        <v>1099</v>
      </c>
      <c r="S154" s="155">
        <v>-61</v>
      </c>
      <c r="T154" s="155">
        <v>20</v>
      </c>
      <c r="X154" s="371">
        <v>326</v>
      </c>
      <c r="Y154" s="372">
        <v>36</v>
      </c>
      <c r="Z154"/>
      <c r="AB154" s="155"/>
      <c r="AD154" s="331">
        <v>3</v>
      </c>
      <c r="AE154" s="342"/>
      <c r="AF154" s="323" t="s">
        <v>4196</v>
      </c>
      <c r="AG154" s="413" t="s">
        <v>4183</v>
      </c>
      <c r="AH154" s="342"/>
      <c r="AI154" s="411"/>
      <c r="AJ154" s="321" t="s">
        <v>4176</v>
      </c>
      <c r="AK154" s="155" t="s">
        <v>4190</v>
      </c>
      <c r="AZ154" s="338"/>
      <c r="BA154" s="379"/>
      <c r="BB154" s="155"/>
      <c r="BC154" s="391"/>
      <c r="BE154" s="279"/>
      <c r="BF154" s="393"/>
      <c r="BH154" s="155"/>
    </row>
    <row r="155" spans="1:60">
      <c r="A155" s="155">
        <v>148</v>
      </c>
      <c r="B155" s="155" t="s">
        <v>1811</v>
      </c>
      <c r="C155" s="155" t="s">
        <v>566</v>
      </c>
      <c r="D155" s="155" t="s">
        <v>1963</v>
      </c>
      <c r="E155" s="155">
        <v>10</v>
      </c>
      <c r="F155" s="155" t="s">
        <v>4095</v>
      </c>
      <c r="G155" s="474" t="str">
        <f t="shared" si="9"/>
        <v>대상형</v>
      </c>
      <c r="H155" s="155" t="s">
        <v>4194</v>
      </c>
      <c r="I155" s="155" t="s">
        <v>4411</v>
      </c>
      <c r="J155" s="155" t="str">
        <f t="shared" si="10"/>
        <v>#CastingTime/#Damage/#Distance/#Mana/#CoolDown</v>
      </c>
      <c r="K155" s="155" t="str">
        <f t="shared" si="11"/>
        <v>~CastingTime/~Damage/~Mana/~CoolDown</v>
      </c>
      <c r="L155" s="155">
        <v>850</v>
      </c>
      <c r="N155" s="155">
        <v>95</v>
      </c>
      <c r="O155" s="155">
        <v>5</v>
      </c>
      <c r="R155" s="155">
        <v>6744</v>
      </c>
      <c r="S155" s="155">
        <v>-270</v>
      </c>
      <c r="T155" s="155">
        <v>929</v>
      </c>
      <c r="U155" s="155">
        <v>56</v>
      </c>
      <c r="X155" s="371">
        <v>1285</v>
      </c>
      <c r="Y155" s="372">
        <v>257</v>
      </c>
      <c r="Z155"/>
      <c r="AB155" s="155"/>
      <c r="AD155" s="331">
        <v>4</v>
      </c>
      <c r="AE155" s="342"/>
      <c r="AF155" s="323"/>
      <c r="AG155" s="413" t="s">
        <v>1920</v>
      </c>
      <c r="AH155" s="322" t="s">
        <v>4188</v>
      </c>
      <c r="AI155" s="411" t="s">
        <v>4201</v>
      </c>
      <c r="AJ155" s="321" t="s">
        <v>1826</v>
      </c>
      <c r="AZ155" s="338"/>
      <c r="BA155" s="379"/>
      <c r="BB155" s="155"/>
      <c r="BC155" s="391"/>
      <c r="BE155" s="279"/>
      <c r="BF155" s="393"/>
      <c r="BH155" s="155"/>
    </row>
    <row r="156" spans="1:60">
      <c r="A156" s="155">
        <v>149</v>
      </c>
      <c r="B156" s="155" t="s">
        <v>1811</v>
      </c>
      <c r="C156" s="155" t="s">
        <v>425</v>
      </c>
      <c r="D156" s="155" t="s">
        <v>1853</v>
      </c>
      <c r="E156" s="155">
        <v>1</v>
      </c>
      <c r="F156" s="155" t="s">
        <v>4014</v>
      </c>
      <c r="G156" s="474" t="str">
        <f t="shared" si="9"/>
        <v>방향형</v>
      </c>
      <c r="H156" s="155" t="s">
        <v>1909</v>
      </c>
      <c r="I156" s="155" t="s">
        <v>4314</v>
      </c>
      <c r="J156" s="155" t="str">
        <f t="shared" si="10"/>
        <v>#Damage/#Distance/#Range/#Mana/#CoolDown</v>
      </c>
      <c r="K156" s="155" t="str">
        <f t="shared" si="11"/>
        <v>~Damage/~Mana/~CoolDown</v>
      </c>
      <c r="L156" s="155">
        <v>200</v>
      </c>
      <c r="R156" s="155">
        <v>1375</v>
      </c>
      <c r="S156" s="155">
        <v>-55</v>
      </c>
      <c r="T156" s="155">
        <v>126</v>
      </c>
      <c r="U156" s="155">
        <v>8</v>
      </c>
      <c r="V156" s="155">
        <v>150</v>
      </c>
      <c r="X156" s="371">
        <v>322</v>
      </c>
      <c r="Y156" s="372">
        <v>64</v>
      </c>
      <c r="Z156"/>
      <c r="AB156" s="155"/>
      <c r="AD156" s="331">
        <v>5</v>
      </c>
      <c r="AE156" s="342"/>
      <c r="AF156" s="446" t="s">
        <v>4174</v>
      </c>
      <c r="AG156" s="413" t="s">
        <v>1930</v>
      </c>
      <c r="AH156" s="342" t="s">
        <v>4198</v>
      </c>
      <c r="AI156" s="411"/>
      <c r="AJ156" s="321" t="s">
        <v>4177</v>
      </c>
      <c r="AZ156" s="338"/>
      <c r="BA156" s="379"/>
      <c r="BB156" s="155"/>
      <c r="BC156" s="391"/>
      <c r="BE156" s="279"/>
      <c r="BF156" s="393"/>
      <c r="BH156" s="155"/>
    </row>
    <row r="157" spans="1:60">
      <c r="A157" s="155">
        <v>150</v>
      </c>
      <c r="B157" s="155" t="s">
        <v>1811</v>
      </c>
      <c r="C157" s="155" t="s">
        <v>425</v>
      </c>
      <c r="D157" s="155" t="s">
        <v>1853</v>
      </c>
      <c r="E157" s="155">
        <v>3</v>
      </c>
      <c r="F157" s="155" t="s">
        <v>4009</v>
      </c>
      <c r="G157" s="474" t="str">
        <f t="shared" si="9"/>
        <v>방향형</v>
      </c>
      <c r="H157" s="155" t="s">
        <v>1975</v>
      </c>
      <c r="I157" s="155" t="s">
        <v>4189</v>
      </c>
      <c r="J157" s="155" t="str">
        <f t="shared" si="10"/>
        <v/>
      </c>
      <c r="K157" s="155" t="str">
        <f t="shared" si="11"/>
        <v/>
      </c>
      <c r="R157" s="155"/>
      <c r="S157" s="155"/>
      <c r="X157" s="371"/>
      <c r="Y157" s="372"/>
      <c r="Z157"/>
      <c r="AB157" s="155"/>
      <c r="AD157" s="331">
        <v>6</v>
      </c>
      <c r="AE157" s="342"/>
      <c r="AF157" s="446" t="s">
        <v>4193</v>
      </c>
      <c r="AG157" s="413"/>
      <c r="AH157" s="322" t="s">
        <v>4199</v>
      </c>
      <c r="AI157" s="411"/>
      <c r="AJ157" s="321" t="s">
        <v>4178</v>
      </c>
      <c r="AZ157" s="338"/>
      <c r="BA157" s="379"/>
      <c r="BB157" s="155"/>
      <c r="BC157" s="391"/>
      <c r="BE157" s="279"/>
      <c r="BF157" s="393"/>
      <c r="BH157" s="155"/>
    </row>
    <row r="158" spans="1:60">
      <c r="A158" s="155">
        <v>151</v>
      </c>
      <c r="B158" s="155" t="s">
        <v>1811</v>
      </c>
      <c r="C158" s="155" t="s">
        <v>425</v>
      </c>
      <c r="D158" s="155" t="s">
        <v>1853</v>
      </c>
      <c r="E158" s="155">
        <v>4</v>
      </c>
      <c r="F158" s="155" t="s">
        <v>4095</v>
      </c>
      <c r="G158" s="474" t="str">
        <f t="shared" si="9"/>
        <v>대상형</v>
      </c>
      <c r="H158" s="155" t="s">
        <v>1920</v>
      </c>
      <c r="I158" s="155" t="s">
        <v>4412</v>
      </c>
      <c r="J158" s="155" t="str">
        <f t="shared" si="10"/>
        <v>#CastingTime/#Damage/#Distance/#Mana/#CoolDown</v>
      </c>
      <c r="K158" s="155" t="str">
        <f t="shared" si="11"/>
        <v>~CastingTime/~Damage/~Mana/~CoolDown</v>
      </c>
      <c r="L158" s="155">
        <v>550</v>
      </c>
      <c r="N158" s="155">
        <v>95</v>
      </c>
      <c r="O158" s="155">
        <v>5</v>
      </c>
      <c r="R158" s="155">
        <v>2489</v>
      </c>
      <c r="S158" s="155">
        <v>-100</v>
      </c>
      <c r="T158" s="155">
        <v>249</v>
      </c>
      <c r="U158" s="155">
        <v>15</v>
      </c>
      <c r="X158" s="371">
        <v>643</v>
      </c>
      <c r="Y158" s="372">
        <v>129</v>
      </c>
      <c r="Z158"/>
      <c r="AB158" s="155"/>
      <c r="AD158" s="331">
        <v>7</v>
      </c>
      <c r="AE158" s="342"/>
      <c r="AF158" s="446" t="s">
        <v>4191</v>
      </c>
      <c r="AG158" s="300" t="s">
        <v>4185</v>
      </c>
      <c r="AH158" s="342" t="s">
        <v>4187</v>
      </c>
      <c r="AI158" s="411" t="s">
        <v>4203</v>
      </c>
      <c r="AJ158" s="321" t="s">
        <v>1839</v>
      </c>
      <c r="AZ158" s="338"/>
      <c r="BA158" s="379"/>
      <c r="BB158" s="155"/>
      <c r="BC158" s="391"/>
      <c r="BE158" s="279"/>
      <c r="BF158" s="393"/>
      <c r="BH158" s="155"/>
    </row>
    <row r="159" spans="1:60">
      <c r="A159" s="155">
        <v>152</v>
      </c>
      <c r="B159" s="155" t="s">
        <v>1811</v>
      </c>
      <c r="C159" s="155" t="s">
        <v>425</v>
      </c>
      <c r="D159" s="155" t="s">
        <v>1853</v>
      </c>
      <c r="E159" s="155">
        <v>5</v>
      </c>
      <c r="F159" s="155" t="s">
        <v>4014</v>
      </c>
      <c r="G159" s="474" t="str">
        <f t="shared" si="9"/>
        <v>방향형</v>
      </c>
      <c r="H159" s="155" t="s">
        <v>1930</v>
      </c>
      <c r="I159" s="155" t="s">
        <v>4315</v>
      </c>
      <c r="J159" s="155" t="str">
        <f t="shared" si="10"/>
        <v>#Damage/#Distance/#Range/#Mana/#CoolDown</v>
      </c>
      <c r="K159" s="155" t="str">
        <f t="shared" si="11"/>
        <v>~Damage/~Mana/~CoolDown</v>
      </c>
      <c r="L159" s="155">
        <v>400</v>
      </c>
      <c r="R159" s="155">
        <v>2979</v>
      </c>
      <c r="S159" s="155">
        <v>-119</v>
      </c>
      <c r="T159" s="155">
        <v>311</v>
      </c>
      <c r="U159" s="155">
        <v>19</v>
      </c>
      <c r="V159" s="155">
        <v>150</v>
      </c>
      <c r="X159" s="371">
        <v>750</v>
      </c>
      <c r="Y159" s="372">
        <v>150</v>
      </c>
      <c r="Z159"/>
      <c r="AB159" s="155"/>
      <c r="AD159" s="331">
        <v>8</v>
      </c>
      <c r="AE159" s="323"/>
      <c r="AG159" s="300" t="s">
        <v>1951</v>
      </c>
      <c r="AH159" s="342"/>
      <c r="AI159" s="440"/>
      <c r="AJ159" s="321" t="s">
        <v>4179</v>
      </c>
      <c r="AM159" s="2"/>
      <c r="AN159" s="2"/>
      <c r="AZ159" s="338"/>
      <c r="BA159" s="379"/>
      <c r="BB159" s="155"/>
      <c r="BC159" s="391"/>
      <c r="BE159" s="279"/>
      <c r="BF159" s="393"/>
      <c r="BH159" s="155"/>
    </row>
    <row r="160" spans="1:60">
      <c r="A160" s="155">
        <v>153</v>
      </c>
      <c r="B160" s="155" t="s">
        <v>1811</v>
      </c>
      <c r="C160" s="155" t="s">
        <v>425</v>
      </c>
      <c r="D160" s="155" t="s">
        <v>1853</v>
      </c>
      <c r="E160" s="155">
        <v>7</v>
      </c>
      <c r="F160" s="155" t="s">
        <v>4014</v>
      </c>
      <c r="G160" s="474" t="str">
        <f t="shared" si="9"/>
        <v>방향형</v>
      </c>
      <c r="H160" s="155" t="s">
        <v>4184</v>
      </c>
      <c r="I160" s="155" t="s">
        <v>4316</v>
      </c>
      <c r="J160" s="155" t="str">
        <f t="shared" si="10"/>
        <v>#Damage/#Distance/#Range/#Mana/#CoolDown</v>
      </c>
      <c r="K160" s="155" t="str">
        <f t="shared" si="11"/>
        <v>~Damage/~Mana/~CoolDown</v>
      </c>
      <c r="L160" s="155">
        <v>500</v>
      </c>
      <c r="R160" s="155">
        <v>4190</v>
      </c>
      <c r="S160" s="155">
        <v>-168</v>
      </c>
      <c r="T160" s="155">
        <v>484</v>
      </c>
      <c r="U160" s="155">
        <v>29</v>
      </c>
      <c r="V160" s="155">
        <v>150</v>
      </c>
      <c r="X160" s="371">
        <v>964</v>
      </c>
      <c r="Y160" s="372">
        <v>193</v>
      </c>
      <c r="Z160"/>
      <c r="AB160" s="155"/>
      <c r="AD160" s="331">
        <v>9</v>
      </c>
      <c r="AE160" s="323"/>
      <c r="AF160" s="440" t="s">
        <v>2007</v>
      </c>
      <c r="AG160" s="300"/>
      <c r="AH160" s="342" t="s">
        <v>4182</v>
      </c>
      <c r="AI160" s="440" t="s">
        <v>4205</v>
      </c>
      <c r="AJ160" s="321" t="s">
        <v>4206</v>
      </c>
      <c r="AM160" s="2"/>
      <c r="AN160" s="2"/>
      <c r="AZ160" s="338"/>
      <c r="BA160" s="379"/>
      <c r="BB160" s="155"/>
      <c r="BC160" s="391"/>
      <c r="BE160" s="279"/>
      <c r="BF160" s="393"/>
      <c r="BH160" s="155"/>
    </row>
    <row r="161" spans="1:60" ht="17.25" thickBot="1">
      <c r="A161" s="155">
        <v>154</v>
      </c>
      <c r="B161" s="155" t="s">
        <v>1811</v>
      </c>
      <c r="C161" s="155" t="s">
        <v>3848</v>
      </c>
      <c r="D161" s="155" t="s">
        <v>1853</v>
      </c>
      <c r="E161" s="155">
        <v>8</v>
      </c>
      <c r="F161" s="155" t="s">
        <v>4014</v>
      </c>
      <c r="G161" s="474" t="str">
        <f t="shared" si="9"/>
        <v>방향형</v>
      </c>
      <c r="H161" s="155" t="s">
        <v>1951</v>
      </c>
      <c r="I161" s="155" t="s">
        <v>4319</v>
      </c>
      <c r="J161" s="155" t="str">
        <f t="shared" si="10"/>
        <v>#Damage/#Distance/#Range/#Mana/#CoolDown</v>
      </c>
      <c r="K161" s="155" t="str">
        <f t="shared" si="11"/>
        <v>~Damage/~Mana/~CoolDown</v>
      </c>
      <c r="L161" s="155">
        <v>550</v>
      </c>
      <c r="R161" s="155">
        <v>4930</v>
      </c>
      <c r="S161" s="155">
        <v>-197</v>
      </c>
      <c r="T161" s="155">
        <v>602</v>
      </c>
      <c r="U161" s="155">
        <v>36</v>
      </c>
      <c r="V161" s="155">
        <v>150</v>
      </c>
      <c r="X161" s="371">
        <v>1071</v>
      </c>
      <c r="Y161" s="372">
        <v>214</v>
      </c>
      <c r="Z161"/>
      <c r="AB161" s="155"/>
      <c r="AD161" s="332">
        <v>10</v>
      </c>
      <c r="AE161" s="325"/>
      <c r="AF161" s="328" t="s">
        <v>4195</v>
      </c>
      <c r="AG161" s="326"/>
      <c r="AH161" s="325"/>
      <c r="AI161" s="420"/>
      <c r="AJ161" s="329"/>
      <c r="AM161" s="2"/>
      <c r="AN161" s="2"/>
      <c r="AZ161" s="338"/>
      <c r="BA161" s="379"/>
      <c r="BB161" s="155"/>
      <c r="BC161" s="391"/>
      <c r="BE161" s="279"/>
      <c r="BF161" s="393"/>
      <c r="BH161" s="155"/>
    </row>
    <row r="162" spans="1:60">
      <c r="A162" s="155">
        <v>155</v>
      </c>
      <c r="B162" s="155" t="s">
        <v>1811</v>
      </c>
      <c r="C162" s="155" t="s">
        <v>425</v>
      </c>
      <c r="D162" s="155" t="s">
        <v>1853</v>
      </c>
      <c r="E162" s="155">
        <v>0</v>
      </c>
      <c r="F162" s="155" t="s">
        <v>4014</v>
      </c>
      <c r="G162" s="474" t="str">
        <f t="shared" si="9"/>
        <v>방향형</v>
      </c>
      <c r="H162" s="155" t="s">
        <v>1819</v>
      </c>
      <c r="I162" s="155" t="s">
        <v>4317</v>
      </c>
      <c r="J162" s="155" t="str">
        <f t="shared" si="10"/>
        <v>#Damage/#Distance/#Range/#Mana/#CoolDown</v>
      </c>
      <c r="K162" s="155" t="str">
        <f t="shared" si="11"/>
        <v>~Damage/~Mana/~CoolDown</v>
      </c>
      <c r="L162" s="155">
        <v>150</v>
      </c>
      <c r="R162" s="155">
        <v>1100</v>
      </c>
      <c r="S162" s="155">
        <v>-44</v>
      </c>
      <c r="T162" s="155">
        <v>100</v>
      </c>
      <c r="U162" s="155">
        <v>6</v>
      </c>
      <c r="V162" s="155">
        <v>150</v>
      </c>
      <c r="X162" s="371">
        <v>215</v>
      </c>
      <c r="Y162" s="372">
        <v>43</v>
      </c>
      <c r="Z162"/>
      <c r="AB162" s="155"/>
      <c r="AM162" s="2"/>
      <c r="AN162" s="2"/>
      <c r="AZ162" s="338"/>
      <c r="BA162" s="379"/>
      <c r="BB162" s="155"/>
      <c r="BC162" s="391"/>
      <c r="BE162" s="279"/>
      <c r="BF162" s="393"/>
      <c r="BH162" s="155"/>
    </row>
    <row r="163" spans="1:60">
      <c r="A163" s="155">
        <v>156</v>
      </c>
      <c r="B163" s="155" t="s">
        <v>1811</v>
      </c>
      <c r="C163" s="155" t="s">
        <v>425</v>
      </c>
      <c r="D163" s="155" t="s">
        <v>1853</v>
      </c>
      <c r="E163" s="155">
        <v>2</v>
      </c>
      <c r="F163" s="155" t="s">
        <v>4014</v>
      </c>
      <c r="G163" s="474" t="str">
        <f t="shared" si="9"/>
        <v>방향형</v>
      </c>
      <c r="H163" s="155" t="s">
        <v>1864</v>
      </c>
      <c r="I163" s="155" t="s">
        <v>4318</v>
      </c>
      <c r="J163" s="155" t="str">
        <f t="shared" si="10"/>
        <v>#Damage/#Distance/#Range/#Mana/#CoolDown</v>
      </c>
      <c r="K163" s="155" t="str">
        <f t="shared" si="11"/>
        <v>~Damage/~Mana/~CoolDown</v>
      </c>
      <c r="L163" s="155">
        <v>250</v>
      </c>
      <c r="R163" s="155">
        <v>1694</v>
      </c>
      <c r="S163" s="155">
        <v>-68</v>
      </c>
      <c r="T163" s="155">
        <v>158</v>
      </c>
      <c r="U163" s="155">
        <v>10</v>
      </c>
      <c r="V163" s="155">
        <v>150</v>
      </c>
      <c r="X163" s="371">
        <v>429</v>
      </c>
      <c r="Y163" s="372">
        <v>86</v>
      </c>
      <c r="Z163"/>
      <c r="AB163" s="155"/>
      <c r="AZ163" s="338"/>
      <c r="BA163" s="379"/>
      <c r="BB163" s="155"/>
      <c r="BC163" s="391"/>
      <c r="BE163" s="279"/>
      <c r="BF163" s="393"/>
      <c r="BH163" s="155"/>
    </row>
    <row r="164" spans="1:60">
      <c r="A164" s="155">
        <v>157</v>
      </c>
      <c r="B164" s="155" t="s">
        <v>1811</v>
      </c>
      <c r="C164" s="155" t="s">
        <v>425</v>
      </c>
      <c r="D164" s="155" t="s">
        <v>1853</v>
      </c>
      <c r="E164" s="155">
        <v>4</v>
      </c>
      <c r="F164" s="155" t="s">
        <v>4095</v>
      </c>
      <c r="G164" s="474" t="str">
        <f t="shared" si="9"/>
        <v>대상형</v>
      </c>
      <c r="H164" s="155" t="s">
        <v>1988</v>
      </c>
      <c r="I164" s="155" t="s">
        <v>4413</v>
      </c>
      <c r="J164" s="155" t="str">
        <f t="shared" si="10"/>
        <v>#CastingTime/#Damage/#Distance/#Mana/#CoolDown</v>
      </c>
      <c r="K164" s="155" t="str">
        <f t="shared" si="11"/>
        <v>~CastingTime/~Damage/~Mana/~CoolDown</v>
      </c>
      <c r="L164" s="155">
        <v>550</v>
      </c>
      <c r="N164" s="155">
        <v>95</v>
      </c>
      <c r="O164" s="155">
        <v>5</v>
      </c>
      <c r="R164" s="155">
        <v>2489</v>
      </c>
      <c r="S164" s="155">
        <v>-100</v>
      </c>
      <c r="T164" s="155">
        <v>249</v>
      </c>
      <c r="U164" s="155">
        <v>15</v>
      </c>
      <c r="X164" s="371">
        <v>643</v>
      </c>
      <c r="Y164" s="372">
        <v>129</v>
      </c>
      <c r="Z164"/>
      <c r="AB164" s="155"/>
      <c r="AZ164" s="338"/>
      <c r="BA164" s="379"/>
      <c r="BB164" s="155"/>
      <c r="BC164" s="391"/>
      <c r="BE164" s="279"/>
      <c r="BF164" s="393"/>
      <c r="BH164" s="155"/>
    </row>
    <row r="165" spans="1:60">
      <c r="A165" s="155">
        <v>158</v>
      </c>
      <c r="B165" s="155" t="s">
        <v>1811</v>
      </c>
      <c r="C165" s="155" t="s">
        <v>425</v>
      </c>
      <c r="D165" s="155" t="s">
        <v>1853</v>
      </c>
      <c r="E165" s="155">
        <v>5</v>
      </c>
      <c r="F165" s="155" t="s">
        <v>4445</v>
      </c>
      <c r="G165" s="474" t="str">
        <f t="shared" si="9"/>
        <v>범위형</v>
      </c>
      <c r="H165" s="155" t="s">
        <v>4186</v>
      </c>
      <c r="I165" s="155" t="s">
        <v>4320</v>
      </c>
      <c r="J165" s="155" t="str">
        <f t="shared" si="10"/>
        <v>#Damage/#Range/#Mana/#CoolDown</v>
      </c>
      <c r="K165" s="155" t="str">
        <f t="shared" si="11"/>
        <v>~Damage/~Mana/~CoolDown</v>
      </c>
      <c r="R165" s="155">
        <v>2979</v>
      </c>
      <c r="S165" s="155">
        <v>-119</v>
      </c>
      <c r="T165" s="155">
        <v>311</v>
      </c>
      <c r="U165" s="155">
        <v>19</v>
      </c>
      <c r="V165" s="155">
        <v>400</v>
      </c>
      <c r="X165" s="371">
        <v>750</v>
      </c>
      <c r="Y165" s="372">
        <v>150</v>
      </c>
      <c r="Z165"/>
      <c r="AB165" s="155"/>
      <c r="AZ165" s="338"/>
      <c r="BA165" s="379"/>
      <c r="BB165" s="155"/>
      <c r="BC165" s="391"/>
      <c r="BE165" s="279"/>
      <c r="BF165" s="393"/>
      <c r="BH165" s="155"/>
    </row>
    <row r="166" spans="1:60">
      <c r="A166" s="155">
        <v>159</v>
      </c>
      <c r="B166" s="155" t="s">
        <v>1811</v>
      </c>
      <c r="C166" s="155" t="s">
        <v>425</v>
      </c>
      <c r="D166" s="155" t="s">
        <v>1853</v>
      </c>
      <c r="E166" s="155">
        <v>6</v>
      </c>
      <c r="F166" s="155" t="s">
        <v>4095</v>
      </c>
      <c r="G166" s="474" t="str">
        <f t="shared" si="9"/>
        <v>대상형</v>
      </c>
      <c r="H166" s="155" t="s">
        <v>1999</v>
      </c>
      <c r="I166" s="155" t="s">
        <v>4414</v>
      </c>
      <c r="J166" s="155" t="str">
        <f t="shared" si="10"/>
        <v>#CastingTime/#Damage/#Distance/#Mana/#CoolDown</v>
      </c>
      <c r="K166" s="155" t="str">
        <f t="shared" si="11"/>
        <v>~CastingTime/~Damage/~Mana/~CoolDown</v>
      </c>
      <c r="L166" s="155">
        <v>650</v>
      </c>
      <c r="N166" s="155">
        <v>95</v>
      </c>
      <c r="O166" s="155">
        <v>5</v>
      </c>
      <c r="R166" s="155">
        <v>3543</v>
      </c>
      <c r="S166" s="155">
        <v>-142</v>
      </c>
      <c r="T166" s="155">
        <v>388</v>
      </c>
      <c r="U166" s="155">
        <v>23</v>
      </c>
      <c r="X166" s="371">
        <v>857</v>
      </c>
      <c r="Y166" s="372">
        <v>171</v>
      </c>
      <c r="Z166" s="398"/>
      <c r="AB166" s="155"/>
      <c r="AZ166" s="338"/>
      <c r="BA166" s="379"/>
      <c r="BB166" s="155"/>
      <c r="BC166" s="391"/>
      <c r="BE166" s="279"/>
      <c r="BF166" s="393"/>
      <c r="BH166" s="155"/>
    </row>
    <row r="167" spans="1:60">
      <c r="A167" s="155">
        <v>160</v>
      </c>
      <c r="B167" s="155" t="s">
        <v>1811</v>
      </c>
      <c r="C167" s="155" t="s">
        <v>425</v>
      </c>
      <c r="D167" s="155" t="s">
        <v>1853</v>
      </c>
      <c r="E167" s="155">
        <v>7</v>
      </c>
      <c r="F167" s="155" t="s">
        <v>4445</v>
      </c>
      <c r="G167" s="474" t="str">
        <f t="shared" si="9"/>
        <v>범위형</v>
      </c>
      <c r="H167" s="155" t="s">
        <v>4187</v>
      </c>
      <c r="I167" s="155" t="s">
        <v>4321</v>
      </c>
      <c r="J167" s="155" t="str">
        <f t="shared" si="10"/>
        <v>#Damage/#Range/#Mana/#CoolDown</v>
      </c>
      <c r="K167" s="155" t="str">
        <f t="shared" si="11"/>
        <v>~Damage/~Mana/~CoolDown</v>
      </c>
      <c r="R167" s="155">
        <v>4190</v>
      </c>
      <c r="S167" s="155">
        <v>-168</v>
      </c>
      <c r="T167" s="155">
        <v>484</v>
      </c>
      <c r="U167" s="155">
        <v>29</v>
      </c>
      <c r="V167" s="155">
        <v>500</v>
      </c>
      <c r="X167" s="371">
        <v>964</v>
      </c>
      <c r="Y167" s="372">
        <v>193</v>
      </c>
      <c r="Z167"/>
      <c r="AB167" s="155"/>
      <c r="AZ167" s="338"/>
      <c r="BA167" s="379"/>
      <c r="BB167" s="155"/>
      <c r="BC167" s="391"/>
      <c r="BE167" s="279"/>
      <c r="BF167" s="393"/>
      <c r="BH167" s="155"/>
    </row>
    <row r="168" spans="1:60">
      <c r="A168" s="155">
        <v>161</v>
      </c>
      <c r="B168" s="155" t="s">
        <v>1811</v>
      </c>
      <c r="C168" s="155" t="s">
        <v>3848</v>
      </c>
      <c r="D168" s="155" t="s">
        <v>1853</v>
      </c>
      <c r="E168" s="155">
        <v>9</v>
      </c>
      <c r="F168" s="155" t="s">
        <v>4095</v>
      </c>
      <c r="G168" s="474" t="str">
        <f t="shared" si="9"/>
        <v>대상형</v>
      </c>
      <c r="H168" s="155" t="s">
        <v>1899</v>
      </c>
      <c r="I168" s="155" t="s">
        <v>4415</v>
      </c>
      <c r="J168" s="155" t="str">
        <f t="shared" si="10"/>
        <v>#CastingTime/#Damage/#Distance/#Mana/#CoolDown</v>
      </c>
      <c r="K168" s="155" t="str">
        <f t="shared" si="11"/>
        <v>~CastingTime/~Damage/~Mana/~CoolDown</v>
      </c>
      <c r="L168" s="155">
        <v>800</v>
      </c>
      <c r="N168" s="155">
        <v>95</v>
      </c>
      <c r="O168" s="155">
        <v>5</v>
      </c>
      <c r="R168" s="155">
        <v>5777</v>
      </c>
      <c r="S168" s="155">
        <v>-231</v>
      </c>
      <c r="T168" s="155">
        <v>748</v>
      </c>
      <c r="U168" s="155">
        <v>45</v>
      </c>
      <c r="X168" s="371">
        <v>1178</v>
      </c>
      <c r="Y168" s="372">
        <v>236</v>
      </c>
      <c r="Z168"/>
      <c r="AB168" s="155"/>
      <c r="AZ168" s="338"/>
      <c r="BA168" s="379"/>
      <c r="BB168" s="155"/>
      <c r="BC168" s="391"/>
      <c r="BE168" s="279"/>
      <c r="BF168" s="393"/>
      <c r="BH168" s="155"/>
    </row>
    <row r="169" spans="1:60">
      <c r="A169" s="155">
        <v>162</v>
      </c>
      <c r="B169" s="155" t="s">
        <v>1811</v>
      </c>
      <c r="C169" s="155" t="s">
        <v>424</v>
      </c>
      <c r="D169" s="155" t="s">
        <v>4006</v>
      </c>
      <c r="E169" s="155">
        <v>1</v>
      </c>
      <c r="F169" s="155" t="s">
        <v>4092</v>
      </c>
      <c r="G169" s="474" t="str">
        <f t="shared" si="9"/>
        <v>클릭불가</v>
      </c>
      <c r="H169" s="155" t="s">
        <v>4210</v>
      </c>
      <c r="I169" s="155" t="s">
        <v>4214</v>
      </c>
      <c r="J169" s="155" t="str">
        <f t="shared" si="10"/>
        <v/>
      </c>
      <c r="K169" s="155" t="str">
        <f t="shared" si="11"/>
        <v/>
      </c>
      <c r="R169" s="155"/>
      <c r="S169" s="155"/>
      <c r="X169" s="371"/>
      <c r="Y169" s="372"/>
      <c r="Z169"/>
      <c r="AB169" s="155"/>
      <c r="AZ169" s="338"/>
      <c r="BA169" s="379"/>
      <c r="BB169" s="155"/>
      <c r="BC169" s="391"/>
      <c r="BE169" s="279"/>
      <c r="BF169" s="393"/>
      <c r="BH169" s="155"/>
    </row>
    <row r="170" spans="1:60">
      <c r="A170" s="155">
        <v>163</v>
      </c>
      <c r="B170" s="155" t="s">
        <v>1811</v>
      </c>
      <c r="C170" s="155" t="s">
        <v>424</v>
      </c>
      <c r="D170" s="155" t="s">
        <v>4006</v>
      </c>
      <c r="E170" s="155">
        <v>4</v>
      </c>
      <c r="F170" s="155" t="s">
        <v>4092</v>
      </c>
      <c r="G170" s="474" t="str">
        <f t="shared" si="9"/>
        <v>클릭불가</v>
      </c>
      <c r="H170" s="155" t="s">
        <v>4211</v>
      </c>
      <c r="I170" s="155" t="s">
        <v>4215</v>
      </c>
      <c r="J170" s="155" t="str">
        <f t="shared" si="10"/>
        <v/>
      </c>
      <c r="K170" s="155" t="str">
        <f t="shared" si="11"/>
        <v/>
      </c>
      <c r="R170" s="155"/>
      <c r="S170" s="155"/>
      <c r="X170" s="371"/>
      <c r="Y170" s="372"/>
      <c r="Z170"/>
      <c r="AB170" s="155"/>
      <c r="AZ170" s="338"/>
      <c r="BA170" s="379"/>
      <c r="BB170" s="155"/>
      <c r="BC170" s="391"/>
      <c r="BE170" s="279"/>
      <c r="BF170" s="393"/>
      <c r="BH170" s="155"/>
    </row>
    <row r="171" spans="1:60">
      <c r="A171" s="155">
        <v>164</v>
      </c>
      <c r="B171" s="155" t="s">
        <v>1811</v>
      </c>
      <c r="C171" s="155" t="s">
        <v>424</v>
      </c>
      <c r="D171" s="155" t="s">
        <v>4006</v>
      </c>
      <c r="E171" s="155">
        <v>7</v>
      </c>
      <c r="F171" s="155" t="s">
        <v>4092</v>
      </c>
      <c r="G171" s="474" t="str">
        <f t="shared" si="9"/>
        <v>클릭불가</v>
      </c>
      <c r="H171" s="155" t="s">
        <v>4202</v>
      </c>
      <c r="I171" s="155" t="s">
        <v>4212</v>
      </c>
      <c r="J171" s="155" t="str">
        <f t="shared" si="10"/>
        <v/>
      </c>
      <c r="K171" s="155" t="str">
        <f t="shared" si="11"/>
        <v/>
      </c>
      <c r="R171" s="155"/>
      <c r="S171" s="155"/>
      <c r="X171" s="371"/>
      <c r="Y171" s="372"/>
      <c r="Z171"/>
      <c r="AB171" s="155"/>
      <c r="AZ171" s="338"/>
      <c r="BA171" s="379"/>
      <c r="BB171" s="155"/>
      <c r="BC171" s="391"/>
      <c r="BE171" s="279"/>
      <c r="BF171" s="393"/>
      <c r="BH171" s="155"/>
    </row>
    <row r="172" spans="1:60">
      <c r="A172" s="155">
        <v>165</v>
      </c>
      <c r="B172" s="155" t="s">
        <v>1811</v>
      </c>
      <c r="C172" s="155" t="s">
        <v>424</v>
      </c>
      <c r="D172" s="155" t="s">
        <v>4006</v>
      </c>
      <c r="E172" s="155">
        <v>9</v>
      </c>
      <c r="F172" s="155" t="s">
        <v>4092</v>
      </c>
      <c r="G172" s="474" t="str">
        <f t="shared" si="9"/>
        <v>클릭불가</v>
      </c>
      <c r="H172" s="155" t="s">
        <v>4204</v>
      </c>
      <c r="I172" s="155" t="s">
        <v>4216</v>
      </c>
      <c r="J172" s="155" t="str">
        <f t="shared" si="10"/>
        <v/>
      </c>
      <c r="K172" s="155" t="str">
        <f t="shared" si="11"/>
        <v/>
      </c>
      <c r="R172" s="155"/>
      <c r="S172" s="155"/>
      <c r="X172" s="371"/>
      <c r="Y172" s="372"/>
      <c r="Z172"/>
      <c r="AB172" s="155"/>
      <c r="AZ172" s="338"/>
      <c r="BA172" s="379"/>
      <c r="BB172" s="155"/>
      <c r="BC172" s="391"/>
      <c r="BE172" s="279"/>
      <c r="BF172" s="393"/>
      <c r="BH172" s="155"/>
    </row>
    <row r="173" spans="1:60">
      <c r="A173" s="155">
        <v>166</v>
      </c>
      <c r="B173" s="155" t="s">
        <v>1811</v>
      </c>
      <c r="C173" s="155" t="s">
        <v>920</v>
      </c>
      <c r="D173" s="155" t="s">
        <v>920</v>
      </c>
      <c r="E173" s="155">
        <v>0</v>
      </c>
      <c r="F173" s="155" t="s">
        <v>4092</v>
      </c>
      <c r="G173" s="474" t="str">
        <f t="shared" si="9"/>
        <v>클릭불가</v>
      </c>
      <c r="H173" s="155" t="s">
        <v>1812</v>
      </c>
      <c r="I173" s="155" t="s">
        <v>4217</v>
      </c>
      <c r="J173" s="155" t="str">
        <f t="shared" si="10"/>
        <v/>
      </c>
      <c r="K173" s="155" t="str">
        <f t="shared" si="11"/>
        <v/>
      </c>
      <c r="R173" s="155"/>
      <c r="S173" s="155"/>
      <c r="X173" s="371"/>
      <c r="Y173" s="372"/>
      <c r="Z173"/>
      <c r="AB173" s="155"/>
      <c r="AZ173" s="338"/>
      <c r="BA173" s="379"/>
      <c r="BB173" s="155"/>
      <c r="BC173" s="391"/>
      <c r="BE173" s="279"/>
      <c r="BF173" s="393"/>
      <c r="BH173" s="155"/>
    </row>
    <row r="174" spans="1:60">
      <c r="A174" s="155">
        <v>167</v>
      </c>
      <c r="B174" s="155" t="s">
        <v>1811</v>
      </c>
      <c r="C174" s="155" t="s">
        <v>920</v>
      </c>
      <c r="D174" s="155" t="s">
        <v>920</v>
      </c>
      <c r="E174" s="155">
        <v>1</v>
      </c>
      <c r="F174" s="155" t="s">
        <v>4092</v>
      </c>
      <c r="G174" s="474" t="str">
        <f t="shared" si="9"/>
        <v>클릭불가</v>
      </c>
      <c r="H174" s="155" t="s">
        <v>1816</v>
      </c>
      <c r="I174" s="155" t="s">
        <v>4218</v>
      </c>
      <c r="J174" s="155" t="str">
        <f t="shared" si="10"/>
        <v/>
      </c>
      <c r="K174" s="155" t="str">
        <f t="shared" si="11"/>
        <v/>
      </c>
      <c r="R174" s="155"/>
      <c r="S174" s="155"/>
      <c r="X174" s="371"/>
      <c r="Y174" s="372"/>
      <c r="Z174"/>
      <c r="AB174" s="155"/>
      <c r="AZ174" s="338"/>
      <c r="BA174" s="379"/>
      <c r="BB174" s="155"/>
      <c r="BC174" s="391"/>
      <c r="BE174" s="279"/>
      <c r="BF174" s="393"/>
      <c r="BH174" s="155"/>
    </row>
    <row r="175" spans="1:60">
      <c r="A175" s="155">
        <v>168</v>
      </c>
      <c r="B175" s="155" t="s">
        <v>1811</v>
      </c>
      <c r="C175" s="155" t="s">
        <v>920</v>
      </c>
      <c r="D175" s="155" t="s">
        <v>920</v>
      </c>
      <c r="E175" s="155">
        <v>2</v>
      </c>
      <c r="F175" s="155" t="s">
        <v>4092</v>
      </c>
      <c r="G175" s="474" t="str">
        <f t="shared" si="9"/>
        <v>클릭불가</v>
      </c>
      <c r="H175" s="155" t="s">
        <v>4175</v>
      </c>
      <c r="I175" s="155" t="s">
        <v>4219</v>
      </c>
      <c r="J175" s="155" t="str">
        <f t="shared" si="10"/>
        <v/>
      </c>
      <c r="K175" s="155" t="str">
        <f t="shared" si="11"/>
        <v/>
      </c>
      <c r="R175" s="155"/>
      <c r="S175" s="155"/>
      <c r="X175" s="371"/>
      <c r="Y175" s="372"/>
      <c r="Z175"/>
      <c r="AB175" s="155"/>
      <c r="AZ175" s="338"/>
      <c r="BA175" s="379"/>
      <c r="BB175" s="155"/>
      <c r="BC175" s="391"/>
      <c r="BE175" s="279"/>
      <c r="BF175" s="393"/>
      <c r="BH175" s="155"/>
    </row>
    <row r="176" spans="1:60">
      <c r="A176" s="155">
        <v>169</v>
      </c>
      <c r="B176" s="155" t="s">
        <v>1811</v>
      </c>
      <c r="C176" s="155" t="s">
        <v>920</v>
      </c>
      <c r="D176" s="155" t="s">
        <v>920</v>
      </c>
      <c r="E176" s="155">
        <v>3</v>
      </c>
      <c r="F176" s="155" t="s">
        <v>4092</v>
      </c>
      <c r="G176" s="474" t="str">
        <f t="shared" si="9"/>
        <v>클릭불가</v>
      </c>
      <c r="H176" s="155" t="s">
        <v>4176</v>
      </c>
      <c r="I176" s="155" t="s">
        <v>4220</v>
      </c>
      <c r="J176" s="155" t="str">
        <f t="shared" si="10"/>
        <v/>
      </c>
      <c r="K176" s="155" t="str">
        <f t="shared" si="11"/>
        <v/>
      </c>
      <c r="R176" s="155"/>
      <c r="S176" s="155"/>
      <c r="X176" s="371"/>
      <c r="Y176" s="372"/>
      <c r="Z176"/>
      <c r="AB176" s="155"/>
      <c r="AZ176" s="338"/>
      <c r="BA176" s="379"/>
      <c r="BB176" s="155"/>
      <c r="BC176" s="391"/>
      <c r="BE176" s="279"/>
      <c r="BF176" s="393"/>
      <c r="BH176" s="155"/>
    </row>
    <row r="177" spans="1:60">
      <c r="A177" s="155">
        <v>170</v>
      </c>
      <c r="B177" s="155" t="s">
        <v>1811</v>
      </c>
      <c r="C177" s="155" t="s">
        <v>920</v>
      </c>
      <c r="D177" s="155" t="s">
        <v>920</v>
      </c>
      <c r="E177" s="155">
        <v>4</v>
      </c>
      <c r="F177" s="155" t="s">
        <v>4092</v>
      </c>
      <c r="G177" s="474" t="str">
        <f t="shared" si="9"/>
        <v>클릭불가</v>
      </c>
      <c r="H177" s="155" t="s">
        <v>1826</v>
      </c>
      <c r="I177" s="155" t="s">
        <v>4221</v>
      </c>
      <c r="J177" s="155" t="str">
        <f t="shared" si="10"/>
        <v/>
      </c>
      <c r="K177" s="155" t="str">
        <f t="shared" si="11"/>
        <v/>
      </c>
      <c r="R177" s="155"/>
      <c r="S177" s="155"/>
      <c r="X177" s="371"/>
      <c r="Y177" s="372"/>
      <c r="Z177"/>
      <c r="AB177" s="155"/>
      <c r="AZ177" s="338"/>
      <c r="BA177" s="379"/>
      <c r="BB177" s="155"/>
      <c r="BC177" s="391"/>
      <c r="BE177" s="279"/>
      <c r="BF177" s="393"/>
      <c r="BH177" s="155"/>
    </row>
    <row r="178" spans="1:60">
      <c r="A178" s="155">
        <v>171</v>
      </c>
      <c r="B178" s="155" t="s">
        <v>1811</v>
      </c>
      <c r="C178" s="155" t="s">
        <v>920</v>
      </c>
      <c r="D178" s="155" t="s">
        <v>920</v>
      </c>
      <c r="E178" s="155">
        <v>5</v>
      </c>
      <c r="F178" s="155" t="s">
        <v>4092</v>
      </c>
      <c r="G178" s="474" t="str">
        <f t="shared" si="9"/>
        <v>클릭불가</v>
      </c>
      <c r="H178" s="155" t="s">
        <v>4177</v>
      </c>
      <c r="I178" s="155" t="s">
        <v>4222</v>
      </c>
      <c r="J178" s="155" t="str">
        <f t="shared" si="10"/>
        <v/>
      </c>
      <c r="K178" s="155" t="str">
        <f t="shared" si="11"/>
        <v/>
      </c>
      <c r="R178" s="155"/>
      <c r="S178" s="155"/>
      <c r="X178" s="371"/>
      <c r="Y178" s="372"/>
      <c r="Z178"/>
      <c r="AB178" s="155"/>
      <c r="AZ178" s="338"/>
      <c r="BA178" s="379"/>
      <c r="BB178" s="155"/>
      <c r="BC178" s="391"/>
      <c r="BE178" s="279"/>
      <c r="BF178" s="393"/>
      <c r="BH178" s="155"/>
    </row>
    <row r="179" spans="1:60">
      <c r="A179" s="155">
        <v>172</v>
      </c>
      <c r="B179" s="155" t="s">
        <v>1811</v>
      </c>
      <c r="C179" s="155" t="s">
        <v>920</v>
      </c>
      <c r="D179" s="155" t="s">
        <v>920</v>
      </c>
      <c r="E179" s="155">
        <v>6</v>
      </c>
      <c r="F179" s="155" t="s">
        <v>4092</v>
      </c>
      <c r="G179" s="474" t="str">
        <f t="shared" si="9"/>
        <v>클릭불가</v>
      </c>
      <c r="H179" s="155" t="s">
        <v>4178</v>
      </c>
      <c r="I179" s="155" t="s">
        <v>4224</v>
      </c>
      <c r="J179" s="155" t="str">
        <f t="shared" si="10"/>
        <v/>
      </c>
      <c r="K179" s="155" t="str">
        <f t="shared" si="11"/>
        <v/>
      </c>
      <c r="R179" s="155"/>
      <c r="S179" s="155"/>
      <c r="X179" s="371"/>
      <c r="Y179" s="372"/>
      <c r="Z179"/>
      <c r="AB179" s="155"/>
      <c r="AZ179" s="338"/>
      <c r="BA179" s="379"/>
      <c r="BB179" s="155"/>
      <c r="BC179" s="391"/>
      <c r="BE179" s="279"/>
      <c r="BF179" s="393"/>
      <c r="BH179" s="155"/>
    </row>
    <row r="180" spans="1:60">
      <c r="A180" s="155">
        <v>173</v>
      </c>
      <c r="B180" s="155" t="s">
        <v>1811</v>
      </c>
      <c r="C180" s="155" t="s">
        <v>920</v>
      </c>
      <c r="D180" s="155" t="s">
        <v>920</v>
      </c>
      <c r="E180" s="155">
        <v>7</v>
      </c>
      <c r="F180" s="155" t="s">
        <v>4092</v>
      </c>
      <c r="G180" s="474" t="str">
        <f t="shared" si="9"/>
        <v>클릭불가</v>
      </c>
      <c r="H180" s="155" t="s">
        <v>1839</v>
      </c>
      <c r="I180" s="155" t="s">
        <v>4223</v>
      </c>
      <c r="J180" s="155" t="str">
        <f t="shared" si="10"/>
        <v/>
      </c>
      <c r="K180" s="155" t="str">
        <f t="shared" si="11"/>
        <v/>
      </c>
      <c r="R180" s="155"/>
      <c r="S180" s="155"/>
      <c r="X180" s="371"/>
      <c r="Y180" s="372"/>
      <c r="Z180"/>
      <c r="AB180" s="155"/>
      <c r="AZ180" s="338"/>
      <c r="BA180" s="379"/>
      <c r="BB180" s="155"/>
      <c r="BC180" s="391"/>
      <c r="BE180" s="279"/>
      <c r="BF180" s="393"/>
      <c r="BH180" s="155"/>
    </row>
    <row r="181" spans="1:60">
      <c r="A181" s="155">
        <v>174</v>
      </c>
      <c r="B181" s="155" t="s">
        <v>1811</v>
      </c>
      <c r="C181" s="155" t="s">
        <v>920</v>
      </c>
      <c r="D181" s="155" t="s">
        <v>920</v>
      </c>
      <c r="E181" s="155">
        <v>8</v>
      </c>
      <c r="F181" s="155" t="s">
        <v>4092</v>
      </c>
      <c r="G181" s="474" t="str">
        <f t="shared" si="9"/>
        <v>클릭불가</v>
      </c>
      <c r="H181" s="155" t="s">
        <v>4179</v>
      </c>
      <c r="I181" s="155" t="s">
        <v>4225</v>
      </c>
      <c r="J181" s="155" t="str">
        <f t="shared" si="10"/>
        <v/>
      </c>
      <c r="K181" s="155" t="str">
        <f t="shared" si="11"/>
        <v/>
      </c>
      <c r="R181" s="155"/>
      <c r="S181" s="155"/>
      <c r="X181" s="371"/>
      <c r="Y181" s="372"/>
      <c r="Z181"/>
      <c r="AB181" s="155"/>
      <c r="AZ181" s="338"/>
      <c r="BA181" s="379"/>
      <c r="BB181" s="155"/>
      <c r="BC181" s="391"/>
      <c r="BE181" s="279"/>
      <c r="BF181" s="393"/>
      <c r="BH181" s="155"/>
    </row>
    <row r="182" spans="1:60" ht="17.25" thickBot="1">
      <c r="A182" s="155">
        <v>175</v>
      </c>
      <c r="B182" s="155" t="s">
        <v>1811</v>
      </c>
      <c r="C182" s="155" t="s">
        <v>920</v>
      </c>
      <c r="D182" s="155" t="s">
        <v>920</v>
      </c>
      <c r="E182" s="155">
        <v>9</v>
      </c>
      <c r="F182" s="155" t="s">
        <v>4092</v>
      </c>
      <c r="G182" s="474" t="str">
        <f t="shared" si="9"/>
        <v>클릭불가</v>
      </c>
      <c r="H182" s="155" t="s">
        <v>4180</v>
      </c>
      <c r="I182" s="155" t="s">
        <v>4226</v>
      </c>
      <c r="J182" s="155" t="str">
        <f t="shared" si="10"/>
        <v/>
      </c>
      <c r="K182" s="155" t="str">
        <f t="shared" si="11"/>
        <v/>
      </c>
      <c r="R182" s="155"/>
      <c r="S182" s="155"/>
      <c r="X182" s="371"/>
      <c r="Y182" s="372"/>
      <c r="Z182"/>
      <c r="AB182" s="155"/>
      <c r="AZ182" s="338"/>
      <c r="BA182" s="379"/>
      <c r="BB182" s="155"/>
      <c r="BC182" s="391"/>
      <c r="BE182" s="279"/>
      <c r="BF182" s="393"/>
      <c r="BH182" s="155"/>
    </row>
    <row r="183" spans="1:60">
      <c r="A183" s="155">
        <v>176</v>
      </c>
      <c r="B183" s="155" t="s">
        <v>2023</v>
      </c>
      <c r="C183" s="155" t="s">
        <v>566</v>
      </c>
      <c r="D183" s="155" t="s">
        <v>4208</v>
      </c>
      <c r="E183" s="155">
        <v>0</v>
      </c>
      <c r="F183" s="155" t="s">
        <v>4009</v>
      </c>
      <c r="G183" s="474" t="str">
        <f t="shared" si="9"/>
        <v>방향형</v>
      </c>
      <c r="H183" s="155" t="s">
        <v>3665</v>
      </c>
      <c r="I183" s="155" t="s">
        <v>4281</v>
      </c>
      <c r="J183" s="155" t="str">
        <f t="shared" si="10"/>
        <v>#Distance/#Mana/#CoolDown</v>
      </c>
      <c r="K183" s="155" t="str">
        <f t="shared" si="11"/>
        <v>~Mana/~CoolDown</v>
      </c>
      <c r="L183" s="155">
        <v>100</v>
      </c>
      <c r="R183" s="469">
        <v>1999</v>
      </c>
      <c r="S183" s="466">
        <v>-111</v>
      </c>
      <c r="X183" s="371">
        <v>101</v>
      </c>
      <c r="Y183" s="372">
        <v>11</v>
      </c>
      <c r="Z183"/>
      <c r="AB183" s="155"/>
      <c r="AD183" s="603" t="s">
        <v>4227</v>
      </c>
      <c r="AE183" s="604"/>
      <c r="AF183" s="604"/>
      <c r="AG183" s="604"/>
      <c r="AH183" s="604"/>
      <c r="AI183" s="604"/>
      <c r="AJ183" s="605"/>
      <c r="AZ183" s="338"/>
      <c r="BA183" s="379"/>
      <c r="BB183" s="155"/>
      <c r="BC183" s="391"/>
      <c r="BE183" s="279"/>
      <c r="BF183" s="393"/>
      <c r="BH183" s="155"/>
    </row>
    <row r="184" spans="1:60">
      <c r="A184" s="155">
        <v>177</v>
      </c>
      <c r="B184" s="155" t="s">
        <v>2023</v>
      </c>
      <c r="C184" s="155" t="s">
        <v>566</v>
      </c>
      <c r="D184" s="155" t="s">
        <v>4208</v>
      </c>
      <c r="E184" s="155">
        <v>10</v>
      </c>
      <c r="F184" s="155" t="s">
        <v>4009</v>
      </c>
      <c r="G184" s="474" t="str">
        <f t="shared" si="9"/>
        <v>방향형</v>
      </c>
      <c r="H184" s="155" t="s">
        <v>4230</v>
      </c>
      <c r="I184" s="155" t="s">
        <v>4287</v>
      </c>
      <c r="J184" s="155" t="str">
        <f t="shared" si="10"/>
        <v>#Distance/#Mana/#CoolDown</v>
      </c>
      <c r="K184" s="155" t="str">
        <f t="shared" si="11"/>
        <v>~Mana/~CoolDown</v>
      </c>
      <c r="L184" s="155">
        <v>350</v>
      </c>
      <c r="R184" s="469">
        <v>1004</v>
      </c>
      <c r="S184" s="466">
        <v>-56</v>
      </c>
      <c r="X184" s="371">
        <v>349</v>
      </c>
      <c r="Y184" s="372">
        <v>39</v>
      </c>
      <c r="Z184"/>
      <c r="AB184" s="155"/>
      <c r="AD184" s="606"/>
      <c r="AE184" s="607"/>
      <c r="AF184" s="607"/>
      <c r="AG184" s="607"/>
      <c r="AH184" s="607"/>
      <c r="AI184" s="607"/>
      <c r="AJ184" s="608"/>
      <c r="AZ184" s="338"/>
      <c r="BA184" s="379"/>
      <c r="BB184" s="155"/>
      <c r="BC184" s="391"/>
      <c r="BE184" s="279"/>
      <c r="BF184" s="393"/>
      <c r="BH184" s="155"/>
    </row>
    <row r="185" spans="1:60" ht="17.25" thickBot="1">
      <c r="A185" s="155">
        <v>178</v>
      </c>
      <c r="B185" s="155" t="s">
        <v>2023</v>
      </c>
      <c r="C185" s="155" t="s">
        <v>566</v>
      </c>
      <c r="D185" s="155" t="s">
        <v>918</v>
      </c>
      <c r="E185" s="155">
        <v>0</v>
      </c>
      <c r="F185" s="155" t="s">
        <v>4012</v>
      </c>
      <c r="G185" s="474" t="str">
        <f t="shared" si="9"/>
        <v>즉발</v>
      </c>
      <c r="H185" s="2" t="s">
        <v>918</v>
      </c>
      <c r="I185" s="155" t="s">
        <v>4293</v>
      </c>
      <c r="J185" s="155" t="str">
        <f t="shared" si="10"/>
        <v>#CastingTime/#Damage/#Duration/#Mana/#CoolDown</v>
      </c>
      <c r="K185" s="155" t="str">
        <f t="shared" si="11"/>
        <v>~CastingTime/~Mana/~CoolDown</v>
      </c>
      <c r="N185" s="155">
        <v>140</v>
      </c>
      <c r="O185" s="155">
        <v>10</v>
      </c>
      <c r="P185" s="155">
        <v>100</v>
      </c>
      <c r="R185" s="155">
        <v>1999</v>
      </c>
      <c r="S185" s="155">
        <v>-111</v>
      </c>
      <c r="T185" s="155">
        <v>30</v>
      </c>
      <c r="X185" s="371">
        <v>101</v>
      </c>
      <c r="Y185" s="372">
        <v>11</v>
      </c>
      <c r="Z185"/>
      <c r="AB185" s="155"/>
      <c r="AD185" s="609"/>
      <c r="AE185" s="610"/>
      <c r="AF185" s="610"/>
      <c r="AG185" s="610"/>
      <c r="AH185" s="610"/>
      <c r="AI185" s="610"/>
      <c r="AJ185" s="611"/>
      <c r="AV185" s="338"/>
      <c r="AW185" s="379"/>
      <c r="AY185" s="391"/>
      <c r="AZ185" s="391"/>
      <c r="BA185" s="279"/>
      <c r="BB185" s="393"/>
      <c r="BC185" s="393"/>
      <c r="BD185" s="155"/>
      <c r="BE185" s="155"/>
      <c r="BF185" s="155"/>
      <c r="BG185" s="155"/>
      <c r="BH185" s="155"/>
    </row>
    <row r="186" spans="1:60" ht="17.25" thickTop="1">
      <c r="A186" s="155">
        <v>179</v>
      </c>
      <c r="B186" s="155" t="s">
        <v>2023</v>
      </c>
      <c r="C186" s="155" t="s">
        <v>566</v>
      </c>
      <c r="D186" s="155" t="s">
        <v>918</v>
      </c>
      <c r="E186" s="155">
        <v>2</v>
      </c>
      <c r="F186" s="155" t="s">
        <v>4097</v>
      </c>
      <c r="G186" s="474" t="str">
        <f t="shared" si="9"/>
        <v>즉발</v>
      </c>
      <c r="H186" s="2" t="s">
        <v>2138</v>
      </c>
      <c r="I186" s="2" t="s">
        <v>2140</v>
      </c>
      <c r="J186" s="155" t="str">
        <f t="shared" si="10"/>
        <v/>
      </c>
      <c r="K186" s="155" t="str">
        <f t="shared" si="11"/>
        <v/>
      </c>
      <c r="R186" s="155"/>
      <c r="S186" s="155"/>
      <c r="X186" s="371"/>
      <c r="Y186" s="372"/>
      <c r="Z186"/>
      <c r="AB186" s="155"/>
      <c r="AD186" s="612" t="s">
        <v>3863</v>
      </c>
      <c r="AE186" s="614" t="s">
        <v>3748</v>
      </c>
      <c r="AF186" s="614"/>
      <c r="AG186" s="616" t="s">
        <v>3749</v>
      </c>
      <c r="AH186" s="617"/>
      <c r="AI186" s="618"/>
      <c r="AJ186" s="622" t="s">
        <v>2574</v>
      </c>
      <c r="AV186" s="338"/>
      <c r="AW186" s="379"/>
      <c r="AY186" s="391"/>
      <c r="AZ186" s="391"/>
      <c r="BA186" s="279"/>
      <c r="BB186" s="393"/>
      <c r="BC186" s="393"/>
      <c r="BD186" s="155"/>
      <c r="BE186" s="155"/>
      <c r="BF186" s="155"/>
      <c r="BG186" s="155"/>
      <c r="BH186" s="155"/>
    </row>
    <row r="187" spans="1:60">
      <c r="A187" s="155">
        <v>180</v>
      </c>
      <c r="B187" s="155" t="s">
        <v>2023</v>
      </c>
      <c r="C187" s="155" t="s">
        <v>566</v>
      </c>
      <c r="D187" s="155" t="s">
        <v>918</v>
      </c>
      <c r="E187" s="155">
        <v>4</v>
      </c>
      <c r="F187" s="155" t="s">
        <v>4090</v>
      </c>
      <c r="G187" s="474" t="str">
        <f t="shared" si="9"/>
        <v>방향형</v>
      </c>
      <c r="H187" s="2" t="s">
        <v>2119</v>
      </c>
      <c r="I187" s="34" t="s">
        <v>4341</v>
      </c>
      <c r="J187" s="155" t="str">
        <f t="shared" si="10"/>
        <v>#CastingTime/#Damage/#Distance/#Duration/#Mana/#CoolDown</v>
      </c>
      <c r="K187" s="155" t="str">
        <f t="shared" si="11"/>
        <v>~CastingTime/~Damage/~Mana/~CoolDown</v>
      </c>
      <c r="L187" s="155">
        <v>350</v>
      </c>
      <c r="N187" s="155">
        <v>95</v>
      </c>
      <c r="O187" s="155">
        <v>-5</v>
      </c>
      <c r="P187" s="155">
        <v>500</v>
      </c>
      <c r="R187" s="155">
        <v>2489</v>
      </c>
      <c r="S187" s="155">
        <v>-100</v>
      </c>
      <c r="T187" s="155">
        <v>249</v>
      </c>
      <c r="U187" s="155">
        <v>15</v>
      </c>
      <c r="X187" s="371">
        <v>643</v>
      </c>
      <c r="Y187" s="372">
        <v>129</v>
      </c>
      <c r="Z187"/>
      <c r="AB187" s="155"/>
      <c r="AD187" s="613"/>
      <c r="AE187" s="615"/>
      <c r="AF187" s="615"/>
      <c r="AG187" s="619"/>
      <c r="AH187" s="620"/>
      <c r="AI187" s="621"/>
      <c r="AJ187" s="623"/>
      <c r="AV187" s="338"/>
      <c r="AW187" s="379"/>
      <c r="AY187" s="391"/>
      <c r="AZ187" s="391"/>
      <c r="BA187" s="279"/>
      <c r="BB187" s="393"/>
      <c r="BC187" s="393"/>
      <c r="BD187" s="155"/>
      <c r="BE187" s="155"/>
      <c r="BF187" s="155"/>
      <c r="BG187" s="155"/>
      <c r="BH187" s="155"/>
    </row>
    <row r="188" spans="1:60">
      <c r="A188" s="155">
        <v>181</v>
      </c>
      <c r="B188" s="155" t="s">
        <v>2023</v>
      </c>
      <c r="C188" s="155" t="s">
        <v>566</v>
      </c>
      <c r="D188" s="155" t="s">
        <v>918</v>
      </c>
      <c r="E188" s="155">
        <v>6</v>
      </c>
      <c r="F188" s="155" t="s">
        <v>4097</v>
      </c>
      <c r="G188" s="474" t="str">
        <f t="shared" si="9"/>
        <v>즉발</v>
      </c>
      <c r="H188" s="2" t="s">
        <v>2137</v>
      </c>
      <c r="I188" s="164" t="s">
        <v>4278</v>
      </c>
      <c r="J188" s="155" t="str">
        <f t="shared" si="10"/>
        <v/>
      </c>
      <c r="K188" s="155" t="str">
        <f t="shared" si="11"/>
        <v/>
      </c>
      <c r="R188" s="155"/>
      <c r="S188" s="155"/>
      <c r="X188" s="371"/>
      <c r="Y188" s="372"/>
      <c r="Z188"/>
      <c r="AB188" s="155"/>
      <c r="AD188" s="330" t="s">
        <v>3751</v>
      </c>
      <c r="AE188" s="301" t="s">
        <v>4209</v>
      </c>
      <c r="AF188" s="302" t="s">
        <v>3684</v>
      </c>
      <c r="AG188" s="409" t="s">
        <v>4228</v>
      </c>
      <c r="AH188" s="410" t="s">
        <v>4229</v>
      </c>
      <c r="AI188" s="302" t="s">
        <v>4279</v>
      </c>
      <c r="AJ188" s="320" t="s">
        <v>920</v>
      </c>
      <c r="AV188" s="338"/>
      <c r="AW188" s="379"/>
      <c r="AY188" s="391"/>
      <c r="AZ188" s="391"/>
      <c r="BA188" s="279"/>
      <c r="BB188" s="393"/>
      <c r="BC188" s="393"/>
      <c r="BD188" s="155"/>
      <c r="BE188" s="155"/>
      <c r="BF188" s="155"/>
      <c r="BG188" s="155"/>
      <c r="BH188" s="155"/>
    </row>
    <row r="189" spans="1:60">
      <c r="A189" s="155">
        <v>182</v>
      </c>
      <c r="B189" s="155" t="s">
        <v>2023</v>
      </c>
      <c r="C189" s="155" t="s">
        <v>566</v>
      </c>
      <c r="D189" s="155" t="s">
        <v>918</v>
      </c>
      <c r="E189" s="155">
        <v>8</v>
      </c>
      <c r="F189" s="155" t="s">
        <v>4097</v>
      </c>
      <c r="G189" s="474" t="str">
        <f t="shared" si="9"/>
        <v>즉발</v>
      </c>
      <c r="H189" s="2" t="s">
        <v>2165</v>
      </c>
      <c r="I189" s="2" t="s">
        <v>2167</v>
      </c>
      <c r="J189" s="155" t="str">
        <f t="shared" si="10"/>
        <v/>
      </c>
      <c r="K189" s="155" t="str">
        <f t="shared" si="11"/>
        <v/>
      </c>
      <c r="R189" s="155"/>
      <c r="S189" s="155"/>
      <c r="X189" s="371"/>
      <c r="Y189" s="372"/>
      <c r="Z189"/>
      <c r="AB189" s="155"/>
      <c r="AD189" s="331">
        <v>0</v>
      </c>
      <c r="AE189" s="342" t="s">
        <v>3665</v>
      </c>
      <c r="AF189" s="440" t="s">
        <v>918</v>
      </c>
      <c r="AG189" s="417" t="s">
        <v>2034</v>
      </c>
      <c r="AH189" s="407"/>
      <c r="AI189" s="440"/>
      <c r="AJ189" s="321" t="s">
        <v>918</v>
      </c>
      <c r="AV189" s="338"/>
      <c r="AW189" s="379"/>
      <c r="AY189" s="391"/>
      <c r="AZ189" s="391"/>
      <c r="BA189" s="279"/>
      <c r="BB189" s="393"/>
      <c r="BC189" s="393"/>
      <c r="BD189" s="155"/>
      <c r="BE189" s="155"/>
      <c r="BF189" s="155"/>
      <c r="BG189" s="155"/>
      <c r="BH189" s="155"/>
    </row>
    <row r="190" spans="1:60">
      <c r="A190" s="155">
        <v>183</v>
      </c>
      <c r="B190" s="155" t="s">
        <v>2023</v>
      </c>
      <c r="C190" s="155" t="s">
        <v>425</v>
      </c>
      <c r="D190" s="155" t="s">
        <v>4228</v>
      </c>
      <c r="E190" s="155">
        <v>0</v>
      </c>
      <c r="F190" s="155" t="s">
        <v>4014</v>
      </c>
      <c r="G190" s="474" t="str">
        <f t="shared" si="9"/>
        <v>방향형</v>
      </c>
      <c r="H190" s="155" t="s">
        <v>2034</v>
      </c>
      <c r="I190" s="155" t="s">
        <v>4322</v>
      </c>
      <c r="J190" s="155" t="str">
        <f t="shared" si="10"/>
        <v>#Damage/#Distance/#Range/#Mana/#CoolDown</v>
      </c>
      <c r="K190" s="155" t="str">
        <f t="shared" si="11"/>
        <v>~Damage/~Mana/~CoolDown</v>
      </c>
      <c r="L190" s="155">
        <v>150</v>
      </c>
      <c r="R190" s="155">
        <v>1100</v>
      </c>
      <c r="S190" s="155">
        <v>-44</v>
      </c>
      <c r="T190" s="155">
        <v>100</v>
      </c>
      <c r="U190" s="155">
        <v>6</v>
      </c>
      <c r="V190" s="155">
        <v>150</v>
      </c>
      <c r="X190" s="371">
        <v>215</v>
      </c>
      <c r="Y190" s="372">
        <v>43</v>
      </c>
      <c r="Z190"/>
      <c r="AB190" s="155"/>
      <c r="AD190" s="331">
        <v>1</v>
      </c>
      <c r="AE190" s="342"/>
      <c r="AF190" s="440"/>
      <c r="AG190" s="445"/>
      <c r="AH190" s="407" t="s">
        <v>2083</v>
      </c>
      <c r="AI190" s="440"/>
      <c r="AJ190" s="455" t="s">
        <v>4248</v>
      </c>
      <c r="AV190" s="338"/>
      <c r="AW190" s="379"/>
      <c r="AY190" s="391"/>
      <c r="AZ190" s="391"/>
      <c r="BA190" s="279"/>
      <c r="BB190" s="393"/>
      <c r="BC190" s="393"/>
      <c r="BD190" s="155"/>
      <c r="BE190" s="155"/>
      <c r="BF190" s="155"/>
      <c r="BG190" s="155"/>
      <c r="BH190" s="155"/>
    </row>
    <row r="191" spans="1:60">
      <c r="A191" s="155">
        <v>184</v>
      </c>
      <c r="B191" s="155" t="s">
        <v>2023</v>
      </c>
      <c r="C191" s="155" t="s">
        <v>425</v>
      </c>
      <c r="D191" s="155" t="s">
        <v>4228</v>
      </c>
      <c r="E191" s="155">
        <v>2</v>
      </c>
      <c r="F191" s="155" t="s">
        <v>4095</v>
      </c>
      <c r="G191" s="474" t="str">
        <f t="shared" si="9"/>
        <v>대상형</v>
      </c>
      <c r="H191" s="155" t="s">
        <v>2044</v>
      </c>
      <c r="I191" s="155" t="s">
        <v>4416</v>
      </c>
      <c r="J191" s="155" t="str">
        <f t="shared" si="10"/>
        <v>#CastingTime/#Damage/#Distance/#Mana/#CoolDown</v>
      </c>
      <c r="K191" s="155" t="str">
        <f t="shared" si="11"/>
        <v>~CastingTime/~Damage/~Mana/~CoolDown</v>
      </c>
      <c r="L191" s="155">
        <v>450</v>
      </c>
      <c r="N191" s="155">
        <v>95</v>
      </c>
      <c r="O191" s="155">
        <v>5</v>
      </c>
      <c r="R191" s="155">
        <v>1694</v>
      </c>
      <c r="S191" s="155">
        <v>-68</v>
      </c>
      <c r="T191" s="155">
        <v>158</v>
      </c>
      <c r="U191" s="155">
        <v>10</v>
      </c>
      <c r="X191" s="371">
        <v>429</v>
      </c>
      <c r="Y191" s="372">
        <v>86</v>
      </c>
      <c r="Z191"/>
      <c r="AB191" s="155"/>
      <c r="AD191" s="331">
        <v>2</v>
      </c>
      <c r="AE191" s="342"/>
      <c r="AF191" s="440" t="s">
        <v>4231</v>
      </c>
      <c r="AG191" s="417" t="s">
        <v>2044</v>
      </c>
      <c r="AH191" s="407"/>
      <c r="AI191" s="440" t="s">
        <v>4236</v>
      </c>
      <c r="AJ191" s="455" t="s">
        <v>4249</v>
      </c>
      <c r="AV191" s="338"/>
      <c r="AW191" s="379"/>
      <c r="AY191" s="391"/>
      <c r="AZ191" s="391"/>
      <c r="BA191" s="279"/>
      <c r="BB191" s="393"/>
      <c r="BC191" s="393"/>
      <c r="BD191" s="155"/>
      <c r="BE191" s="155"/>
      <c r="BF191" s="155"/>
      <c r="BG191" s="155"/>
      <c r="BH191" s="155"/>
    </row>
    <row r="192" spans="1:60">
      <c r="A192" s="155">
        <v>185</v>
      </c>
      <c r="B192" s="155" t="s">
        <v>2023</v>
      </c>
      <c r="C192" s="155" t="s">
        <v>425</v>
      </c>
      <c r="D192" s="155" t="s">
        <v>4228</v>
      </c>
      <c r="E192" s="155">
        <v>4</v>
      </c>
      <c r="F192" s="155" t="s">
        <v>4095</v>
      </c>
      <c r="G192" s="474" t="str">
        <f t="shared" si="9"/>
        <v>대상형</v>
      </c>
      <c r="H192" s="155" t="s">
        <v>2054</v>
      </c>
      <c r="I192" s="155" t="s">
        <v>4417</v>
      </c>
      <c r="J192" s="155" t="str">
        <f t="shared" si="10"/>
        <v>#CastingTime/#Damage/#Distance/#Mana/#CoolDown</v>
      </c>
      <c r="K192" s="155" t="str">
        <f t="shared" si="11"/>
        <v>~CastingTime/~Damage/~Mana/~CoolDown</v>
      </c>
      <c r="L192" s="155">
        <v>550</v>
      </c>
      <c r="N192" s="155">
        <v>95</v>
      </c>
      <c r="O192" s="155">
        <v>5</v>
      </c>
      <c r="R192" s="155">
        <v>2489</v>
      </c>
      <c r="S192" s="155">
        <v>-100</v>
      </c>
      <c r="T192" s="155">
        <v>249</v>
      </c>
      <c r="U192" s="155">
        <v>15</v>
      </c>
      <c r="X192" s="371">
        <v>643</v>
      </c>
      <c r="Y192" s="372">
        <v>129</v>
      </c>
      <c r="Z192"/>
      <c r="AB192" s="155"/>
      <c r="AD192" s="331">
        <v>3</v>
      </c>
      <c r="AE192" s="342"/>
      <c r="AF192" s="440"/>
      <c r="AG192" s="454"/>
      <c r="AH192" s="407" t="s">
        <v>4232</v>
      </c>
      <c r="AI192" s="440"/>
      <c r="AJ192" s="455" t="s">
        <v>4250</v>
      </c>
      <c r="AV192" s="338"/>
      <c r="AW192" s="379"/>
      <c r="AY192" s="391"/>
      <c r="AZ192" s="391"/>
      <c r="BA192" s="279"/>
      <c r="BB192" s="393"/>
      <c r="BC192" s="393"/>
      <c r="BD192" s="155"/>
      <c r="BE192" s="155"/>
      <c r="BF192" s="155"/>
      <c r="BG192" s="155"/>
      <c r="BH192" s="155"/>
    </row>
    <row r="193" spans="1:60">
      <c r="A193" s="155">
        <v>186</v>
      </c>
      <c r="B193" s="155" t="s">
        <v>2023</v>
      </c>
      <c r="C193" s="155" t="s">
        <v>425</v>
      </c>
      <c r="D193" s="155" t="s">
        <v>4228</v>
      </c>
      <c r="E193" s="155">
        <v>6</v>
      </c>
      <c r="F193" s="155" t="s">
        <v>4014</v>
      </c>
      <c r="G193" s="474" t="str">
        <f t="shared" si="9"/>
        <v>방향형</v>
      </c>
      <c r="H193" s="155" t="s">
        <v>2062</v>
      </c>
      <c r="I193" s="155" t="s">
        <v>4323</v>
      </c>
      <c r="J193" s="155" t="str">
        <f t="shared" si="10"/>
        <v>#Damage/#Distance/#Range/#Mana/#CoolDown</v>
      </c>
      <c r="K193" s="155" t="str">
        <f t="shared" si="11"/>
        <v>~Damage/~Mana/~CoolDown</v>
      </c>
      <c r="L193" s="155">
        <v>450</v>
      </c>
      <c r="R193" s="155">
        <v>3543</v>
      </c>
      <c r="S193" s="155">
        <v>-142</v>
      </c>
      <c r="T193" s="155">
        <v>388</v>
      </c>
      <c r="U193" s="155">
        <v>23</v>
      </c>
      <c r="V193" s="155">
        <v>150</v>
      </c>
      <c r="X193" s="371">
        <v>857</v>
      </c>
      <c r="Y193" s="372">
        <v>171</v>
      </c>
      <c r="Z193"/>
      <c r="AB193" s="155"/>
      <c r="AD193" s="331">
        <v>4</v>
      </c>
      <c r="AE193" s="342"/>
      <c r="AF193" s="440" t="s">
        <v>2119</v>
      </c>
      <c r="AG193" s="454" t="s">
        <v>2054</v>
      </c>
      <c r="AH193" s="453"/>
      <c r="AI193" s="440"/>
      <c r="AJ193" s="455" t="s">
        <v>4251</v>
      </c>
      <c r="AV193" s="338"/>
      <c r="AW193" s="379"/>
      <c r="AY193" s="391"/>
      <c r="AZ193" s="391"/>
      <c r="BA193" s="279"/>
      <c r="BB193" s="393"/>
      <c r="BC193" s="393"/>
      <c r="BD193" s="155"/>
      <c r="BE193" s="155"/>
      <c r="BF193" s="155"/>
      <c r="BG193" s="155"/>
      <c r="BH193" s="155"/>
    </row>
    <row r="194" spans="1:60">
      <c r="A194" s="155">
        <v>187</v>
      </c>
      <c r="B194" s="155" t="s">
        <v>2023</v>
      </c>
      <c r="C194" s="155" t="s">
        <v>3848</v>
      </c>
      <c r="D194" s="155" t="s">
        <v>4228</v>
      </c>
      <c r="E194" s="155">
        <v>8</v>
      </c>
      <c r="F194" s="155" t="s">
        <v>4014</v>
      </c>
      <c r="G194" s="474" t="str">
        <f t="shared" si="9"/>
        <v>방향형</v>
      </c>
      <c r="H194" s="155" t="s">
        <v>4234</v>
      </c>
      <c r="I194" s="155" t="s">
        <v>4324</v>
      </c>
      <c r="J194" s="155" t="str">
        <f t="shared" si="10"/>
        <v>#Damage/#Distance/#Range/#Mana/#CoolDown</v>
      </c>
      <c r="K194" s="155" t="str">
        <f t="shared" si="11"/>
        <v>~Damage/~Mana/~CoolDown</v>
      </c>
      <c r="L194" s="155">
        <v>550</v>
      </c>
      <c r="R194" s="155">
        <v>4930</v>
      </c>
      <c r="S194" s="155">
        <v>-197</v>
      </c>
      <c r="T194" s="155">
        <v>602</v>
      </c>
      <c r="U194" s="155">
        <v>36</v>
      </c>
      <c r="V194" s="155">
        <v>150</v>
      </c>
      <c r="X194" s="371">
        <v>1071</v>
      </c>
      <c r="Y194" s="372">
        <v>214</v>
      </c>
      <c r="Z194"/>
      <c r="AB194" s="155"/>
      <c r="AD194" s="331">
        <v>5</v>
      </c>
      <c r="AE194" s="342"/>
      <c r="AF194" s="440"/>
      <c r="AG194" s="454"/>
      <c r="AH194" s="407" t="s">
        <v>2102</v>
      </c>
      <c r="AI194" s="440"/>
      <c r="AJ194" s="455" t="s">
        <v>4252</v>
      </c>
      <c r="AV194" s="338"/>
      <c r="AW194" s="379"/>
      <c r="AY194" s="391"/>
      <c r="AZ194" s="391"/>
      <c r="BA194" s="279"/>
      <c r="BB194" s="393"/>
      <c r="BC194" s="393"/>
      <c r="BD194" s="155"/>
      <c r="BE194" s="155"/>
      <c r="BF194" s="155"/>
      <c r="BG194" s="155"/>
      <c r="BH194" s="155"/>
    </row>
    <row r="195" spans="1:60">
      <c r="A195" s="155">
        <v>188</v>
      </c>
      <c r="B195" s="155" t="s">
        <v>2023</v>
      </c>
      <c r="C195" s="155" t="s">
        <v>425</v>
      </c>
      <c r="D195" s="155" t="s">
        <v>4261</v>
      </c>
      <c r="E195" s="155">
        <v>1</v>
      </c>
      <c r="F195" s="155" t="s">
        <v>4097</v>
      </c>
      <c r="G195" s="474" t="str">
        <f t="shared" si="9"/>
        <v>즉발</v>
      </c>
      <c r="H195" s="155" t="s">
        <v>2083</v>
      </c>
      <c r="I195" s="155" t="s">
        <v>4257</v>
      </c>
      <c r="J195" s="155" t="str">
        <f t="shared" si="10"/>
        <v/>
      </c>
      <c r="K195" s="155" t="str">
        <f t="shared" si="11"/>
        <v/>
      </c>
      <c r="R195" s="155"/>
      <c r="S195" s="155"/>
      <c r="X195" s="371"/>
      <c r="Y195" s="372"/>
      <c r="Z195"/>
      <c r="AB195" s="155"/>
      <c r="AD195" s="331">
        <v>6</v>
      </c>
      <c r="AE195" s="342"/>
      <c r="AF195" s="440" t="s">
        <v>2137</v>
      </c>
      <c r="AG195" s="452" t="s">
        <v>4233</v>
      </c>
      <c r="AH195" s="453"/>
      <c r="AI195" s="440" t="s">
        <v>4237</v>
      </c>
      <c r="AJ195" s="455" t="s">
        <v>4253</v>
      </c>
      <c r="AV195" s="338"/>
      <c r="AW195" s="379"/>
      <c r="AY195" s="391"/>
      <c r="AZ195" s="391"/>
      <c r="BA195" s="279"/>
      <c r="BB195" s="393"/>
      <c r="BC195" s="393"/>
      <c r="BD195" s="155"/>
      <c r="BE195" s="155"/>
      <c r="BF195" s="155"/>
      <c r="BG195" s="155"/>
      <c r="BH195" s="155"/>
    </row>
    <row r="196" spans="1:60">
      <c r="A196" s="155">
        <v>189</v>
      </c>
      <c r="B196" s="155" t="s">
        <v>2023</v>
      </c>
      <c r="C196" s="155" t="s">
        <v>425</v>
      </c>
      <c r="D196" s="155" t="s">
        <v>4261</v>
      </c>
      <c r="E196" s="155">
        <v>3</v>
      </c>
      <c r="F196" s="155" t="s">
        <v>4097</v>
      </c>
      <c r="G196" s="474" t="str">
        <f t="shared" si="9"/>
        <v>즉발</v>
      </c>
      <c r="H196" s="155" t="s">
        <v>4232</v>
      </c>
      <c r="I196" s="155" t="s">
        <v>4258</v>
      </c>
      <c r="J196" s="155" t="str">
        <f t="shared" si="10"/>
        <v/>
      </c>
      <c r="K196" s="155" t="str">
        <f t="shared" si="11"/>
        <v/>
      </c>
      <c r="R196" s="155"/>
      <c r="S196" s="155"/>
      <c r="X196" s="371"/>
      <c r="Y196" s="372"/>
      <c r="Z196"/>
      <c r="AB196" s="155"/>
      <c r="AD196" s="331">
        <v>7</v>
      </c>
      <c r="AE196" s="342"/>
      <c r="AF196" s="440"/>
      <c r="AG196" s="454"/>
      <c r="AH196" s="407" t="s">
        <v>2111</v>
      </c>
      <c r="AI196" s="440"/>
      <c r="AJ196" s="455" t="s">
        <v>4254</v>
      </c>
      <c r="AV196" s="338"/>
      <c r="AW196" s="379"/>
      <c r="AY196" s="391"/>
      <c r="AZ196" s="391"/>
      <c r="BA196" s="279"/>
      <c r="BB196" s="393"/>
      <c r="BC196" s="393"/>
      <c r="BD196" s="155"/>
      <c r="BE196" s="155"/>
      <c r="BF196" s="155"/>
      <c r="BG196" s="155"/>
      <c r="BH196" s="155"/>
    </row>
    <row r="197" spans="1:60">
      <c r="A197" s="155">
        <v>190</v>
      </c>
      <c r="B197" s="155" t="s">
        <v>2023</v>
      </c>
      <c r="C197" s="155" t="s">
        <v>425</v>
      </c>
      <c r="D197" s="155" t="s">
        <v>4261</v>
      </c>
      <c r="E197" s="155">
        <v>5</v>
      </c>
      <c r="F197" s="155" t="s">
        <v>4097</v>
      </c>
      <c r="G197" s="474" t="str">
        <f t="shared" si="9"/>
        <v>즉발</v>
      </c>
      <c r="H197" s="155" t="s">
        <v>2102</v>
      </c>
      <c r="I197" s="155" t="s">
        <v>4259</v>
      </c>
      <c r="J197" s="155" t="str">
        <f t="shared" si="10"/>
        <v/>
      </c>
      <c r="K197" s="155" t="str">
        <f t="shared" si="11"/>
        <v/>
      </c>
      <c r="R197" s="155"/>
      <c r="S197" s="155"/>
      <c r="X197" s="371"/>
      <c r="Y197" s="372"/>
      <c r="Z197"/>
      <c r="AB197" s="155"/>
      <c r="AD197" s="331">
        <v>8</v>
      </c>
      <c r="AE197" s="323"/>
      <c r="AF197" s="440" t="s">
        <v>4235</v>
      </c>
      <c r="AG197" s="452" t="s">
        <v>4234</v>
      </c>
      <c r="AH197" s="407"/>
      <c r="AI197" s="440"/>
      <c r="AJ197" s="455" t="s">
        <v>4255</v>
      </c>
      <c r="AV197" s="338"/>
      <c r="AW197" s="379"/>
      <c r="AY197" s="391"/>
      <c r="AZ197" s="391"/>
      <c r="BA197" s="279"/>
      <c r="BB197" s="393"/>
      <c r="BC197" s="393"/>
      <c r="BD197" s="155"/>
      <c r="BE197" s="155"/>
      <c r="BF197" s="155"/>
      <c r="BG197" s="155"/>
      <c r="BH197" s="155"/>
    </row>
    <row r="198" spans="1:60">
      <c r="A198" s="155">
        <v>191</v>
      </c>
      <c r="B198" s="155" t="s">
        <v>2023</v>
      </c>
      <c r="C198" s="155" t="s">
        <v>425</v>
      </c>
      <c r="D198" s="155" t="s">
        <v>4261</v>
      </c>
      <c r="E198" s="155">
        <v>7</v>
      </c>
      <c r="F198" s="155" t="s">
        <v>4097</v>
      </c>
      <c r="G198" s="474" t="str">
        <f t="shared" si="9"/>
        <v>즉발</v>
      </c>
      <c r="H198" s="155" t="s">
        <v>2111</v>
      </c>
      <c r="I198" s="155" t="s">
        <v>4260</v>
      </c>
      <c r="J198" s="155" t="str">
        <f t="shared" si="10"/>
        <v/>
      </c>
      <c r="K198" s="155" t="str">
        <f t="shared" si="11"/>
        <v/>
      </c>
      <c r="R198" s="155"/>
      <c r="S198" s="155"/>
      <c r="X198" s="371"/>
      <c r="Y198" s="372"/>
      <c r="Z198"/>
      <c r="AB198" s="155"/>
      <c r="AD198" s="331">
        <v>9</v>
      </c>
      <c r="AE198" s="323"/>
      <c r="AF198" s="440"/>
      <c r="AG198" s="452"/>
      <c r="AH198" s="407" t="s">
        <v>2120</v>
      </c>
      <c r="AI198" s="440" t="s">
        <v>4238</v>
      </c>
      <c r="AJ198" s="455" t="s">
        <v>4256</v>
      </c>
      <c r="AV198" s="338"/>
      <c r="AW198" s="379"/>
      <c r="AY198" s="391"/>
      <c r="AZ198" s="391"/>
      <c r="BA198" s="279"/>
      <c r="BB198" s="393"/>
      <c r="BC198" s="393"/>
      <c r="BD198" s="155"/>
      <c r="BE198" s="155"/>
      <c r="BF198" s="155"/>
      <c r="BG198" s="155"/>
      <c r="BH198" s="155"/>
    </row>
    <row r="199" spans="1:60" ht="17.25" thickBot="1">
      <c r="A199" s="155">
        <v>192</v>
      </c>
      <c r="B199" s="155" t="s">
        <v>2023</v>
      </c>
      <c r="C199" s="155" t="s">
        <v>3848</v>
      </c>
      <c r="D199" s="155" t="s">
        <v>4261</v>
      </c>
      <c r="E199" s="155">
        <v>9</v>
      </c>
      <c r="F199" s="155" t="s">
        <v>4445</v>
      </c>
      <c r="G199" s="474" t="str">
        <f t="shared" si="9"/>
        <v>범위형</v>
      </c>
      <c r="H199" s="155" t="s">
        <v>2120</v>
      </c>
      <c r="I199" s="155" t="s">
        <v>4325</v>
      </c>
      <c r="J199" s="155" t="str">
        <f t="shared" si="10"/>
        <v>#Damage/#Range/#Mana/#CoolDown</v>
      </c>
      <c r="K199" s="155" t="str">
        <f t="shared" si="11"/>
        <v>~Damage/~Mana/~CoolDown</v>
      </c>
      <c r="R199" s="155">
        <v>5777</v>
      </c>
      <c r="S199" s="155">
        <v>-231</v>
      </c>
      <c r="T199" s="155">
        <v>748</v>
      </c>
      <c r="U199" s="155">
        <v>45</v>
      </c>
      <c r="V199" s="155">
        <v>600</v>
      </c>
      <c r="X199" s="371">
        <v>1178</v>
      </c>
      <c r="Y199" s="372">
        <v>236</v>
      </c>
      <c r="Z199"/>
      <c r="AB199" s="155"/>
      <c r="AD199" s="332">
        <v>10</v>
      </c>
      <c r="AE199" s="408" t="s">
        <v>4230</v>
      </c>
      <c r="AF199" s="328"/>
      <c r="AG199" s="326"/>
      <c r="AH199" s="325"/>
      <c r="AI199" s="420"/>
      <c r="AJ199" s="329"/>
      <c r="AV199" s="338"/>
      <c r="AW199" s="379"/>
      <c r="AY199" s="391"/>
      <c r="AZ199" s="391"/>
      <c r="BA199" s="279"/>
      <c r="BB199" s="393"/>
      <c r="BC199" s="393"/>
      <c r="BD199" s="155"/>
      <c r="BE199" s="155"/>
      <c r="BF199" s="155"/>
      <c r="BG199" s="155"/>
      <c r="BH199" s="155"/>
    </row>
    <row r="200" spans="1:60">
      <c r="A200" s="155">
        <v>193</v>
      </c>
      <c r="B200" s="155" t="s">
        <v>2023</v>
      </c>
      <c r="C200" s="155" t="s">
        <v>424</v>
      </c>
      <c r="D200" s="155" t="s">
        <v>3681</v>
      </c>
      <c r="E200" s="155">
        <v>2</v>
      </c>
      <c r="F200" s="155" t="s">
        <v>4092</v>
      </c>
      <c r="G200" s="474" t="str">
        <f t="shared" ref="G200:G211" si="12">IF(ISBLANK($H200),"",INDEX($5:$5,MATCH(F200,$4:$4,0)))</f>
        <v>클릭불가</v>
      </c>
      <c r="H200" s="155" t="s">
        <v>2206</v>
      </c>
      <c r="I200" s="155" t="s">
        <v>4262</v>
      </c>
      <c r="J200" s="155" t="str">
        <f t="shared" si="10"/>
        <v/>
      </c>
      <c r="K200" s="155" t="str">
        <f t="shared" si="11"/>
        <v/>
      </c>
      <c r="R200" s="155"/>
      <c r="S200" s="155"/>
      <c r="X200" s="371"/>
      <c r="Y200" s="372"/>
      <c r="Z200"/>
      <c r="AB200" s="155"/>
      <c r="AZ200" s="338"/>
      <c r="BA200" s="379"/>
      <c r="BB200" s="155"/>
      <c r="BC200" s="391"/>
      <c r="BE200" s="279"/>
      <c r="BF200" s="393"/>
      <c r="BH200" s="155"/>
    </row>
    <row r="201" spans="1:60">
      <c r="A201" s="155">
        <v>194</v>
      </c>
      <c r="B201" s="155" t="s">
        <v>2023</v>
      </c>
      <c r="C201" s="155" t="s">
        <v>424</v>
      </c>
      <c r="D201" s="155" t="s">
        <v>3681</v>
      </c>
      <c r="E201" s="155">
        <v>6</v>
      </c>
      <c r="F201" s="155" t="s">
        <v>4092</v>
      </c>
      <c r="G201" s="474" t="str">
        <f t="shared" si="12"/>
        <v>클릭불가</v>
      </c>
      <c r="H201" s="155" t="s">
        <v>2208</v>
      </c>
      <c r="I201" s="155" t="s">
        <v>4263</v>
      </c>
      <c r="J201" s="155" t="str">
        <f t="shared" ref="J201:J264" si="13">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4">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1"/>
      <c r="Y201" s="372"/>
      <c r="Z201"/>
      <c r="AB201" s="155"/>
      <c r="AZ201" s="338"/>
      <c r="BA201" s="379"/>
      <c r="BB201" s="155"/>
      <c r="BC201" s="391"/>
      <c r="BE201" s="279"/>
      <c r="BF201" s="393"/>
      <c r="BH201" s="155"/>
    </row>
    <row r="202" spans="1:60">
      <c r="A202" s="155">
        <v>195</v>
      </c>
      <c r="B202" s="155" t="s">
        <v>2023</v>
      </c>
      <c r="C202" s="155" t="s">
        <v>424</v>
      </c>
      <c r="D202" s="155" t="s">
        <v>3681</v>
      </c>
      <c r="E202" s="155">
        <v>9</v>
      </c>
      <c r="F202" s="155" t="s">
        <v>4092</v>
      </c>
      <c r="G202" s="474" t="str">
        <f t="shared" si="12"/>
        <v>클릭불가</v>
      </c>
      <c r="H202" s="155" t="s">
        <v>2210</v>
      </c>
      <c r="I202" s="155" t="s">
        <v>4264</v>
      </c>
      <c r="J202" s="155" t="str">
        <f t="shared" si="13"/>
        <v/>
      </c>
      <c r="K202" s="155" t="str">
        <f t="shared" si="14"/>
        <v/>
      </c>
      <c r="R202" s="155"/>
      <c r="S202" s="155"/>
      <c r="X202" s="371"/>
      <c r="Y202" s="372"/>
      <c r="Z202"/>
      <c r="AB202" s="155"/>
      <c r="AZ202" s="338"/>
      <c r="BA202" s="379"/>
      <c r="BB202" s="155"/>
      <c r="BC202" s="391"/>
      <c r="BE202" s="279"/>
      <c r="BF202" s="393"/>
      <c r="BH202" s="155"/>
    </row>
    <row r="203" spans="1:60">
      <c r="A203" s="155">
        <v>196</v>
      </c>
      <c r="B203" s="155" t="s">
        <v>2023</v>
      </c>
      <c r="C203" s="155" t="s">
        <v>920</v>
      </c>
      <c r="D203" s="155" t="s">
        <v>920</v>
      </c>
      <c r="E203" s="155">
        <v>0</v>
      </c>
      <c r="F203" s="155" t="s">
        <v>4092</v>
      </c>
      <c r="G203" s="474" t="str">
        <f t="shared" si="12"/>
        <v>클릭불가</v>
      </c>
      <c r="H203" s="155" t="s">
        <v>918</v>
      </c>
      <c r="I203" s="155" t="s">
        <v>4267</v>
      </c>
      <c r="J203" s="155" t="str">
        <f t="shared" si="13"/>
        <v/>
      </c>
      <c r="K203" s="155" t="str">
        <f t="shared" si="14"/>
        <v/>
      </c>
      <c r="R203" s="155"/>
      <c r="S203" s="155"/>
      <c r="X203" s="371"/>
      <c r="Y203" s="372"/>
      <c r="Z203"/>
      <c r="AB203" s="155"/>
      <c r="AZ203" s="338"/>
      <c r="BA203" s="379"/>
      <c r="BB203" s="155"/>
      <c r="BC203" s="391"/>
      <c r="BE203" s="279"/>
      <c r="BF203" s="393"/>
      <c r="BH203" s="155"/>
    </row>
    <row r="204" spans="1:60">
      <c r="A204" s="155">
        <v>197</v>
      </c>
      <c r="B204" s="155" t="s">
        <v>2023</v>
      </c>
      <c r="C204" s="155" t="s">
        <v>920</v>
      </c>
      <c r="D204" s="155" t="s">
        <v>920</v>
      </c>
      <c r="E204" s="155">
        <v>1</v>
      </c>
      <c r="F204" s="155" t="s">
        <v>4092</v>
      </c>
      <c r="G204" s="474" t="str">
        <f t="shared" si="12"/>
        <v>클릭불가</v>
      </c>
      <c r="H204" s="155" t="s">
        <v>4239</v>
      </c>
      <c r="I204" s="155" t="s">
        <v>4268</v>
      </c>
      <c r="J204" s="155" t="str">
        <f t="shared" si="13"/>
        <v/>
      </c>
      <c r="K204" s="155" t="str">
        <f t="shared" si="14"/>
        <v/>
      </c>
      <c r="R204" s="155"/>
      <c r="S204" s="155"/>
      <c r="X204" s="371"/>
      <c r="Y204" s="372"/>
      <c r="Z204"/>
      <c r="AB204" s="155"/>
      <c r="AL204" s="2"/>
      <c r="AZ204" s="338"/>
      <c r="BA204" s="379"/>
      <c r="BB204" s="155"/>
      <c r="BC204" s="391"/>
      <c r="BE204" s="279"/>
      <c r="BF204" s="393"/>
      <c r="BH204" s="155"/>
    </row>
    <row r="205" spans="1:60">
      <c r="A205" s="155">
        <v>198</v>
      </c>
      <c r="B205" s="155" t="s">
        <v>2023</v>
      </c>
      <c r="C205" s="155" t="s">
        <v>920</v>
      </c>
      <c r="D205" s="155" t="s">
        <v>920</v>
      </c>
      <c r="E205" s="155">
        <v>2</v>
      </c>
      <c r="F205" s="155" t="s">
        <v>4092</v>
      </c>
      <c r="G205" s="474" t="str">
        <f t="shared" si="12"/>
        <v>클릭불가</v>
      </c>
      <c r="H205" s="155" t="s">
        <v>4240</v>
      </c>
      <c r="I205" s="155" t="s">
        <v>4269</v>
      </c>
      <c r="J205" s="155" t="str">
        <f t="shared" si="13"/>
        <v/>
      </c>
      <c r="K205" s="155" t="str">
        <f t="shared" si="14"/>
        <v/>
      </c>
      <c r="R205" s="155"/>
      <c r="S205" s="155"/>
      <c r="X205" s="371"/>
      <c r="Y205" s="372"/>
      <c r="Z205"/>
      <c r="AB205" s="155"/>
      <c r="AK205" s="2"/>
      <c r="AL205" s="2"/>
      <c r="AZ205" s="338"/>
      <c r="BA205" s="379"/>
      <c r="BB205" s="155"/>
      <c r="BC205" s="391"/>
      <c r="BE205" s="279"/>
      <c r="BF205" s="393"/>
      <c r="BH205" s="155"/>
    </row>
    <row r="206" spans="1:60">
      <c r="A206" s="155">
        <v>199</v>
      </c>
      <c r="B206" s="155" t="s">
        <v>2023</v>
      </c>
      <c r="C206" s="155" t="s">
        <v>920</v>
      </c>
      <c r="D206" s="155" t="s">
        <v>920</v>
      </c>
      <c r="E206" s="155">
        <v>3</v>
      </c>
      <c r="F206" s="155" t="s">
        <v>4092</v>
      </c>
      <c r="G206" s="474" t="str">
        <f t="shared" si="12"/>
        <v>클릭불가</v>
      </c>
      <c r="H206" s="155" t="s">
        <v>4241</v>
      </c>
      <c r="I206" s="155" t="s">
        <v>4270</v>
      </c>
      <c r="J206" s="155" t="str">
        <f t="shared" si="13"/>
        <v/>
      </c>
      <c r="K206" s="155" t="str">
        <f t="shared" si="14"/>
        <v/>
      </c>
      <c r="R206" s="155"/>
      <c r="S206" s="155"/>
      <c r="X206" s="371"/>
      <c r="Y206" s="372"/>
      <c r="Z206"/>
      <c r="AB206" s="155"/>
      <c r="AK206" s="2"/>
      <c r="AL206" s="2"/>
      <c r="AZ206" s="338"/>
      <c r="BA206" s="379"/>
      <c r="BB206" s="155"/>
      <c r="BC206" s="391"/>
      <c r="BE206" s="279"/>
      <c r="BF206" s="393"/>
      <c r="BH206" s="155"/>
    </row>
    <row r="207" spans="1:60">
      <c r="A207" s="155">
        <v>200</v>
      </c>
      <c r="B207" s="155" t="s">
        <v>2023</v>
      </c>
      <c r="C207" s="155" t="s">
        <v>920</v>
      </c>
      <c r="D207" s="155" t="s">
        <v>920</v>
      </c>
      <c r="E207" s="155">
        <v>4</v>
      </c>
      <c r="F207" s="155" t="s">
        <v>4092</v>
      </c>
      <c r="G207" s="474" t="str">
        <f t="shared" si="12"/>
        <v>클릭불가</v>
      </c>
      <c r="H207" s="155" t="s">
        <v>4242</v>
      </c>
      <c r="I207" s="155" t="s">
        <v>4271</v>
      </c>
      <c r="J207" s="155" t="str">
        <f t="shared" si="13"/>
        <v/>
      </c>
      <c r="K207" s="155" t="str">
        <f t="shared" si="14"/>
        <v/>
      </c>
      <c r="R207" s="155"/>
      <c r="S207" s="155"/>
      <c r="X207" s="371"/>
      <c r="Y207" s="372"/>
      <c r="Z207"/>
      <c r="AB207" s="155"/>
      <c r="AZ207" s="338"/>
      <c r="BA207" s="379"/>
      <c r="BB207" s="155"/>
      <c r="BC207" s="391"/>
      <c r="BE207" s="279"/>
      <c r="BF207" s="393"/>
      <c r="BH207" s="155"/>
    </row>
    <row r="208" spans="1:60">
      <c r="A208" s="155">
        <v>201</v>
      </c>
      <c r="B208" s="155" t="s">
        <v>2023</v>
      </c>
      <c r="C208" s="155" t="s">
        <v>920</v>
      </c>
      <c r="D208" s="155" t="s">
        <v>920</v>
      </c>
      <c r="E208" s="155">
        <v>5</v>
      </c>
      <c r="F208" s="155" t="s">
        <v>4092</v>
      </c>
      <c r="G208" s="474" t="str">
        <f t="shared" si="12"/>
        <v>클릭불가</v>
      </c>
      <c r="H208" s="155" t="s">
        <v>4243</v>
      </c>
      <c r="I208" s="155" t="s">
        <v>4274</v>
      </c>
      <c r="J208" s="155" t="str">
        <f t="shared" si="13"/>
        <v/>
      </c>
      <c r="K208" s="155" t="str">
        <f t="shared" si="14"/>
        <v/>
      </c>
      <c r="R208" s="155"/>
      <c r="S208" s="155"/>
      <c r="X208" s="371"/>
      <c r="Y208" s="372"/>
      <c r="Z208"/>
      <c r="AB208" s="155"/>
      <c r="AZ208" s="338"/>
      <c r="BA208" s="379"/>
      <c r="BB208" s="155"/>
      <c r="BC208" s="391"/>
      <c r="BE208" s="279"/>
      <c r="BF208" s="393"/>
      <c r="BH208" s="155"/>
    </row>
    <row r="209" spans="1:60">
      <c r="A209" s="155">
        <v>202</v>
      </c>
      <c r="B209" s="155" t="s">
        <v>2023</v>
      </c>
      <c r="C209" s="155" t="s">
        <v>920</v>
      </c>
      <c r="D209" s="155" t="s">
        <v>920</v>
      </c>
      <c r="E209" s="155">
        <v>6</v>
      </c>
      <c r="F209" s="155" t="s">
        <v>4092</v>
      </c>
      <c r="G209" s="474" t="str">
        <f t="shared" si="12"/>
        <v>클릭불가</v>
      </c>
      <c r="H209" s="155" t="s">
        <v>4244</v>
      </c>
      <c r="I209" s="155" t="s">
        <v>4273</v>
      </c>
      <c r="J209" s="155" t="str">
        <f t="shared" si="13"/>
        <v/>
      </c>
      <c r="K209" s="155" t="str">
        <f t="shared" si="14"/>
        <v/>
      </c>
      <c r="R209" s="155"/>
      <c r="S209" s="155"/>
      <c r="X209" s="371"/>
      <c r="Y209" s="372"/>
      <c r="Z209"/>
      <c r="AB209" s="155"/>
      <c r="AZ209" s="338"/>
      <c r="BA209" s="379"/>
      <c r="BB209" s="155"/>
      <c r="BC209" s="391"/>
      <c r="BE209" s="279"/>
      <c r="BF209" s="393"/>
      <c r="BH209" s="155"/>
    </row>
    <row r="210" spans="1:60">
      <c r="A210" s="155">
        <v>203</v>
      </c>
      <c r="B210" s="155" t="s">
        <v>2023</v>
      </c>
      <c r="C210" s="155" t="s">
        <v>920</v>
      </c>
      <c r="D210" s="155" t="s">
        <v>920</v>
      </c>
      <c r="E210" s="155">
        <v>7</v>
      </c>
      <c r="F210" s="155" t="s">
        <v>4092</v>
      </c>
      <c r="G210" s="474" t="str">
        <f t="shared" si="12"/>
        <v>클릭불가</v>
      </c>
      <c r="H210" s="155" t="s">
        <v>4245</v>
      </c>
      <c r="I210" s="155" t="s">
        <v>4272</v>
      </c>
      <c r="J210" s="155" t="str">
        <f t="shared" si="13"/>
        <v/>
      </c>
      <c r="K210" s="155" t="str">
        <f t="shared" si="14"/>
        <v/>
      </c>
      <c r="R210" s="155"/>
      <c r="S210" s="155"/>
      <c r="X210" s="371"/>
      <c r="Y210" s="372"/>
      <c r="Z210"/>
      <c r="AB210" s="155"/>
      <c r="AZ210" s="338"/>
      <c r="BA210" s="379"/>
      <c r="BB210" s="155"/>
      <c r="BC210" s="391"/>
      <c r="BE210" s="279"/>
      <c r="BF210" s="393"/>
      <c r="BH210" s="155"/>
    </row>
    <row r="211" spans="1:60">
      <c r="A211" s="155">
        <v>204</v>
      </c>
      <c r="B211" s="155" t="s">
        <v>2023</v>
      </c>
      <c r="C211" s="155" t="s">
        <v>920</v>
      </c>
      <c r="D211" s="155" t="s">
        <v>920</v>
      </c>
      <c r="E211" s="155">
        <v>8</v>
      </c>
      <c r="F211" s="155" t="s">
        <v>4092</v>
      </c>
      <c r="G211" s="474" t="str">
        <f t="shared" si="12"/>
        <v>클릭불가</v>
      </c>
      <c r="H211" s="155" t="s">
        <v>4246</v>
      </c>
      <c r="I211" s="155" t="s">
        <v>4275</v>
      </c>
      <c r="J211" s="155" t="str">
        <f t="shared" si="13"/>
        <v/>
      </c>
      <c r="K211" s="155" t="str">
        <f t="shared" si="14"/>
        <v/>
      </c>
      <c r="R211" s="155"/>
      <c r="S211" s="155"/>
      <c r="X211" s="371"/>
      <c r="Y211" s="372"/>
      <c r="Z211"/>
      <c r="AB211" s="155"/>
      <c r="AZ211" s="338"/>
      <c r="BA211" s="379"/>
      <c r="BB211" s="155"/>
      <c r="BC211" s="391"/>
      <c r="BE211" s="279"/>
      <c r="BF211" s="393"/>
      <c r="BH211" s="155"/>
    </row>
    <row r="212" spans="1:60">
      <c r="A212" s="155">
        <v>205</v>
      </c>
      <c r="B212" s="155" t="s">
        <v>2023</v>
      </c>
      <c r="C212" s="155" t="s">
        <v>920</v>
      </c>
      <c r="D212" s="155" t="s">
        <v>920</v>
      </c>
      <c r="E212" s="155">
        <v>9</v>
      </c>
      <c r="F212" s="155" t="s">
        <v>4092</v>
      </c>
      <c r="G212" s="474" t="str">
        <f>IF(ISBLANK($H212),"",INDEX($5:$5,MATCH(F212,$4:$4,0)))</f>
        <v>클릭불가</v>
      </c>
      <c r="H212" s="155" t="s">
        <v>4247</v>
      </c>
      <c r="I212" s="155" t="s">
        <v>4276</v>
      </c>
      <c r="J212" s="155" t="str">
        <f t="shared" si="13"/>
        <v/>
      </c>
      <c r="K212" s="155" t="str">
        <f t="shared" si="14"/>
        <v/>
      </c>
      <c r="R212" s="155"/>
      <c r="S212" s="155"/>
      <c r="X212" s="371"/>
      <c r="Y212" s="372"/>
      <c r="Z212"/>
      <c r="AB212" s="155"/>
      <c r="AZ212" s="338"/>
      <c r="BA212" s="379"/>
      <c r="BB212" s="155"/>
      <c r="BC212" s="391"/>
      <c r="BE212" s="279"/>
      <c r="BF212" s="393"/>
      <c r="BH212" s="155"/>
    </row>
    <row r="213" spans="1:60">
      <c r="A213" s="155" t="str">
        <f t="shared" ref="A213:A236" si="15">IF(ISBLANK(H213),"",IFERROR(A212+1,1))</f>
        <v/>
      </c>
      <c r="F213" s="155"/>
      <c r="G213" s="474" t="str">
        <f t="shared" ref="G213:G276" si="16">IF(ISBLANK($H213),"",INDEX($5:$5,MATCH(F213,$4:$4,0)))</f>
        <v/>
      </c>
      <c r="I213" s="155"/>
      <c r="J213" s="155" t="str">
        <f t="shared" si="13"/>
        <v/>
      </c>
      <c r="K213" s="155" t="str">
        <f t="shared" si="14"/>
        <v/>
      </c>
      <c r="R213" s="155"/>
      <c r="S213" s="155"/>
      <c r="X213" s="371"/>
      <c r="Y213" s="372"/>
      <c r="Z213"/>
      <c r="AB213" s="155"/>
      <c r="AZ213" s="338"/>
      <c r="BA213" s="379"/>
      <c r="BB213" s="155"/>
      <c r="BC213" s="391"/>
      <c r="BE213" s="279"/>
      <c r="BF213" s="393"/>
      <c r="BH213" s="155"/>
    </row>
    <row r="214" spans="1:60">
      <c r="A214" s="155" t="str">
        <f t="shared" si="15"/>
        <v/>
      </c>
      <c r="F214" s="155"/>
      <c r="G214" s="474" t="str">
        <f t="shared" si="16"/>
        <v/>
      </c>
      <c r="I214" s="155"/>
      <c r="J214" s="155" t="str">
        <f t="shared" si="13"/>
        <v/>
      </c>
      <c r="K214" s="155" t="str">
        <f t="shared" si="14"/>
        <v/>
      </c>
      <c r="R214" s="155"/>
      <c r="S214" s="155"/>
      <c r="X214" s="371"/>
      <c r="Y214" s="372"/>
      <c r="Z214"/>
      <c r="AB214" s="155"/>
      <c r="AZ214" s="338"/>
      <c r="BA214" s="379"/>
      <c r="BB214" s="155"/>
      <c r="BC214" s="391"/>
      <c r="BE214" s="279"/>
      <c r="BF214" s="393"/>
      <c r="BH214" s="155"/>
    </row>
    <row r="215" spans="1:60">
      <c r="A215" s="155" t="str">
        <f t="shared" si="15"/>
        <v/>
      </c>
      <c r="F215" s="155"/>
      <c r="G215" s="474" t="str">
        <f t="shared" si="16"/>
        <v/>
      </c>
      <c r="I215" s="155"/>
      <c r="J215" s="155" t="str">
        <f t="shared" si="13"/>
        <v/>
      </c>
      <c r="K215" s="155" t="str">
        <f t="shared" si="14"/>
        <v/>
      </c>
      <c r="R215" s="155"/>
      <c r="S215" s="155"/>
      <c r="X215" s="371"/>
      <c r="Y215" s="372"/>
      <c r="Z215"/>
      <c r="AB215" s="155"/>
      <c r="AZ215" s="338"/>
      <c r="BA215" s="379"/>
      <c r="BB215" s="155"/>
      <c r="BC215" s="391"/>
      <c r="BE215" s="279"/>
      <c r="BF215" s="393"/>
      <c r="BH215" s="155"/>
    </row>
    <row r="216" spans="1:60">
      <c r="A216" s="155" t="str">
        <f t="shared" si="15"/>
        <v/>
      </c>
      <c r="F216" s="155"/>
      <c r="G216" s="474" t="str">
        <f t="shared" si="16"/>
        <v/>
      </c>
      <c r="I216" s="155"/>
      <c r="J216" s="155" t="str">
        <f t="shared" si="13"/>
        <v/>
      </c>
      <c r="K216" s="155" t="str">
        <f t="shared" si="14"/>
        <v/>
      </c>
      <c r="R216" s="155"/>
      <c r="S216" s="155"/>
      <c r="X216" s="371"/>
      <c r="Y216" s="372"/>
      <c r="Z216"/>
      <c r="AB216" s="155"/>
      <c r="AZ216" s="338"/>
      <c r="BA216" s="379"/>
      <c r="BB216" s="155"/>
      <c r="BC216" s="391"/>
      <c r="BE216" s="279"/>
      <c r="BF216" s="393"/>
      <c r="BH216" s="155"/>
    </row>
    <row r="217" spans="1:60">
      <c r="A217" s="155" t="str">
        <f t="shared" si="15"/>
        <v/>
      </c>
      <c r="F217" s="155"/>
      <c r="G217" s="474" t="str">
        <f t="shared" si="16"/>
        <v/>
      </c>
      <c r="I217" s="155"/>
      <c r="J217" s="155" t="str">
        <f t="shared" si="13"/>
        <v/>
      </c>
      <c r="K217" s="155" t="str">
        <f t="shared" si="14"/>
        <v/>
      </c>
      <c r="R217" s="155"/>
      <c r="S217" s="155"/>
      <c r="X217" s="371"/>
      <c r="Y217" s="372"/>
      <c r="Z217"/>
      <c r="AB217" s="155"/>
      <c r="AZ217" s="338"/>
      <c r="BA217" s="379"/>
      <c r="BB217" s="155"/>
      <c r="BC217" s="391"/>
      <c r="BE217" s="279"/>
      <c r="BF217" s="393"/>
      <c r="BH217" s="155"/>
    </row>
    <row r="218" spans="1:60">
      <c r="A218" s="155" t="str">
        <f t="shared" si="15"/>
        <v/>
      </c>
      <c r="F218" s="155"/>
      <c r="G218" s="474" t="str">
        <f t="shared" si="16"/>
        <v/>
      </c>
      <c r="I218" s="155"/>
      <c r="J218" s="155" t="str">
        <f t="shared" si="13"/>
        <v/>
      </c>
      <c r="K218" s="155" t="str">
        <f t="shared" si="14"/>
        <v/>
      </c>
      <c r="R218" s="155"/>
      <c r="S218" s="155"/>
      <c r="X218" s="371"/>
      <c r="Y218" s="372"/>
      <c r="Z218"/>
      <c r="AB218" s="155"/>
      <c r="AZ218" s="338"/>
      <c r="BA218" s="379"/>
      <c r="BB218" s="155"/>
      <c r="BC218" s="391"/>
      <c r="BE218" s="279"/>
      <c r="BF218" s="393"/>
      <c r="BH218" s="155"/>
    </row>
    <row r="219" spans="1:60">
      <c r="A219" s="155" t="str">
        <f t="shared" si="15"/>
        <v/>
      </c>
      <c r="F219" s="155"/>
      <c r="G219" s="474" t="str">
        <f t="shared" si="16"/>
        <v/>
      </c>
      <c r="I219" s="155"/>
      <c r="J219" s="155" t="str">
        <f t="shared" si="13"/>
        <v/>
      </c>
      <c r="K219" s="155" t="str">
        <f t="shared" si="14"/>
        <v/>
      </c>
      <c r="R219" s="155"/>
      <c r="S219" s="155"/>
      <c r="X219" s="371"/>
      <c r="Y219" s="372"/>
      <c r="Z219"/>
      <c r="AB219" s="155"/>
      <c r="AZ219" s="338"/>
      <c r="BA219" s="379"/>
      <c r="BB219" s="155"/>
      <c r="BC219" s="391"/>
      <c r="BE219" s="279"/>
      <c r="BF219" s="393"/>
      <c r="BH219" s="155"/>
    </row>
    <row r="220" spans="1:60">
      <c r="A220" s="155" t="str">
        <f t="shared" si="15"/>
        <v/>
      </c>
      <c r="F220" s="155"/>
      <c r="G220" s="474" t="str">
        <f t="shared" si="16"/>
        <v/>
      </c>
      <c r="I220" s="155"/>
      <c r="J220" s="155" t="str">
        <f t="shared" si="13"/>
        <v/>
      </c>
      <c r="K220" s="155" t="str">
        <f t="shared" si="14"/>
        <v/>
      </c>
      <c r="R220" s="155"/>
      <c r="S220" s="155"/>
      <c r="X220" s="371"/>
      <c r="Y220" s="372"/>
      <c r="Z220"/>
      <c r="AB220" s="155"/>
      <c r="AZ220" s="338"/>
      <c r="BA220" s="379"/>
      <c r="BB220" s="155"/>
      <c r="BC220" s="391"/>
      <c r="BE220" s="279"/>
      <c r="BF220" s="393"/>
      <c r="BH220" s="155"/>
    </row>
    <row r="221" spans="1:60">
      <c r="A221" s="155" t="str">
        <f t="shared" si="15"/>
        <v/>
      </c>
      <c r="F221" s="155"/>
      <c r="G221" s="474" t="str">
        <f t="shared" si="16"/>
        <v/>
      </c>
      <c r="I221" s="155"/>
      <c r="J221" s="155" t="str">
        <f t="shared" si="13"/>
        <v/>
      </c>
      <c r="K221" s="155" t="str">
        <f t="shared" si="14"/>
        <v/>
      </c>
      <c r="R221" s="155"/>
      <c r="S221" s="155"/>
      <c r="X221" s="371"/>
      <c r="Y221" s="372"/>
      <c r="Z221"/>
      <c r="AB221" s="155"/>
      <c r="AZ221" s="338"/>
      <c r="BA221" s="379"/>
      <c r="BB221" s="155"/>
      <c r="BC221" s="391"/>
      <c r="BE221" s="279"/>
      <c r="BF221" s="393"/>
      <c r="BH221" s="155"/>
    </row>
    <row r="222" spans="1:60">
      <c r="A222" s="155" t="str">
        <f t="shared" si="15"/>
        <v/>
      </c>
      <c r="F222" s="155"/>
      <c r="G222" s="474" t="str">
        <f t="shared" si="16"/>
        <v/>
      </c>
      <c r="I222" s="155"/>
      <c r="J222" s="155" t="str">
        <f t="shared" si="13"/>
        <v/>
      </c>
      <c r="K222" s="155" t="str">
        <f t="shared" si="14"/>
        <v/>
      </c>
      <c r="R222" s="155"/>
      <c r="S222" s="155"/>
      <c r="X222" s="371"/>
      <c r="Y222" s="372"/>
      <c r="Z222"/>
      <c r="AB222" s="155"/>
      <c r="AZ222" s="338"/>
      <c r="BA222" s="379"/>
      <c r="BB222" s="155"/>
      <c r="BC222" s="391"/>
      <c r="BE222" s="279"/>
      <c r="BF222" s="393"/>
      <c r="BH222" s="155"/>
    </row>
    <row r="223" spans="1:60">
      <c r="A223" s="155" t="str">
        <f t="shared" si="15"/>
        <v/>
      </c>
      <c r="F223" s="155"/>
      <c r="G223" s="474" t="str">
        <f t="shared" si="16"/>
        <v/>
      </c>
      <c r="I223" s="155"/>
      <c r="J223" s="155" t="str">
        <f t="shared" si="13"/>
        <v/>
      </c>
      <c r="K223" s="155" t="str">
        <f t="shared" si="14"/>
        <v/>
      </c>
      <c r="R223" s="155"/>
      <c r="S223" s="155"/>
      <c r="X223" s="371"/>
      <c r="Y223" s="372"/>
      <c r="Z223"/>
      <c r="AB223" s="155"/>
      <c r="AZ223" s="338"/>
      <c r="BA223" s="379"/>
      <c r="BB223" s="155"/>
      <c r="BC223" s="391"/>
      <c r="BE223" s="279"/>
      <c r="BF223" s="393"/>
      <c r="BH223" s="155"/>
    </row>
    <row r="224" spans="1:60">
      <c r="A224" s="155" t="str">
        <f t="shared" si="15"/>
        <v/>
      </c>
      <c r="F224" s="155"/>
      <c r="G224" s="474" t="str">
        <f t="shared" si="16"/>
        <v/>
      </c>
      <c r="I224" s="155"/>
      <c r="J224" s="155" t="str">
        <f t="shared" si="13"/>
        <v/>
      </c>
      <c r="K224" s="155" t="str">
        <f t="shared" si="14"/>
        <v/>
      </c>
      <c r="R224" s="155"/>
      <c r="S224" s="155"/>
      <c r="X224" s="371"/>
      <c r="Y224" s="372"/>
      <c r="Z224"/>
      <c r="AB224" s="155"/>
      <c r="AZ224" s="338"/>
      <c r="BA224" s="379"/>
      <c r="BB224" s="155"/>
      <c r="BC224" s="391"/>
      <c r="BE224" s="279"/>
      <c r="BF224" s="393"/>
      <c r="BH224" s="155"/>
    </row>
    <row r="225" spans="1:60">
      <c r="A225" s="155" t="str">
        <f t="shared" si="15"/>
        <v/>
      </c>
      <c r="F225" s="155"/>
      <c r="G225" s="474" t="str">
        <f t="shared" si="16"/>
        <v/>
      </c>
      <c r="I225" s="155"/>
      <c r="J225" s="155" t="str">
        <f t="shared" si="13"/>
        <v/>
      </c>
      <c r="K225" s="155" t="str">
        <f t="shared" si="14"/>
        <v/>
      </c>
      <c r="R225" s="155"/>
      <c r="S225" s="155"/>
      <c r="X225" s="371"/>
      <c r="Y225" s="372"/>
      <c r="Z225"/>
      <c r="AB225" s="155"/>
      <c r="AZ225" s="338"/>
      <c r="BA225" s="379"/>
      <c r="BB225" s="155"/>
      <c r="BC225" s="391"/>
      <c r="BE225" s="279"/>
      <c r="BF225" s="393"/>
      <c r="BH225" s="155"/>
    </row>
    <row r="226" spans="1:60">
      <c r="A226" s="155" t="str">
        <f t="shared" si="15"/>
        <v/>
      </c>
      <c r="F226" s="155"/>
      <c r="G226" s="474" t="str">
        <f t="shared" si="16"/>
        <v/>
      </c>
      <c r="I226" s="155"/>
      <c r="J226" s="155" t="str">
        <f t="shared" si="13"/>
        <v/>
      </c>
      <c r="K226" s="155" t="str">
        <f t="shared" si="14"/>
        <v/>
      </c>
      <c r="R226" s="155"/>
      <c r="S226" s="155"/>
      <c r="X226" s="371"/>
      <c r="Y226" s="372"/>
      <c r="Z226"/>
      <c r="AB226" s="155"/>
      <c r="AZ226" s="338"/>
      <c r="BA226" s="379"/>
      <c r="BB226" s="155"/>
      <c r="BC226" s="391"/>
      <c r="BE226" s="279"/>
      <c r="BF226" s="393"/>
      <c r="BH226" s="155"/>
    </row>
    <row r="227" spans="1:60">
      <c r="A227" s="155" t="str">
        <f t="shared" si="15"/>
        <v/>
      </c>
      <c r="F227" s="155"/>
      <c r="G227" s="474" t="str">
        <f t="shared" si="16"/>
        <v/>
      </c>
      <c r="I227" s="155"/>
      <c r="J227" s="155" t="str">
        <f t="shared" si="13"/>
        <v/>
      </c>
      <c r="K227" s="155" t="str">
        <f t="shared" si="14"/>
        <v/>
      </c>
      <c r="R227" s="155"/>
      <c r="S227" s="155"/>
      <c r="X227" s="371"/>
      <c r="Y227" s="372"/>
      <c r="Z227"/>
      <c r="AB227" s="155"/>
      <c r="AZ227" s="338"/>
      <c r="BA227" s="379"/>
      <c r="BB227" s="155"/>
      <c r="BC227" s="391"/>
      <c r="BE227" s="279"/>
      <c r="BF227" s="393"/>
      <c r="BH227" s="155"/>
    </row>
    <row r="228" spans="1:60">
      <c r="A228" s="155" t="str">
        <f t="shared" si="15"/>
        <v/>
      </c>
      <c r="F228" s="155"/>
      <c r="G228" s="474" t="str">
        <f t="shared" si="16"/>
        <v/>
      </c>
      <c r="I228" s="155"/>
      <c r="J228" s="155" t="str">
        <f t="shared" si="13"/>
        <v/>
      </c>
      <c r="K228" s="155" t="str">
        <f t="shared" si="14"/>
        <v/>
      </c>
      <c r="R228" s="155"/>
      <c r="S228" s="155"/>
      <c r="X228" s="371"/>
      <c r="Y228" s="372"/>
      <c r="Z228"/>
      <c r="AB228" s="155"/>
      <c r="AZ228" s="338"/>
      <c r="BA228" s="379"/>
      <c r="BB228" s="155"/>
      <c r="BC228" s="391"/>
      <c r="BE228" s="279"/>
      <c r="BF228" s="393"/>
      <c r="BH228" s="155"/>
    </row>
    <row r="229" spans="1:60">
      <c r="A229" s="155" t="str">
        <f t="shared" si="15"/>
        <v/>
      </c>
      <c r="F229" s="155"/>
      <c r="G229" s="474" t="str">
        <f t="shared" si="16"/>
        <v/>
      </c>
      <c r="I229" s="155"/>
      <c r="J229" s="155" t="str">
        <f t="shared" si="13"/>
        <v/>
      </c>
      <c r="K229" s="155" t="str">
        <f t="shared" si="14"/>
        <v/>
      </c>
      <c r="R229" s="155"/>
      <c r="S229" s="155"/>
      <c r="X229" s="371"/>
      <c r="Y229" s="372"/>
      <c r="Z229"/>
      <c r="AB229" s="155"/>
      <c r="AZ229" s="338"/>
      <c r="BA229" s="379"/>
      <c r="BB229" s="155"/>
      <c r="BC229" s="391"/>
      <c r="BE229" s="279"/>
      <c r="BF229" s="393"/>
      <c r="BH229" s="155"/>
    </row>
    <row r="230" spans="1:60">
      <c r="A230" s="155" t="str">
        <f t="shared" si="15"/>
        <v/>
      </c>
      <c r="F230" s="155"/>
      <c r="G230" s="474" t="str">
        <f t="shared" si="16"/>
        <v/>
      </c>
      <c r="I230" s="155"/>
      <c r="J230" s="155" t="str">
        <f t="shared" si="13"/>
        <v/>
      </c>
      <c r="K230" s="155" t="str">
        <f t="shared" si="14"/>
        <v/>
      </c>
      <c r="R230" s="155"/>
      <c r="S230" s="155"/>
      <c r="X230" s="371"/>
      <c r="Y230" s="372"/>
      <c r="Z230"/>
      <c r="AB230" s="155"/>
      <c r="AZ230" s="338"/>
      <c r="BA230" s="379"/>
      <c r="BB230" s="155"/>
      <c r="BC230" s="391"/>
      <c r="BE230" s="279"/>
      <c r="BF230" s="393"/>
      <c r="BH230" s="155"/>
    </row>
    <row r="231" spans="1:60">
      <c r="A231" s="155" t="str">
        <f t="shared" si="15"/>
        <v/>
      </c>
      <c r="F231" s="155"/>
      <c r="G231" s="474" t="str">
        <f t="shared" si="16"/>
        <v/>
      </c>
      <c r="I231" s="155"/>
      <c r="J231" s="155" t="str">
        <f t="shared" si="13"/>
        <v/>
      </c>
      <c r="K231" s="155" t="str">
        <f t="shared" si="14"/>
        <v/>
      </c>
      <c r="R231" s="155"/>
      <c r="S231" s="155"/>
      <c r="X231" s="371"/>
      <c r="Y231" s="372"/>
      <c r="Z231"/>
      <c r="AB231" s="155"/>
      <c r="AZ231" s="338"/>
      <c r="BA231" s="379"/>
      <c r="BB231" s="155"/>
      <c r="BC231" s="391"/>
      <c r="BE231" s="279"/>
      <c r="BF231" s="393"/>
      <c r="BH231" s="155"/>
    </row>
    <row r="232" spans="1:60">
      <c r="A232" s="155" t="str">
        <f t="shared" si="15"/>
        <v/>
      </c>
      <c r="F232" s="155"/>
      <c r="G232" s="474" t="str">
        <f t="shared" si="16"/>
        <v/>
      </c>
      <c r="I232" s="155"/>
      <c r="J232" s="155" t="str">
        <f t="shared" si="13"/>
        <v/>
      </c>
      <c r="K232" s="155" t="str">
        <f t="shared" si="14"/>
        <v/>
      </c>
      <c r="R232" s="155"/>
      <c r="S232" s="155"/>
      <c r="X232" s="371"/>
      <c r="Y232" s="372"/>
      <c r="Z232"/>
      <c r="AB232" s="155"/>
      <c r="AZ232" s="338"/>
      <c r="BA232" s="379"/>
      <c r="BB232" s="155"/>
      <c r="BC232" s="391"/>
      <c r="BE232" s="279"/>
      <c r="BF232" s="393"/>
      <c r="BH232" s="155"/>
    </row>
    <row r="233" spans="1:60">
      <c r="A233" s="155" t="str">
        <f t="shared" si="15"/>
        <v/>
      </c>
      <c r="F233" s="155"/>
      <c r="G233" s="474" t="str">
        <f t="shared" si="16"/>
        <v/>
      </c>
      <c r="I233" s="155"/>
      <c r="J233" s="155" t="str">
        <f t="shared" si="13"/>
        <v/>
      </c>
      <c r="K233" s="155" t="str">
        <f t="shared" si="14"/>
        <v/>
      </c>
      <c r="R233" s="155"/>
      <c r="S233" s="155"/>
      <c r="X233" s="371"/>
      <c r="Y233" s="372"/>
      <c r="Z233"/>
      <c r="AB233" s="155"/>
      <c r="AZ233" s="338"/>
      <c r="BA233" s="379"/>
      <c r="BB233" s="155"/>
      <c r="BC233" s="391"/>
      <c r="BE233" s="279"/>
      <c r="BF233" s="393"/>
      <c r="BH233" s="155"/>
    </row>
    <row r="234" spans="1:60">
      <c r="A234" s="155" t="str">
        <f t="shared" si="15"/>
        <v/>
      </c>
      <c r="F234" s="155"/>
      <c r="G234" s="474" t="str">
        <f t="shared" si="16"/>
        <v/>
      </c>
      <c r="I234" s="155"/>
      <c r="J234" s="155" t="str">
        <f t="shared" si="13"/>
        <v/>
      </c>
      <c r="K234" s="155" t="str">
        <f t="shared" si="14"/>
        <v/>
      </c>
      <c r="R234" s="155"/>
      <c r="S234" s="155"/>
      <c r="X234" s="371"/>
      <c r="Y234" s="372"/>
      <c r="Z234"/>
      <c r="AB234" s="155"/>
      <c r="AZ234" s="338"/>
      <c r="BA234" s="379"/>
      <c r="BB234" s="155"/>
      <c r="BC234" s="391"/>
      <c r="BE234" s="279"/>
      <c r="BF234" s="393"/>
      <c r="BH234" s="155"/>
    </row>
    <row r="235" spans="1:60">
      <c r="A235" s="155" t="str">
        <f t="shared" si="15"/>
        <v/>
      </c>
      <c r="F235" s="155"/>
      <c r="G235" s="474" t="str">
        <f t="shared" si="16"/>
        <v/>
      </c>
      <c r="I235" s="155"/>
      <c r="J235" s="155" t="str">
        <f t="shared" si="13"/>
        <v/>
      </c>
      <c r="K235" s="155" t="str">
        <f t="shared" si="14"/>
        <v/>
      </c>
      <c r="R235" s="155"/>
      <c r="S235" s="155"/>
      <c r="X235" s="371"/>
      <c r="Y235" s="372"/>
      <c r="Z235"/>
      <c r="AB235" s="155"/>
      <c r="AZ235" s="338"/>
      <c r="BA235" s="379"/>
      <c r="BB235" s="155"/>
      <c r="BC235" s="391"/>
      <c r="BE235" s="279"/>
      <c r="BF235" s="393"/>
      <c r="BH235" s="155"/>
    </row>
    <row r="236" spans="1:60">
      <c r="A236" s="155" t="str">
        <f t="shared" si="15"/>
        <v/>
      </c>
      <c r="F236" s="155"/>
      <c r="G236" s="474" t="str">
        <f t="shared" si="16"/>
        <v/>
      </c>
      <c r="I236" s="155"/>
      <c r="J236" s="155" t="str">
        <f t="shared" si="13"/>
        <v/>
      </c>
      <c r="K236" s="155" t="str">
        <f t="shared" si="14"/>
        <v/>
      </c>
      <c r="R236" s="155"/>
      <c r="S236" s="155"/>
      <c r="X236" s="371"/>
      <c r="Y236" s="372"/>
      <c r="Z236"/>
      <c r="AB236" s="155"/>
      <c r="AZ236" s="338"/>
      <c r="BA236" s="379"/>
      <c r="BB236" s="155"/>
      <c r="BC236" s="391"/>
      <c r="BE236" s="279"/>
      <c r="BF236" s="393"/>
      <c r="BH236" s="155"/>
    </row>
    <row r="237" spans="1:60">
      <c r="A237" s="155" t="str">
        <f t="shared" ref="A237:A300" si="17">IF(ISBLANK(H237),"",IFERROR(A236+1,1))</f>
        <v/>
      </c>
      <c r="F237" s="155"/>
      <c r="G237" s="474" t="str">
        <f t="shared" si="16"/>
        <v/>
      </c>
      <c r="I237" s="155"/>
      <c r="J237" s="155" t="str">
        <f t="shared" si="13"/>
        <v/>
      </c>
      <c r="K237" s="155" t="str">
        <f t="shared" si="14"/>
        <v/>
      </c>
      <c r="R237" s="155"/>
      <c r="S237" s="155"/>
      <c r="X237" s="371"/>
      <c r="Y237" s="372"/>
      <c r="Z237"/>
      <c r="AB237" s="155"/>
      <c r="AZ237" s="338"/>
      <c r="BA237" s="379"/>
      <c r="BB237" s="155"/>
      <c r="BC237" s="391"/>
      <c r="BE237" s="279"/>
      <c r="BF237" s="393"/>
      <c r="BH237" s="155"/>
    </row>
    <row r="238" spans="1:60">
      <c r="A238" s="155" t="str">
        <f t="shared" si="17"/>
        <v/>
      </c>
      <c r="F238" s="155"/>
      <c r="G238" s="474" t="str">
        <f t="shared" si="16"/>
        <v/>
      </c>
      <c r="I238" s="155"/>
      <c r="J238" s="155" t="str">
        <f t="shared" si="13"/>
        <v/>
      </c>
      <c r="K238" s="155" t="str">
        <f t="shared" si="14"/>
        <v/>
      </c>
      <c r="R238" s="155"/>
      <c r="S238" s="155"/>
      <c r="X238" s="371"/>
      <c r="Y238" s="372"/>
      <c r="Z238"/>
      <c r="AB238" s="155"/>
      <c r="AZ238" s="338"/>
      <c r="BA238" s="379"/>
      <c r="BB238" s="155"/>
      <c r="BC238" s="391"/>
      <c r="BE238" s="279"/>
      <c r="BF238" s="393"/>
      <c r="BH238" s="155"/>
    </row>
    <row r="239" spans="1:60">
      <c r="A239" s="155" t="str">
        <f t="shared" si="17"/>
        <v/>
      </c>
      <c r="F239" s="155"/>
      <c r="G239" s="474" t="str">
        <f t="shared" si="16"/>
        <v/>
      </c>
      <c r="I239" s="155"/>
      <c r="J239" s="155" t="str">
        <f t="shared" si="13"/>
        <v/>
      </c>
      <c r="K239" s="155" t="str">
        <f t="shared" si="14"/>
        <v/>
      </c>
      <c r="R239" s="155"/>
      <c r="S239" s="155"/>
      <c r="X239" s="371"/>
      <c r="Y239" s="372"/>
      <c r="Z239"/>
      <c r="AB239" s="155"/>
      <c r="AZ239" s="338"/>
      <c r="BA239" s="379"/>
      <c r="BB239" s="155"/>
      <c r="BC239" s="391"/>
      <c r="BE239" s="279"/>
      <c r="BF239" s="393"/>
      <c r="BH239" s="155"/>
    </row>
    <row r="240" spans="1:60">
      <c r="A240" s="155" t="str">
        <f t="shared" si="17"/>
        <v/>
      </c>
      <c r="F240" s="155"/>
      <c r="G240" s="474" t="str">
        <f t="shared" si="16"/>
        <v/>
      </c>
      <c r="I240" s="155"/>
      <c r="J240" s="155" t="str">
        <f t="shared" si="13"/>
        <v/>
      </c>
      <c r="K240" s="155" t="str">
        <f t="shared" si="14"/>
        <v/>
      </c>
      <c r="R240" s="155"/>
      <c r="S240" s="155"/>
      <c r="X240" s="371"/>
      <c r="Y240" s="372"/>
      <c r="Z240"/>
      <c r="AB240" s="155"/>
      <c r="AZ240" s="338"/>
      <c r="BA240" s="379"/>
      <c r="BB240" s="155"/>
      <c r="BC240" s="391"/>
      <c r="BE240" s="279"/>
      <c r="BF240" s="393"/>
      <c r="BH240" s="155"/>
    </row>
    <row r="241" spans="1:60">
      <c r="A241" s="155" t="str">
        <f t="shared" si="17"/>
        <v/>
      </c>
      <c r="F241" s="155"/>
      <c r="G241" s="474" t="str">
        <f t="shared" si="16"/>
        <v/>
      </c>
      <c r="I241" s="155"/>
      <c r="J241" s="155" t="str">
        <f t="shared" si="13"/>
        <v/>
      </c>
      <c r="K241" s="155" t="str">
        <f t="shared" si="14"/>
        <v/>
      </c>
      <c r="R241" s="155"/>
      <c r="S241" s="155"/>
      <c r="X241" s="371"/>
      <c r="Y241" s="372"/>
      <c r="Z241"/>
      <c r="AB241" s="155"/>
      <c r="AZ241" s="338"/>
      <c r="BA241" s="379"/>
      <c r="BB241" s="155"/>
      <c r="BC241" s="391"/>
      <c r="BE241" s="279"/>
      <c r="BF241" s="393"/>
      <c r="BH241" s="155"/>
    </row>
    <row r="242" spans="1:60">
      <c r="A242" s="155" t="str">
        <f t="shared" si="17"/>
        <v/>
      </c>
      <c r="F242" s="155"/>
      <c r="G242" s="474" t="str">
        <f t="shared" si="16"/>
        <v/>
      </c>
      <c r="I242" s="155"/>
      <c r="J242" s="155" t="str">
        <f t="shared" si="13"/>
        <v/>
      </c>
      <c r="K242" s="155" t="str">
        <f t="shared" si="14"/>
        <v/>
      </c>
      <c r="R242" s="155"/>
      <c r="S242" s="155"/>
      <c r="X242" s="371"/>
      <c r="Y242" s="372"/>
      <c r="Z242"/>
      <c r="AB242" s="155"/>
      <c r="AZ242" s="338"/>
      <c r="BA242" s="379"/>
      <c r="BB242" s="155"/>
      <c r="BC242" s="391"/>
      <c r="BE242" s="279"/>
      <c r="BF242" s="393"/>
      <c r="BH242" s="155"/>
    </row>
    <row r="243" spans="1:60">
      <c r="A243" s="155" t="str">
        <f t="shared" si="17"/>
        <v/>
      </c>
      <c r="F243" s="155"/>
      <c r="G243" s="474" t="str">
        <f t="shared" si="16"/>
        <v/>
      </c>
      <c r="I243" s="155"/>
      <c r="J243" s="155" t="str">
        <f t="shared" si="13"/>
        <v/>
      </c>
      <c r="K243" s="155" t="str">
        <f t="shared" si="14"/>
        <v/>
      </c>
      <c r="R243" s="155"/>
      <c r="S243" s="155"/>
      <c r="X243" s="371"/>
      <c r="Y243" s="372"/>
      <c r="Z243"/>
      <c r="AB243" s="155"/>
      <c r="AZ243" s="338"/>
      <c r="BA243" s="379"/>
      <c r="BB243" s="155"/>
      <c r="BC243" s="391"/>
      <c r="BE243" s="279"/>
      <c r="BF243" s="393"/>
      <c r="BH243" s="155"/>
    </row>
    <row r="244" spans="1:60">
      <c r="A244" s="155" t="str">
        <f t="shared" si="17"/>
        <v/>
      </c>
      <c r="F244" s="155"/>
      <c r="G244" s="474" t="str">
        <f t="shared" si="16"/>
        <v/>
      </c>
      <c r="I244" s="155"/>
      <c r="J244" s="155" t="str">
        <f t="shared" si="13"/>
        <v/>
      </c>
      <c r="K244" s="155" t="str">
        <f t="shared" si="14"/>
        <v/>
      </c>
      <c r="R244" s="155"/>
      <c r="S244" s="155"/>
      <c r="X244" s="371"/>
      <c r="Y244" s="372"/>
      <c r="Z244"/>
      <c r="AB244" s="155"/>
      <c r="AZ244" s="338"/>
      <c r="BA244" s="379"/>
      <c r="BB244" s="155"/>
      <c r="BC244" s="391"/>
      <c r="BE244" s="279"/>
      <c r="BF244" s="393"/>
      <c r="BH244" s="155"/>
    </row>
    <row r="245" spans="1:60">
      <c r="A245" s="155" t="str">
        <f t="shared" si="17"/>
        <v/>
      </c>
      <c r="F245" s="155"/>
      <c r="G245" s="474" t="str">
        <f t="shared" si="16"/>
        <v/>
      </c>
      <c r="I245" s="155"/>
      <c r="J245" s="155" t="str">
        <f t="shared" si="13"/>
        <v/>
      </c>
      <c r="K245" s="155" t="str">
        <f t="shared" si="14"/>
        <v/>
      </c>
      <c r="R245" s="155"/>
      <c r="S245" s="155"/>
      <c r="X245" s="371"/>
      <c r="Y245" s="372"/>
      <c r="Z245"/>
      <c r="AB245" s="155"/>
      <c r="AZ245" s="338"/>
      <c r="BA245" s="379"/>
      <c r="BB245" s="155"/>
      <c r="BC245" s="391"/>
      <c r="BE245" s="279"/>
      <c r="BF245" s="393"/>
      <c r="BH245" s="155"/>
    </row>
    <row r="246" spans="1:60">
      <c r="A246" s="155" t="str">
        <f t="shared" si="17"/>
        <v/>
      </c>
      <c r="F246" s="155"/>
      <c r="G246" s="474" t="str">
        <f t="shared" si="16"/>
        <v/>
      </c>
      <c r="I246" s="155"/>
      <c r="J246" s="155" t="str">
        <f t="shared" si="13"/>
        <v/>
      </c>
      <c r="K246" s="155" t="str">
        <f t="shared" si="14"/>
        <v/>
      </c>
      <c r="R246" s="155"/>
      <c r="S246" s="155"/>
      <c r="X246" s="371"/>
      <c r="Y246" s="372"/>
      <c r="Z246"/>
      <c r="AB246" s="155"/>
      <c r="AZ246" s="338"/>
      <c r="BA246" s="379"/>
      <c r="BB246" s="155"/>
      <c r="BC246" s="391"/>
      <c r="BE246" s="279"/>
      <c r="BF246" s="393"/>
      <c r="BH246" s="155"/>
    </row>
    <row r="247" spans="1:60">
      <c r="A247" s="155" t="str">
        <f t="shared" si="17"/>
        <v/>
      </c>
      <c r="F247" s="155"/>
      <c r="G247" s="474" t="str">
        <f t="shared" si="16"/>
        <v/>
      </c>
      <c r="I247" s="155"/>
      <c r="J247" s="155" t="str">
        <f t="shared" si="13"/>
        <v/>
      </c>
      <c r="K247" s="155" t="str">
        <f t="shared" si="14"/>
        <v/>
      </c>
      <c r="R247" s="155"/>
      <c r="S247" s="155"/>
      <c r="X247" s="371"/>
      <c r="Y247" s="372"/>
      <c r="Z247"/>
      <c r="AB247" s="155"/>
      <c r="AZ247" s="338"/>
      <c r="BA247" s="379"/>
      <c r="BB247" s="155"/>
      <c r="BC247" s="391"/>
      <c r="BE247" s="279"/>
      <c r="BF247" s="393"/>
      <c r="BH247" s="155"/>
    </row>
    <row r="248" spans="1:60">
      <c r="A248" s="155" t="str">
        <f t="shared" si="17"/>
        <v/>
      </c>
      <c r="F248" s="155"/>
      <c r="G248" s="474" t="str">
        <f t="shared" si="16"/>
        <v/>
      </c>
      <c r="I248" s="155"/>
      <c r="J248" s="155" t="str">
        <f t="shared" si="13"/>
        <v/>
      </c>
      <c r="K248" s="155" t="str">
        <f t="shared" si="14"/>
        <v/>
      </c>
      <c r="R248" s="155"/>
      <c r="S248" s="155"/>
      <c r="X248" s="371"/>
      <c r="Y248" s="372"/>
      <c r="Z248"/>
      <c r="AB248" s="155"/>
      <c r="AZ248" s="338"/>
      <c r="BA248" s="379"/>
      <c r="BB248" s="155"/>
      <c r="BC248" s="391"/>
      <c r="BE248" s="279"/>
      <c r="BF248" s="393"/>
      <c r="BH248" s="155"/>
    </row>
    <row r="249" spans="1:60">
      <c r="A249" s="155" t="str">
        <f t="shared" si="17"/>
        <v/>
      </c>
      <c r="F249" s="155"/>
      <c r="G249" s="474" t="str">
        <f t="shared" si="16"/>
        <v/>
      </c>
      <c r="I249" s="155"/>
      <c r="J249" s="155" t="str">
        <f t="shared" si="13"/>
        <v/>
      </c>
      <c r="K249" s="155" t="str">
        <f t="shared" si="14"/>
        <v/>
      </c>
      <c r="R249" s="155"/>
      <c r="S249" s="155"/>
      <c r="X249" s="371"/>
      <c r="Y249" s="372"/>
      <c r="Z249"/>
      <c r="AB249" s="155"/>
      <c r="AZ249" s="338"/>
      <c r="BA249" s="379"/>
      <c r="BB249" s="155"/>
      <c r="BC249" s="391"/>
      <c r="BE249" s="279"/>
      <c r="BF249" s="393"/>
      <c r="BH249" s="155"/>
    </row>
    <row r="250" spans="1:60">
      <c r="A250" s="155" t="str">
        <f t="shared" si="17"/>
        <v/>
      </c>
      <c r="F250" s="155"/>
      <c r="G250" s="474" t="str">
        <f t="shared" si="16"/>
        <v/>
      </c>
      <c r="I250" s="155"/>
      <c r="J250" s="155" t="str">
        <f t="shared" si="13"/>
        <v/>
      </c>
      <c r="K250" s="155" t="str">
        <f t="shared" si="14"/>
        <v/>
      </c>
      <c r="R250" s="155"/>
      <c r="S250" s="155"/>
      <c r="X250" s="371"/>
      <c r="Y250" s="372"/>
      <c r="Z250"/>
      <c r="AB250" s="155"/>
      <c r="AZ250" s="338"/>
      <c r="BA250" s="379"/>
      <c r="BB250" s="155"/>
      <c r="BC250" s="391"/>
      <c r="BE250" s="279"/>
      <c r="BF250" s="393"/>
      <c r="BH250" s="155"/>
    </row>
    <row r="251" spans="1:60">
      <c r="A251" s="155" t="str">
        <f t="shared" si="17"/>
        <v/>
      </c>
      <c r="F251" s="155"/>
      <c r="G251" s="474" t="str">
        <f t="shared" si="16"/>
        <v/>
      </c>
      <c r="I251" s="155"/>
      <c r="J251" s="155" t="str">
        <f t="shared" si="13"/>
        <v/>
      </c>
      <c r="K251" s="155" t="str">
        <f t="shared" si="14"/>
        <v/>
      </c>
      <c r="R251" s="155"/>
      <c r="S251" s="155"/>
      <c r="X251" s="371"/>
      <c r="Y251" s="372"/>
      <c r="Z251"/>
      <c r="AB251" s="155"/>
      <c r="AZ251" s="338"/>
      <c r="BA251" s="379"/>
      <c r="BB251" s="155"/>
      <c r="BC251" s="391"/>
      <c r="BE251" s="279"/>
      <c r="BF251" s="393"/>
      <c r="BH251" s="155"/>
    </row>
    <row r="252" spans="1:60">
      <c r="A252" s="155" t="str">
        <f t="shared" si="17"/>
        <v/>
      </c>
      <c r="F252" s="155"/>
      <c r="G252" s="474" t="str">
        <f t="shared" si="16"/>
        <v/>
      </c>
      <c r="I252" s="155"/>
      <c r="J252" s="155" t="str">
        <f t="shared" si="13"/>
        <v/>
      </c>
      <c r="K252" s="155" t="str">
        <f t="shared" si="14"/>
        <v/>
      </c>
      <c r="R252" s="155"/>
      <c r="S252" s="155"/>
      <c r="X252" s="371"/>
      <c r="Y252" s="372"/>
      <c r="Z252"/>
      <c r="AB252" s="155"/>
      <c r="AZ252" s="338"/>
      <c r="BA252" s="379"/>
      <c r="BB252" s="155"/>
      <c r="BC252" s="391"/>
      <c r="BE252" s="279"/>
      <c r="BF252" s="393"/>
      <c r="BH252" s="155"/>
    </row>
    <row r="253" spans="1:60">
      <c r="A253" s="155" t="str">
        <f t="shared" si="17"/>
        <v/>
      </c>
      <c r="F253" s="155"/>
      <c r="G253" s="474" t="str">
        <f t="shared" si="16"/>
        <v/>
      </c>
      <c r="I253" s="155"/>
      <c r="J253" s="155" t="str">
        <f t="shared" si="13"/>
        <v/>
      </c>
      <c r="K253" s="155" t="str">
        <f t="shared" si="14"/>
        <v/>
      </c>
      <c r="R253" s="155"/>
      <c r="S253" s="155"/>
      <c r="X253" s="371"/>
      <c r="Y253" s="372"/>
      <c r="Z253"/>
      <c r="AB253" s="155"/>
      <c r="AZ253" s="338"/>
      <c r="BA253" s="379"/>
      <c r="BB253" s="155"/>
      <c r="BC253" s="391"/>
      <c r="BE253" s="279"/>
      <c r="BF253" s="393"/>
      <c r="BH253" s="155"/>
    </row>
    <row r="254" spans="1:60">
      <c r="A254" s="155" t="str">
        <f t="shared" si="17"/>
        <v/>
      </c>
      <c r="F254" s="155"/>
      <c r="G254" s="474" t="str">
        <f t="shared" si="16"/>
        <v/>
      </c>
      <c r="I254" s="155"/>
      <c r="J254" s="155" t="str">
        <f t="shared" si="13"/>
        <v/>
      </c>
      <c r="K254" s="155" t="str">
        <f t="shared" si="14"/>
        <v/>
      </c>
      <c r="R254" s="155"/>
      <c r="S254" s="155"/>
      <c r="X254" s="371"/>
      <c r="Y254" s="372"/>
      <c r="Z254"/>
      <c r="AB254" s="155"/>
      <c r="AZ254" s="338"/>
      <c r="BA254" s="379"/>
      <c r="BB254" s="155"/>
      <c r="BC254" s="391"/>
      <c r="BE254" s="279"/>
      <c r="BF254" s="393"/>
      <c r="BH254" s="155"/>
    </row>
    <row r="255" spans="1:60">
      <c r="A255" s="155" t="str">
        <f t="shared" si="17"/>
        <v/>
      </c>
      <c r="F255" s="155"/>
      <c r="G255" s="474" t="str">
        <f t="shared" si="16"/>
        <v/>
      </c>
      <c r="I255" s="155"/>
      <c r="J255" s="155" t="str">
        <f t="shared" si="13"/>
        <v/>
      </c>
      <c r="K255" s="155" t="str">
        <f t="shared" si="14"/>
        <v/>
      </c>
      <c r="R255" s="155"/>
      <c r="S255" s="155"/>
      <c r="X255" s="371"/>
      <c r="Y255" s="372"/>
      <c r="Z255"/>
      <c r="AB255" s="155"/>
      <c r="AZ255" s="338"/>
      <c r="BA255" s="379"/>
      <c r="BB255" s="155"/>
      <c r="BC255" s="391"/>
      <c r="BE255" s="279"/>
      <c r="BF255" s="393"/>
      <c r="BH255" s="155"/>
    </row>
    <row r="256" spans="1:60">
      <c r="A256" s="155" t="str">
        <f t="shared" si="17"/>
        <v/>
      </c>
      <c r="F256" s="155"/>
      <c r="G256" s="474" t="str">
        <f t="shared" si="16"/>
        <v/>
      </c>
      <c r="I256" s="155"/>
      <c r="J256" s="155" t="str">
        <f t="shared" si="13"/>
        <v/>
      </c>
      <c r="K256" s="155" t="str">
        <f t="shared" si="14"/>
        <v/>
      </c>
      <c r="R256" s="155"/>
      <c r="S256" s="155"/>
      <c r="X256" s="371"/>
      <c r="Y256" s="372"/>
      <c r="Z256"/>
      <c r="AB256" s="155"/>
      <c r="AZ256" s="338"/>
      <c r="BA256" s="379"/>
      <c r="BB256" s="155"/>
      <c r="BC256" s="391"/>
      <c r="BE256" s="279"/>
      <c r="BF256" s="393"/>
      <c r="BH256" s="155"/>
    </row>
    <row r="257" spans="1:60">
      <c r="A257" s="155" t="str">
        <f t="shared" si="17"/>
        <v/>
      </c>
      <c r="F257" s="155"/>
      <c r="G257" s="474" t="str">
        <f t="shared" si="16"/>
        <v/>
      </c>
      <c r="I257" s="155"/>
      <c r="J257" s="155" t="str">
        <f t="shared" si="13"/>
        <v/>
      </c>
      <c r="K257" s="155" t="str">
        <f t="shared" si="14"/>
        <v/>
      </c>
      <c r="R257" s="155"/>
      <c r="S257" s="155"/>
      <c r="X257" s="371"/>
      <c r="Y257" s="372"/>
      <c r="Z257"/>
      <c r="AB257" s="155"/>
      <c r="AZ257" s="338"/>
      <c r="BA257" s="379"/>
      <c r="BB257" s="155"/>
      <c r="BC257" s="391"/>
      <c r="BE257" s="279"/>
      <c r="BF257" s="393"/>
      <c r="BH257" s="155"/>
    </row>
    <row r="258" spans="1:60">
      <c r="A258" s="155" t="str">
        <f t="shared" si="17"/>
        <v/>
      </c>
      <c r="F258" s="155"/>
      <c r="G258" s="474" t="str">
        <f t="shared" si="16"/>
        <v/>
      </c>
      <c r="I258" s="155"/>
      <c r="J258" s="155" t="str">
        <f t="shared" si="13"/>
        <v/>
      </c>
      <c r="K258" s="155" t="str">
        <f t="shared" si="14"/>
        <v/>
      </c>
      <c r="R258" s="155"/>
      <c r="S258" s="155"/>
      <c r="X258" s="371"/>
      <c r="Y258" s="372"/>
      <c r="Z258"/>
      <c r="AB258" s="155"/>
      <c r="AZ258" s="338"/>
      <c r="BA258" s="379"/>
      <c r="BB258" s="155"/>
      <c r="BC258" s="391"/>
      <c r="BE258" s="279"/>
      <c r="BF258" s="393"/>
      <c r="BH258" s="155"/>
    </row>
    <row r="259" spans="1:60">
      <c r="A259" s="155" t="str">
        <f t="shared" si="17"/>
        <v/>
      </c>
      <c r="F259" s="155"/>
      <c r="G259" s="474" t="str">
        <f t="shared" si="16"/>
        <v/>
      </c>
      <c r="I259" s="155"/>
      <c r="J259" s="155" t="str">
        <f t="shared" si="13"/>
        <v/>
      </c>
      <c r="K259" s="155" t="str">
        <f t="shared" si="14"/>
        <v/>
      </c>
      <c r="R259" s="155"/>
      <c r="S259" s="155"/>
      <c r="X259" s="371"/>
      <c r="Y259" s="372"/>
      <c r="Z259"/>
      <c r="AB259" s="155"/>
      <c r="AZ259" s="338"/>
      <c r="BA259" s="379"/>
      <c r="BB259" s="155"/>
      <c r="BC259" s="391"/>
      <c r="BE259" s="279"/>
      <c r="BF259" s="393"/>
      <c r="BH259" s="155"/>
    </row>
    <row r="260" spans="1:60">
      <c r="A260" s="155" t="str">
        <f t="shared" si="17"/>
        <v/>
      </c>
      <c r="F260" s="155"/>
      <c r="G260" s="474" t="str">
        <f t="shared" si="16"/>
        <v/>
      </c>
      <c r="I260" s="155"/>
      <c r="J260" s="155" t="str">
        <f t="shared" si="13"/>
        <v/>
      </c>
      <c r="K260" s="155" t="str">
        <f t="shared" si="14"/>
        <v/>
      </c>
      <c r="R260" s="155"/>
      <c r="S260" s="155"/>
      <c r="X260" s="371"/>
      <c r="Y260" s="372"/>
      <c r="Z260"/>
      <c r="AB260" s="155"/>
      <c r="AZ260" s="338"/>
      <c r="BA260" s="379"/>
      <c r="BB260" s="155"/>
      <c r="BC260" s="391"/>
      <c r="BE260" s="279"/>
      <c r="BF260" s="393"/>
      <c r="BH260" s="155"/>
    </row>
    <row r="261" spans="1:60">
      <c r="A261" s="155" t="str">
        <f t="shared" si="17"/>
        <v/>
      </c>
      <c r="F261" s="155"/>
      <c r="G261" s="474" t="str">
        <f t="shared" si="16"/>
        <v/>
      </c>
      <c r="I261" s="155"/>
      <c r="J261" s="155" t="str">
        <f t="shared" si="13"/>
        <v/>
      </c>
      <c r="K261" s="155" t="str">
        <f t="shared" si="14"/>
        <v/>
      </c>
      <c r="R261" s="155"/>
      <c r="S261" s="155"/>
      <c r="X261" s="371"/>
      <c r="Y261" s="372"/>
      <c r="Z261"/>
      <c r="AB261" s="155"/>
      <c r="AZ261" s="338"/>
      <c r="BA261" s="379"/>
      <c r="BB261" s="155"/>
      <c r="BC261" s="391"/>
      <c r="BE261" s="279"/>
      <c r="BF261" s="393"/>
      <c r="BH261" s="155"/>
    </row>
    <row r="262" spans="1:60">
      <c r="A262" s="155" t="str">
        <f t="shared" si="17"/>
        <v/>
      </c>
      <c r="F262" s="155"/>
      <c r="G262" s="474" t="str">
        <f t="shared" si="16"/>
        <v/>
      </c>
      <c r="I262" s="155"/>
      <c r="J262" s="155" t="str">
        <f t="shared" si="13"/>
        <v/>
      </c>
      <c r="K262" s="155" t="str">
        <f t="shared" si="14"/>
        <v/>
      </c>
      <c r="R262" s="155"/>
      <c r="S262" s="155"/>
      <c r="X262" s="371"/>
      <c r="Y262" s="372"/>
      <c r="Z262"/>
      <c r="AB262" s="155"/>
      <c r="AZ262" s="338"/>
      <c r="BA262" s="379"/>
      <c r="BB262" s="155"/>
      <c r="BC262" s="391"/>
      <c r="BE262" s="279"/>
      <c r="BF262" s="393"/>
      <c r="BH262" s="155"/>
    </row>
    <row r="263" spans="1:60">
      <c r="A263" s="155" t="str">
        <f t="shared" si="17"/>
        <v/>
      </c>
      <c r="F263" s="155"/>
      <c r="G263" s="474" t="str">
        <f t="shared" si="16"/>
        <v/>
      </c>
      <c r="I263" s="155"/>
      <c r="J263" s="155" t="str">
        <f t="shared" si="13"/>
        <v/>
      </c>
      <c r="K263" s="155" t="str">
        <f t="shared" si="14"/>
        <v/>
      </c>
      <c r="R263" s="155"/>
      <c r="S263" s="155"/>
      <c r="X263" s="371"/>
      <c r="Y263" s="372"/>
      <c r="Z263"/>
      <c r="AB263" s="155"/>
      <c r="AZ263" s="338"/>
      <c r="BA263" s="379"/>
      <c r="BB263" s="155"/>
      <c r="BC263" s="391"/>
      <c r="BE263" s="279"/>
      <c r="BF263" s="393"/>
      <c r="BH263" s="155"/>
    </row>
    <row r="264" spans="1:60">
      <c r="A264" s="155" t="str">
        <f t="shared" si="17"/>
        <v/>
      </c>
      <c r="F264" s="155"/>
      <c r="G264" s="474" t="str">
        <f t="shared" si="16"/>
        <v/>
      </c>
      <c r="I264" s="155"/>
      <c r="J264" s="155" t="str">
        <f t="shared" si="13"/>
        <v/>
      </c>
      <c r="K264" s="155" t="str">
        <f t="shared" si="14"/>
        <v/>
      </c>
      <c r="R264" s="155"/>
      <c r="S264" s="155"/>
      <c r="X264" s="371"/>
      <c r="Y264" s="372"/>
      <c r="Z264"/>
      <c r="AB264" s="155"/>
      <c r="AZ264" s="338"/>
      <c r="BA264" s="379"/>
      <c r="BB264" s="155"/>
      <c r="BC264" s="391"/>
      <c r="BE264" s="279"/>
      <c r="BF264" s="393"/>
      <c r="BH264" s="155"/>
    </row>
    <row r="265" spans="1:60">
      <c r="A265" s="155" t="str">
        <f t="shared" si="17"/>
        <v/>
      </c>
      <c r="F265" s="155"/>
      <c r="G265" s="474" t="str">
        <f t="shared" si="16"/>
        <v/>
      </c>
      <c r="I265" s="155"/>
      <c r="J265" s="155" t="str">
        <f t="shared" ref="J265:J302" si="18">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19">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1"/>
      <c r="Y265" s="372"/>
      <c r="Z265"/>
      <c r="AB265" s="155"/>
      <c r="AZ265" s="338"/>
      <c r="BA265" s="379"/>
      <c r="BB265" s="155"/>
      <c r="BC265" s="391"/>
      <c r="BE265" s="279"/>
      <c r="BF265" s="393"/>
      <c r="BH265" s="155"/>
    </row>
    <row r="266" spans="1:60">
      <c r="A266" s="155" t="str">
        <f t="shared" si="17"/>
        <v/>
      </c>
      <c r="F266" s="155"/>
      <c r="G266" s="474" t="str">
        <f t="shared" si="16"/>
        <v/>
      </c>
      <c r="I266" s="155"/>
      <c r="J266" s="155" t="str">
        <f t="shared" si="18"/>
        <v/>
      </c>
      <c r="K266" s="155" t="str">
        <f t="shared" si="19"/>
        <v/>
      </c>
      <c r="R266" s="155"/>
      <c r="S266" s="155"/>
      <c r="X266" s="371"/>
      <c r="Y266" s="372"/>
      <c r="Z266"/>
      <c r="AB266" s="155"/>
      <c r="AZ266" s="338"/>
      <c r="BA266" s="379"/>
      <c r="BB266" s="155"/>
      <c r="BC266" s="391"/>
      <c r="BE266" s="279"/>
      <c r="BF266" s="393"/>
      <c r="BH266" s="155"/>
    </row>
    <row r="267" spans="1:60">
      <c r="A267" s="155" t="str">
        <f t="shared" si="17"/>
        <v/>
      </c>
      <c r="F267" s="155"/>
      <c r="G267" s="474" t="str">
        <f t="shared" si="16"/>
        <v/>
      </c>
      <c r="I267" s="155"/>
      <c r="J267" s="155" t="str">
        <f t="shared" si="18"/>
        <v/>
      </c>
      <c r="K267" s="155" t="str">
        <f t="shared" si="19"/>
        <v/>
      </c>
      <c r="R267" s="155"/>
      <c r="S267" s="155"/>
      <c r="X267" s="371"/>
      <c r="Y267" s="372"/>
      <c r="Z267"/>
      <c r="AB267" s="155"/>
      <c r="AZ267" s="338"/>
      <c r="BA267" s="379"/>
      <c r="BB267" s="155"/>
      <c r="BC267" s="391"/>
      <c r="BE267" s="279"/>
      <c r="BF267" s="393"/>
      <c r="BH267" s="155"/>
    </row>
    <row r="268" spans="1:60">
      <c r="A268" s="155" t="str">
        <f t="shared" si="17"/>
        <v/>
      </c>
      <c r="F268" s="155"/>
      <c r="G268" s="474" t="str">
        <f t="shared" si="16"/>
        <v/>
      </c>
      <c r="I268" s="155"/>
      <c r="J268" s="155" t="str">
        <f t="shared" si="18"/>
        <v/>
      </c>
      <c r="K268" s="155" t="str">
        <f t="shared" si="19"/>
        <v/>
      </c>
      <c r="R268" s="155"/>
      <c r="S268" s="155"/>
      <c r="X268" s="371"/>
      <c r="Y268" s="372"/>
      <c r="Z268"/>
      <c r="AB268" s="155"/>
      <c r="AZ268" s="338"/>
      <c r="BA268" s="379"/>
      <c r="BB268" s="155"/>
      <c r="BC268" s="391"/>
      <c r="BE268" s="279"/>
      <c r="BF268" s="393"/>
      <c r="BH268" s="155"/>
    </row>
    <row r="269" spans="1:60">
      <c r="A269" s="155" t="str">
        <f t="shared" si="17"/>
        <v/>
      </c>
      <c r="F269" s="155"/>
      <c r="G269" s="474" t="str">
        <f t="shared" si="16"/>
        <v/>
      </c>
      <c r="I269" s="155"/>
      <c r="J269" s="155" t="str">
        <f t="shared" si="18"/>
        <v/>
      </c>
      <c r="K269" s="155" t="str">
        <f t="shared" si="19"/>
        <v/>
      </c>
      <c r="R269" s="155"/>
      <c r="S269" s="155"/>
      <c r="X269" s="371"/>
      <c r="Y269" s="372"/>
      <c r="Z269"/>
      <c r="AB269" s="155"/>
      <c r="AZ269" s="338"/>
      <c r="BA269" s="379"/>
      <c r="BB269" s="155"/>
      <c r="BC269" s="391"/>
      <c r="BE269" s="279"/>
      <c r="BF269" s="393"/>
      <c r="BH269" s="155"/>
    </row>
    <row r="270" spans="1:60">
      <c r="A270" s="155" t="str">
        <f t="shared" si="17"/>
        <v/>
      </c>
      <c r="F270" s="155"/>
      <c r="G270" s="474" t="str">
        <f t="shared" si="16"/>
        <v/>
      </c>
      <c r="I270" s="155"/>
      <c r="J270" s="155" t="str">
        <f t="shared" si="18"/>
        <v/>
      </c>
      <c r="K270" s="155" t="str">
        <f t="shared" si="19"/>
        <v/>
      </c>
      <c r="R270" s="155"/>
      <c r="S270" s="155"/>
      <c r="X270" s="371"/>
      <c r="Y270" s="372"/>
      <c r="Z270"/>
      <c r="AB270" s="155"/>
      <c r="AZ270" s="338"/>
      <c r="BA270" s="379"/>
      <c r="BB270" s="155"/>
      <c r="BC270" s="391"/>
      <c r="BE270" s="279"/>
      <c r="BF270" s="393"/>
      <c r="BH270" s="155"/>
    </row>
    <row r="271" spans="1:60">
      <c r="A271" s="155" t="str">
        <f t="shared" si="17"/>
        <v/>
      </c>
      <c r="F271" s="155"/>
      <c r="G271" s="474" t="str">
        <f t="shared" si="16"/>
        <v/>
      </c>
      <c r="I271" s="155"/>
      <c r="J271" s="155" t="str">
        <f t="shared" si="18"/>
        <v/>
      </c>
      <c r="K271" s="155" t="str">
        <f t="shared" si="19"/>
        <v/>
      </c>
      <c r="R271" s="155"/>
      <c r="S271" s="155"/>
      <c r="X271" s="371"/>
      <c r="Y271" s="372"/>
      <c r="Z271"/>
      <c r="AB271" s="155"/>
      <c r="AZ271" s="338"/>
      <c r="BA271" s="379"/>
      <c r="BB271" s="155"/>
      <c r="BC271" s="391"/>
      <c r="BE271" s="279"/>
      <c r="BF271" s="393"/>
      <c r="BH271" s="155"/>
    </row>
    <row r="272" spans="1:60">
      <c r="A272" s="155" t="str">
        <f t="shared" si="17"/>
        <v/>
      </c>
      <c r="F272" s="155"/>
      <c r="G272" s="474" t="str">
        <f t="shared" si="16"/>
        <v/>
      </c>
      <c r="I272" s="155"/>
      <c r="J272" s="155" t="str">
        <f t="shared" si="18"/>
        <v/>
      </c>
      <c r="K272" s="155" t="str">
        <f t="shared" si="19"/>
        <v/>
      </c>
      <c r="R272" s="155"/>
      <c r="S272" s="155"/>
      <c r="X272" s="371"/>
      <c r="Y272" s="372"/>
      <c r="Z272"/>
      <c r="AB272" s="155"/>
      <c r="AZ272" s="338"/>
      <c r="BA272" s="379"/>
      <c r="BB272" s="155"/>
      <c r="BC272" s="391"/>
      <c r="BE272" s="279"/>
      <c r="BF272" s="393"/>
      <c r="BH272" s="155"/>
    </row>
    <row r="273" spans="1:60">
      <c r="A273" s="155" t="str">
        <f t="shared" si="17"/>
        <v/>
      </c>
      <c r="F273" s="155"/>
      <c r="G273" s="474" t="str">
        <f t="shared" si="16"/>
        <v/>
      </c>
      <c r="I273" s="155"/>
      <c r="J273" s="155" t="str">
        <f t="shared" si="18"/>
        <v/>
      </c>
      <c r="K273" s="155" t="str">
        <f t="shared" si="19"/>
        <v/>
      </c>
      <c r="R273" s="155"/>
      <c r="S273" s="155"/>
      <c r="X273" s="371"/>
      <c r="Y273" s="372"/>
      <c r="Z273"/>
      <c r="AB273" s="155"/>
      <c r="AZ273" s="338"/>
      <c r="BA273" s="379"/>
      <c r="BB273" s="155"/>
      <c r="BC273" s="391"/>
      <c r="BE273" s="279"/>
      <c r="BF273" s="393"/>
      <c r="BH273" s="155"/>
    </row>
    <row r="274" spans="1:60">
      <c r="A274" s="155" t="str">
        <f t="shared" si="17"/>
        <v/>
      </c>
      <c r="F274" s="155"/>
      <c r="G274" s="474" t="str">
        <f t="shared" si="16"/>
        <v/>
      </c>
      <c r="I274" s="155"/>
      <c r="J274" s="155" t="str">
        <f t="shared" si="18"/>
        <v/>
      </c>
      <c r="K274" s="155" t="str">
        <f t="shared" si="19"/>
        <v/>
      </c>
      <c r="R274" s="155"/>
      <c r="S274" s="155"/>
      <c r="X274" s="371"/>
      <c r="Y274" s="372"/>
      <c r="Z274"/>
      <c r="AB274" s="155"/>
      <c r="AZ274" s="338"/>
      <c r="BA274" s="379"/>
      <c r="BB274" s="155"/>
      <c r="BC274" s="391"/>
      <c r="BE274" s="279"/>
      <c r="BF274" s="393"/>
      <c r="BH274" s="155"/>
    </row>
    <row r="275" spans="1:60">
      <c r="A275" s="155" t="str">
        <f t="shared" si="17"/>
        <v/>
      </c>
      <c r="F275" s="155"/>
      <c r="G275" s="474" t="str">
        <f t="shared" si="16"/>
        <v/>
      </c>
      <c r="I275" s="155"/>
      <c r="J275" s="155" t="str">
        <f t="shared" si="18"/>
        <v/>
      </c>
      <c r="K275" s="155" t="str">
        <f t="shared" si="19"/>
        <v/>
      </c>
      <c r="R275" s="155"/>
      <c r="S275" s="155"/>
      <c r="X275" s="371"/>
      <c r="Y275" s="372"/>
      <c r="Z275"/>
      <c r="AB275" s="155"/>
      <c r="AZ275" s="338"/>
      <c r="BA275" s="379"/>
      <c r="BB275" s="155"/>
      <c r="BC275" s="391"/>
      <c r="BE275" s="279"/>
      <c r="BF275" s="393"/>
      <c r="BH275" s="155"/>
    </row>
    <row r="276" spans="1:60">
      <c r="A276" s="155" t="str">
        <f t="shared" si="17"/>
        <v/>
      </c>
      <c r="F276" s="155"/>
      <c r="G276" s="474" t="str">
        <f t="shared" si="16"/>
        <v/>
      </c>
      <c r="I276" s="155"/>
      <c r="J276" s="155" t="str">
        <f t="shared" si="18"/>
        <v/>
      </c>
      <c r="K276" s="155" t="str">
        <f t="shared" si="19"/>
        <v/>
      </c>
      <c r="R276" s="155"/>
      <c r="S276" s="155"/>
      <c r="X276" s="371"/>
      <c r="Y276" s="372"/>
      <c r="Z276"/>
      <c r="AB276" s="155"/>
      <c r="AZ276" s="338"/>
      <c r="BA276" s="379"/>
      <c r="BB276" s="155"/>
      <c r="BC276" s="391"/>
      <c r="BE276" s="279"/>
      <c r="BF276" s="393"/>
      <c r="BH276" s="155"/>
    </row>
    <row r="277" spans="1:60">
      <c r="A277" s="155" t="str">
        <f t="shared" si="17"/>
        <v/>
      </c>
      <c r="F277" s="155"/>
      <c r="G277" s="474" t="str">
        <f t="shared" ref="G277:G301" si="20">IF(ISBLANK($H277),"",INDEX($5:$5,MATCH(F277,$4:$4,0)))</f>
        <v/>
      </c>
      <c r="I277" s="155"/>
      <c r="J277" s="155" t="str">
        <f t="shared" si="18"/>
        <v/>
      </c>
      <c r="K277" s="155" t="str">
        <f t="shared" si="19"/>
        <v/>
      </c>
      <c r="R277" s="155"/>
      <c r="S277" s="155"/>
      <c r="X277" s="371"/>
      <c r="Y277" s="372"/>
      <c r="Z277"/>
      <c r="AB277" s="155"/>
      <c r="AZ277" s="338"/>
      <c r="BA277" s="379"/>
      <c r="BB277" s="155"/>
      <c r="BC277" s="391"/>
      <c r="BE277" s="279"/>
      <c r="BF277" s="393"/>
      <c r="BH277" s="155"/>
    </row>
    <row r="278" spans="1:60">
      <c r="A278" s="155" t="str">
        <f t="shared" si="17"/>
        <v/>
      </c>
      <c r="F278" s="155"/>
      <c r="G278" s="474" t="str">
        <f t="shared" si="20"/>
        <v/>
      </c>
      <c r="I278" s="155"/>
      <c r="J278" s="155" t="str">
        <f t="shared" si="18"/>
        <v/>
      </c>
      <c r="K278" s="155" t="str">
        <f t="shared" si="19"/>
        <v/>
      </c>
      <c r="R278" s="155"/>
      <c r="S278" s="155"/>
      <c r="X278" s="371"/>
      <c r="Y278" s="372"/>
      <c r="Z278"/>
      <c r="AB278" s="155"/>
      <c r="AZ278" s="338"/>
      <c r="BA278" s="379"/>
      <c r="BB278" s="155"/>
      <c r="BC278" s="391"/>
      <c r="BE278" s="279"/>
      <c r="BF278" s="393"/>
      <c r="BH278" s="155"/>
    </row>
    <row r="279" spans="1:60">
      <c r="A279" s="155" t="str">
        <f t="shared" si="17"/>
        <v/>
      </c>
      <c r="F279" s="155"/>
      <c r="G279" s="474" t="str">
        <f t="shared" si="20"/>
        <v/>
      </c>
      <c r="I279" s="155"/>
      <c r="J279" s="155" t="str">
        <f t="shared" si="18"/>
        <v/>
      </c>
      <c r="K279" s="155" t="str">
        <f t="shared" si="19"/>
        <v/>
      </c>
      <c r="R279" s="155"/>
      <c r="S279" s="155"/>
      <c r="X279" s="371"/>
      <c r="Y279" s="372"/>
      <c r="Z279"/>
      <c r="AB279" s="155"/>
      <c r="AZ279" s="338"/>
      <c r="BA279" s="379"/>
      <c r="BB279" s="155"/>
      <c r="BC279" s="391"/>
      <c r="BE279" s="279"/>
      <c r="BF279" s="393"/>
      <c r="BH279" s="155"/>
    </row>
    <row r="280" spans="1:60">
      <c r="A280" s="155" t="str">
        <f t="shared" si="17"/>
        <v/>
      </c>
      <c r="F280" s="155"/>
      <c r="G280" s="474" t="str">
        <f t="shared" si="20"/>
        <v/>
      </c>
      <c r="I280" s="155"/>
      <c r="J280" s="155" t="str">
        <f t="shared" si="18"/>
        <v/>
      </c>
      <c r="K280" s="155" t="str">
        <f t="shared" si="19"/>
        <v/>
      </c>
      <c r="R280" s="155"/>
      <c r="S280" s="155"/>
      <c r="X280" s="371"/>
      <c r="Y280" s="372"/>
      <c r="Z280"/>
      <c r="AB280" s="155"/>
      <c r="AZ280" s="338"/>
      <c r="BA280" s="379"/>
      <c r="BB280" s="155"/>
      <c r="BC280" s="391"/>
      <c r="BE280" s="279"/>
      <c r="BF280" s="393"/>
      <c r="BH280" s="155"/>
    </row>
    <row r="281" spans="1:60">
      <c r="A281" s="155" t="str">
        <f t="shared" si="17"/>
        <v/>
      </c>
      <c r="F281" s="155"/>
      <c r="G281" s="474" t="str">
        <f t="shared" si="20"/>
        <v/>
      </c>
      <c r="I281" s="155"/>
      <c r="J281" s="155" t="str">
        <f t="shared" si="18"/>
        <v/>
      </c>
      <c r="K281" s="155" t="str">
        <f t="shared" si="19"/>
        <v/>
      </c>
      <c r="R281" s="155"/>
      <c r="S281" s="155"/>
      <c r="X281" s="371"/>
      <c r="Y281" s="372"/>
      <c r="Z281"/>
      <c r="AB281" s="155"/>
      <c r="AZ281" s="338"/>
      <c r="BA281" s="379"/>
      <c r="BB281" s="155"/>
      <c r="BC281" s="391"/>
      <c r="BE281" s="279"/>
      <c r="BF281" s="393"/>
      <c r="BH281" s="155"/>
    </row>
    <row r="282" spans="1:60">
      <c r="A282" s="155" t="str">
        <f t="shared" si="17"/>
        <v/>
      </c>
      <c r="F282" s="155"/>
      <c r="G282" s="474" t="str">
        <f t="shared" si="20"/>
        <v/>
      </c>
      <c r="I282" s="155"/>
      <c r="J282" s="155" t="str">
        <f t="shared" si="18"/>
        <v/>
      </c>
      <c r="K282" s="155" t="str">
        <f t="shared" si="19"/>
        <v/>
      </c>
      <c r="R282" s="155"/>
      <c r="S282" s="155"/>
      <c r="X282" s="371"/>
      <c r="Y282" s="372"/>
      <c r="Z282"/>
      <c r="AB282" s="155"/>
      <c r="AZ282" s="338"/>
      <c r="BA282" s="379"/>
      <c r="BB282" s="155"/>
      <c r="BC282" s="391"/>
      <c r="BE282" s="279"/>
      <c r="BF282" s="393"/>
      <c r="BH282" s="155"/>
    </row>
    <row r="283" spans="1:60">
      <c r="A283" s="155" t="str">
        <f t="shared" si="17"/>
        <v/>
      </c>
      <c r="F283" s="155"/>
      <c r="G283" s="474" t="str">
        <f t="shared" si="20"/>
        <v/>
      </c>
      <c r="I283" s="155"/>
      <c r="J283" s="155" t="str">
        <f t="shared" si="18"/>
        <v/>
      </c>
      <c r="K283" s="155" t="str">
        <f t="shared" si="19"/>
        <v/>
      </c>
      <c r="R283" s="155"/>
      <c r="S283" s="155"/>
      <c r="X283" s="371"/>
      <c r="Y283" s="372"/>
      <c r="Z283"/>
      <c r="AB283" s="155"/>
      <c r="AZ283" s="338"/>
      <c r="BA283" s="379"/>
      <c r="BB283" s="155"/>
      <c r="BC283" s="391"/>
      <c r="BE283" s="279"/>
      <c r="BF283" s="393"/>
      <c r="BH283" s="155"/>
    </row>
    <row r="284" spans="1:60">
      <c r="A284" s="155" t="str">
        <f t="shared" si="17"/>
        <v/>
      </c>
      <c r="F284" s="155"/>
      <c r="G284" s="474" t="str">
        <f t="shared" si="20"/>
        <v/>
      </c>
      <c r="I284" s="155"/>
      <c r="J284" s="155" t="str">
        <f t="shared" si="18"/>
        <v/>
      </c>
      <c r="K284" s="155" t="str">
        <f t="shared" si="19"/>
        <v/>
      </c>
      <c r="R284" s="155"/>
      <c r="S284" s="155"/>
      <c r="X284" s="371"/>
      <c r="Y284" s="372"/>
      <c r="Z284"/>
      <c r="AB284" s="155"/>
      <c r="AZ284" s="338"/>
      <c r="BA284" s="379"/>
      <c r="BB284" s="155"/>
      <c r="BC284" s="391"/>
      <c r="BE284" s="279"/>
      <c r="BF284" s="393"/>
      <c r="BH284" s="155"/>
    </row>
    <row r="285" spans="1:60">
      <c r="A285" s="155" t="str">
        <f t="shared" si="17"/>
        <v/>
      </c>
      <c r="F285" s="155"/>
      <c r="G285" s="474" t="str">
        <f t="shared" si="20"/>
        <v/>
      </c>
      <c r="I285" s="155"/>
      <c r="J285" s="155" t="str">
        <f t="shared" si="18"/>
        <v/>
      </c>
      <c r="K285" s="155" t="str">
        <f t="shared" si="19"/>
        <v/>
      </c>
      <c r="R285" s="155"/>
      <c r="S285" s="155"/>
      <c r="X285" s="371"/>
      <c r="Y285" s="372"/>
      <c r="Z285"/>
      <c r="AB285" s="155"/>
      <c r="AZ285" s="338"/>
      <c r="BA285" s="379"/>
      <c r="BB285" s="155"/>
      <c r="BC285" s="391"/>
      <c r="BE285" s="279"/>
      <c r="BF285" s="393"/>
      <c r="BH285" s="155"/>
    </row>
    <row r="286" spans="1:60">
      <c r="A286" s="155" t="str">
        <f t="shared" si="17"/>
        <v/>
      </c>
      <c r="F286" s="155"/>
      <c r="G286" s="474" t="str">
        <f t="shared" si="20"/>
        <v/>
      </c>
      <c r="I286" s="155"/>
      <c r="J286" s="155" t="str">
        <f t="shared" si="18"/>
        <v/>
      </c>
      <c r="K286" s="155" t="str">
        <f t="shared" si="19"/>
        <v/>
      </c>
      <c r="R286" s="155"/>
      <c r="S286" s="155"/>
      <c r="X286" s="371"/>
      <c r="Y286" s="372"/>
      <c r="Z286"/>
      <c r="AB286" s="155"/>
      <c r="AZ286" s="338"/>
      <c r="BA286" s="379"/>
      <c r="BB286" s="155"/>
      <c r="BC286" s="391"/>
      <c r="BE286" s="279"/>
      <c r="BF286" s="393"/>
      <c r="BH286" s="155"/>
    </row>
    <row r="287" spans="1:60">
      <c r="A287" s="155" t="str">
        <f t="shared" si="17"/>
        <v/>
      </c>
      <c r="F287" s="155"/>
      <c r="G287" s="474" t="str">
        <f t="shared" si="20"/>
        <v/>
      </c>
      <c r="I287" s="155"/>
      <c r="J287" s="155" t="str">
        <f t="shared" si="18"/>
        <v/>
      </c>
      <c r="K287" s="155" t="str">
        <f t="shared" si="19"/>
        <v/>
      </c>
      <c r="R287" s="155"/>
      <c r="S287" s="155"/>
      <c r="X287" s="371"/>
      <c r="Y287" s="372"/>
      <c r="Z287"/>
      <c r="AB287" s="155"/>
      <c r="AZ287" s="338"/>
      <c r="BA287" s="379"/>
      <c r="BB287" s="155"/>
      <c r="BC287" s="391"/>
      <c r="BE287" s="279"/>
      <c r="BF287" s="393"/>
      <c r="BH287" s="155"/>
    </row>
    <row r="288" spans="1:60">
      <c r="A288" s="155" t="str">
        <f t="shared" si="17"/>
        <v/>
      </c>
      <c r="F288" s="155"/>
      <c r="G288" s="474" t="str">
        <f t="shared" si="20"/>
        <v/>
      </c>
      <c r="I288" s="155"/>
      <c r="J288" s="155" t="str">
        <f t="shared" si="18"/>
        <v/>
      </c>
      <c r="K288" s="155" t="str">
        <f t="shared" si="19"/>
        <v/>
      </c>
      <c r="R288" s="155"/>
      <c r="S288" s="155"/>
      <c r="X288" s="371"/>
      <c r="Y288" s="372"/>
      <c r="Z288"/>
      <c r="AB288" s="155"/>
      <c r="AZ288" s="338"/>
      <c r="BA288" s="379"/>
      <c r="BB288" s="155"/>
      <c r="BC288" s="391"/>
      <c r="BE288" s="279"/>
      <c r="BF288" s="393"/>
      <c r="BH288" s="155"/>
    </row>
    <row r="289" spans="1:60">
      <c r="A289" s="155" t="str">
        <f t="shared" si="17"/>
        <v/>
      </c>
      <c r="F289" s="155"/>
      <c r="G289" s="474" t="str">
        <f t="shared" si="20"/>
        <v/>
      </c>
      <c r="I289" s="155"/>
      <c r="J289" s="155" t="str">
        <f t="shared" si="18"/>
        <v/>
      </c>
      <c r="K289" s="155" t="str">
        <f t="shared" si="19"/>
        <v/>
      </c>
      <c r="R289" s="155"/>
      <c r="S289" s="155"/>
      <c r="X289" s="371"/>
      <c r="Y289" s="372"/>
      <c r="Z289"/>
      <c r="AB289" s="155"/>
      <c r="AZ289" s="338"/>
      <c r="BA289" s="379"/>
      <c r="BB289" s="155"/>
      <c r="BC289" s="391"/>
      <c r="BE289" s="279"/>
      <c r="BF289" s="393"/>
      <c r="BH289" s="155"/>
    </row>
    <row r="290" spans="1:60">
      <c r="A290" s="155" t="str">
        <f t="shared" si="17"/>
        <v/>
      </c>
      <c r="F290" s="155"/>
      <c r="G290" s="474" t="str">
        <f t="shared" si="20"/>
        <v/>
      </c>
      <c r="I290" s="155"/>
      <c r="J290" s="155" t="str">
        <f t="shared" si="18"/>
        <v/>
      </c>
      <c r="K290" s="155" t="str">
        <f t="shared" si="19"/>
        <v/>
      </c>
      <c r="R290" s="155"/>
      <c r="S290" s="155"/>
      <c r="X290" s="371"/>
      <c r="Y290" s="372"/>
      <c r="Z290"/>
      <c r="AB290" s="155"/>
      <c r="AZ290" s="338"/>
      <c r="BA290" s="379"/>
      <c r="BB290" s="155"/>
      <c r="BC290" s="391"/>
      <c r="BE290" s="279"/>
      <c r="BF290" s="393"/>
      <c r="BH290" s="155"/>
    </row>
    <row r="291" spans="1:60">
      <c r="A291" s="155" t="str">
        <f t="shared" si="17"/>
        <v/>
      </c>
      <c r="F291" s="155"/>
      <c r="G291" s="474" t="str">
        <f t="shared" si="20"/>
        <v/>
      </c>
      <c r="I291" s="155"/>
      <c r="J291" s="155" t="str">
        <f t="shared" si="18"/>
        <v/>
      </c>
      <c r="K291" s="155" t="str">
        <f t="shared" si="19"/>
        <v/>
      </c>
      <c r="R291" s="155"/>
      <c r="S291" s="155"/>
      <c r="X291" s="371"/>
      <c r="Y291" s="372"/>
      <c r="Z291"/>
      <c r="AB291" s="155"/>
      <c r="AZ291" s="338"/>
      <c r="BA291" s="379"/>
      <c r="BB291" s="155"/>
      <c r="BC291" s="391"/>
      <c r="BE291" s="279"/>
      <c r="BF291" s="393"/>
      <c r="BH291" s="155"/>
    </row>
    <row r="292" spans="1:60">
      <c r="A292" s="155" t="str">
        <f t="shared" si="17"/>
        <v/>
      </c>
      <c r="F292" s="155"/>
      <c r="G292" s="474" t="str">
        <f t="shared" si="20"/>
        <v/>
      </c>
      <c r="I292" s="155"/>
      <c r="J292" s="155" t="str">
        <f t="shared" si="18"/>
        <v/>
      </c>
      <c r="K292" s="155" t="str">
        <f t="shared" si="19"/>
        <v/>
      </c>
      <c r="R292" s="155"/>
      <c r="S292" s="155"/>
      <c r="X292" s="371"/>
      <c r="Y292" s="372"/>
      <c r="Z292"/>
      <c r="AB292" s="155"/>
      <c r="AZ292" s="338"/>
      <c r="BA292" s="379"/>
      <c r="BB292" s="155"/>
      <c r="BC292" s="391"/>
      <c r="BE292" s="279"/>
      <c r="BF292" s="393"/>
      <c r="BH292" s="155"/>
    </row>
    <row r="293" spans="1:60">
      <c r="A293" s="155" t="str">
        <f t="shared" si="17"/>
        <v/>
      </c>
      <c r="F293" s="155"/>
      <c r="G293" s="474" t="str">
        <f t="shared" si="20"/>
        <v/>
      </c>
      <c r="I293" s="155"/>
      <c r="J293" s="155" t="str">
        <f t="shared" si="18"/>
        <v/>
      </c>
      <c r="K293" s="155" t="str">
        <f t="shared" si="19"/>
        <v/>
      </c>
      <c r="R293" s="155"/>
      <c r="S293" s="155"/>
      <c r="X293" s="371"/>
      <c r="Y293" s="372"/>
      <c r="Z293"/>
      <c r="AB293" s="155"/>
      <c r="AZ293" s="338"/>
      <c r="BA293" s="379"/>
      <c r="BB293" s="155"/>
      <c r="BC293" s="391"/>
      <c r="BE293" s="279"/>
      <c r="BF293" s="393"/>
      <c r="BH293" s="155"/>
    </row>
    <row r="294" spans="1:60">
      <c r="A294" s="155" t="str">
        <f t="shared" si="17"/>
        <v/>
      </c>
      <c r="F294" s="155"/>
      <c r="G294" s="474" t="str">
        <f t="shared" si="20"/>
        <v/>
      </c>
      <c r="I294" s="155"/>
      <c r="J294" s="155" t="str">
        <f t="shared" si="18"/>
        <v/>
      </c>
      <c r="K294" s="155" t="str">
        <f t="shared" si="19"/>
        <v/>
      </c>
      <c r="R294" s="155"/>
      <c r="S294" s="155"/>
      <c r="X294" s="371"/>
      <c r="Y294" s="372"/>
      <c r="Z294"/>
      <c r="AB294" s="155"/>
      <c r="AZ294" s="338"/>
      <c r="BA294" s="379"/>
      <c r="BB294" s="155"/>
      <c r="BC294" s="391"/>
      <c r="BE294" s="279"/>
      <c r="BF294" s="393"/>
      <c r="BH294" s="155"/>
    </row>
    <row r="295" spans="1:60">
      <c r="A295" s="155" t="str">
        <f t="shared" si="17"/>
        <v/>
      </c>
      <c r="F295" s="155"/>
      <c r="G295" s="474" t="str">
        <f t="shared" si="20"/>
        <v/>
      </c>
      <c r="I295" s="155"/>
      <c r="J295" s="155" t="str">
        <f t="shared" si="18"/>
        <v/>
      </c>
      <c r="K295" s="155" t="str">
        <f t="shared" si="19"/>
        <v/>
      </c>
      <c r="R295" s="155"/>
      <c r="S295" s="155"/>
      <c r="X295" s="371"/>
      <c r="Y295" s="372"/>
      <c r="Z295"/>
      <c r="AB295" s="155"/>
      <c r="AZ295" s="338"/>
      <c r="BA295" s="379"/>
      <c r="BB295" s="155"/>
      <c r="BC295" s="391"/>
      <c r="BE295" s="279"/>
      <c r="BF295" s="393"/>
      <c r="BH295" s="155"/>
    </row>
    <row r="296" spans="1:60">
      <c r="A296" s="155" t="str">
        <f t="shared" si="17"/>
        <v/>
      </c>
      <c r="F296" s="155"/>
      <c r="G296" s="474" t="str">
        <f t="shared" si="20"/>
        <v/>
      </c>
      <c r="I296" s="155"/>
      <c r="J296" s="155" t="str">
        <f t="shared" si="18"/>
        <v/>
      </c>
      <c r="K296" s="155" t="str">
        <f t="shared" si="19"/>
        <v/>
      </c>
      <c r="R296" s="155"/>
      <c r="S296" s="155"/>
      <c r="X296" s="371"/>
      <c r="Y296" s="372"/>
      <c r="Z296"/>
      <c r="AB296" s="155"/>
      <c r="AZ296" s="338"/>
      <c r="BA296" s="379"/>
      <c r="BB296" s="155"/>
      <c r="BC296" s="391"/>
      <c r="BE296" s="279"/>
      <c r="BF296" s="393"/>
      <c r="BH296" s="155"/>
    </row>
    <row r="297" spans="1:60">
      <c r="A297" s="155" t="str">
        <f t="shared" si="17"/>
        <v/>
      </c>
      <c r="F297" s="155"/>
      <c r="G297" s="474" t="str">
        <f t="shared" si="20"/>
        <v/>
      </c>
      <c r="I297" s="155"/>
      <c r="J297" s="155" t="str">
        <f>IF(ISBLANK($H297),"",
_xlfn.TEXTJOIN("/",TRUE,
IF(ISBLANK(INDEX($L297:$Y297,MATCH($N$6,$L$6:$Y$6,0))),"","#CastingTime"),
IF(ISBLANK(INDEX($L297:$Y297,MATCH($T$6,$L$6:$Y$6,0))),"","#Damage"),
IF(ISBLANK(INDEX($L297:$Y297,MATCH($L$6,$L$6:$Y$6,0))),"","#Distance"),
IF(ISBLANK(INDEX($L297:$Y297,MATCH($V$6,$L$6:$Y$6,0))),"","#Range"),
IF(ISBLANK(INDEX($L297:$Y297,MATCH($P$6,$L$6:$Y$6,0))),"","#Duration"),
IF(ISBLANK(INDEX($L297:$Y297,MATCH($X$6,$L$6:$Y$6,0))),"","#Mana"),
IF(ISBLANK(INDEX($L297:$Y297,MATCH($R$6,$L$6:$Y$6,0))),"","#CoolDown")))</f>
        <v/>
      </c>
      <c r="K297" s="155" t="str">
        <f t="shared" si="19"/>
        <v/>
      </c>
      <c r="R297" s="155"/>
      <c r="S297" s="155"/>
      <c r="X297" s="371"/>
      <c r="Y297" s="372"/>
      <c r="Z297"/>
      <c r="AB297" s="155"/>
      <c r="AZ297" s="338"/>
      <c r="BA297" s="379"/>
      <c r="BB297" s="155"/>
      <c r="BC297" s="391"/>
      <c r="BE297" s="279"/>
      <c r="BF297" s="393"/>
      <c r="BH297" s="155"/>
    </row>
    <row r="298" spans="1:60">
      <c r="A298" s="155" t="str">
        <f t="shared" si="17"/>
        <v/>
      </c>
      <c r="F298" s="155"/>
      <c r="G298" s="474" t="str">
        <f t="shared" si="20"/>
        <v/>
      </c>
      <c r="I298" s="155"/>
      <c r="J298" s="155" t="str">
        <f t="shared" si="18"/>
        <v/>
      </c>
      <c r="K298" s="155" t="str">
        <f t="shared" si="19"/>
        <v/>
      </c>
      <c r="R298" s="155"/>
      <c r="S298" s="155"/>
      <c r="X298" s="371"/>
      <c r="Y298" s="372"/>
      <c r="Z298"/>
      <c r="AB298" s="155"/>
      <c r="AZ298" s="338"/>
      <c r="BA298" s="379"/>
      <c r="BB298" s="155"/>
      <c r="BC298" s="391"/>
      <c r="BE298" s="279"/>
      <c r="BF298" s="393"/>
      <c r="BH298" s="155"/>
    </row>
    <row r="299" spans="1:60">
      <c r="A299" s="155" t="str">
        <f t="shared" si="17"/>
        <v/>
      </c>
      <c r="F299" s="155"/>
      <c r="G299" s="474" t="str">
        <f t="shared" si="20"/>
        <v/>
      </c>
      <c r="I299" s="155"/>
      <c r="J299" s="155" t="str">
        <f t="shared" si="18"/>
        <v/>
      </c>
      <c r="K299" s="155" t="str">
        <f t="shared" si="19"/>
        <v/>
      </c>
      <c r="R299" s="155"/>
      <c r="S299" s="155"/>
      <c r="X299" s="371"/>
      <c r="Y299" s="372"/>
      <c r="Z299"/>
      <c r="AB299" s="155"/>
      <c r="AZ299" s="338"/>
      <c r="BA299" s="379"/>
      <c r="BB299" s="155"/>
      <c r="BC299" s="391"/>
      <c r="BE299" s="279"/>
      <c r="BF299" s="393"/>
      <c r="BH299" s="155"/>
    </row>
    <row r="300" spans="1:60">
      <c r="A300" s="155" t="str">
        <f t="shared" si="17"/>
        <v/>
      </c>
      <c r="F300" s="155"/>
      <c r="G300" s="474" t="str">
        <f t="shared" si="20"/>
        <v/>
      </c>
      <c r="I300" s="155"/>
      <c r="J300" s="155" t="str">
        <f t="shared" si="18"/>
        <v/>
      </c>
      <c r="K300" s="155" t="str">
        <f t="shared" si="19"/>
        <v/>
      </c>
      <c r="R300" s="155"/>
      <c r="S300" s="155"/>
      <c r="X300" s="371"/>
      <c r="Y300" s="372"/>
      <c r="Z300"/>
      <c r="AB300" s="155"/>
      <c r="AZ300" s="338"/>
      <c r="BA300" s="379"/>
      <c r="BB300" s="155"/>
      <c r="BC300" s="391"/>
      <c r="BE300" s="279"/>
      <c r="BF300" s="393"/>
      <c r="BH300" s="155"/>
    </row>
    <row r="301" spans="1:60">
      <c r="A301" s="155" t="str">
        <f t="shared" ref="A301:A302" si="21">IF(ISBLANK(H301),"",IFERROR(A300+1,1))</f>
        <v/>
      </c>
      <c r="F301" s="155"/>
      <c r="G301" s="474" t="str">
        <f t="shared" si="20"/>
        <v/>
      </c>
      <c r="I301" s="155"/>
      <c r="J301" s="155" t="str">
        <f t="shared" si="18"/>
        <v/>
      </c>
      <c r="K301" s="155" t="str">
        <f t="shared" si="19"/>
        <v/>
      </c>
      <c r="R301" s="155"/>
      <c r="S301" s="155"/>
      <c r="X301" s="371"/>
      <c r="Y301" s="372"/>
      <c r="Z301"/>
      <c r="AB301" s="155"/>
      <c r="AZ301" s="338"/>
      <c r="BA301" s="379"/>
      <c r="BB301" s="155"/>
      <c r="BC301" s="391"/>
      <c r="BE301" s="279"/>
      <c r="BF301" s="393"/>
      <c r="BH301" s="155"/>
    </row>
    <row r="302" spans="1:60">
      <c r="A302" s="155" t="str">
        <f t="shared" si="21"/>
        <v/>
      </c>
      <c r="B302" s="278" t="s">
        <v>673</v>
      </c>
      <c r="C302" s="278" t="s">
        <v>673</v>
      </c>
      <c r="D302" s="278" t="s">
        <v>673</v>
      </c>
      <c r="E302" s="278" t="s">
        <v>673</v>
      </c>
      <c r="F302" s="278" t="s">
        <v>673</v>
      </c>
      <c r="G302" s="341"/>
      <c r="I302" s="155"/>
      <c r="J302" s="155" t="str">
        <f t="shared" si="18"/>
        <v/>
      </c>
      <c r="K302" s="155" t="str">
        <f t="shared" si="19"/>
        <v/>
      </c>
      <c r="R302" s="155"/>
      <c r="S302" s="155"/>
      <c r="X302" s="371"/>
      <c r="Y302" s="372"/>
      <c r="Z302"/>
      <c r="AB302" s="155"/>
      <c r="AZ302" s="338"/>
      <c r="BA302" s="379"/>
      <c r="BB302" s="155"/>
      <c r="BC302" s="391"/>
      <c r="BE302" s="279"/>
      <c r="BF302" s="393"/>
      <c r="BH302" s="155"/>
    </row>
    <row r="303" spans="1:60">
      <c r="F303" s="405"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114">
    <mergeCell ref="AN23:AO23"/>
    <mergeCell ref="AW64:AY66"/>
    <mergeCell ref="AW67:AY68"/>
    <mergeCell ref="BB57:BC58"/>
    <mergeCell ref="BA59:BC59"/>
    <mergeCell ref="BA60:BC60"/>
    <mergeCell ref="BA61:BC61"/>
    <mergeCell ref="BA63:BC63"/>
    <mergeCell ref="BA64:BC66"/>
    <mergeCell ref="AX57:AY58"/>
    <mergeCell ref="AW59:AY59"/>
    <mergeCell ref="AW60:AY60"/>
    <mergeCell ref="AW61:AY61"/>
    <mergeCell ref="AW63:AY63"/>
    <mergeCell ref="BA47:BC47"/>
    <mergeCell ref="BA48:BC48"/>
    <mergeCell ref="BA50:BC50"/>
    <mergeCell ref="BA51:BC53"/>
    <mergeCell ref="AS37:AU40"/>
    <mergeCell ref="AS49:AU52"/>
    <mergeCell ref="AW37:AY39"/>
    <mergeCell ref="BA37:BC39"/>
    <mergeCell ref="AW47:AY47"/>
    <mergeCell ref="AW48:AY48"/>
    <mergeCell ref="AX44:AY45"/>
    <mergeCell ref="AW46:AY46"/>
    <mergeCell ref="AW50:AY50"/>
    <mergeCell ref="AW51:AY53"/>
    <mergeCell ref="BB44:BC45"/>
    <mergeCell ref="BA46:BC46"/>
    <mergeCell ref="AT30:AU31"/>
    <mergeCell ref="AS32:AU32"/>
    <mergeCell ref="AS33:AU33"/>
    <mergeCell ref="AS34:AU34"/>
    <mergeCell ref="AS36:AU36"/>
    <mergeCell ref="AT42:AU43"/>
    <mergeCell ref="AS44:AU44"/>
    <mergeCell ref="AS45:AU45"/>
    <mergeCell ref="AS46:AU46"/>
    <mergeCell ref="AS48:AU48"/>
    <mergeCell ref="AW36:AY36"/>
    <mergeCell ref="BB30:BC31"/>
    <mergeCell ref="BA32:BC32"/>
    <mergeCell ref="BA34:BC34"/>
    <mergeCell ref="BA33:BC33"/>
    <mergeCell ref="AX30:AY31"/>
    <mergeCell ref="AW33:AY33"/>
    <mergeCell ref="AW34:AY34"/>
    <mergeCell ref="BA23:BB24"/>
    <mergeCell ref="BA26:BB26"/>
    <mergeCell ref="AW23:AX24"/>
    <mergeCell ref="AW26:AX26"/>
    <mergeCell ref="AS23:AT24"/>
    <mergeCell ref="AS26:AT26"/>
    <mergeCell ref="AS25:AT25"/>
    <mergeCell ref="BH53:BJ53"/>
    <mergeCell ref="BA1:BE1"/>
    <mergeCell ref="AW54:AY55"/>
    <mergeCell ref="BG20:BG30"/>
    <mergeCell ref="BG36:BG37"/>
    <mergeCell ref="BG40:BG46"/>
    <mergeCell ref="BG31:BG35"/>
    <mergeCell ref="BG38:BG39"/>
    <mergeCell ref="AE8:AH9"/>
    <mergeCell ref="AE16:AH16"/>
    <mergeCell ref="AE15:AH15"/>
    <mergeCell ref="AE17:AH19"/>
    <mergeCell ref="AG11:AH12"/>
    <mergeCell ref="AK31:AK32"/>
    <mergeCell ref="AJ63:AJ64"/>
    <mergeCell ref="AU6:AV6"/>
    <mergeCell ref="AE63:AF64"/>
    <mergeCell ref="AG63:AI64"/>
    <mergeCell ref="AD28:AK30"/>
    <mergeCell ref="AE20:AH23"/>
    <mergeCell ref="AW32:AY32"/>
    <mergeCell ref="BA36:BC36"/>
    <mergeCell ref="AN28:AN30"/>
    <mergeCell ref="AO28:AQ29"/>
    <mergeCell ref="AH31:AJ32"/>
    <mergeCell ref="AE31:AG32"/>
    <mergeCell ref="AD60:AJ62"/>
    <mergeCell ref="AD83:AJ85"/>
    <mergeCell ref="AJ86:AJ87"/>
    <mergeCell ref="AD86:AD87"/>
    <mergeCell ref="AE86:AF87"/>
    <mergeCell ref="AG86:AI87"/>
    <mergeCell ref="AD63:AD64"/>
    <mergeCell ref="AD31:AD32"/>
    <mergeCell ref="AG65:AH65"/>
    <mergeCell ref="AG118:AI119"/>
    <mergeCell ref="AJ118:AJ119"/>
    <mergeCell ref="AU81:AV82"/>
    <mergeCell ref="AN81:AP82"/>
    <mergeCell ref="AS81:AT82"/>
    <mergeCell ref="AQ81:AR82"/>
    <mergeCell ref="AM81:AM83"/>
    <mergeCell ref="AD115:AJ117"/>
    <mergeCell ref="AY81:AZ82"/>
    <mergeCell ref="AU10:AV10"/>
    <mergeCell ref="AU11:AV11"/>
    <mergeCell ref="AD183:AJ185"/>
    <mergeCell ref="AD186:AD187"/>
    <mergeCell ref="AE186:AF187"/>
    <mergeCell ref="AG186:AI187"/>
    <mergeCell ref="AJ186:AJ187"/>
    <mergeCell ref="AW81:AX82"/>
    <mergeCell ref="AD145:AJ147"/>
    <mergeCell ref="AD148:AD149"/>
    <mergeCell ref="AE148:AF149"/>
    <mergeCell ref="AG148:AI149"/>
    <mergeCell ref="AJ148:AJ149"/>
    <mergeCell ref="AD118:AD119"/>
    <mergeCell ref="AE118:AF119"/>
  </mergeCells>
  <phoneticPr fontId="38" type="noConversion"/>
  <dataValidations disablePrompts="1"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F8:F301" xr:uid="{18B11C28-72DA-44B1-BFE9-4E087C881B7A}">
      <formula1>$B$4:$J$4</formula1>
    </dataValidation>
    <dataValidation type="list" allowBlank="1" showInputMessage="1" showErrorMessage="1" sqref="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N1" workbookViewId="0">
      <selection activeCell="AF25" sqref="AF25"/>
    </sheetView>
  </sheetViews>
  <sheetFormatPr defaultRowHeight="16.5"/>
  <sheetData>
    <row r="12" spans="13:30">
      <c r="X12" s="34" t="s">
        <v>4344</v>
      </c>
      <c r="Y12" t="s">
        <v>4330</v>
      </c>
      <c r="Z12" t="s">
        <v>4331</v>
      </c>
      <c r="AA12" t="s">
        <v>4332</v>
      </c>
      <c r="AB12" t="s">
        <v>569</v>
      </c>
      <c r="AC12" t="s">
        <v>4333</v>
      </c>
      <c r="AD12" t="s">
        <v>4334</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4330</v>
      </c>
      <c r="N16" t="s">
        <v>4331</v>
      </c>
      <c r="O16" t="s">
        <v>4332</v>
      </c>
      <c r="P16" t="s">
        <v>569</v>
      </c>
      <c r="Q16" t="s">
        <v>4333</v>
      </c>
      <c r="R16" t="s">
        <v>4334</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398">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398">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398">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398">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398">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398">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398"/>
      <c r="W24">
        <v>11</v>
      </c>
      <c r="X24">
        <v>5060</v>
      </c>
      <c r="Y24">
        <v>7846</v>
      </c>
      <c r="Z24">
        <v>-314</v>
      </c>
      <c r="AA24">
        <v>1152</v>
      </c>
      <c r="AB24">
        <v>69</v>
      </c>
      <c r="AC24">
        <v>1392</v>
      </c>
      <c r="AD24">
        <v>278</v>
      </c>
    </row>
    <row r="25" spans="11:30">
      <c r="K25" s="155"/>
      <c r="L25" s="398"/>
      <c r="W25">
        <v>12</v>
      </c>
      <c r="X25">
        <v>6895</v>
      </c>
      <c r="Y25">
        <v>9101</v>
      </c>
      <c r="Z25">
        <v>-364</v>
      </c>
      <c r="AA25">
        <v>1427</v>
      </c>
      <c r="AB25">
        <v>86</v>
      </c>
      <c r="AC25">
        <v>1499</v>
      </c>
      <c r="AD25">
        <v>300</v>
      </c>
    </row>
    <row r="26" spans="11:30">
      <c r="K26" s="155"/>
      <c r="L26" s="398"/>
    </row>
    <row r="27" spans="11:30">
      <c r="K27" s="155"/>
      <c r="L27" s="398"/>
    </row>
    <row r="28" spans="11:30">
      <c r="K28" s="472"/>
      <c r="L28" s="473"/>
      <c r="M28" s="473" t="s">
        <v>4330</v>
      </c>
      <c r="N28" s="473" t="s">
        <v>4331</v>
      </c>
      <c r="O28" s="473" t="s">
        <v>4332</v>
      </c>
      <c r="P28" s="473" t="s">
        <v>569</v>
      </c>
      <c r="Q28" s="473" t="s">
        <v>4333</v>
      </c>
      <c r="R28" s="473" t="s">
        <v>4334</v>
      </c>
      <c r="S28" s="473" t="s">
        <v>4345</v>
      </c>
      <c r="T28" s="473" t="s">
        <v>4346</v>
      </c>
      <c r="U28" s="473"/>
    </row>
    <row r="29" spans="11:30">
      <c r="K29" s="155">
        <v>0</v>
      </c>
      <c r="L29" s="398">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4347</v>
      </c>
      <c r="U29" s="155" t="s">
        <v>4365</v>
      </c>
    </row>
    <row r="30" spans="11:30">
      <c r="K30" s="155">
        <v>1</v>
      </c>
      <c r="L30" s="398">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4353</v>
      </c>
      <c r="U30" s="155" t="s">
        <v>4364</v>
      </c>
    </row>
    <row r="31" spans="11:30">
      <c r="K31" s="155">
        <v>3</v>
      </c>
      <c r="L31" s="398">
        <f t="shared" si="8"/>
        <v>500</v>
      </c>
      <c r="M31" s="155">
        <f t="shared" si="1"/>
        <v>2063</v>
      </c>
      <c r="N31" s="155">
        <f t="shared" si="2"/>
        <v>-83</v>
      </c>
      <c r="O31" s="155">
        <f t="shared" si="3"/>
        <v>199</v>
      </c>
      <c r="P31" s="155">
        <f t="shared" si="4"/>
        <v>12</v>
      </c>
      <c r="Q31" s="155">
        <f t="shared" si="5"/>
        <v>536</v>
      </c>
      <c r="R31" s="155">
        <f t="shared" si="6"/>
        <v>107</v>
      </c>
      <c r="S31" s="155">
        <f t="shared" si="7"/>
        <v>407</v>
      </c>
      <c r="T31" s="34" t="s">
        <v>4348</v>
      </c>
      <c r="U31" s="155" t="s">
        <v>4366</v>
      </c>
    </row>
    <row r="32" spans="11:30">
      <c r="K32" s="155">
        <v>3</v>
      </c>
      <c r="L32" s="398">
        <f t="shared" si="8"/>
        <v>500</v>
      </c>
      <c r="M32" s="155">
        <f t="shared" si="1"/>
        <v>2063</v>
      </c>
      <c r="N32" s="155">
        <f t="shared" si="2"/>
        <v>-83</v>
      </c>
      <c r="O32" s="155">
        <f t="shared" si="3"/>
        <v>199</v>
      </c>
      <c r="P32" s="155">
        <f t="shared" si="4"/>
        <v>12</v>
      </c>
      <c r="Q32" s="155">
        <f t="shared" si="5"/>
        <v>536</v>
      </c>
      <c r="R32" s="155">
        <f t="shared" si="6"/>
        <v>107</v>
      </c>
      <c r="S32" s="155">
        <f t="shared" si="7"/>
        <v>407</v>
      </c>
      <c r="T32" s="34" t="s">
        <v>4349</v>
      </c>
      <c r="U32" s="155" t="s">
        <v>4367</v>
      </c>
    </row>
    <row r="33" spans="11:21">
      <c r="K33" s="155">
        <v>7</v>
      </c>
      <c r="L33" s="398">
        <f t="shared" si="8"/>
        <v>700</v>
      </c>
      <c r="M33" s="155">
        <f t="shared" si="1"/>
        <v>4190</v>
      </c>
      <c r="N33" s="155">
        <f t="shared" si="2"/>
        <v>-168</v>
      </c>
      <c r="O33" s="155">
        <f t="shared" si="3"/>
        <v>484</v>
      </c>
      <c r="P33" s="155">
        <f t="shared" si="4"/>
        <v>29</v>
      </c>
      <c r="Q33" s="155">
        <f t="shared" si="5"/>
        <v>964</v>
      </c>
      <c r="R33" s="155">
        <f t="shared" si="6"/>
        <v>193</v>
      </c>
      <c r="S33" s="155">
        <f t="shared" si="7"/>
        <v>1452</v>
      </c>
      <c r="T33" s="34" t="s">
        <v>4350</v>
      </c>
      <c r="U33" s="155" t="s">
        <v>4368</v>
      </c>
    </row>
    <row r="34" spans="11:21">
      <c r="K34" s="155">
        <v>0</v>
      </c>
      <c r="L34" s="398">
        <f t="shared" si="8"/>
        <v>350</v>
      </c>
      <c r="M34" s="155">
        <f t="shared" si="1"/>
        <v>1100</v>
      </c>
      <c r="N34" s="155">
        <f t="shared" si="2"/>
        <v>-44</v>
      </c>
      <c r="O34" s="155">
        <f t="shared" si="3"/>
        <v>100</v>
      </c>
      <c r="P34" s="155">
        <f t="shared" si="4"/>
        <v>6</v>
      </c>
      <c r="Q34" s="155">
        <f t="shared" si="5"/>
        <v>215</v>
      </c>
      <c r="R34" s="155">
        <f t="shared" si="6"/>
        <v>43</v>
      </c>
      <c r="S34" s="155">
        <f t="shared" si="7"/>
        <v>154</v>
      </c>
      <c r="T34" s="34" t="s">
        <v>4351</v>
      </c>
      <c r="U34" s="155" t="s">
        <v>4369</v>
      </c>
    </row>
    <row r="35" spans="11:21">
      <c r="K35" s="155">
        <v>1</v>
      </c>
      <c r="L35" s="398">
        <f t="shared" si="8"/>
        <v>400</v>
      </c>
      <c r="M35" s="155">
        <f t="shared" si="1"/>
        <v>1375</v>
      </c>
      <c r="N35" s="155">
        <f t="shared" si="2"/>
        <v>-55</v>
      </c>
      <c r="O35" s="155">
        <f t="shared" si="3"/>
        <v>126</v>
      </c>
      <c r="P35" s="155">
        <f t="shared" si="4"/>
        <v>8</v>
      </c>
      <c r="Q35" s="155">
        <f t="shared" si="5"/>
        <v>322</v>
      </c>
      <c r="R35" s="155">
        <f t="shared" si="6"/>
        <v>64</v>
      </c>
      <c r="S35" s="155">
        <f t="shared" si="7"/>
        <v>213</v>
      </c>
      <c r="T35" s="34" t="s">
        <v>4351</v>
      </c>
      <c r="U35" s="155" t="s">
        <v>4370</v>
      </c>
    </row>
    <row r="36" spans="11:21">
      <c r="K36" s="155">
        <v>6</v>
      </c>
      <c r="L36" s="398">
        <f t="shared" si="8"/>
        <v>650</v>
      </c>
      <c r="M36" s="155">
        <f t="shared" si="1"/>
        <v>3543</v>
      </c>
      <c r="N36" s="155">
        <f t="shared" si="2"/>
        <v>-142</v>
      </c>
      <c r="O36" s="155">
        <f t="shared" si="3"/>
        <v>388</v>
      </c>
      <c r="P36" s="155">
        <f t="shared" si="4"/>
        <v>23</v>
      </c>
      <c r="Q36" s="155">
        <f t="shared" si="5"/>
        <v>857</v>
      </c>
      <c r="R36" s="155">
        <f t="shared" si="6"/>
        <v>171</v>
      </c>
      <c r="S36" s="155">
        <f t="shared" si="7"/>
        <v>1059</v>
      </c>
      <c r="T36" s="34" t="s">
        <v>4351</v>
      </c>
      <c r="U36" s="155" t="s">
        <v>4371</v>
      </c>
    </row>
    <row r="37" spans="11:21">
      <c r="K37" s="155">
        <v>8</v>
      </c>
      <c r="L37" s="398">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4352</v>
      </c>
      <c r="U37" s="155" t="s">
        <v>4372</v>
      </c>
    </row>
    <row r="38" spans="11:21">
      <c r="K38" s="155">
        <v>2</v>
      </c>
      <c r="L38" s="398">
        <f t="shared" si="8"/>
        <v>450</v>
      </c>
      <c r="M38" s="155">
        <f t="shared" si="1"/>
        <v>1694</v>
      </c>
      <c r="N38" s="155">
        <f t="shared" si="2"/>
        <v>-68</v>
      </c>
      <c r="O38" s="155">
        <f t="shared" si="3"/>
        <v>158</v>
      </c>
      <c r="P38" s="155">
        <f t="shared" si="4"/>
        <v>10</v>
      </c>
      <c r="Q38" s="155">
        <f t="shared" si="5"/>
        <v>429</v>
      </c>
      <c r="R38" s="155">
        <f t="shared" si="6"/>
        <v>86</v>
      </c>
      <c r="S38" s="155">
        <f t="shared" si="7"/>
        <v>295</v>
      </c>
      <c r="T38" s="34" t="s">
        <v>4351</v>
      </c>
      <c r="U38" s="155" t="s">
        <v>4373</v>
      </c>
    </row>
    <row r="39" spans="11:21">
      <c r="K39" s="155">
        <v>3</v>
      </c>
      <c r="L39" s="398">
        <f t="shared" si="8"/>
        <v>500</v>
      </c>
      <c r="M39" s="155">
        <f t="shared" si="1"/>
        <v>2063</v>
      </c>
      <c r="N39" s="155">
        <f t="shared" si="2"/>
        <v>-83</v>
      </c>
      <c r="O39" s="155">
        <f t="shared" si="3"/>
        <v>199</v>
      </c>
      <c r="P39" s="155">
        <f t="shared" si="4"/>
        <v>12</v>
      </c>
      <c r="Q39" s="155">
        <f t="shared" si="5"/>
        <v>536</v>
      </c>
      <c r="R39" s="155">
        <f t="shared" si="6"/>
        <v>107</v>
      </c>
      <c r="S39" s="155">
        <f t="shared" si="7"/>
        <v>407</v>
      </c>
      <c r="T39" s="34" t="s">
        <v>4353</v>
      </c>
      <c r="U39" s="155" t="s">
        <v>4374</v>
      </c>
    </row>
    <row r="40" spans="11:21">
      <c r="K40" s="155">
        <v>4</v>
      </c>
      <c r="L40" s="398">
        <f t="shared" si="8"/>
        <v>550</v>
      </c>
      <c r="M40" s="155">
        <f t="shared" si="1"/>
        <v>2489</v>
      </c>
      <c r="N40" s="155">
        <f t="shared" si="2"/>
        <v>-100</v>
      </c>
      <c r="O40" s="155">
        <f t="shared" si="3"/>
        <v>249</v>
      </c>
      <c r="P40" s="155">
        <f t="shared" si="4"/>
        <v>15</v>
      </c>
      <c r="Q40" s="155">
        <f t="shared" si="5"/>
        <v>643</v>
      </c>
      <c r="R40" s="155">
        <f t="shared" si="6"/>
        <v>129</v>
      </c>
      <c r="S40" s="155">
        <f t="shared" si="7"/>
        <v>561</v>
      </c>
      <c r="T40" s="34" t="s">
        <v>4354</v>
      </c>
      <c r="U40" s="155" t="s">
        <v>4376</v>
      </c>
    </row>
    <row r="41" spans="11:21">
      <c r="K41" s="155">
        <v>6</v>
      </c>
      <c r="L41" s="398">
        <f t="shared" si="8"/>
        <v>650</v>
      </c>
      <c r="M41" s="155">
        <f t="shared" si="1"/>
        <v>3543</v>
      </c>
      <c r="N41" s="155">
        <f t="shared" si="2"/>
        <v>-142</v>
      </c>
      <c r="O41" s="155">
        <f t="shared" si="3"/>
        <v>388</v>
      </c>
      <c r="P41" s="155">
        <f t="shared" si="4"/>
        <v>23</v>
      </c>
      <c r="Q41" s="155">
        <f t="shared" si="5"/>
        <v>857</v>
      </c>
      <c r="R41" s="155">
        <f t="shared" si="6"/>
        <v>171</v>
      </c>
      <c r="S41" s="155">
        <f t="shared" si="7"/>
        <v>1059</v>
      </c>
      <c r="T41" s="34" t="s">
        <v>4354</v>
      </c>
      <c r="U41" s="155" t="s">
        <v>4375</v>
      </c>
    </row>
    <row r="42" spans="11:21">
      <c r="K42" s="155">
        <v>8</v>
      </c>
      <c r="L42" s="398">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4354</v>
      </c>
      <c r="U42" s="155" t="s">
        <v>4377</v>
      </c>
    </row>
    <row r="43" spans="11:21">
      <c r="K43" s="155">
        <v>0</v>
      </c>
      <c r="L43" s="398">
        <f t="shared" si="8"/>
        <v>350</v>
      </c>
      <c r="M43" s="155">
        <f t="shared" si="1"/>
        <v>1100</v>
      </c>
      <c r="N43" s="155">
        <f t="shared" si="2"/>
        <v>-44</v>
      </c>
      <c r="O43" s="155">
        <f t="shared" si="3"/>
        <v>100</v>
      </c>
      <c r="P43" s="155">
        <f t="shared" si="4"/>
        <v>6</v>
      </c>
      <c r="Q43" s="155">
        <f t="shared" si="5"/>
        <v>215</v>
      </c>
      <c r="R43" s="155">
        <f t="shared" si="6"/>
        <v>43</v>
      </c>
      <c r="S43" s="155">
        <f t="shared" si="7"/>
        <v>154</v>
      </c>
      <c r="T43" s="34" t="s">
        <v>4355</v>
      </c>
      <c r="U43" s="155"/>
    </row>
    <row r="44" spans="11:21">
      <c r="K44" s="155">
        <v>1</v>
      </c>
      <c r="L44" s="398">
        <f t="shared" si="8"/>
        <v>400</v>
      </c>
      <c r="M44" s="155">
        <f t="shared" si="1"/>
        <v>1375</v>
      </c>
      <c r="N44" s="155">
        <f t="shared" si="2"/>
        <v>-55</v>
      </c>
      <c r="O44" s="155">
        <f t="shared" si="3"/>
        <v>126</v>
      </c>
      <c r="P44" s="155">
        <f t="shared" si="4"/>
        <v>8</v>
      </c>
      <c r="Q44" s="155">
        <f t="shared" si="5"/>
        <v>322</v>
      </c>
      <c r="R44" s="155">
        <f t="shared" si="6"/>
        <v>64</v>
      </c>
      <c r="S44" s="155">
        <f t="shared" si="7"/>
        <v>213</v>
      </c>
      <c r="T44" s="34" t="s">
        <v>4355</v>
      </c>
      <c r="U44" s="155"/>
    </row>
    <row r="45" spans="11:21">
      <c r="K45" s="343">
        <v>1</v>
      </c>
      <c r="L45" s="398">
        <f t="shared" si="8"/>
        <v>400</v>
      </c>
      <c r="M45" s="155">
        <f t="shared" si="1"/>
        <v>1375</v>
      </c>
      <c r="N45" s="155">
        <f t="shared" si="2"/>
        <v>-55</v>
      </c>
      <c r="O45" s="155">
        <f t="shared" si="3"/>
        <v>126</v>
      </c>
      <c r="P45" s="155">
        <f t="shared" si="4"/>
        <v>8</v>
      </c>
      <c r="Q45" s="155">
        <f t="shared" si="5"/>
        <v>322</v>
      </c>
      <c r="R45" s="155">
        <f t="shared" si="6"/>
        <v>64</v>
      </c>
      <c r="S45" s="155">
        <f t="shared" si="7"/>
        <v>213</v>
      </c>
      <c r="T45" s="34" t="s">
        <v>4355</v>
      </c>
      <c r="U45" s="343"/>
    </row>
    <row r="46" spans="11:21">
      <c r="K46" s="155">
        <v>2</v>
      </c>
      <c r="L46" s="398">
        <f t="shared" si="8"/>
        <v>450</v>
      </c>
      <c r="M46" s="155">
        <f t="shared" si="1"/>
        <v>1694</v>
      </c>
      <c r="N46" s="155">
        <f t="shared" si="2"/>
        <v>-68</v>
      </c>
      <c r="O46" s="155">
        <f t="shared" si="3"/>
        <v>158</v>
      </c>
      <c r="P46" s="155">
        <f t="shared" si="4"/>
        <v>10</v>
      </c>
      <c r="Q46" s="155">
        <f t="shared" si="5"/>
        <v>429</v>
      </c>
      <c r="R46" s="155">
        <f t="shared" si="6"/>
        <v>86</v>
      </c>
      <c r="S46" s="155">
        <f t="shared" si="7"/>
        <v>295</v>
      </c>
      <c r="T46" s="34" t="s">
        <v>4355</v>
      </c>
      <c r="U46" s="155"/>
    </row>
    <row r="47" spans="11:21">
      <c r="K47" s="155">
        <v>2</v>
      </c>
      <c r="L47" s="398">
        <f t="shared" si="8"/>
        <v>450</v>
      </c>
      <c r="M47" s="155">
        <f t="shared" si="1"/>
        <v>1694</v>
      </c>
      <c r="N47" s="155">
        <f t="shared" si="2"/>
        <v>-68</v>
      </c>
      <c r="O47" s="155">
        <f t="shared" si="3"/>
        <v>158</v>
      </c>
      <c r="P47" s="155">
        <f t="shared" si="4"/>
        <v>10</v>
      </c>
      <c r="Q47" s="155">
        <f t="shared" si="5"/>
        <v>429</v>
      </c>
      <c r="R47" s="155">
        <f t="shared" si="6"/>
        <v>86</v>
      </c>
      <c r="S47" s="155">
        <f t="shared" si="7"/>
        <v>295</v>
      </c>
      <c r="T47" s="34" t="s">
        <v>4355</v>
      </c>
      <c r="U47" s="155"/>
    </row>
    <row r="48" spans="11:21">
      <c r="K48" s="155">
        <v>2</v>
      </c>
      <c r="L48" s="398">
        <f t="shared" si="8"/>
        <v>450</v>
      </c>
      <c r="M48" s="155">
        <f t="shared" si="1"/>
        <v>1694</v>
      </c>
      <c r="N48" s="155">
        <f t="shared" si="2"/>
        <v>-68</v>
      </c>
      <c r="O48" s="155">
        <f t="shared" si="3"/>
        <v>158</v>
      </c>
      <c r="P48" s="155">
        <f t="shared" si="4"/>
        <v>10</v>
      </c>
      <c r="Q48" s="155">
        <f t="shared" si="5"/>
        <v>429</v>
      </c>
      <c r="R48" s="155">
        <f t="shared" si="6"/>
        <v>86</v>
      </c>
      <c r="S48" s="155">
        <f t="shared" si="7"/>
        <v>295</v>
      </c>
      <c r="T48" s="34" t="s">
        <v>4355</v>
      </c>
      <c r="U48" s="155"/>
    </row>
    <row r="49" spans="11:21">
      <c r="K49" s="155">
        <v>0</v>
      </c>
      <c r="L49" s="398">
        <f t="shared" si="8"/>
        <v>350</v>
      </c>
      <c r="M49" s="155">
        <f t="shared" si="1"/>
        <v>1100</v>
      </c>
      <c r="N49" s="155">
        <f t="shared" si="2"/>
        <v>-44</v>
      </c>
      <c r="O49" s="155">
        <f t="shared" si="3"/>
        <v>100</v>
      </c>
      <c r="P49" s="155">
        <f t="shared" si="4"/>
        <v>6</v>
      </c>
      <c r="Q49" s="155">
        <f t="shared" si="5"/>
        <v>215</v>
      </c>
      <c r="R49" s="155">
        <f t="shared" si="6"/>
        <v>43</v>
      </c>
      <c r="S49" s="155">
        <f t="shared" si="7"/>
        <v>154</v>
      </c>
      <c r="T49" s="34" t="s">
        <v>4353</v>
      </c>
      <c r="U49" s="155" t="s">
        <v>4378</v>
      </c>
    </row>
    <row r="50" spans="11:21">
      <c r="K50" s="155">
        <v>1</v>
      </c>
      <c r="L50" s="398">
        <f t="shared" si="8"/>
        <v>400</v>
      </c>
      <c r="M50" s="155">
        <f t="shared" si="1"/>
        <v>1375</v>
      </c>
      <c r="N50" s="155">
        <f t="shared" si="2"/>
        <v>-55</v>
      </c>
      <c r="O50" s="155">
        <f t="shared" si="3"/>
        <v>126</v>
      </c>
      <c r="P50" s="155">
        <f t="shared" si="4"/>
        <v>8</v>
      </c>
      <c r="Q50" s="155">
        <f t="shared" si="5"/>
        <v>322</v>
      </c>
      <c r="R50" s="155">
        <f t="shared" si="6"/>
        <v>64</v>
      </c>
      <c r="S50" s="155">
        <f t="shared" si="7"/>
        <v>213</v>
      </c>
      <c r="T50" s="34" t="s">
        <v>4356</v>
      </c>
      <c r="U50" s="155" t="s">
        <v>4379</v>
      </c>
    </row>
    <row r="51" spans="11:21">
      <c r="K51" s="155">
        <v>2</v>
      </c>
      <c r="L51" s="398">
        <f t="shared" si="8"/>
        <v>450</v>
      </c>
      <c r="M51" s="155">
        <f t="shared" si="1"/>
        <v>1694</v>
      </c>
      <c r="N51" s="155">
        <f t="shared" si="2"/>
        <v>-68</v>
      </c>
      <c r="O51" s="155">
        <f t="shared" si="3"/>
        <v>158</v>
      </c>
      <c r="P51" s="155">
        <f t="shared" si="4"/>
        <v>10</v>
      </c>
      <c r="Q51" s="155">
        <f t="shared" si="5"/>
        <v>429</v>
      </c>
      <c r="R51" s="155">
        <f t="shared" si="6"/>
        <v>86</v>
      </c>
      <c r="S51" s="155">
        <f t="shared" si="7"/>
        <v>295</v>
      </c>
      <c r="T51" s="34" t="s">
        <v>4357</v>
      </c>
      <c r="U51" s="155" t="s">
        <v>4380</v>
      </c>
    </row>
    <row r="52" spans="11:21">
      <c r="K52" s="155">
        <v>3</v>
      </c>
      <c r="L52" s="398">
        <f t="shared" si="8"/>
        <v>500</v>
      </c>
      <c r="M52" s="155">
        <f t="shared" si="1"/>
        <v>2063</v>
      </c>
      <c r="N52" s="155">
        <f t="shared" si="2"/>
        <v>-83</v>
      </c>
      <c r="O52" s="155">
        <f t="shared" si="3"/>
        <v>199</v>
      </c>
      <c r="P52" s="155">
        <f t="shared" si="4"/>
        <v>12</v>
      </c>
      <c r="Q52" s="155">
        <f t="shared" si="5"/>
        <v>536</v>
      </c>
      <c r="R52" s="155">
        <f t="shared" si="6"/>
        <v>107</v>
      </c>
      <c r="S52" s="155">
        <f t="shared" si="7"/>
        <v>407</v>
      </c>
      <c r="T52" s="34" t="s">
        <v>4358</v>
      </c>
      <c r="U52" s="155" t="s">
        <v>4381</v>
      </c>
    </row>
    <row r="53" spans="11:21">
      <c r="K53" s="155">
        <v>5</v>
      </c>
      <c r="L53" s="398">
        <f t="shared" si="8"/>
        <v>600</v>
      </c>
      <c r="M53" s="155">
        <f t="shared" si="1"/>
        <v>2979</v>
      </c>
      <c r="N53" s="155">
        <f t="shared" si="2"/>
        <v>-119</v>
      </c>
      <c r="O53" s="155">
        <f t="shared" si="3"/>
        <v>311</v>
      </c>
      <c r="P53" s="155">
        <f t="shared" si="4"/>
        <v>19</v>
      </c>
      <c r="Q53" s="155">
        <f t="shared" si="5"/>
        <v>750</v>
      </c>
      <c r="R53" s="155">
        <f t="shared" si="6"/>
        <v>150</v>
      </c>
      <c r="S53" s="155">
        <f t="shared" si="7"/>
        <v>771</v>
      </c>
      <c r="T53" s="34" t="s">
        <v>4356</v>
      </c>
      <c r="U53" s="155" t="s">
        <v>4382</v>
      </c>
    </row>
    <row r="54" spans="11:21">
      <c r="K54" s="155">
        <v>6</v>
      </c>
      <c r="L54" s="398">
        <f t="shared" si="8"/>
        <v>650</v>
      </c>
      <c r="M54" s="155">
        <f t="shared" si="1"/>
        <v>3543</v>
      </c>
      <c r="N54" s="155">
        <f t="shared" si="2"/>
        <v>-142</v>
      </c>
      <c r="O54" s="155">
        <f t="shared" si="3"/>
        <v>388</v>
      </c>
      <c r="P54" s="155">
        <f t="shared" si="4"/>
        <v>23</v>
      </c>
      <c r="Q54" s="155">
        <f t="shared" si="5"/>
        <v>857</v>
      </c>
      <c r="R54" s="155">
        <f t="shared" si="6"/>
        <v>171</v>
      </c>
      <c r="S54" s="155">
        <f t="shared" si="7"/>
        <v>1059</v>
      </c>
      <c r="T54" s="34" t="s">
        <v>4359</v>
      </c>
      <c r="U54" s="155" t="s">
        <v>4383</v>
      </c>
    </row>
    <row r="55" spans="11:21">
      <c r="K55" s="155">
        <v>10</v>
      </c>
      <c r="L55" s="398">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4360</v>
      </c>
      <c r="U55" s="155" t="s">
        <v>4384</v>
      </c>
    </row>
    <row r="56" spans="11:21">
      <c r="K56" s="155">
        <v>4</v>
      </c>
      <c r="L56" s="398">
        <f t="shared" si="8"/>
        <v>550</v>
      </c>
      <c r="M56" s="155">
        <f t="shared" si="1"/>
        <v>2489</v>
      </c>
      <c r="N56" s="155">
        <f t="shared" si="2"/>
        <v>-100</v>
      </c>
      <c r="O56" s="155">
        <f t="shared" si="3"/>
        <v>249</v>
      </c>
      <c r="P56" s="155">
        <f t="shared" si="4"/>
        <v>15</v>
      </c>
      <c r="Q56" s="155">
        <f t="shared" si="5"/>
        <v>643</v>
      </c>
      <c r="R56" s="155">
        <f t="shared" si="6"/>
        <v>129</v>
      </c>
      <c r="S56" s="155">
        <f t="shared" si="7"/>
        <v>561</v>
      </c>
      <c r="T56" s="34" t="s">
        <v>4361</v>
      </c>
      <c r="U56" s="155" t="s">
        <v>4385</v>
      </c>
    </row>
    <row r="57" spans="11:21">
      <c r="K57" s="155">
        <v>4</v>
      </c>
      <c r="L57" s="398">
        <f t="shared" si="8"/>
        <v>550</v>
      </c>
      <c r="M57" s="155">
        <f t="shared" si="1"/>
        <v>2489</v>
      </c>
      <c r="N57" s="155">
        <f t="shared" si="2"/>
        <v>-100</v>
      </c>
      <c r="O57" s="155">
        <f t="shared" si="3"/>
        <v>249</v>
      </c>
      <c r="P57" s="155">
        <f t="shared" si="4"/>
        <v>15</v>
      </c>
      <c r="Q57" s="155">
        <f t="shared" si="5"/>
        <v>643</v>
      </c>
      <c r="R57" s="155">
        <f t="shared" si="6"/>
        <v>129</v>
      </c>
      <c r="S57" s="155">
        <f t="shared" si="7"/>
        <v>561</v>
      </c>
      <c r="T57" s="34" t="s">
        <v>4362</v>
      </c>
      <c r="U57" s="155" t="s">
        <v>4386</v>
      </c>
    </row>
    <row r="58" spans="11:21">
      <c r="K58" s="155">
        <v>6</v>
      </c>
      <c r="L58" s="398">
        <f t="shared" si="8"/>
        <v>650</v>
      </c>
      <c r="M58" s="155">
        <f t="shared" si="1"/>
        <v>3543</v>
      </c>
      <c r="N58" s="155">
        <f t="shared" si="2"/>
        <v>-142</v>
      </c>
      <c r="O58" s="155">
        <f t="shared" si="3"/>
        <v>388</v>
      </c>
      <c r="P58" s="155">
        <f t="shared" si="4"/>
        <v>23</v>
      </c>
      <c r="Q58" s="155">
        <f t="shared" si="5"/>
        <v>857</v>
      </c>
      <c r="R58" s="155">
        <f t="shared" si="6"/>
        <v>171</v>
      </c>
      <c r="S58" s="155">
        <f t="shared" si="7"/>
        <v>1059</v>
      </c>
      <c r="T58" s="34" t="s">
        <v>4387</v>
      </c>
      <c r="U58" s="155" t="s">
        <v>4388</v>
      </c>
    </row>
    <row r="59" spans="11:21">
      <c r="K59" s="155">
        <v>9</v>
      </c>
      <c r="L59" s="398">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4361</v>
      </c>
      <c r="U59" s="155" t="s">
        <v>4389</v>
      </c>
    </row>
    <row r="60" spans="11:21">
      <c r="K60" s="155">
        <v>2</v>
      </c>
      <c r="L60" s="398">
        <f t="shared" si="8"/>
        <v>450</v>
      </c>
      <c r="M60" s="155">
        <f t="shared" si="1"/>
        <v>1694</v>
      </c>
      <c r="N60" s="155">
        <f t="shared" si="2"/>
        <v>-68</v>
      </c>
      <c r="O60" s="155">
        <f t="shared" si="3"/>
        <v>158</v>
      </c>
      <c r="P60" s="155">
        <f t="shared" si="4"/>
        <v>10</v>
      </c>
      <c r="Q60" s="155">
        <f t="shared" si="5"/>
        <v>429</v>
      </c>
      <c r="R60" s="155">
        <f t="shared" si="6"/>
        <v>86</v>
      </c>
      <c r="S60" s="155">
        <f t="shared" si="7"/>
        <v>295</v>
      </c>
      <c r="T60" s="34" t="s">
        <v>4363</v>
      </c>
      <c r="U60" s="155" t="s">
        <v>4390</v>
      </c>
    </row>
    <row r="61" spans="11:21">
      <c r="K61" s="155">
        <v>4</v>
      </c>
      <c r="L61" s="398">
        <f t="shared" si="8"/>
        <v>550</v>
      </c>
      <c r="M61" s="155">
        <f t="shared" si="1"/>
        <v>2489</v>
      </c>
      <c r="N61" s="155">
        <f t="shared" si="2"/>
        <v>-100</v>
      </c>
      <c r="O61" s="155">
        <f t="shared" si="3"/>
        <v>249</v>
      </c>
      <c r="P61" s="155">
        <f t="shared" si="4"/>
        <v>15</v>
      </c>
      <c r="Q61" s="155">
        <f t="shared" si="5"/>
        <v>643</v>
      </c>
      <c r="R61" s="155">
        <f t="shared" si="6"/>
        <v>129</v>
      </c>
      <c r="S61" s="155">
        <f t="shared" si="7"/>
        <v>561</v>
      </c>
      <c r="T61" s="34" t="s">
        <v>4354</v>
      </c>
      <c r="U61" s="155" t="s">
        <v>4376</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D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5" hidden="1" customWidth="1"/>
    <col min="2" max="2" width="5.25" style="347" bestFit="1" customWidth="1"/>
    <col min="3" max="3" width="9" style="345"/>
    <col min="4" max="4" width="16.875" style="345" bestFit="1" customWidth="1"/>
    <col min="5" max="5" width="27.5" style="345" customWidth="1"/>
    <col min="6" max="6" width="42.625" style="345" bestFit="1" customWidth="1"/>
    <col min="7" max="7" width="57" style="345" bestFit="1" customWidth="1"/>
    <col min="8" max="8" width="4.25" style="345" customWidth="1"/>
    <col min="9" max="9" width="20.125" style="345" bestFit="1" customWidth="1"/>
    <col min="10" max="10" width="3.25" style="345" customWidth="1"/>
    <col min="11" max="11" width="11" style="345" bestFit="1" customWidth="1"/>
    <col min="12" max="12" width="19.375" style="345" bestFit="1" customWidth="1"/>
    <col min="13" max="16384" width="9" style="345"/>
  </cols>
  <sheetData>
    <row r="1" spans="1:12" s="350" customFormat="1" ht="17.25">
      <c r="A1" s="351" t="s">
        <v>3785</v>
      </c>
      <c r="B1" s="348" t="s">
        <v>3763</v>
      </c>
      <c r="C1" s="349" t="s">
        <v>3694</v>
      </c>
      <c r="D1" s="349" t="s">
        <v>3765</v>
      </c>
      <c r="E1" s="349" t="s">
        <v>3766</v>
      </c>
      <c r="F1" s="349" t="s">
        <v>3767</v>
      </c>
      <c r="G1" s="349" t="s">
        <v>3783</v>
      </c>
      <c r="H1" s="349"/>
      <c r="I1" s="349" t="s">
        <v>3794</v>
      </c>
      <c r="K1" s="349" t="s">
        <v>3877</v>
      </c>
      <c r="L1" s="349" t="s">
        <v>3889</v>
      </c>
    </row>
    <row r="2" spans="1:12" ht="33">
      <c r="B2" s="347">
        <v>1</v>
      </c>
      <c r="C2" s="345" t="s">
        <v>3652</v>
      </c>
      <c r="D2" s="345" t="s">
        <v>3764</v>
      </c>
      <c r="E2" s="346" t="s">
        <v>3788</v>
      </c>
      <c r="F2" s="346" t="s">
        <v>3820</v>
      </c>
      <c r="G2" s="346" t="s">
        <v>3819</v>
      </c>
      <c r="I2" s="345" t="s">
        <v>3768</v>
      </c>
      <c r="K2" s="346" t="s">
        <v>4050</v>
      </c>
      <c r="L2" s="346" t="s">
        <v>4265</v>
      </c>
    </row>
    <row r="3" spans="1:12" ht="33">
      <c r="B3" s="347">
        <v>2</v>
      </c>
      <c r="C3" s="345" t="s">
        <v>3658</v>
      </c>
      <c r="D3" s="345" t="s">
        <v>3769</v>
      </c>
      <c r="E3" s="346" t="s">
        <v>3787</v>
      </c>
      <c r="F3" s="346" t="s">
        <v>3821</v>
      </c>
      <c r="G3" s="346" t="s">
        <v>3818</v>
      </c>
      <c r="I3" s="345" t="s">
        <v>3770</v>
      </c>
      <c r="K3" s="346" t="s">
        <v>4049</v>
      </c>
      <c r="L3" s="346" t="s">
        <v>4047</v>
      </c>
    </row>
    <row r="4" spans="1:12" ht="33">
      <c r="B4" s="347">
        <v>3</v>
      </c>
      <c r="C4" s="345" t="s">
        <v>3659</v>
      </c>
      <c r="D4" s="345" t="s">
        <v>3771</v>
      </c>
      <c r="E4" s="346" t="s">
        <v>3786</v>
      </c>
      <c r="F4" s="345" t="s">
        <v>3791</v>
      </c>
      <c r="G4" s="346" t="s">
        <v>3815</v>
      </c>
      <c r="I4" s="345" t="s">
        <v>3772</v>
      </c>
      <c r="K4" s="346" t="s">
        <v>4051</v>
      </c>
      <c r="L4" s="346" t="s">
        <v>4046</v>
      </c>
    </row>
    <row r="5" spans="1:12" ht="43.5">
      <c r="B5" s="347">
        <v>4</v>
      </c>
      <c r="C5" s="345" t="s">
        <v>3660</v>
      </c>
      <c r="D5" s="345" t="s">
        <v>3773</v>
      </c>
      <c r="E5" s="346" t="s">
        <v>3792</v>
      </c>
      <c r="F5" s="346" t="s">
        <v>3793</v>
      </c>
      <c r="G5" s="346" t="s">
        <v>3816</v>
      </c>
      <c r="I5" s="345" t="s">
        <v>3774</v>
      </c>
      <c r="K5" s="346" t="s">
        <v>4048</v>
      </c>
      <c r="L5" s="346" t="s">
        <v>4167</v>
      </c>
    </row>
    <row r="6" spans="1:12" ht="43.5">
      <c r="B6" s="347">
        <v>5</v>
      </c>
      <c r="C6" s="345" t="s">
        <v>3661</v>
      </c>
      <c r="D6" s="345" t="s">
        <v>3775</v>
      </c>
      <c r="E6" s="346" t="s">
        <v>3789</v>
      </c>
      <c r="F6" s="345" t="s">
        <v>3776</v>
      </c>
      <c r="G6" s="346" t="s">
        <v>3822</v>
      </c>
      <c r="I6" s="345" t="s">
        <v>3777</v>
      </c>
      <c r="K6" s="346" t="s">
        <v>4052</v>
      </c>
      <c r="L6" s="346" t="s">
        <v>4213</v>
      </c>
    </row>
    <row r="7" spans="1:12" ht="46.5">
      <c r="B7" s="347">
        <v>6</v>
      </c>
      <c r="C7" s="345" t="s">
        <v>3662</v>
      </c>
      <c r="D7" s="345" t="s">
        <v>3778</v>
      </c>
      <c r="E7" s="346" t="s">
        <v>3790</v>
      </c>
      <c r="F7" s="345" t="s">
        <v>3779</v>
      </c>
      <c r="G7" s="346" t="s">
        <v>3823</v>
      </c>
      <c r="I7" s="345" t="s">
        <v>3780</v>
      </c>
      <c r="K7" s="346" t="s">
        <v>4053</v>
      </c>
      <c r="L7" s="346" t="s">
        <v>4266</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H1" workbookViewId="0">
      <pane ySplit="1" topLeftCell="A2" activePane="bottomLeft" state="frozen"/>
      <selection pane="bottomLeft" activeCell="W31" sqref="W31"/>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93" t="s">
        <v>3604</v>
      </c>
      <c r="AC2" s="493"/>
      <c r="AD2" s="493"/>
      <c r="AE2" s="493" t="s">
        <v>3608</v>
      </c>
      <c r="AF2" s="493"/>
      <c r="AG2" s="493" t="s">
        <v>3601</v>
      </c>
      <c r="AH2" s="493"/>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94" t="s">
        <v>3609</v>
      </c>
      <c r="AF4" s="500"/>
      <c r="AG4" s="494" t="s">
        <v>3609</v>
      </c>
      <c r="AH4" s="495"/>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6"/>
      <c r="AF5" s="501"/>
      <c r="AG5" s="496"/>
      <c r="AH5" s="497"/>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6"/>
      <c r="AF6" s="501"/>
      <c r="AG6" s="496"/>
      <c r="AH6" s="497"/>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6"/>
      <c r="AF7" s="501"/>
      <c r="AG7" s="496"/>
      <c r="AH7" s="497"/>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6"/>
      <c r="AF8" s="501"/>
      <c r="AG8" s="496"/>
      <c r="AH8" s="497"/>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8"/>
      <c r="AF9" s="502"/>
      <c r="AG9" s="498"/>
      <c r="AH9" s="499"/>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03월 02일</v>
      </c>
      <c r="AE11" s="503" t="str">
        <f ca="1">"추정: "&amp;TEXT(NOW()+SUM(L:L)/4+(COUNTA(B:B)-1)*(AE10-SUM(J:J)/(COUNTA(B:B)-1))*10,"yy' m월 d일;@")</f>
        <v>추정: 25' 5월 28일</v>
      </c>
      <c r="AF11" s="503"/>
      <c r="AG11" s="503" t="str">
        <f ca="1">"추정: "&amp;TEXT(NOW()+SUM(L:L)/4+(COUNTA(B:B)-1)*(AE10-SUM(J:J)/(COUNTA(B:B)-1))*10+(COUNTA($B:$B)-1)*(AG10-AE10)*10,"yy' m월 d일;@")</f>
        <v>추정: 25' 8월 7일</v>
      </c>
      <c r="AH11" s="503"/>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504" t="str">
        <f>"+"&amp;TEXT((COUNTA($B:$B)-1)*(AE10-SUM($J:$J)/(COUNTA($B:$B)-1))*40,"#,##0시간")&amp;" (+"&amp;TEXT((COUNTA($B:$B)-1)*(AE10-SUM($J:$J)/(COUNTA($B:$B)-1))*10,"#,##0일")&amp;")"</f>
        <v>+348시간 (+87일)</v>
      </c>
      <c r="AF12" s="504"/>
      <c r="AG12" s="504" t="str">
        <f>"+"&amp;TEXT((COUNTA($B:$B)-1)*(AG10-AE10)*40,"#,##0시간")&amp;" (+"&amp;TEXT((COUNTA($B:$B)-1)*(AG10-AE10)*10,"#,##0일")&amp;")"</f>
        <v>+284시간 (+71일)</v>
      </c>
      <c r="AH12" s="504"/>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5" t="str">
        <f>"+"&amp;TEXT(AE10-SUM($J:$J)/(COUNTA($B:$B)-1),"0.00%")&amp;" (+"&amp;(COUNTA($B:$B)-1)*(AE10-SUM($J:$J)/(COUNTA($B:$B)-1))*100&amp;")"</f>
        <v>+12.25% (+870)</v>
      </c>
      <c r="AF14" s="505"/>
      <c r="AG14" s="505" t="str">
        <f>"+"&amp;TEXT(AG10-AE10,"0.00%")&amp;" (+"&amp;(COUNTA($B:$B)-1)*(AG10-AE10)*100&amp;")"</f>
        <v>+10.00% (+710)</v>
      </c>
      <c r="AH14" s="505"/>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92" t="s">
        <v>2964</v>
      </c>
      <c r="V18" s="492"/>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92"/>
      <c r="V19" s="492"/>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484" t="s">
        <v>4434</v>
      </c>
      <c r="Y20" s="275" t="s">
        <v>3630</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3635</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3636</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3631</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3632</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3633</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3634</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41" sqref="I4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06" t="s">
        <v>0</v>
      </c>
      <c r="B1" s="507"/>
      <c r="C1" s="507"/>
      <c r="D1" s="507"/>
      <c r="E1" s="1"/>
      <c r="F1" s="506" t="s">
        <v>1</v>
      </c>
      <c r="G1" s="507"/>
      <c r="H1" s="507"/>
      <c r="I1" s="507"/>
      <c r="J1" s="2"/>
      <c r="K1" s="2"/>
      <c r="L1" s="2"/>
      <c r="M1" s="2"/>
      <c r="N1" s="2"/>
      <c r="O1" s="2"/>
      <c r="P1" s="2"/>
      <c r="Q1" s="2"/>
      <c r="R1" s="2"/>
      <c r="S1" s="2"/>
      <c r="T1" s="2"/>
      <c r="U1" s="2"/>
      <c r="V1" s="2"/>
      <c r="W1" s="2"/>
      <c r="X1" s="2"/>
      <c r="Y1" s="2"/>
      <c r="Z1" s="2"/>
    </row>
    <row r="2" spans="1:26" ht="15" customHeight="1">
      <c r="A2" s="507"/>
      <c r="B2" s="507"/>
      <c r="C2" s="507"/>
      <c r="D2" s="507"/>
      <c r="E2" s="1"/>
      <c r="F2" s="507"/>
      <c r="G2" s="507"/>
      <c r="H2" s="507"/>
      <c r="I2" s="507"/>
      <c r="J2" s="2"/>
      <c r="K2" s="2"/>
      <c r="L2" s="2"/>
      <c r="M2" s="2"/>
      <c r="N2" s="2"/>
      <c r="O2" s="2"/>
      <c r="P2" s="2"/>
      <c r="Q2" s="2"/>
      <c r="R2" s="2"/>
      <c r="S2" s="2"/>
      <c r="T2" s="2"/>
      <c r="U2" s="2"/>
      <c r="V2" s="2"/>
      <c r="W2" s="2"/>
      <c r="X2" s="2"/>
      <c r="Y2" s="2"/>
      <c r="Z2" s="2"/>
    </row>
    <row r="3" spans="1:26" ht="18.75">
      <c r="A3" s="507"/>
      <c r="B3" s="507"/>
      <c r="C3" s="507"/>
      <c r="D3" s="507"/>
      <c r="E3" s="3" t="s">
        <v>2</v>
      </c>
      <c r="F3" s="507"/>
      <c r="G3" s="507"/>
      <c r="H3" s="507"/>
      <c r="I3" s="507"/>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8" t="s">
        <v>8</v>
      </c>
      <c r="G4" s="507"/>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7"/>
      <c r="G5" s="507"/>
      <c r="H5" s="5" t="s">
        <v>12</v>
      </c>
      <c r="I5" s="5" t="s">
        <v>13</v>
      </c>
      <c r="J5" s="2"/>
      <c r="K5" s="2"/>
      <c r="L5" s="2"/>
      <c r="M5" s="2"/>
      <c r="N5" s="2"/>
      <c r="O5" s="2"/>
      <c r="P5" s="2"/>
      <c r="Q5" s="2"/>
      <c r="R5" s="2"/>
      <c r="S5" s="2"/>
      <c r="T5" s="2"/>
      <c r="U5" s="2"/>
      <c r="V5" s="2"/>
      <c r="W5" s="2"/>
      <c r="X5" s="2"/>
      <c r="Y5" s="2"/>
      <c r="Z5" s="2"/>
    </row>
    <row r="6" spans="1:26" ht="16.5">
      <c r="A6" s="4"/>
      <c r="B6" s="5"/>
      <c r="C6" s="4"/>
      <c r="D6" s="2"/>
      <c r="E6" s="4"/>
      <c r="F6" s="507"/>
      <c r="G6" s="507"/>
      <c r="H6" s="5" t="s">
        <v>14</v>
      </c>
      <c r="I6" s="5" t="s">
        <v>15</v>
      </c>
      <c r="J6" s="2"/>
      <c r="K6" s="2"/>
      <c r="L6" s="2"/>
      <c r="M6" s="2"/>
      <c r="N6" s="2"/>
      <c r="O6" s="2"/>
      <c r="P6" s="2"/>
      <c r="Q6" s="2"/>
      <c r="R6" s="2"/>
      <c r="S6" s="509" t="s">
        <v>16</v>
      </c>
      <c r="T6" s="507"/>
      <c r="U6" s="507"/>
      <c r="V6" s="2"/>
      <c r="W6" s="2"/>
      <c r="X6" s="2"/>
      <c r="Y6" s="2"/>
      <c r="Z6" s="2"/>
    </row>
    <row r="7" spans="1:26" ht="16.5">
      <c r="A7" s="4"/>
      <c r="B7" s="5"/>
      <c r="C7" s="4"/>
      <c r="D7" s="2"/>
      <c r="E7" s="4"/>
      <c r="F7" s="507"/>
      <c r="G7" s="507"/>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7"/>
      <c r="G8" s="507"/>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7"/>
      <c r="G9" s="507"/>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8" t="s">
        <v>36</v>
      </c>
      <c r="G11" s="507"/>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7"/>
      <c r="G12" s="507"/>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7"/>
      <c r="G13" s="507"/>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7"/>
      <c r="G14" s="507"/>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7"/>
      <c r="G15" s="507"/>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7"/>
      <c r="G16" s="507"/>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8" t="s">
        <v>60</v>
      </c>
      <c r="G17" s="507"/>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7"/>
      <c r="G18" s="507"/>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7"/>
      <c r="G19" s="507"/>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8" t="s">
        <v>75</v>
      </c>
      <c r="G21" s="507"/>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7"/>
      <c r="G22" s="507"/>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7"/>
      <c r="G23" s="507"/>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7"/>
      <c r="G24" s="507"/>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7"/>
      <c r="G25" s="507"/>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7"/>
      <c r="G26" s="507"/>
      <c r="H26" s="510"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7"/>
      <c r="G27" s="507"/>
      <c r="H27" s="507"/>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7"/>
      <c r="G28" s="507"/>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7"/>
      <c r="G29" s="507"/>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8" t="s">
        <v>104</v>
      </c>
      <c r="G30" s="507"/>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7"/>
      <c r="G31" s="507"/>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7"/>
      <c r="G32" s="507"/>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8" t="s">
        <v>113</v>
      </c>
      <c r="G33" s="507"/>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7"/>
      <c r="G34" s="507"/>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7"/>
      <c r="G35" s="507"/>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8" t="s">
        <v>124</v>
      </c>
      <c r="G37" s="507"/>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7"/>
      <c r="G38" s="507"/>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7"/>
      <c r="G39" s="507"/>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7"/>
      <c r="G40" s="507"/>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7"/>
      <c r="G41" s="507"/>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7"/>
      <c r="G42" s="507"/>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8" t="s">
        <v>140</v>
      </c>
      <c r="G43" s="507"/>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7"/>
      <c r="G44" s="507"/>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7"/>
      <c r="G45" s="507"/>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8" t="s">
        <v>143</v>
      </c>
      <c r="G46" s="507"/>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7"/>
      <c r="G47" s="507"/>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12"/>
      <c r="G48" s="512"/>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8" t="s">
        <v>149</v>
      </c>
      <c r="G50" s="507"/>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7"/>
      <c r="G51" s="507"/>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7"/>
      <c r="G52" s="507"/>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7"/>
      <c r="G53" s="507"/>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7"/>
      <c r="G54" s="507"/>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11" t="s">
        <v>163</v>
      </c>
      <c r="E55" s="4"/>
      <c r="F55" s="507"/>
      <c r="G55" s="507"/>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7"/>
      <c r="E56" s="4"/>
      <c r="F56" s="507"/>
      <c r="G56" s="507"/>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7"/>
      <c r="G57" s="507"/>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7"/>
      <c r="G58" s="507"/>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7"/>
      <c r="G59" s="507"/>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7"/>
      <c r="G60" s="507"/>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7"/>
      <c r="G61" s="507"/>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7"/>
      <c r="G62" s="507"/>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8" t="s">
        <v>181</v>
      </c>
      <c r="G63" s="507"/>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7"/>
      <c r="G64" s="507"/>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7"/>
      <c r="G65" s="507"/>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7"/>
      <c r="G66" s="507"/>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7"/>
      <c r="G67" s="507"/>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7"/>
      <c r="G68" s="507"/>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7"/>
      <c r="G69" s="507"/>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8" t="s">
        <v>202</v>
      </c>
      <c r="G70" s="507"/>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7"/>
      <c r="G71" s="507"/>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7"/>
      <c r="G72" s="507"/>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7"/>
      <c r="G73" s="507"/>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7"/>
      <c r="G74" s="507"/>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7"/>
      <c r="G75" s="507"/>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7"/>
      <c r="G76" s="507"/>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7"/>
      <c r="G77" s="507"/>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7"/>
      <c r="G78" s="507"/>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7"/>
      <c r="G79" s="507"/>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7"/>
      <c r="G80" s="507"/>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8" t="s">
        <v>226</v>
      </c>
      <c r="G81" s="507"/>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7"/>
      <c r="G82" s="507"/>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7"/>
      <c r="G83" s="507"/>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12"/>
      <c r="G84" s="512"/>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13" t="s">
        <v>236</v>
      </c>
      <c r="G86" s="507"/>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7"/>
      <c r="G87" s="507"/>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7"/>
      <c r="G88" s="507"/>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7"/>
      <c r="G89" s="507"/>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7"/>
      <c r="G90" s="507"/>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7"/>
      <c r="G91" s="507"/>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7"/>
      <c r="G92" s="507"/>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7"/>
      <c r="G93" s="507"/>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7"/>
      <c r="G94" s="507"/>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7"/>
      <c r="G95" s="507"/>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7"/>
      <c r="G96" s="507"/>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7"/>
      <c r="G97" s="507"/>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7"/>
      <c r="G98" s="507"/>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7"/>
      <c r="G99" s="507"/>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7"/>
      <c r="G100" s="507"/>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7"/>
      <c r="G101" s="507"/>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7"/>
      <c r="G102" s="507"/>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12"/>
      <c r="G103" s="512"/>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14" t="s">
        <v>274</v>
      </c>
      <c r="G104" s="515"/>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7"/>
      <c r="G105" s="507"/>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7"/>
      <c r="G106" s="507"/>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7"/>
      <c r="G107" s="507"/>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7"/>
      <c r="G108" s="507"/>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7"/>
      <c r="G109" s="507"/>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7"/>
      <c r="G110" s="507"/>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7"/>
      <c r="G111" s="507"/>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7"/>
      <c r="G112" s="507"/>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7"/>
      <c r="G113" s="507"/>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16" t="s">
        <v>297</v>
      </c>
      <c r="B1" s="507"/>
      <c r="C1" s="507"/>
      <c r="D1" s="507"/>
      <c r="E1" s="507"/>
      <c r="F1" s="2"/>
      <c r="G1" s="2"/>
      <c r="H1" s="2"/>
      <c r="I1" s="2"/>
      <c r="J1" s="2"/>
      <c r="K1" s="2"/>
      <c r="L1" s="2"/>
      <c r="M1" s="2"/>
      <c r="N1" s="2"/>
      <c r="O1" s="2"/>
      <c r="P1" s="2"/>
      <c r="Q1" s="2"/>
      <c r="R1" s="2"/>
      <c r="S1" s="2"/>
      <c r="T1" s="2"/>
    </row>
    <row r="2" spans="1:34" ht="16.5">
      <c r="A2" s="512"/>
      <c r="B2" s="512"/>
      <c r="C2" s="512"/>
      <c r="D2" s="512"/>
      <c r="E2" s="512"/>
      <c r="F2" s="517" t="s">
        <v>298</v>
      </c>
      <c r="G2" s="512"/>
      <c r="H2" s="512"/>
      <c r="I2" s="9" t="s">
        <v>299</v>
      </c>
      <c r="J2" s="9"/>
      <c r="K2" s="9"/>
      <c r="L2" s="9"/>
      <c r="M2" s="9"/>
      <c r="N2" s="9"/>
      <c r="O2" s="9"/>
      <c r="P2" s="9"/>
      <c r="Q2" s="9"/>
      <c r="R2" s="9"/>
      <c r="S2" s="9"/>
      <c r="T2" s="9"/>
    </row>
    <row r="3" spans="1:34" ht="32.25" customHeight="1">
      <c r="A3" s="518" t="s">
        <v>300</v>
      </c>
      <c r="B3" s="17" t="s">
        <v>301</v>
      </c>
      <c r="C3" s="522" t="s">
        <v>302</v>
      </c>
      <c r="D3" s="522"/>
      <c r="E3" s="522"/>
      <c r="F3" s="522"/>
      <c r="G3" s="522"/>
      <c r="H3" s="17"/>
      <c r="I3" s="17"/>
      <c r="J3" s="17"/>
      <c r="K3" s="17"/>
      <c r="L3" s="17"/>
      <c r="M3" s="17"/>
      <c r="N3" s="17"/>
      <c r="O3" s="17"/>
      <c r="P3" s="17"/>
      <c r="Q3" s="17"/>
      <c r="R3" s="17"/>
      <c r="S3" s="17"/>
      <c r="T3" s="17"/>
      <c r="U3" s="17"/>
      <c r="V3" s="17"/>
      <c r="W3" s="17"/>
      <c r="X3" s="17"/>
      <c r="Y3" s="17"/>
      <c r="Z3" s="17"/>
    </row>
    <row r="4" spans="1:34" ht="32.25" customHeight="1">
      <c r="A4" s="519"/>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9"/>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9"/>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9"/>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9"/>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9"/>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9"/>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9"/>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8" t="s">
        <v>320</v>
      </c>
      <c r="B12" s="17" t="s">
        <v>321</v>
      </c>
      <c r="C12" s="520" t="s">
        <v>3223</v>
      </c>
      <c r="D12" s="521"/>
      <c r="E12" s="521"/>
      <c r="F12" s="521"/>
      <c r="G12" s="521"/>
      <c r="H12" s="521"/>
      <c r="I12" s="521"/>
      <c r="J12" s="521"/>
      <c r="K12" s="521"/>
      <c r="L12" s="521"/>
      <c r="M12" s="521"/>
      <c r="N12" s="521"/>
      <c r="O12" s="521"/>
      <c r="P12" s="521"/>
      <c r="Q12" s="17"/>
      <c r="R12" s="17"/>
      <c r="S12" s="17"/>
      <c r="T12" s="17"/>
      <c r="U12" s="17"/>
      <c r="V12" s="17"/>
      <c r="W12" s="17"/>
      <c r="X12" s="17"/>
      <c r="Y12" s="17"/>
      <c r="Z12" s="17"/>
    </row>
    <row r="13" spans="1:34" ht="32.25" customHeight="1">
      <c r="A13" s="519"/>
      <c r="B13" s="17" t="s">
        <v>322</v>
      </c>
      <c r="C13" s="520" t="s">
        <v>323</v>
      </c>
      <c r="D13" s="521"/>
      <c r="E13" s="521"/>
      <c r="F13" s="521"/>
      <c r="G13" s="521"/>
      <c r="H13" s="521"/>
      <c r="I13" s="521"/>
      <c r="J13" s="521"/>
      <c r="K13" s="521"/>
      <c r="L13" s="521"/>
      <c r="M13" s="521"/>
      <c r="N13" s="17"/>
      <c r="O13" s="17"/>
      <c r="P13" s="17"/>
      <c r="Q13" s="17"/>
      <c r="R13" s="17"/>
      <c r="S13" s="17"/>
      <c r="T13" s="17"/>
      <c r="U13" s="17"/>
      <c r="V13" s="17"/>
      <c r="W13" s="17"/>
      <c r="X13" s="17"/>
      <c r="Y13" s="17"/>
      <c r="Z13" s="17"/>
    </row>
    <row r="14" spans="1:34" ht="32.25" customHeight="1">
      <c r="A14" s="519"/>
      <c r="B14" s="17" t="s">
        <v>324</v>
      </c>
      <c r="C14" s="523" t="s">
        <v>325</v>
      </c>
      <c r="D14" s="507"/>
      <c r="E14" s="507"/>
      <c r="F14" s="507"/>
      <c r="G14" s="507"/>
      <c r="H14" s="507"/>
      <c r="I14" s="507"/>
      <c r="J14" s="507"/>
      <c r="K14" s="17"/>
      <c r="L14" s="17"/>
      <c r="M14" s="17"/>
      <c r="N14" s="17"/>
      <c r="O14" s="17"/>
      <c r="P14" s="17"/>
      <c r="Q14" s="17"/>
      <c r="R14" s="17"/>
      <c r="S14" s="17"/>
      <c r="T14" s="17"/>
      <c r="U14" s="17"/>
      <c r="V14" s="17"/>
      <c r="W14" s="17"/>
      <c r="X14" s="17"/>
      <c r="Y14" s="17"/>
      <c r="Z14" s="17"/>
    </row>
    <row r="15" spans="1:34" ht="32.25" customHeight="1">
      <c r="A15" s="519"/>
      <c r="B15" s="17" t="s">
        <v>326</v>
      </c>
      <c r="C15" s="523" t="s">
        <v>327</v>
      </c>
      <c r="D15" s="523"/>
      <c r="E15" s="523"/>
      <c r="F15" s="523"/>
      <c r="G15" s="523"/>
      <c r="H15" s="523"/>
      <c r="I15" s="523"/>
      <c r="J15" s="523"/>
      <c r="K15" s="523"/>
      <c r="L15" s="17"/>
      <c r="M15" s="17"/>
      <c r="N15" s="17"/>
      <c r="O15" s="17"/>
      <c r="P15" s="17"/>
      <c r="Q15" s="17"/>
      <c r="R15" s="17"/>
      <c r="S15" s="17"/>
      <c r="T15" s="17"/>
      <c r="U15" s="17"/>
      <c r="V15" s="17"/>
      <c r="W15" s="17"/>
      <c r="X15" s="17"/>
      <c r="Y15" s="17"/>
      <c r="Z15" s="17"/>
    </row>
    <row r="16" spans="1:34" ht="32.25" customHeight="1">
      <c r="A16" s="519"/>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8" t="s">
        <v>333</v>
      </c>
      <c r="AA16" s="507"/>
      <c r="AB16" s="507"/>
      <c r="AC16" s="507"/>
      <c r="AD16" s="507"/>
      <c r="AE16" s="507"/>
      <c r="AF16" s="507"/>
      <c r="AG16" s="507"/>
      <c r="AH16" s="507"/>
    </row>
    <row r="17" spans="1:34" ht="195.75" customHeight="1">
      <c r="A17" s="518" t="s">
        <v>330</v>
      </c>
      <c r="B17" s="17" t="s">
        <v>331</v>
      </c>
      <c r="C17" s="523" t="s">
        <v>332</v>
      </c>
      <c r="D17" s="507"/>
      <c r="E17" s="507"/>
      <c r="F17" s="507"/>
      <c r="G17" s="507"/>
      <c r="H17" s="507"/>
      <c r="I17" s="507"/>
      <c r="J17" s="507"/>
      <c r="K17" s="507"/>
      <c r="U17" s="17"/>
      <c r="V17" s="17"/>
      <c r="W17" s="17"/>
      <c r="X17" s="17"/>
      <c r="Y17" s="17"/>
      <c r="Z17" s="507"/>
      <c r="AA17" s="507"/>
      <c r="AB17" s="507"/>
      <c r="AC17" s="507"/>
      <c r="AD17" s="507"/>
      <c r="AE17" s="507"/>
      <c r="AF17" s="507"/>
      <c r="AG17" s="507"/>
      <c r="AH17" s="507"/>
    </row>
    <row r="18" spans="1:34" ht="129" customHeight="1">
      <c r="A18" s="519"/>
      <c r="B18" s="17" t="s">
        <v>334</v>
      </c>
      <c r="C18" s="524" t="s">
        <v>3239</v>
      </c>
      <c r="D18" s="524"/>
      <c r="E18" s="524"/>
      <c r="F18" s="524"/>
      <c r="G18" s="524"/>
      <c r="H18" s="524"/>
      <c r="I18" s="524"/>
      <c r="J18" s="524"/>
      <c r="K18" s="524"/>
      <c r="L18" s="524"/>
      <c r="U18" s="17"/>
      <c r="V18" s="17"/>
      <c r="W18" s="17"/>
      <c r="X18" s="17"/>
      <c r="Y18" s="17"/>
      <c r="Z18" s="508" t="s">
        <v>337</v>
      </c>
      <c r="AA18" s="507"/>
      <c r="AB18" s="507"/>
      <c r="AC18" s="507"/>
      <c r="AD18" s="507"/>
      <c r="AE18" s="507"/>
      <c r="AF18" s="507"/>
      <c r="AG18" s="507"/>
      <c r="AH18" s="507"/>
    </row>
    <row r="19" spans="1:34" ht="156" customHeight="1">
      <c r="A19" s="519"/>
      <c r="B19" s="17" t="s">
        <v>335</v>
      </c>
      <c r="C19" s="523" t="s">
        <v>336</v>
      </c>
      <c r="D19" s="507"/>
      <c r="E19" s="507"/>
      <c r="F19" s="507"/>
      <c r="G19" s="507"/>
      <c r="H19" s="507"/>
      <c r="I19" s="507"/>
      <c r="J19" s="507"/>
      <c r="K19" s="507"/>
      <c r="U19" s="17"/>
      <c r="V19" s="17"/>
      <c r="W19" s="17"/>
      <c r="X19" s="17"/>
      <c r="Y19" s="17"/>
      <c r="Z19" s="508" t="s">
        <v>340</v>
      </c>
      <c r="AA19" s="507"/>
      <c r="AB19" s="507"/>
      <c r="AC19" s="507"/>
      <c r="AD19" s="507"/>
      <c r="AE19" s="507"/>
      <c r="AF19" s="507"/>
      <c r="AG19" s="507"/>
      <c r="AH19" s="507"/>
    </row>
    <row r="20" spans="1:34" ht="32.25" customHeight="1">
      <c r="A20" s="519"/>
      <c r="B20" s="17" t="s">
        <v>338</v>
      </c>
      <c r="C20" s="17" t="s">
        <v>339</v>
      </c>
      <c r="D20" s="17"/>
      <c r="E20" s="17"/>
      <c r="F20" s="17"/>
      <c r="G20" s="17"/>
      <c r="H20" s="17"/>
      <c r="I20" s="17"/>
      <c r="J20" s="17"/>
      <c r="K20" s="17"/>
      <c r="U20" s="17"/>
      <c r="V20" s="17"/>
      <c r="W20" s="17"/>
      <c r="X20" s="17"/>
      <c r="Y20" s="17"/>
      <c r="Z20" s="507"/>
      <c r="AA20" s="507"/>
      <c r="AB20" s="507"/>
      <c r="AC20" s="507"/>
      <c r="AD20" s="507"/>
      <c r="AE20" s="507"/>
      <c r="AF20" s="507"/>
      <c r="AG20" s="507"/>
      <c r="AH20" s="507"/>
    </row>
    <row r="21" spans="1:34" ht="32.25" customHeight="1">
      <c r="A21" s="19" t="s">
        <v>341</v>
      </c>
      <c r="B21" s="17" t="s">
        <v>342</v>
      </c>
      <c r="C21" s="523" t="s">
        <v>343</v>
      </c>
      <c r="D21" s="523"/>
      <c r="E21" s="523"/>
      <c r="F21" s="523"/>
      <c r="G21" s="523"/>
      <c r="H21" s="523"/>
      <c r="I21" s="523"/>
      <c r="J21" s="523"/>
      <c r="K21" s="17"/>
      <c r="U21" s="17"/>
      <c r="V21" s="17"/>
      <c r="W21" s="17"/>
      <c r="X21" s="17"/>
      <c r="Y21" s="17"/>
      <c r="Z21" s="507"/>
      <c r="AA21" s="507"/>
      <c r="AB21" s="507"/>
      <c r="AC21" s="507"/>
      <c r="AD21" s="507"/>
      <c r="AE21" s="507"/>
      <c r="AF21" s="507"/>
      <c r="AG21" s="507"/>
      <c r="AH21" s="507"/>
    </row>
    <row r="22" spans="1:34" ht="15.75" customHeight="1">
      <c r="Z22" s="507"/>
      <c r="AA22" s="507"/>
      <c r="AB22" s="507"/>
      <c r="AC22" s="507"/>
      <c r="AD22" s="507"/>
      <c r="AE22" s="507"/>
      <c r="AF22" s="507"/>
      <c r="AG22" s="507"/>
      <c r="AH22" s="507"/>
    </row>
    <row r="23" spans="1:34" ht="15.75" customHeight="1">
      <c r="Z23" s="507"/>
      <c r="AA23" s="507"/>
      <c r="AB23" s="507"/>
      <c r="AC23" s="507"/>
      <c r="AD23" s="507"/>
      <c r="AE23" s="507"/>
      <c r="AF23" s="507"/>
      <c r="AG23" s="507"/>
      <c r="AH23" s="507"/>
    </row>
    <row r="24" spans="1:34" ht="15.75" customHeight="1">
      <c r="I24" s="2"/>
      <c r="J24" s="2"/>
      <c r="Z24" s="507"/>
      <c r="AA24" s="507"/>
      <c r="AB24" s="507"/>
      <c r="AC24" s="507"/>
      <c r="AD24" s="507"/>
      <c r="AE24" s="507"/>
      <c r="AF24" s="507"/>
      <c r="AG24" s="507"/>
      <c r="AH24" s="507"/>
    </row>
    <row r="25" spans="1:34" ht="15.75" customHeight="1">
      <c r="I25" s="2"/>
      <c r="J25" s="2"/>
      <c r="Z25" s="507"/>
      <c r="AA25" s="507"/>
      <c r="AB25" s="507"/>
      <c r="AC25" s="507"/>
      <c r="AD25" s="507"/>
      <c r="AE25" s="507"/>
      <c r="AF25" s="507"/>
      <c r="AG25" s="507"/>
      <c r="AH25" s="507"/>
    </row>
    <row r="26" spans="1:34" ht="15.75" customHeight="1">
      <c r="Z26" s="507"/>
      <c r="AA26" s="507"/>
      <c r="AB26" s="507"/>
      <c r="AC26" s="507"/>
      <c r="AD26" s="507"/>
      <c r="AE26" s="507"/>
      <c r="AF26" s="507"/>
      <c r="AG26" s="507"/>
      <c r="AH26" s="507"/>
    </row>
    <row r="27" spans="1:34" ht="15.75" customHeight="1">
      <c r="Z27" s="507"/>
      <c r="AA27" s="507"/>
      <c r="AB27" s="507"/>
      <c r="AC27" s="507"/>
      <c r="AD27" s="507"/>
      <c r="AE27" s="507"/>
      <c r="AF27" s="507"/>
      <c r="AG27" s="507"/>
      <c r="AH27" s="507"/>
    </row>
    <row r="28" spans="1:34" ht="15.75" customHeight="1">
      <c r="Z28" s="507"/>
      <c r="AA28" s="507"/>
      <c r="AB28" s="507"/>
      <c r="AC28" s="507"/>
      <c r="AD28" s="507"/>
      <c r="AE28" s="507"/>
      <c r="AF28" s="507"/>
      <c r="AG28" s="507"/>
      <c r="AH28" s="507"/>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5"/>
      <c r="T14" s="521"/>
      <c r="U14" s="521"/>
      <c r="V14" s="521"/>
    </row>
    <row r="15" spans="11:23" ht="13.5">
      <c r="K15" s="526" t="s">
        <v>3026</v>
      </c>
      <c r="L15" s="527"/>
      <c r="M15" s="527"/>
      <c r="N15" s="527"/>
      <c r="O15" s="527"/>
      <c r="P15" s="527"/>
      <c r="Q15" s="527"/>
    </row>
    <row r="16" spans="11:23" ht="30" customHeight="1">
      <c r="K16" s="527"/>
      <c r="L16" s="527"/>
      <c r="M16" s="527"/>
      <c r="N16" s="527"/>
      <c r="O16" s="527"/>
      <c r="P16" s="527"/>
      <c r="Q16" s="527"/>
      <c r="S16" s="528" t="s">
        <v>3027</v>
      </c>
      <c r="T16" s="521"/>
      <c r="V16" s="528" t="s">
        <v>3028</v>
      </c>
      <c r="W16" s="521"/>
    </row>
    <row r="17" spans="11:22" ht="13.5">
      <c r="K17" s="527"/>
      <c r="L17" s="527"/>
      <c r="M17" s="527"/>
      <c r="N17" s="527"/>
      <c r="O17" s="527"/>
      <c r="P17" s="527"/>
      <c r="Q17" s="527"/>
      <c r="S17" s="194" t="s">
        <v>344</v>
      </c>
      <c r="T17" s="194"/>
      <c r="V17" s="193" t="s">
        <v>345</v>
      </c>
    </row>
    <row r="18" spans="11:22" ht="13.5">
      <c r="K18" s="527"/>
      <c r="L18" s="527"/>
      <c r="M18" s="527"/>
      <c r="N18" s="527"/>
      <c r="O18" s="527"/>
      <c r="P18" s="527"/>
      <c r="Q18" s="527"/>
      <c r="S18" s="194" t="s">
        <v>3029</v>
      </c>
      <c r="T18" s="194"/>
      <c r="V18" s="194" t="s">
        <v>346</v>
      </c>
    </row>
    <row r="19" spans="11:22" ht="13.5">
      <c r="K19" s="527"/>
      <c r="L19" s="527"/>
      <c r="M19" s="527"/>
      <c r="N19" s="527"/>
      <c r="O19" s="527"/>
      <c r="P19" s="527"/>
      <c r="Q19" s="527"/>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X64" sqref="X64"/>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8" t="s">
        <v>3071</v>
      </c>
      <c r="AI5" s="538"/>
      <c r="AJ5" s="538"/>
      <c r="AK5" s="538"/>
      <c r="AL5" s="538"/>
      <c r="AM5" s="538"/>
      <c r="AN5" s="538"/>
    </row>
    <row r="6" spans="6:40" ht="15" customHeight="1">
      <c r="F6" s="532" t="s">
        <v>3072</v>
      </c>
      <c r="G6" s="532"/>
      <c r="H6" s="532"/>
      <c r="I6" s="532"/>
      <c r="J6" s="532"/>
      <c r="K6" s="532"/>
      <c r="L6" s="532"/>
      <c r="M6" s="532"/>
      <c r="N6" s="532"/>
      <c r="P6" s="532" t="s">
        <v>3073</v>
      </c>
      <c r="Q6" s="532"/>
      <c r="R6" s="532"/>
      <c r="S6" s="532"/>
      <c r="T6" s="532"/>
      <c r="U6" s="532"/>
      <c r="V6" s="532"/>
      <c r="W6" s="532"/>
      <c r="X6" s="532"/>
      <c r="Y6" s="532"/>
      <c r="Z6" s="532"/>
      <c r="AA6" s="532"/>
      <c r="AB6" s="532"/>
      <c r="AH6" s="538"/>
      <c r="AI6" s="538"/>
      <c r="AJ6" s="538"/>
      <c r="AK6" s="538"/>
      <c r="AL6" s="538"/>
      <c r="AM6" s="538"/>
      <c r="AN6" s="538"/>
    </row>
    <row r="7" spans="6:40" ht="15" customHeight="1">
      <c r="F7" s="532"/>
      <c r="G7" s="532"/>
      <c r="H7" s="532"/>
      <c r="I7" s="532"/>
      <c r="J7" s="532"/>
      <c r="K7" s="532"/>
      <c r="L7" s="532"/>
      <c r="M7" s="532"/>
      <c r="N7" s="532"/>
      <c r="P7" s="532"/>
      <c r="Q7" s="532"/>
      <c r="R7" s="532"/>
      <c r="S7" s="532"/>
      <c r="T7" s="532"/>
      <c r="U7" s="532"/>
      <c r="V7" s="532"/>
      <c r="W7" s="532"/>
      <c r="X7" s="532"/>
      <c r="Y7" s="532"/>
      <c r="Z7" s="532"/>
      <c r="AA7" s="532"/>
      <c r="AB7" s="532"/>
      <c r="AH7" s="191" t="s">
        <v>3074</v>
      </c>
      <c r="AI7" s="191" t="s">
        <v>3075</v>
      </c>
      <c r="AJ7" s="188" t="s">
        <v>2965</v>
      </c>
      <c r="AK7" s="536" t="s">
        <v>3076</v>
      </c>
      <c r="AL7" s="536"/>
      <c r="AM7" s="191" t="s">
        <v>2979</v>
      </c>
    </row>
    <row r="8" spans="6:40" ht="16.5" customHeight="1">
      <c r="F8" s="530" t="s">
        <v>3077</v>
      </c>
      <c r="G8" s="534" t="s">
        <v>3078</v>
      </c>
      <c r="H8" s="534"/>
      <c r="I8" s="534"/>
      <c r="J8" s="534"/>
      <c r="K8" s="534"/>
      <c r="L8" s="534"/>
      <c r="M8" s="534"/>
      <c r="N8" s="534"/>
      <c r="P8" s="530" t="s">
        <v>3077</v>
      </c>
      <c r="Q8" s="534" t="s">
        <v>3079</v>
      </c>
      <c r="R8" s="534"/>
      <c r="S8" s="534"/>
      <c r="T8" s="534"/>
      <c r="U8" s="534"/>
      <c r="V8" s="534"/>
      <c r="W8" s="534"/>
      <c r="X8" s="534"/>
      <c r="Y8" s="534"/>
      <c r="Z8" s="534"/>
      <c r="AA8" s="534"/>
      <c r="AB8" s="534"/>
      <c r="AH8" s="530" t="s">
        <v>2971</v>
      </c>
      <c r="AI8" s="180" t="s">
        <v>2972</v>
      </c>
      <c r="AJ8" s="187">
        <v>732</v>
      </c>
      <c r="AM8" s="180" t="s">
        <v>2980</v>
      </c>
    </row>
    <row r="9" spans="6:40">
      <c r="F9" s="530"/>
      <c r="G9" s="534"/>
      <c r="H9" s="534"/>
      <c r="I9" s="534"/>
      <c r="J9" s="534"/>
      <c r="K9" s="534"/>
      <c r="L9" s="534"/>
      <c r="M9" s="534"/>
      <c r="N9" s="534"/>
      <c r="P9" s="530"/>
      <c r="Q9" s="534"/>
      <c r="R9" s="534"/>
      <c r="S9" s="534"/>
      <c r="T9" s="534"/>
      <c r="U9" s="534"/>
      <c r="V9" s="534"/>
      <c r="W9" s="534"/>
      <c r="X9" s="534"/>
      <c r="Y9" s="534"/>
      <c r="Z9" s="534"/>
      <c r="AA9" s="534"/>
      <c r="AB9" s="534"/>
      <c r="AH9" s="530"/>
      <c r="AI9" s="180" t="s">
        <v>3080</v>
      </c>
      <c r="AJ9" s="187">
        <v>4</v>
      </c>
      <c r="AK9" s="192">
        <v>3</v>
      </c>
      <c r="AL9" s="192">
        <f>AK9*AJ9</f>
        <v>12</v>
      </c>
      <c r="AM9" s="180" t="s">
        <v>2981</v>
      </c>
    </row>
    <row r="10" spans="6:40">
      <c r="F10" s="530"/>
      <c r="G10" s="534"/>
      <c r="H10" s="534"/>
      <c r="I10" s="534"/>
      <c r="J10" s="534"/>
      <c r="K10" s="534"/>
      <c r="L10" s="534"/>
      <c r="M10" s="534"/>
      <c r="N10" s="534"/>
      <c r="P10" s="530"/>
      <c r="Q10" s="534"/>
      <c r="R10" s="534"/>
      <c r="S10" s="534"/>
      <c r="T10" s="534"/>
      <c r="U10" s="534"/>
      <c r="V10" s="534"/>
      <c r="W10" s="534"/>
      <c r="X10" s="534"/>
      <c r="Y10" s="534"/>
      <c r="Z10" s="534"/>
      <c r="AA10" s="534"/>
      <c r="AB10" s="534"/>
      <c r="AH10" s="530"/>
      <c r="AI10" s="180" t="s">
        <v>2969</v>
      </c>
      <c r="AJ10" s="187">
        <v>19</v>
      </c>
      <c r="AK10" s="192">
        <v>5</v>
      </c>
      <c r="AL10" s="192">
        <f t="shared" ref="AL10:AL18" si="0">AK10*AJ10</f>
        <v>95</v>
      </c>
      <c r="AM10" s="180" t="s">
        <v>2982</v>
      </c>
    </row>
    <row r="11" spans="6:40">
      <c r="F11" s="530"/>
      <c r="G11" s="534"/>
      <c r="H11" s="534"/>
      <c r="I11" s="534"/>
      <c r="J11" s="534"/>
      <c r="K11" s="534"/>
      <c r="L11" s="534"/>
      <c r="M11" s="534"/>
      <c r="N11" s="534"/>
      <c r="P11" s="530"/>
      <c r="Q11" s="534"/>
      <c r="R11" s="534"/>
      <c r="S11" s="534"/>
      <c r="T11" s="534"/>
      <c r="U11" s="534"/>
      <c r="V11" s="534"/>
      <c r="W11" s="534"/>
      <c r="X11" s="534"/>
      <c r="Y11" s="534"/>
      <c r="Z11" s="534"/>
      <c r="AA11" s="534"/>
      <c r="AB11" s="534"/>
      <c r="AH11" s="530"/>
      <c r="AI11" s="180" t="s">
        <v>3081</v>
      </c>
      <c r="AJ11" s="187">
        <v>72</v>
      </c>
      <c r="AK11" s="192">
        <v>5</v>
      </c>
      <c r="AL11" s="192">
        <f t="shared" si="0"/>
        <v>360</v>
      </c>
      <c r="AM11" s="180" t="s">
        <v>2983</v>
      </c>
    </row>
    <row r="12" spans="6:40" ht="15" customHeight="1">
      <c r="F12" s="533" t="s">
        <v>3082</v>
      </c>
      <c r="G12" s="534" t="s">
        <v>3083</v>
      </c>
      <c r="H12" s="534"/>
      <c r="I12" s="534"/>
      <c r="J12" s="534"/>
      <c r="K12" s="534"/>
      <c r="L12" s="534"/>
      <c r="M12" s="534"/>
      <c r="N12" s="534"/>
      <c r="P12" s="533" t="s">
        <v>3084</v>
      </c>
      <c r="Q12" s="534" t="s">
        <v>3085</v>
      </c>
      <c r="R12" s="534"/>
      <c r="S12" s="534"/>
      <c r="T12" s="534"/>
      <c r="U12" s="534"/>
      <c r="V12" s="534"/>
      <c r="W12" s="534"/>
      <c r="X12" s="534"/>
      <c r="Y12" s="534"/>
      <c r="Z12" s="534"/>
      <c r="AA12" s="534"/>
      <c r="AB12" s="534"/>
      <c r="AH12" s="530"/>
      <c r="AI12" s="180" t="s">
        <v>3086</v>
      </c>
      <c r="AJ12" s="187">
        <v>27</v>
      </c>
      <c r="AK12" s="192">
        <v>3</v>
      </c>
      <c r="AL12" s="192">
        <f t="shared" si="0"/>
        <v>81</v>
      </c>
      <c r="AM12" s="180" t="s">
        <v>2973</v>
      </c>
    </row>
    <row r="13" spans="6:40">
      <c r="F13" s="533"/>
      <c r="G13" s="534"/>
      <c r="H13" s="534"/>
      <c r="I13" s="534"/>
      <c r="J13" s="534"/>
      <c r="K13" s="534"/>
      <c r="L13" s="534"/>
      <c r="M13" s="534"/>
      <c r="N13" s="534"/>
      <c r="P13" s="530"/>
      <c r="Q13" s="534"/>
      <c r="R13" s="534"/>
      <c r="S13" s="534"/>
      <c r="T13" s="534"/>
      <c r="U13" s="534"/>
      <c r="V13" s="534"/>
      <c r="W13" s="534"/>
      <c r="X13" s="534"/>
      <c r="Y13" s="534"/>
      <c r="Z13" s="534"/>
      <c r="AA13" s="534"/>
      <c r="AB13" s="534"/>
      <c r="AH13" s="530"/>
      <c r="AI13" s="180" t="s">
        <v>3087</v>
      </c>
      <c r="AJ13" s="187">
        <v>35</v>
      </c>
      <c r="AK13" s="192">
        <v>5</v>
      </c>
      <c r="AL13" s="192">
        <f t="shared" si="0"/>
        <v>175</v>
      </c>
      <c r="AM13" s="180" t="s">
        <v>2984</v>
      </c>
    </row>
    <row r="14" spans="6:40" ht="15" customHeight="1">
      <c r="F14" s="533"/>
      <c r="G14" s="534"/>
      <c r="H14" s="534"/>
      <c r="I14" s="534"/>
      <c r="J14" s="534"/>
      <c r="K14" s="534"/>
      <c r="L14" s="534"/>
      <c r="M14" s="534"/>
      <c r="N14" s="534"/>
      <c r="P14" s="530"/>
      <c r="Q14" s="534"/>
      <c r="R14" s="534"/>
      <c r="S14" s="534"/>
      <c r="T14" s="534"/>
      <c r="U14" s="534"/>
      <c r="V14" s="534"/>
      <c r="W14" s="534"/>
      <c r="X14" s="534"/>
      <c r="Y14" s="534"/>
      <c r="Z14" s="534"/>
      <c r="AA14" s="534"/>
      <c r="AB14" s="534"/>
      <c r="AH14" s="530"/>
      <c r="AI14" s="180" t="s">
        <v>3088</v>
      </c>
      <c r="AJ14" s="187">
        <f>16*9</f>
        <v>144</v>
      </c>
      <c r="AK14" s="192">
        <v>3</v>
      </c>
      <c r="AL14" s="192">
        <f t="shared" si="0"/>
        <v>432</v>
      </c>
      <c r="AM14" s="180" t="s">
        <v>2974</v>
      </c>
    </row>
    <row r="15" spans="6:40" ht="15" customHeight="1">
      <c r="F15" s="533"/>
      <c r="G15" s="534"/>
      <c r="H15" s="534"/>
      <c r="I15" s="534"/>
      <c r="J15" s="534"/>
      <c r="K15" s="534"/>
      <c r="L15" s="534"/>
      <c r="M15" s="534"/>
      <c r="N15" s="534"/>
      <c r="P15" s="533" t="s">
        <v>3089</v>
      </c>
      <c r="Q15" s="534" t="s">
        <v>3090</v>
      </c>
      <c r="R15" s="534"/>
      <c r="S15" s="534"/>
      <c r="T15" s="534"/>
      <c r="U15" s="534"/>
      <c r="V15" s="534"/>
      <c r="W15" s="534"/>
      <c r="X15" s="534"/>
      <c r="Y15" s="534"/>
      <c r="Z15" s="534"/>
      <c r="AA15" s="534"/>
      <c r="AB15" s="534"/>
      <c r="AH15" s="530"/>
      <c r="AI15" s="180" t="s">
        <v>3091</v>
      </c>
      <c r="AJ15" s="187">
        <v>9</v>
      </c>
      <c r="AK15" s="192">
        <v>5</v>
      </c>
      <c r="AL15" s="192">
        <f t="shared" si="0"/>
        <v>45</v>
      </c>
      <c r="AM15" s="180" t="s">
        <v>2985</v>
      </c>
    </row>
    <row r="16" spans="6:40">
      <c r="F16" s="533"/>
      <c r="G16" s="534"/>
      <c r="H16" s="534"/>
      <c r="I16" s="534"/>
      <c r="J16" s="534"/>
      <c r="K16" s="534"/>
      <c r="L16" s="534"/>
      <c r="M16" s="534"/>
      <c r="N16" s="534"/>
      <c r="P16" s="533"/>
      <c r="Q16" s="534"/>
      <c r="R16" s="534"/>
      <c r="S16" s="534"/>
      <c r="T16" s="534"/>
      <c r="U16" s="534"/>
      <c r="V16" s="534"/>
      <c r="W16" s="534"/>
      <c r="X16" s="534"/>
      <c r="Y16" s="534"/>
      <c r="Z16" s="534"/>
      <c r="AA16" s="534"/>
      <c r="AB16" s="534"/>
      <c r="AH16" s="530"/>
      <c r="AI16" s="180" t="s">
        <v>3092</v>
      </c>
      <c r="AJ16" s="187">
        <f>9*14</f>
        <v>126</v>
      </c>
      <c r="AK16" s="192">
        <v>3</v>
      </c>
      <c r="AL16" s="192">
        <f t="shared" si="0"/>
        <v>378</v>
      </c>
      <c r="AM16" s="180" t="s">
        <v>2975</v>
      </c>
    </row>
    <row r="17" spans="6:39" ht="15" customHeight="1">
      <c r="F17" s="533" t="s">
        <v>3093</v>
      </c>
      <c r="G17" s="534" t="s">
        <v>3598</v>
      </c>
      <c r="H17" s="534"/>
      <c r="I17" s="534"/>
      <c r="J17" s="534"/>
      <c r="K17" s="534"/>
      <c r="L17" s="534"/>
      <c r="M17" s="534"/>
      <c r="N17" s="534"/>
      <c r="P17" s="533"/>
      <c r="Q17" s="534"/>
      <c r="R17" s="534"/>
      <c r="S17" s="534"/>
      <c r="T17" s="534"/>
      <c r="U17" s="534"/>
      <c r="V17" s="534"/>
      <c r="W17" s="534"/>
      <c r="X17" s="534"/>
      <c r="Y17" s="534"/>
      <c r="Z17" s="534"/>
      <c r="AA17" s="534"/>
      <c r="AB17" s="534"/>
      <c r="AH17" s="530"/>
      <c r="AI17" s="180" t="s">
        <v>3094</v>
      </c>
      <c r="AJ17" s="187">
        <v>19</v>
      </c>
      <c r="AK17" s="192">
        <v>5</v>
      </c>
      <c r="AL17" s="192">
        <f t="shared" si="0"/>
        <v>95</v>
      </c>
      <c r="AM17" s="180" t="s">
        <v>2977</v>
      </c>
    </row>
    <row r="18" spans="6:39">
      <c r="F18" s="533"/>
      <c r="G18" s="534"/>
      <c r="H18" s="534"/>
      <c r="I18" s="534"/>
      <c r="J18" s="534"/>
      <c r="K18" s="534"/>
      <c r="L18" s="534"/>
      <c r="M18" s="534"/>
      <c r="N18" s="534"/>
      <c r="P18" s="533"/>
      <c r="Q18" s="534"/>
      <c r="R18" s="534"/>
      <c r="S18" s="534"/>
      <c r="T18" s="534"/>
      <c r="U18" s="534"/>
      <c r="V18" s="534"/>
      <c r="W18" s="534"/>
      <c r="X18" s="534"/>
      <c r="Y18" s="534"/>
      <c r="Z18" s="534"/>
      <c r="AA18" s="534"/>
      <c r="AB18" s="534"/>
      <c r="AH18" s="530"/>
      <c r="AI18" s="180" t="s">
        <v>3095</v>
      </c>
      <c r="AJ18" s="187">
        <f>19*8</f>
        <v>152</v>
      </c>
      <c r="AK18" s="192">
        <v>3</v>
      </c>
      <c r="AL18" s="192">
        <f t="shared" si="0"/>
        <v>456</v>
      </c>
      <c r="AM18" s="180" t="s">
        <v>2976</v>
      </c>
    </row>
    <row r="19" spans="6:39" ht="15" customHeight="1">
      <c r="F19" s="533"/>
      <c r="G19" s="534"/>
      <c r="H19" s="534"/>
      <c r="I19" s="534"/>
      <c r="J19" s="534"/>
      <c r="K19" s="534"/>
      <c r="L19" s="534"/>
      <c r="M19" s="534"/>
      <c r="N19" s="534"/>
      <c r="P19" s="533"/>
      <c r="Q19" s="534"/>
      <c r="R19" s="534"/>
      <c r="S19" s="534"/>
      <c r="T19" s="534"/>
      <c r="U19" s="534"/>
      <c r="V19" s="534"/>
      <c r="W19" s="534"/>
      <c r="X19" s="534"/>
      <c r="Y19" s="534"/>
      <c r="Z19" s="534"/>
      <c r="AA19" s="534"/>
      <c r="AB19" s="534"/>
      <c r="AH19" s="530"/>
      <c r="AI19" s="529" t="s">
        <v>3096</v>
      </c>
      <c r="AJ19" s="187">
        <v>1</v>
      </c>
      <c r="AK19" s="192">
        <v>5</v>
      </c>
      <c r="AM19" s="180" t="s">
        <v>2978</v>
      </c>
    </row>
    <row r="20" spans="6:39">
      <c r="F20" s="533"/>
      <c r="G20" s="534"/>
      <c r="H20" s="534"/>
      <c r="I20" s="534"/>
      <c r="J20" s="534"/>
      <c r="K20" s="534"/>
      <c r="L20" s="534"/>
      <c r="M20" s="534"/>
      <c r="N20" s="534"/>
      <c r="P20" s="533" t="s">
        <v>3097</v>
      </c>
      <c r="Q20" s="535" t="s">
        <v>3222</v>
      </c>
      <c r="R20" s="534"/>
      <c r="S20" s="534"/>
      <c r="T20" s="534"/>
      <c r="U20" s="534"/>
      <c r="V20" s="534"/>
      <c r="W20" s="534"/>
      <c r="X20" s="534"/>
      <c r="Y20" s="534"/>
      <c r="Z20" s="534"/>
      <c r="AA20" s="534"/>
      <c r="AB20" s="534"/>
      <c r="AH20" s="530"/>
      <c r="AI20" s="529"/>
      <c r="AJ20" s="187">
        <v>2</v>
      </c>
      <c r="AK20" s="192">
        <v>10</v>
      </c>
      <c r="AM20" s="180" t="s">
        <v>2986</v>
      </c>
    </row>
    <row r="21" spans="6:39">
      <c r="F21" s="533"/>
      <c r="G21" s="534"/>
      <c r="H21" s="534"/>
      <c r="I21" s="534"/>
      <c r="J21" s="534"/>
      <c r="K21" s="534"/>
      <c r="L21" s="534"/>
      <c r="M21" s="534"/>
      <c r="N21" s="534"/>
      <c r="P21" s="533"/>
      <c r="Q21" s="534"/>
      <c r="R21" s="534"/>
      <c r="S21" s="534"/>
      <c r="T21" s="534"/>
      <c r="U21" s="534"/>
      <c r="V21" s="534"/>
      <c r="W21" s="534"/>
      <c r="X21" s="534"/>
      <c r="Y21" s="534"/>
      <c r="Z21" s="534"/>
      <c r="AA21" s="534"/>
      <c r="AB21" s="534"/>
      <c r="AH21" s="530"/>
      <c r="AI21" s="529"/>
      <c r="AJ21" s="187">
        <v>3</v>
      </c>
      <c r="AK21" s="192">
        <v>15</v>
      </c>
      <c r="AM21" s="180" t="s">
        <v>2986</v>
      </c>
    </row>
    <row r="22" spans="6:39">
      <c r="F22" s="533"/>
      <c r="G22" s="534"/>
      <c r="H22" s="534"/>
      <c r="I22" s="534"/>
      <c r="J22" s="534"/>
      <c r="K22" s="534"/>
      <c r="L22" s="534"/>
      <c r="M22" s="534"/>
      <c r="N22" s="534"/>
      <c r="P22" s="533"/>
      <c r="Q22" s="534"/>
      <c r="R22" s="534"/>
      <c r="S22" s="534"/>
      <c r="T22" s="534"/>
      <c r="U22" s="534"/>
      <c r="V22" s="534"/>
      <c r="W22" s="534"/>
      <c r="X22" s="534"/>
      <c r="Y22" s="534"/>
      <c r="Z22" s="534"/>
      <c r="AA22" s="534"/>
      <c r="AB22" s="534"/>
      <c r="AH22" s="530"/>
      <c r="AI22" s="529"/>
      <c r="AJ22" s="539">
        <v>4</v>
      </c>
      <c r="AK22" s="540">
        <v>30</v>
      </c>
      <c r="AM22" s="180" t="s">
        <v>2987</v>
      </c>
    </row>
    <row r="23" spans="6:39">
      <c r="F23" s="533"/>
      <c r="G23" s="534"/>
      <c r="H23" s="534"/>
      <c r="I23" s="534"/>
      <c r="J23" s="534"/>
      <c r="K23" s="534"/>
      <c r="L23" s="534"/>
      <c r="M23" s="534"/>
      <c r="N23" s="534"/>
      <c r="P23" s="533"/>
      <c r="Q23" s="534"/>
      <c r="R23" s="534"/>
      <c r="S23" s="534"/>
      <c r="T23" s="534"/>
      <c r="U23" s="534"/>
      <c r="V23" s="534"/>
      <c r="W23" s="534"/>
      <c r="X23" s="534"/>
      <c r="Y23" s="534"/>
      <c r="Z23" s="534"/>
      <c r="AA23" s="534"/>
      <c r="AB23" s="534"/>
      <c r="AH23" s="530"/>
      <c r="AI23" s="529"/>
      <c r="AJ23" s="539"/>
      <c r="AK23" s="540"/>
      <c r="AM23" s="180" t="s">
        <v>2988</v>
      </c>
    </row>
    <row r="24" spans="6:39" ht="15" customHeight="1">
      <c r="F24" s="533"/>
      <c r="G24" s="534"/>
      <c r="H24" s="534"/>
      <c r="I24" s="534"/>
      <c r="J24" s="534"/>
      <c r="K24" s="534"/>
      <c r="L24" s="534"/>
      <c r="M24" s="534"/>
      <c r="N24" s="534"/>
      <c r="P24" s="533"/>
      <c r="Q24" s="534"/>
      <c r="R24" s="534"/>
      <c r="S24" s="534"/>
      <c r="T24" s="534"/>
      <c r="U24" s="534"/>
      <c r="V24" s="534"/>
      <c r="W24" s="534"/>
      <c r="X24" s="534"/>
      <c r="Y24" s="534"/>
      <c r="Z24" s="534"/>
      <c r="AA24" s="534"/>
      <c r="AB24" s="534"/>
      <c r="AH24" s="530"/>
      <c r="AI24" s="529"/>
      <c r="AJ24" s="187">
        <v>5</v>
      </c>
      <c r="AK24" s="192">
        <v>50</v>
      </c>
      <c r="AM24" s="180" t="s">
        <v>2989</v>
      </c>
    </row>
    <row r="25" spans="6:39">
      <c r="F25" s="533" t="s">
        <v>3098</v>
      </c>
      <c r="G25" s="534" t="s">
        <v>3099</v>
      </c>
      <c r="H25" s="534"/>
      <c r="I25" s="534"/>
      <c r="J25" s="534"/>
      <c r="K25" s="534"/>
      <c r="L25" s="534"/>
      <c r="M25" s="534"/>
      <c r="N25" s="534"/>
      <c r="P25" s="533"/>
      <c r="Q25" s="534"/>
      <c r="R25" s="534"/>
      <c r="S25" s="534"/>
      <c r="T25" s="534"/>
      <c r="U25" s="534"/>
      <c r="V25" s="534"/>
      <c r="W25" s="534"/>
      <c r="X25" s="534"/>
      <c r="Y25" s="534"/>
      <c r="Z25" s="534"/>
      <c r="AA25" s="534"/>
      <c r="AB25" s="534"/>
      <c r="AH25" s="530"/>
      <c r="AI25" s="529"/>
      <c r="AJ25" s="187">
        <v>6</v>
      </c>
      <c r="AK25" s="192">
        <v>100</v>
      </c>
      <c r="AM25" s="180" t="s">
        <v>2990</v>
      </c>
    </row>
    <row r="26" spans="6:39" ht="16.5" customHeight="1">
      <c r="F26" s="533"/>
      <c r="G26" s="534"/>
      <c r="H26" s="534"/>
      <c r="I26" s="534"/>
      <c r="J26" s="534"/>
      <c r="K26" s="534"/>
      <c r="L26" s="534"/>
      <c r="M26" s="534"/>
      <c r="N26" s="534"/>
      <c r="R26" s="180"/>
      <c r="U26" s="180"/>
      <c r="AH26" s="530"/>
      <c r="AI26" s="529"/>
      <c r="AJ26" s="187">
        <v>7</v>
      </c>
      <c r="AK26" s="192">
        <v>200</v>
      </c>
      <c r="AM26" s="180" t="s">
        <v>2991</v>
      </c>
    </row>
    <row r="27" spans="6:39" ht="15" customHeight="1">
      <c r="F27" s="533"/>
      <c r="G27" s="534"/>
      <c r="H27" s="534"/>
      <c r="I27" s="534"/>
      <c r="J27" s="534"/>
      <c r="K27" s="534"/>
      <c r="L27" s="534"/>
      <c r="M27" s="534"/>
      <c r="N27" s="534"/>
      <c r="P27" s="542"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33"/>
      <c r="G28" s="534"/>
      <c r="H28" s="534"/>
      <c r="I28" s="534"/>
      <c r="J28" s="534"/>
      <c r="K28" s="534"/>
      <c r="L28" s="534"/>
      <c r="M28" s="534"/>
      <c r="N28" s="534"/>
      <c r="P28" s="542"/>
      <c r="Q28" s="529" t="s">
        <v>3037</v>
      </c>
      <c r="R28" s="529" t="s">
        <v>3038</v>
      </c>
      <c r="S28" s="529" t="s">
        <v>3039</v>
      </c>
      <c r="U28" s="179" t="s">
        <v>3031</v>
      </c>
      <c r="V28" s="180">
        <v>500</v>
      </c>
      <c r="X28" s="180" t="s">
        <v>3032</v>
      </c>
      <c r="AH28" s="530" t="s">
        <v>3105</v>
      </c>
      <c r="AI28" s="180" t="s">
        <v>3106</v>
      </c>
      <c r="AJ28" s="187">
        <v>24</v>
      </c>
      <c r="AK28" s="192">
        <v>10</v>
      </c>
      <c r="AL28" s="192">
        <f>AK28*AJ28</f>
        <v>240</v>
      </c>
      <c r="AM28" s="180" t="s">
        <v>3000</v>
      </c>
    </row>
    <row r="29" spans="6:39" ht="15" customHeight="1">
      <c r="F29" s="533"/>
      <c r="G29" s="534"/>
      <c r="H29" s="534"/>
      <c r="I29" s="534"/>
      <c r="J29" s="534"/>
      <c r="K29" s="534"/>
      <c r="L29" s="534"/>
      <c r="M29" s="534"/>
      <c r="N29" s="534"/>
      <c r="P29" s="542"/>
      <c r="Q29" s="529"/>
      <c r="R29" s="529"/>
      <c r="S29" s="529"/>
      <c r="U29" s="179" t="s">
        <v>3057</v>
      </c>
      <c r="V29" s="180">
        <v>3300</v>
      </c>
      <c r="X29" s="180" t="s">
        <v>3033</v>
      </c>
      <c r="AH29" s="530"/>
      <c r="AI29" s="180" t="s">
        <v>3094</v>
      </c>
      <c r="AJ29" s="187">
        <v>10</v>
      </c>
      <c r="AK29" s="192">
        <v>10</v>
      </c>
      <c r="AL29" s="192">
        <f>AK29*AJ29</f>
        <v>100</v>
      </c>
      <c r="AM29" s="180" t="s">
        <v>3001</v>
      </c>
    </row>
    <row r="30" spans="6:39" ht="15" customHeight="1">
      <c r="F30" s="533"/>
      <c r="G30" s="534"/>
      <c r="H30" s="534"/>
      <c r="I30" s="534"/>
      <c r="J30" s="534"/>
      <c r="K30" s="534"/>
      <c r="L30" s="534"/>
      <c r="M30" s="534"/>
      <c r="N30" s="534"/>
      <c r="P30" s="542"/>
      <c r="Q30" s="529"/>
      <c r="R30" s="529"/>
      <c r="S30" s="529"/>
      <c r="T30" s="505" t="s">
        <v>3040</v>
      </c>
      <c r="U30" s="505"/>
      <c r="V30" s="180">
        <v>10000</v>
      </c>
      <c r="AH30" s="530"/>
      <c r="AI30" s="180" t="s">
        <v>3107</v>
      </c>
      <c r="AJ30" s="187">
        <v>10</v>
      </c>
      <c r="AK30" s="192">
        <v>10</v>
      </c>
      <c r="AL30" s="192">
        <f>AK30*AJ30</f>
        <v>100</v>
      </c>
      <c r="AM30" s="180" t="s">
        <v>3002</v>
      </c>
    </row>
    <row r="31" spans="6:39" ht="15" customHeight="1">
      <c r="F31" s="533"/>
      <c r="G31" s="534"/>
      <c r="H31" s="534"/>
      <c r="I31" s="534"/>
      <c r="J31" s="534"/>
      <c r="K31" s="534"/>
      <c r="L31" s="534"/>
      <c r="M31" s="534"/>
      <c r="N31" s="534"/>
      <c r="P31" s="542"/>
      <c r="Q31" s="529"/>
      <c r="R31" s="179" t="s">
        <v>3041</v>
      </c>
      <c r="S31" s="165" t="s">
        <v>3039</v>
      </c>
      <c r="T31" s="505" t="s">
        <v>3040</v>
      </c>
      <c r="U31" s="505"/>
      <c r="V31" s="180">
        <v>3300</v>
      </c>
      <c r="X31" s="180" t="s">
        <v>3034</v>
      </c>
      <c r="AH31" s="530"/>
      <c r="AI31" s="180" t="s">
        <v>3108</v>
      </c>
      <c r="AK31" s="192">
        <v>10</v>
      </c>
      <c r="AM31" s="180" t="s">
        <v>3003</v>
      </c>
    </row>
    <row r="32" spans="6:39" ht="15" customHeight="1">
      <c r="F32" s="533"/>
      <c r="G32" s="534"/>
      <c r="H32" s="534"/>
      <c r="I32" s="534"/>
      <c r="J32" s="534"/>
      <c r="K32" s="534"/>
      <c r="L32" s="534"/>
      <c r="M32" s="534"/>
      <c r="N32" s="534"/>
      <c r="P32" s="542"/>
      <c r="Q32" s="529"/>
      <c r="R32" s="529" t="s">
        <v>3042</v>
      </c>
      <c r="S32" s="529" t="s">
        <v>3039</v>
      </c>
      <c r="U32" s="179" t="s">
        <v>3031</v>
      </c>
      <c r="V32" s="180">
        <v>1000</v>
      </c>
      <c r="X32" s="180" t="s">
        <v>3035</v>
      </c>
      <c r="AH32" s="530"/>
      <c r="AI32" s="180" t="s">
        <v>3109</v>
      </c>
      <c r="AJ32" s="187">
        <v>6</v>
      </c>
      <c r="AK32" s="192">
        <v>5</v>
      </c>
      <c r="AL32" s="192">
        <f>AK32*AJ32</f>
        <v>30</v>
      </c>
      <c r="AM32" s="176" t="s">
        <v>2992</v>
      </c>
    </row>
    <row r="33" spans="6:39" ht="15" customHeight="1">
      <c r="F33" s="533"/>
      <c r="G33" s="534"/>
      <c r="H33" s="534"/>
      <c r="I33" s="534"/>
      <c r="J33" s="534"/>
      <c r="K33" s="534"/>
      <c r="L33" s="534"/>
      <c r="M33" s="534"/>
      <c r="N33" s="534"/>
      <c r="P33" s="542"/>
      <c r="Q33" s="529"/>
      <c r="R33" s="529"/>
      <c r="S33" s="529"/>
      <c r="U33" s="179" t="s">
        <v>3057</v>
      </c>
      <c r="V33" s="180">
        <v>5000</v>
      </c>
      <c r="X33" s="180" t="s">
        <v>3036</v>
      </c>
      <c r="AH33" s="530"/>
      <c r="AI33" s="180" t="s">
        <v>3112</v>
      </c>
      <c r="AJ33" s="187">
        <v>4</v>
      </c>
      <c r="AK33" s="192">
        <v>10</v>
      </c>
      <c r="AL33" s="192">
        <f>AK33*AJ33</f>
        <v>40</v>
      </c>
      <c r="AM33" s="180" t="s">
        <v>2993</v>
      </c>
    </row>
    <row r="34" spans="6:39" ht="15" customHeight="1">
      <c r="F34" s="533" t="s">
        <v>3110</v>
      </c>
      <c r="G34" s="534" t="s">
        <v>3111</v>
      </c>
      <c r="H34" s="534"/>
      <c r="I34" s="534"/>
      <c r="J34" s="534"/>
      <c r="K34" s="534"/>
      <c r="L34" s="534"/>
      <c r="M34" s="534"/>
      <c r="N34" s="534"/>
      <c r="P34" s="542"/>
      <c r="Q34" s="529"/>
      <c r="R34" s="529"/>
      <c r="S34" s="529"/>
      <c r="T34" s="505" t="s">
        <v>3040</v>
      </c>
      <c r="U34" s="505"/>
      <c r="V34" s="180">
        <v>15000</v>
      </c>
      <c r="AG34" s="180" t="s">
        <v>3113</v>
      </c>
      <c r="AH34" s="530"/>
      <c r="AI34" s="529" t="s">
        <v>3114</v>
      </c>
      <c r="AJ34" s="187">
        <v>1</v>
      </c>
      <c r="AK34" s="192">
        <v>30</v>
      </c>
      <c r="AM34" s="180" t="s">
        <v>2994</v>
      </c>
    </row>
    <row r="35" spans="6:39" ht="15" customHeight="1">
      <c r="F35" s="533"/>
      <c r="G35" s="534"/>
      <c r="H35" s="534"/>
      <c r="I35" s="534"/>
      <c r="J35" s="534"/>
      <c r="K35" s="534"/>
      <c r="L35" s="534"/>
      <c r="M35" s="534"/>
      <c r="N35" s="534"/>
      <c r="P35" s="542"/>
      <c r="Q35" s="529" t="s">
        <v>3049</v>
      </c>
      <c r="R35" s="529" t="s">
        <v>3050</v>
      </c>
      <c r="S35" s="529" t="s">
        <v>3039</v>
      </c>
      <c r="U35" s="179" t="s">
        <v>3043</v>
      </c>
      <c r="V35" s="180">
        <v>10000</v>
      </c>
      <c r="X35" s="180" t="s">
        <v>3051</v>
      </c>
      <c r="AH35" s="530"/>
      <c r="AI35" s="529"/>
      <c r="AJ35" s="187">
        <v>2</v>
      </c>
      <c r="AK35" s="192">
        <v>50</v>
      </c>
      <c r="AM35" s="180" t="s">
        <v>3004</v>
      </c>
    </row>
    <row r="36" spans="6:39" ht="15" customHeight="1">
      <c r="F36" s="533"/>
      <c r="G36" s="534"/>
      <c r="H36" s="534"/>
      <c r="I36" s="534"/>
      <c r="J36" s="534"/>
      <c r="K36" s="534"/>
      <c r="L36" s="534"/>
      <c r="M36" s="534"/>
      <c r="N36" s="534"/>
      <c r="P36" s="542"/>
      <c r="Q36" s="529"/>
      <c r="R36" s="529"/>
      <c r="S36" s="529"/>
      <c r="U36" s="179" t="s">
        <v>3031</v>
      </c>
      <c r="V36" s="180">
        <v>30000</v>
      </c>
      <c r="X36" s="180" t="s">
        <v>3052</v>
      </c>
      <c r="AH36" s="530"/>
      <c r="AI36" s="529"/>
      <c r="AJ36" s="187">
        <v>3</v>
      </c>
      <c r="AK36" s="192">
        <v>100</v>
      </c>
      <c r="AM36" s="180" t="s">
        <v>2995</v>
      </c>
    </row>
    <row r="37" spans="6:39" ht="15" customHeight="1">
      <c r="F37" s="533"/>
      <c r="G37" s="534"/>
      <c r="H37" s="534"/>
      <c r="I37" s="534"/>
      <c r="J37" s="534"/>
      <c r="K37" s="534"/>
      <c r="L37" s="534"/>
      <c r="M37" s="534"/>
      <c r="N37" s="534"/>
      <c r="P37" s="542"/>
      <c r="Q37" s="529"/>
      <c r="R37" s="179" t="s">
        <v>3044</v>
      </c>
      <c r="S37" s="195" t="s">
        <v>3053</v>
      </c>
      <c r="T37" s="180" t="s">
        <v>3046</v>
      </c>
      <c r="V37" s="180">
        <v>3300</v>
      </c>
      <c r="X37" s="180" t="s">
        <v>3054</v>
      </c>
      <c r="AG37" s="180" t="s">
        <v>3115</v>
      </c>
      <c r="AH37" s="530"/>
      <c r="AI37" s="529"/>
      <c r="AJ37" s="187">
        <v>4</v>
      </c>
      <c r="AK37" s="192">
        <v>150</v>
      </c>
      <c r="AM37" s="180" t="s">
        <v>3005</v>
      </c>
    </row>
    <row r="38" spans="6:39" ht="15" customHeight="1">
      <c r="F38" s="533"/>
      <c r="G38" s="534"/>
      <c r="H38" s="534"/>
      <c r="I38" s="534"/>
      <c r="J38" s="534"/>
      <c r="K38" s="534"/>
      <c r="L38" s="534"/>
      <c r="M38" s="534"/>
      <c r="N38" s="534"/>
      <c r="P38" s="542"/>
      <c r="Q38" s="529"/>
      <c r="R38" s="529" t="s">
        <v>3055</v>
      </c>
      <c r="S38" s="165" t="s">
        <v>3039</v>
      </c>
      <c r="T38" s="180" t="s">
        <v>3045</v>
      </c>
      <c r="V38" s="180">
        <v>2000</v>
      </c>
      <c r="X38" s="180" t="s">
        <v>3061</v>
      </c>
      <c r="AH38" s="530"/>
      <c r="AI38" s="529"/>
      <c r="AJ38" s="187">
        <v>5</v>
      </c>
      <c r="AK38" s="192">
        <v>200</v>
      </c>
      <c r="AM38" s="180" t="s">
        <v>2996</v>
      </c>
    </row>
    <row r="39" spans="6:39" ht="15" customHeight="1">
      <c r="F39" s="533"/>
      <c r="G39" s="534"/>
      <c r="H39" s="534"/>
      <c r="I39" s="534"/>
      <c r="J39" s="534"/>
      <c r="K39" s="534"/>
      <c r="L39" s="534"/>
      <c r="M39" s="534"/>
      <c r="N39" s="534"/>
      <c r="P39" s="542"/>
      <c r="Q39" s="529"/>
      <c r="R39" s="529"/>
      <c r="S39" s="165" t="s">
        <v>2967</v>
      </c>
      <c r="U39" s="179" t="s">
        <v>3047</v>
      </c>
      <c r="V39" s="180">
        <v>3300</v>
      </c>
      <c r="X39" s="180" t="s">
        <v>3056</v>
      </c>
      <c r="AH39" s="530"/>
      <c r="AI39" s="529"/>
      <c r="AJ39" s="187">
        <v>6</v>
      </c>
      <c r="AK39" s="192">
        <v>250</v>
      </c>
      <c r="AM39" s="180" t="s">
        <v>2997</v>
      </c>
    </row>
    <row r="40" spans="6:39" ht="15" customHeight="1">
      <c r="F40" s="533"/>
      <c r="G40" s="534"/>
      <c r="H40" s="534"/>
      <c r="I40" s="534"/>
      <c r="J40" s="534"/>
      <c r="K40" s="534"/>
      <c r="L40" s="534"/>
      <c r="M40" s="534"/>
      <c r="N40" s="534"/>
      <c r="P40" s="542"/>
      <c r="Q40" s="541" t="s">
        <v>3161</v>
      </c>
      <c r="R40" s="529" t="s">
        <v>3048</v>
      </c>
      <c r="S40" s="195" t="s">
        <v>3053</v>
      </c>
      <c r="T40" s="180" t="s">
        <v>2970</v>
      </c>
      <c r="V40" s="180">
        <v>100</v>
      </c>
      <c r="X40" s="180" t="s">
        <v>3062</v>
      </c>
      <c r="AG40" s="180" t="s">
        <v>3116</v>
      </c>
      <c r="AH40" s="530"/>
      <c r="AI40" s="529"/>
      <c r="AJ40" s="187">
        <v>7</v>
      </c>
      <c r="AK40" s="192">
        <v>300</v>
      </c>
      <c r="AM40" s="180" t="s">
        <v>2998</v>
      </c>
    </row>
    <row r="41" spans="6:39" ht="15" customHeight="1">
      <c r="F41" s="533"/>
      <c r="G41" s="534"/>
      <c r="H41" s="534"/>
      <c r="I41" s="534"/>
      <c r="J41" s="534"/>
      <c r="K41" s="534"/>
      <c r="L41" s="534"/>
      <c r="M41" s="534"/>
      <c r="N41" s="534"/>
      <c r="P41" s="542"/>
      <c r="Q41" s="529"/>
      <c r="R41" s="529"/>
      <c r="S41" s="165" t="s">
        <v>3039</v>
      </c>
      <c r="T41" s="180" t="s">
        <v>3058</v>
      </c>
      <c r="V41" s="180">
        <v>350</v>
      </c>
      <c r="X41" s="180" t="s">
        <v>3063</v>
      </c>
      <c r="AH41" s="530"/>
      <c r="AI41" s="529"/>
      <c r="AJ41" s="187">
        <v>8</v>
      </c>
      <c r="AK41" s="192">
        <v>400</v>
      </c>
      <c r="AM41" s="180" t="s">
        <v>3006</v>
      </c>
    </row>
    <row r="42" spans="6:39" ht="15" customHeight="1">
      <c r="P42" s="542"/>
      <c r="Q42" s="529"/>
      <c r="R42" s="529"/>
      <c r="S42" s="165" t="s">
        <v>3039</v>
      </c>
      <c r="T42" s="180" t="s">
        <v>3059</v>
      </c>
      <c r="V42" s="180">
        <v>1000</v>
      </c>
      <c r="X42" s="180" t="s">
        <v>3064</v>
      </c>
      <c r="AH42" s="530"/>
      <c r="AI42" s="529"/>
      <c r="AJ42" s="187">
        <v>9</v>
      </c>
      <c r="AK42" s="192">
        <v>500</v>
      </c>
      <c r="AM42" s="180" t="s">
        <v>2999</v>
      </c>
    </row>
    <row r="43" spans="6:39" ht="15" customHeight="1">
      <c r="P43" s="542"/>
      <c r="Q43" s="529"/>
      <c r="R43" s="529"/>
      <c r="S43" s="165" t="s">
        <v>3039</v>
      </c>
      <c r="T43" s="180" t="s">
        <v>3060</v>
      </c>
      <c r="V43" s="180">
        <v>3300</v>
      </c>
      <c r="X43" s="180" t="s">
        <v>3065</v>
      </c>
      <c r="AH43" s="530"/>
      <c r="AI43" s="180" t="s">
        <v>3118</v>
      </c>
      <c r="AM43" s="180" t="s">
        <v>3011</v>
      </c>
    </row>
    <row r="44" spans="6:39" ht="15" customHeight="1">
      <c r="P44" s="542"/>
      <c r="Q44" s="529"/>
      <c r="R44" s="179" t="s">
        <v>3068</v>
      </c>
      <c r="S44" s="195" t="s">
        <v>3053</v>
      </c>
      <c r="V44" s="180">
        <v>1000</v>
      </c>
      <c r="X44" s="176" t="s">
        <v>3117</v>
      </c>
      <c r="AH44" s="530"/>
      <c r="AI44" s="529" t="s">
        <v>3119</v>
      </c>
      <c r="AJ44" s="180" t="s">
        <v>3120</v>
      </c>
      <c r="AM44" s="180" t="s">
        <v>3009</v>
      </c>
    </row>
    <row r="45" spans="6:39" ht="15" customHeight="1">
      <c r="P45" s="542"/>
      <c r="Q45" s="529"/>
      <c r="R45" s="179" t="s">
        <v>3069</v>
      </c>
      <c r="S45" s="195" t="s">
        <v>3053</v>
      </c>
      <c r="V45" s="180">
        <v>200</v>
      </c>
      <c r="X45" s="180" t="s">
        <v>3066</v>
      </c>
      <c r="AH45" s="530"/>
      <c r="AI45" s="529"/>
      <c r="AJ45" s="180" t="s">
        <v>3121</v>
      </c>
      <c r="AL45" s="192" t="s">
        <v>3010</v>
      </c>
      <c r="AM45" s="180" t="s">
        <v>3007</v>
      </c>
    </row>
    <row r="46" spans="6:39" ht="15" customHeight="1">
      <c r="P46" s="542"/>
      <c r="Q46" s="529" t="s">
        <v>3162</v>
      </c>
      <c r="R46" s="179" t="s">
        <v>3003</v>
      </c>
      <c r="S46" s="165" t="s">
        <v>3163</v>
      </c>
      <c r="V46" s="180">
        <v>50000</v>
      </c>
      <c r="X46" s="197" t="s">
        <v>3175</v>
      </c>
      <c r="AH46" s="530"/>
      <c r="AI46" s="180" t="s">
        <v>3122</v>
      </c>
      <c r="AJ46" s="187" t="s">
        <v>3123</v>
      </c>
      <c r="AM46" s="180" t="s">
        <v>3008</v>
      </c>
    </row>
    <row r="47" spans="6:39" ht="15" customHeight="1">
      <c r="P47" s="542"/>
      <c r="Q47" s="529"/>
      <c r="R47" s="179" t="s">
        <v>3136</v>
      </c>
      <c r="S47" s="165" t="s">
        <v>3149</v>
      </c>
      <c r="T47" s="180">
        <v>4</v>
      </c>
      <c r="V47" s="180">
        <v>5000</v>
      </c>
      <c r="W47" s="192">
        <f>V47*T47</f>
        <v>20000</v>
      </c>
      <c r="X47" s="180" t="s">
        <v>3138</v>
      </c>
      <c r="AI47" s="180" t="s">
        <v>3124</v>
      </c>
    </row>
    <row r="48" spans="6:39" ht="15" customHeight="1">
      <c r="P48" s="542"/>
      <c r="Q48" s="529"/>
      <c r="R48" s="179" t="s">
        <v>2968</v>
      </c>
      <c r="S48" s="165" t="s">
        <v>3177</v>
      </c>
      <c r="U48" s="180"/>
      <c r="V48" s="180">
        <v>50000</v>
      </c>
      <c r="X48" s="180" t="s">
        <v>3178</v>
      </c>
      <c r="AI48" s="180" t="s">
        <v>3125</v>
      </c>
    </row>
    <row r="49" spans="16:39" ht="15" customHeight="1">
      <c r="P49" s="542"/>
      <c r="Q49" s="529"/>
      <c r="R49" s="529" t="s">
        <v>3165</v>
      </c>
      <c r="S49" s="165" t="s">
        <v>3177</v>
      </c>
      <c r="U49" s="180"/>
      <c r="V49" s="180">
        <v>50000</v>
      </c>
      <c r="X49" s="180" t="s">
        <v>3179</v>
      </c>
      <c r="AH49" s="530" t="s">
        <v>3126</v>
      </c>
      <c r="AI49" s="180" t="s">
        <v>3127</v>
      </c>
      <c r="AK49" s="192">
        <v>4</v>
      </c>
      <c r="AM49" s="180" t="s">
        <v>3012</v>
      </c>
    </row>
    <row r="50" spans="16:39" ht="15" customHeight="1">
      <c r="P50" s="542"/>
      <c r="Q50" s="529"/>
      <c r="R50" s="529"/>
      <c r="S50" s="165" t="s">
        <v>3177</v>
      </c>
      <c r="U50" s="180"/>
      <c r="V50" s="180">
        <v>100000</v>
      </c>
      <c r="X50" s="180" t="s">
        <v>3180</v>
      </c>
      <c r="AH50" s="530"/>
      <c r="AI50" s="180" t="s">
        <v>3128</v>
      </c>
      <c r="AK50" s="192">
        <v>4</v>
      </c>
      <c r="AM50" s="180" t="s">
        <v>3013</v>
      </c>
    </row>
    <row r="51" spans="16:39" ht="15" customHeight="1">
      <c r="P51" s="542"/>
      <c r="Q51" s="529"/>
      <c r="R51" s="165" t="s">
        <v>3171</v>
      </c>
      <c r="S51" s="165" t="s">
        <v>3177</v>
      </c>
      <c r="U51" s="180"/>
      <c r="V51" s="180">
        <v>50000</v>
      </c>
      <c r="X51" s="180" t="s">
        <v>3181</v>
      </c>
      <c r="AH51" s="530"/>
      <c r="AI51" s="180" t="s">
        <v>3129</v>
      </c>
      <c r="AJ51" s="187">
        <v>2</v>
      </c>
      <c r="AK51" s="192">
        <v>5</v>
      </c>
      <c r="AL51" s="192">
        <f>AK51*AJ51</f>
        <v>10</v>
      </c>
      <c r="AM51" s="180" t="s">
        <v>3014</v>
      </c>
    </row>
    <row r="52" spans="16:39" ht="15" customHeight="1">
      <c r="P52" s="542"/>
      <c r="Q52" s="529"/>
      <c r="R52" s="165" t="s">
        <v>3182</v>
      </c>
      <c r="S52" s="165" t="s">
        <v>3177</v>
      </c>
      <c r="T52" s="183" t="s">
        <v>3185</v>
      </c>
      <c r="U52" s="180"/>
      <c r="V52" s="180" t="s">
        <v>3191</v>
      </c>
      <c r="X52" s="180" t="s">
        <v>3183</v>
      </c>
      <c r="AH52" s="530"/>
      <c r="AI52" s="180" t="s">
        <v>3130</v>
      </c>
      <c r="AK52" s="192">
        <v>4</v>
      </c>
      <c r="AM52" s="180" t="s">
        <v>3015</v>
      </c>
    </row>
    <row r="53" spans="16:39" ht="15" customHeight="1">
      <c r="P53" s="542"/>
      <c r="Q53" s="529"/>
      <c r="R53" s="165" t="s">
        <v>3184</v>
      </c>
      <c r="S53" s="165" t="s">
        <v>3177</v>
      </c>
      <c r="T53" s="180" t="s">
        <v>3185</v>
      </c>
      <c r="U53" s="180"/>
      <c r="V53" s="180" t="s">
        <v>3192</v>
      </c>
      <c r="X53" s="180" t="s">
        <v>3176</v>
      </c>
      <c r="AH53" s="530"/>
      <c r="AI53" s="180" t="s">
        <v>3131</v>
      </c>
      <c r="AK53" s="196">
        <v>1.5</v>
      </c>
      <c r="AM53" s="180" t="s">
        <v>3016</v>
      </c>
    </row>
    <row r="54" spans="16:39" ht="15" customHeight="1">
      <c r="P54" s="542"/>
      <c r="Q54" s="531" t="s">
        <v>3220</v>
      </c>
      <c r="R54" s="165" t="s">
        <v>3150</v>
      </c>
      <c r="S54" s="165" t="s">
        <v>3149</v>
      </c>
      <c r="T54" s="180">
        <v>5</v>
      </c>
      <c r="U54" s="180"/>
      <c r="V54" s="180">
        <v>10000</v>
      </c>
      <c r="W54" s="192">
        <f t="shared" ref="W54:W55" si="1">V54*T54</f>
        <v>50000</v>
      </c>
      <c r="X54" s="180" t="s">
        <v>3139</v>
      </c>
      <c r="AH54" s="530"/>
      <c r="AI54" s="529" t="s">
        <v>3114</v>
      </c>
      <c r="AJ54" s="187">
        <v>1</v>
      </c>
      <c r="AK54" s="192">
        <v>5</v>
      </c>
      <c r="AM54" s="180" t="s">
        <v>3017</v>
      </c>
    </row>
    <row r="55" spans="16:39" ht="15" customHeight="1">
      <c r="P55" s="542"/>
      <c r="Q55" s="529"/>
      <c r="R55" s="165" t="s">
        <v>3151</v>
      </c>
      <c r="S55" s="165" t="s">
        <v>3149</v>
      </c>
      <c r="T55" s="180">
        <v>5</v>
      </c>
      <c r="U55" s="180"/>
      <c r="V55" s="180">
        <v>10000</v>
      </c>
      <c r="W55" s="192">
        <f t="shared" si="1"/>
        <v>50000</v>
      </c>
      <c r="X55" s="180" t="s">
        <v>3140</v>
      </c>
      <c r="AH55" s="530"/>
      <c r="AI55" s="529"/>
      <c r="AJ55" s="187">
        <v>2</v>
      </c>
      <c r="AK55" s="192">
        <v>15</v>
      </c>
      <c r="AM55" s="180" t="s">
        <v>3018</v>
      </c>
    </row>
    <row r="56" spans="16:39" ht="15" customHeight="1">
      <c r="P56" s="542"/>
      <c r="Q56" s="529"/>
      <c r="R56" s="165" t="s">
        <v>3152</v>
      </c>
      <c r="S56" s="165" t="s">
        <v>3149</v>
      </c>
      <c r="T56" s="180">
        <v>5</v>
      </c>
      <c r="U56" s="180"/>
      <c r="V56" s="180">
        <v>10000</v>
      </c>
      <c r="W56" s="192">
        <f t="shared" ref="W56" si="2">V56*T56</f>
        <v>50000</v>
      </c>
      <c r="X56" s="180" t="s">
        <v>3141</v>
      </c>
      <c r="AH56" s="530"/>
      <c r="AI56" s="529"/>
      <c r="AJ56" s="187">
        <v>3</v>
      </c>
      <c r="AK56" s="192">
        <v>35</v>
      </c>
      <c r="AM56" s="180" t="s">
        <v>3019</v>
      </c>
    </row>
    <row r="57" spans="16:39" ht="15" customHeight="1">
      <c r="P57" s="542"/>
      <c r="Q57" s="529"/>
      <c r="R57" s="165" t="s">
        <v>3153</v>
      </c>
      <c r="S57" s="165" t="s">
        <v>3149</v>
      </c>
      <c r="T57" s="180">
        <v>5</v>
      </c>
      <c r="U57" s="180"/>
      <c r="V57" s="180">
        <v>10000</v>
      </c>
      <c r="W57" s="192">
        <f t="shared" ref="W57:W64" si="3">V57*T57</f>
        <v>50000</v>
      </c>
      <c r="X57" s="180" t="s">
        <v>3142</v>
      </c>
      <c r="AH57" s="530"/>
      <c r="AI57" s="529"/>
      <c r="AJ57" s="187">
        <v>4</v>
      </c>
      <c r="AK57" s="192">
        <v>60</v>
      </c>
      <c r="AM57" s="180" t="s">
        <v>3020</v>
      </c>
    </row>
    <row r="58" spans="16:39" ht="15" customHeight="1">
      <c r="P58" s="542"/>
      <c r="Q58" s="529"/>
      <c r="R58" s="165" t="s">
        <v>3154</v>
      </c>
      <c r="S58" s="165" t="s">
        <v>3149</v>
      </c>
      <c r="T58" s="180">
        <v>5</v>
      </c>
      <c r="U58" s="180"/>
      <c r="V58" s="180">
        <v>10000</v>
      </c>
      <c r="W58" s="192">
        <f t="shared" si="3"/>
        <v>50000</v>
      </c>
      <c r="X58" s="180" t="s">
        <v>3143</v>
      </c>
      <c r="AH58" s="530"/>
      <c r="AI58" s="529"/>
      <c r="AJ58" s="187">
        <v>5</v>
      </c>
      <c r="AK58" s="192">
        <v>90</v>
      </c>
      <c r="AM58" s="180" t="s">
        <v>3021</v>
      </c>
    </row>
    <row r="59" spans="16:39" ht="15" customHeight="1">
      <c r="P59" s="542"/>
      <c r="Q59" s="529"/>
      <c r="R59" s="165" t="s">
        <v>3155</v>
      </c>
      <c r="S59" s="165" t="s">
        <v>3149</v>
      </c>
      <c r="T59" s="180">
        <v>5</v>
      </c>
      <c r="U59" s="180"/>
      <c r="V59" s="180">
        <v>10000</v>
      </c>
      <c r="W59" s="192">
        <f t="shared" si="3"/>
        <v>50000</v>
      </c>
      <c r="X59" s="180" t="s">
        <v>3144</v>
      </c>
      <c r="AH59" s="530"/>
      <c r="AI59" s="529"/>
      <c r="AJ59" s="187">
        <v>6</v>
      </c>
      <c r="AK59" s="192">
        <v>130</v>
      </c>
      <c r="AM59" s="180" t="s">
        <v>3022</v>
      </c>
    </row>
    <row r="60" spans="16:39" ht="15" customHeight="1">
      <c r="P60" s="542"/>
      <c r="Q60" s="529"/>
      <c r="R60" s="165" t="s">
        <v>3156</v>
      </c>
      <c r="S60" s="165" t="s">
        <v>3149</v>
      </c>
      <c r="T60" s="180">
        <v>5</v>
      </c>
      <c r="U60" s="180"/>
      <c r="V60" s="180">
        <v>10000</v>
      </c>
      <c r="W60" s="192">
        <f t="shared" si="3"/>
        <v>50000</v>
      </c>
      <c r="X60" s="180" t="s">
        <v>3145</v>
      </c>
      <c r="AH60" s="530"/>
      <c r="AI60" s="541" t="s">
        <v>3132</v>
      </c>
      <c r="AJ60" s="187">
        <v>1</v>
      </c>
      <c r="AK60" s="192">
        <v>15</v>
      </c>
      <c r="AM60" s="180" t="s">
        <v>3023</v>
      </c>
    </row>
    <row r="61" spans="16:39" ht="15" customHeight="1">
      <c r="P61" s="542"/>
      <c r="Q61" s="529"/>
      <c r="R61" s="179" t="s">
        <v>2923</v>
      </c>
      <c r="S61" s="165" t="s">
        <v>3149</v>
      </c>
      <c r="T61" s="180">
        <v>5</v>
      </c>
      <c r="V61" s="180">
        <v>10000</v>
      </c>
      <c r="W61" s="192">
        <f t="shared" si="3"/>
        <v>50000</v>
      </c>
      <c r="X61" s="180" t="s">
        <v>3146</v>
      </c>
      <c r="AH61" s="530"/>
      <c r="AI61" s="529"/>
      <c r="AJ61" s="187">
        <v>2</v>
      </c>
      <c r="AK61" s="192">
        <v>30</v>
      </c>
    </row>
    <row r="62" spans="16:39" ht="15" customHeight="1">
      <c r="P62" s="542"/>
      <c r="Q62" s="529"/>
      <c r="R62" s="179" t="s">
        <v>3157</v>
      </c>
      <c r="S62" s="165" t="s">
        <v>3149</v>
      </c>
      <c r="T62" s="180">
        <v>5</v>
      </c>
      <c r="V62" s="180">
        <v>10000</v>
      </c>
      <c r="W62" s="192">
        <f t="shared" si="3"/>
        <v>50000</v>
      </c>
      <c r="X62" s="180" t="s">
        <v>3147</v>
      </c>
      <c r="AD62" s="155"/>
      <c r="AH62" s="530"/>
      <c r="AI62" s="529"/>
      <c r="AJ62" s="187">
        <v>3</v>
      </c>
      <c r="AK62" s="192">
        <v>60</v>
      </c>
    </row>
    <row r="63" spans="16:39" ht="15" customHeight="1">
      <c r="P63" s="542"/>
      <c r="Q63" s="505" t="s">
        <v>3164</v>
      </c>
      <c r="R63" s="505"/>
      <c r="S63" s="165" t="s">
        <v>3149</v>
      </c>
      <c r="T63" s="180">
        <v>5</v>
      </c>
      <c r="U63" s="180"/>
      <c r="V63" s="180">
        <v>50000</v>
      </c>
      <c r="W63" s="192">
        <f t="shared" si="3"/>
        <v>250000</v>
      </c>
      <c r="X63" s="180" t="s">
        <v>3148</v>
      </c>
      <c r="AD63" s="183"/>
      <c r="AH63" s="530"/>
      <c r="AI63" s="529"/>
      <c r="AJ63" s="187">
        <v>4</v>
      </c>
      <c r="AK63" s="192">
        <v>90</v>
      </c>
    </row>
    <row r="64" spans="16:39" ht="16.5" customHeight="1">
      <c r="P64" s="542"/>
      <c r="Q64" s="531" t="s">
        <v>3219</v>
      </c>
      <c r="R64" s="165" t="s">
        <v>3158</v>
      </c>
      <c r="S64" s="165" t="s">
        <v>3149</v>
      </c>
      <c r="T64" s="180">
        <v>5</v>
      </c>
      <c r="U64" s="180"/>
      <c r="V64" s="180">
        <v>30000</v>
      </c>
      <c r="W64" s="192">
        <f t="shared" si="3"/>
        <v>150000</v>
      </c>
      <c r="X64" s="180" t="s">
        <v>3166</v>
      </c>
      <c r="AD64" s="183"/>
      <c r="AH64" s="530"/>
      <c r="AI64" s="529"/>
      <c r="AJ64" s="187">
        <v>5</v>
      </c>
      <c r="AK64" s="192">
        <v>125</v>
      </c>
    </row>
    <row r="65" spans="16:39" ht="15" customHeight="1">
      <c r="P65" s="542"/>
      <c r="Q65" s="529"/>
      <c r="R65" s="165" t="s">
        <v>3159</v>
      </c>
      <c r="S65" s="165" t="s">
        <v>3149</v>
      </c>
      <c r="T65" s="180">
        <v>5</v>
      </c>
      <c r="U65" s="180"/>
      <c r="V65" s="180">
        <v>30000</v>
      </c>
      <c r="W65" s="192">
        <f t="shared" ref="W65:W71" si="4">V65*T65</f>
        <v>150000</v>
      </c>
      <c r="X65" s="180" t="s">
        <v>3167</v>
      </c>
      <c r="AD65" s="183"/>
      <c r="AH65" s="530"/>
      <c r="AI65" s="529"/>
      <c r="AJ65" s="187">
        <v>6</v>
      </c>
      <c r="AK65" s="192">
        <v>160</v>
      </c>
    </row>
    <row r="66" spans="16:39" ht="15" customHeight="1">
      <c r="P66" s="542"/>
      <c r="Q66" s="529"/>
      <c r="R66" s="165" t="s">
        <v>3160</v>
      </c>
      <c r="S66" s="165" t="s">
        <v>3149</v>
      </c>
      <c r="T66" s="180">
        <v>5</v>
      </c>
      <c r="U66" s="180"/>
      <c r="V66" s="180">
        <v>30000</v>
      </c>
      <c r="W66" s="192">
        <f t="shared" si="4"/>
        <v>150000</v>
      </c>
      <c r="X66" s="180" t="s">
        <v>3168</v>
      </c>
      <c r="AH66" s="530"/>
      <c r="AI66" s="529"/>
      <c r="AJ66" s="187">
        <v>7</v>
      </c>
      <c r="AK66" s="192">
        <v>200</v>
      </c>
    </row>
    <row r="67" spans="16:39" ht="15" customHeight="1">
      <c r="P67" s="542"/>
      <c r="Q67" s="505" t="s">
        <v>3169</v>
      </c>
      <c r="R67" s="505"/>
      <c r="S67" s="165" t="s">
        <v>3149</v>
      </c>
      <c r="T67" s="180">
        <v>5</v>
      </c>
      <c r="U67" s="176" t="s">
        <v>673</v>
      </c>
      <c r="V67" s="180">
        <v>50000</v>
      </c>
      <c r="W67" s="192">
        <f t="shared" si="4"/>
        <v>250000</v>
      </c>
      <c r="X67" s="180" t="s">
        <v>3170</v>
      </c>
      <c r="AH67" s="530"/>
      <c r="AI67" s="529"/>
      <c r="AJ67" s="187">
        <v>8</v>
      </c>
      <c r="AK67" s="192">
        <v>250</v>
      </c>
    </row>
    <row r="68" spans="16:39" ht="16.5" customHeight="1">
      <c r="P68" s="542"/>
      <c r="Q68" s="531" t="s">
        <v>3218</v>
      </c>
      <c r="R68" s="165" t="s">
        <v>3172</v>
      </c>
      <c r="S68" s="165" t="s">
        <v>3149</v>
      </c>
      <c r="T68" s="180">
        <v>4</v>
      </c>
      <c r="U68" s="180"/>
      <c r="V68" s="180">
        <v>15000</v>
      </c>
      <c r="W68" s="192">
        <f t="shared" si="4"/>
        <v>60000</v>
      </c>
      <c r="X68" s="132" t="s">
        <v>3187</v>
      </c>
      <c r="AH68" s="530"/>
      <c r="AI68" s="529"/>
      <c r="AJ68" s="187">
        <v>9</v>
      </c>
      <c r="AK68" s="192">
        <v>300</v>
      </c>
    </row>
    <row r="69" spans="16:39" ht="15" customHeight="1">
      <c r="P69" s="542"/>
      <c r="Q69" s="529"/>
      <c r="R69" s="179" t="s">
        <v>3134</v>
      </c>
      <c r="S69" s="165" t="s">
        <v>3149</v>
      </c>
      <c r="T69" s="180">
        <v>4</v>
      </c>
      <c r="V69" s="180">
        <v>20000</v>
      </c>
      <c r="W69" s="192">
        <f t="shared" si="4"/>
        <v>80000</v>
      </c>
      <c r="X69" s="132" t="s">
        <v>3188</v>
      </c>
      <c r="AC69" s="190"/>
      <c r="AH69" s="530"/>
      <c r="AI69" s="529"/>
      <c r="AJ69" s="187">
        <v>10</v>
      </c>
      <c r="AK69" s="192">
        <v>350</v>
      </c>
      <c r="AM69" s="180" t="s">
        <v>3024</v>
      </c>
    </row>
    <row r="70" spans="16:39" ht="16.5" customHeight="1">
      <c r="P70" s="542"/>
      <c r="Q70" s="529"/>
      <c r="R70" s="179" t="s">
        <v>3135</v>
      </c>
      <c r="S70" s="165" t="s">
        <v>3149</v>
      </c>
      <c r="T70" s="180">
        <v>4</v>
      </c>
      <c r="V70" s="180">
        <v>25000</v>
      </c>
      <c r="W70" s="192">
        <f t="shared" si="4"/>
        <v>100000</v>
      </c>
      <c r="X70" s="132" t="s">
        <v>3189</v>
      </c>
      <c r="AH70" s="530"/>
      <c r="AI70" s="529"/>
      <c r="AJ70" s="187">
        <v>11</v>
      </c>
      <c r="AK70" s="192">
        <v>500</v>
      </c>
      <c r="AM70" s="180" t="s">
        <v>3025</v>
      </c>
    </row>
    <row r="71" spans="16:39" ht="16.5" customHeight="1">
      <c r="P71" s="542"/>
      <c r="Q71" s="505" t="s">
        <v>3173</v>
      </c>
      <c r="R71" s="505"/>
      <c r="S71" s="165" t="s">
        <v>3149</v>
      </c>
      <c r="T71" s="180">
        <v>4</v>
      </c>
      <c r="U71" s="180"/>
      <c r="V71" s="180">
        <v>40000</v>
      </c>
      <c r="W71" s="192">
        <f t="shared" si="4"/>
        <v>160000</v>
      </c>
      <c r="X71" s="132" t="s">
        <v>3217</v>
      </c>
      <c r="AC71" s="190"/>
    </row>
    <row r="72" spans="16:39" ht="16.5" customHeight="1">
      <c r="P72" s="537" t="s">
        <v>3221</v>
      </c>
      <c r="Q72" s="492"/>
      <c r="R72" s="492"/>
      <c r="S72" s="492"/>
      <c r="T72" s="189"/>
      <c r="U72" s="182" t="s">
        <v>3190</v>
      </c>
      <c r="V72" s="183"/>
      <c r="W72" s="199" t="s">
        <v>3193</v>
      </c>
      <c r="X72" s="183" t="s">
        <v>3194</v>
      </c>
      <c r="Y72" s="132" t="s">
        <v>3210</v>
      </c>
      <c r="Z72" s="200" t="s">
        <v>3211</v>
      </c>
      <c r="AA72" s="132" t="s">
        <v>3216</v>
      </c>
      <c r="AC72" s="183"/>
      <c r="AD72" s="183"/>
    </row>
    <row r="73" spans="16:39" ht="16.5" customHeight="1">
      <c r="P73" s="492"/>
      <c r="Q73" s="492"/>
      <c r="R73" s="492"/>
      <c r="S73" s="492"/>
      <c r="T73" s="189"/>
      <c r="U73" s="182">
        <v>1</v>
      </c>
      <c r="V73" s="183"/>
      <c r="W73" s="183">
        <v>10</v>
      </c>
      <c r="X73" s="159">
        <v>0.05</v>
      </c>
      <c r="Y73" s="183"/>
      <c r="Z73" s="183" t="s">
        <v>3212</v>
      </c>
      <c r="AA73" s="183"/>
      <c r="AC73" s="183"/>
      <c r="AD73" s="183"/>
    </row>
    <row r="74" spans="16:39" ht="16.5" customHeight="1">
      <c r="P74" s="492"/>
      <c r="Q74" s="492"/>
      <c r="R74" s="492"/>
      <c r="S74" s="492"/>
      <c r="T74" s="189"/>
      <c r="U74" s="182">
        <v>2</v>
      </c>
      <c r="V74" s="183"/>
      <c r="W74" s="183">
        <v>30</v>
      </c>
      <c r="X74" s="159">
        <v>0.1</v>
      </c>
      <c r="Y74" s="159">
        <v>0.1</v>
      </c>
      <c r="Z74" s="180" t="s">
        <v>3213</v>
      </c>
      <c r="AA74" s="183" t="s">
        <v>3195</v>
      </c>
      <c r="AC74" s="183"/>
      <c r="AD74" s="183"/>
    </row>
    <row r="75" spans="16:39" ht="16.5" customHeight="1">
      <c r="P75" s="492"/>
      <c r="Q75" s="492"/>
      <c r="R75" s="492"/>
      <c r="S75" s="492"/>
      <c r="T75" s="189"/>
      <c r="U75" s="182">
        <v>3</v>
      </c>
      <c r="V75" s="183"/>
      <c r="W75" s="183">
        <v>60</v>
      </c>
      <c r="X75" s="159">
        <v>0.15</v>
      </c>
      <c r="Y75" s="183"/>
      <c r="Z75" s="183" t="s">
        <v>3214</v>
      </c>
      <c r="AA75" s="183" t="s">
        <v>3196</v>
      </c>
      <c r="AC75" s="183"/>
      <c r="AD75" s="183"/>
    </row>
    <row r="76" spans="16:39" ht="16.5" customHeight="1">
      <c r="P76" s="492"/>
      <c r="Q76" s="492"/>
      <c r="R76" s="492"/>
      <c r="S76" s="492"/>
      <c r="T76" s="189"/>
      <c r="U76" s="182">
        <v>4</v>
      </c>
      <c r="V76" s="183"/>
      <c r="W76" s="183">
        <v>100</v>
      </c>
      <c r="X76" s="159">
        <v>0.25</v>
      </c>
      <c r="Y76" s="159">
        <v>0.2</v>
      </c>
      <c r="Z76" s="201" t="s">
        <v>3215</v>
      </c>
      <c r="AA76" s="183" t="s">
        <v>3197</v>
      </c>
      <c r="AC76" s="183"/>
      <c r="AD76" s="183"/>
    </row>
    <row r="77" spans="16:39" ht="16.5" customHeight="1">
      <c r="P77" s="492"/>
      <c r="Q77" s="492"/>
      <c r="R77" s="492"/>
      <c r="S77" s="492"/>
      <c r="T77" s="189"/>
      <c r="U77" s="182">
        <v>5</v>
      </c>
      <c r="V77" s="183"/>
      <c r="W77" s="183">
        <v>150</v>
      </c>
      <c r="X77" s="159">
        <v>0.35</v>
      </c>
      <c r="Y77" s="183"/>
      <c r="Z77" s="183" t="s">
        <v>3198</v>
      </c>
      <c r="AA77" s="183" t="s">
        <v>3199</v>
      </c>
      <c r="AC77" s="183"/>
      <c r="AD77" s="183"/>
    </row>
    <row r="78" spans="16:39" ht="16.5" customHeight="1">
      <c r="P78" s="492"/>
      <c r="Q78" s="492"/>
      <c r="R78" s="492"/>
      <c r="S78" s="492"/>
      <c r="T78" s="184"/>
      <c r="U78" s="182">
        <v>6</v>
      </c>
      <c r="V78" s="183"/>
      <c r="W78" s="183">
        <v>210</v>
      </c>
      <c r="X78" s="159">
        <v>0.5</v>
      </c>
      <c r="Y78" s="159">
        <v>0.3</v>
      </c>
      <c r="Z78" s="183" t="s">
        <v>3200</v>
      </c>
      <c r="AA78" s="183" t="s">
        <v>3201</v>
      </c>
      <c r="AC78" s="183"/>
      <c r="AD78" s="183"/>
    </row>
    <row r="79" spans="16:39" ht="16.5" customHeight="1">
      <c r="P79" s="492"/>
      <c r="Q79" s="492"/>
      <c r="R79" s="492"/>
      <c r="S79" s="492"/>
      <c r="T79" s="184"/>
      <c r="U79" s="182">
        <v>7</v>
      </c>
      <c r="V79" s="183"/>
      <c r="W79" s="183">
        <v>280</v>
      </c>
      <c r="X79" s="159">
        <v>0.65</v>
      </c>
      <c r="Y79" s="183"/>
      <c r="Z79" s="183" t="s">
        <v>3202</v>
      </c>
      <c r="AA79" s="183" t="s">
        <v>3203</v>
      </c>
      <c r="AC79" s="183"/>
      <c r="AD79" s="183"/>
    </row>
    <row r="80" spans="16:39" ht="16.5" customHeight="1">
      <c r="P80" s="492"/>
      <c r="Q80" s="492"/>
      <c r="R80" s="492"/>
      <c r="S80" s="492"/>
      <c r="T80" s="184"/>
      <c r="U80" s="182">
        <v>8</v>
      </c>
      <c r="V80" s="183"/>
      <c r="W80" s="183">
        <v>360</v>
      </c>
      <c r="X80" s="159">
        <v>0.85</v>
      </c>
      <c r="Y80" s="183"/>
      <c r="Z80" s="183" t="s">
        <v>3204</v>
      </c>
      <c r="AA80" s="183" t="s">
        <v>3205</v>
      </c>
      <c r="AC80" s="183"/>
      <c r="AD80" s="183"/>
    </row>
    <row r="81" spans="16:32">
      <c r="P81" s="492"/>
      <c r="Q81" s="492"/>
      <c r="R81" s="492"/>
      <c r="S81" s="492"/>
      <c r="T81" s="184"/>
      <c r="U81" s="182">
        <v>9</v>
      </c>
      <c r="V81" s="183"/>
      <c r="W81" s="183">
        <v>450</v>
      </c>
      <c r="X81" s="159">
        <v>1.1000000000000001</v>
      </c>
      <c r="Y81" s="183"/>
      <c r="Z81" s="183" t="s">
        <v>3206</v>
      </c>
      <c r="AA81" s="183" t="s">
        <v>3207</v>
      </c>
      <c r="AC81" s="183"/>
      <c r="AD81" s="183"/>
    </row>
    <row r="82" spans="16:32">
      <c r="P82" s="492"/>
      <c r="Q82" s="492"/>
      <c r="R82" s="492"/>
      <c r="S82" s="492"/>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I54:AI59"/>
    <mergeCell ref="AH28:AH46"/>
    <mergeCell ref="R49:R50"/>
    <mergeCell ref="Q67:R67"/>
    <mergeCell ref="Q54:Q62"/>
    <mergeCell ref="Q63:R63"/>
    <mergeCell ref="R35:R36"/>
    <mergeCell ref="S35:S36"/>
    <mergeCell ref="R38:R39"/>
    <mergeCell ref="Q35:Q3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4" customWidth="1"/>
    <col min="2" max="18" width="9" style="344" customWidth="1"/>
    <col min="19" max="26" width="8.625" style="344" customWidth="1"/>
    <col min="27" max="16384" width="14.375" style="344"/>
  </cols>
  <sheetData>
    <row r="1" spans="1:26" ht="41.25">
      <c r="A1" s="347"/>
      <c r="B1" s="352"/>
      <c r="C1" s="353" t="s">
        <v>3795</v>
      </c>
      <c r="D1" s="354"/>
      <c r="E1" s="354"/>
      <c r="F1" s="363" t="s">
        <v>3813</v>
      </c>
      <c r="G1" s="545" t="s">
        <v>3814</v>
      </c>
      <c r="H1" s="544"/>
      <c r="I1" s="354"/>
      <c r="J1" s="354"/>
      <c r="K1" s="354"/>
      <c r="L1" s="354"/>
      <c r="M1" s="354"/>
      <c r="N1" s="354"/>
      <c r="O1" s="354"/>
      <c r="P1" s="354"/>
      <c r="Q1" s="354"/>
      <c r="R1" s="354"/>
      <c r="S1" s="354"/>
      <c r="T1" s="354"/>
      <c r="U1" s="354"/>
      <c r="V1" s="354"/>
      <c r="W1" s="354"/>
      <c r="X1" s="354"/>
      <c r="Y1" s="354"/>
      <c r="Z1" s="354"/>
    </row>
    <row r="2" spans="1:26" ht="16.5">
      <c r="A2" s="355" t="s">
        <v>348</v>
      </c>
      <c r="B2" s="356" t="s">
        <v>349</v>
      </c>
      <c r="C2" s="357"/>
      <c r="D2" s="358"/>
      <c r="E2" s="358"/>
      <c r="F2" s="358"/>
      <c r="G2" s="354"/>
      <c r="H2" s="354"/>
      <c r="I2" s="354"/>
      <c r="J2" s="354"/>
      <c r="K2" s="354"/>
      <c r="L2" s="354"/>
      <c r="M2" s="354"/>
      <c r="N2" s="354"/>
      <c r="O2" s="354"/>
      <c r="P2" s="354"/>
      <c r="Q2" s="354"/>
      <c r="R2" s="354"/>
      <c r="S2" s="354"/>
      <c r="T2" s="354"/>
      <c r="U2" s="354"/>
      <c r="V2" s="354"/>
      <c r="W2" s="354"/>
      <c r="X2" s="354"/>
      <c r="Y2" s="354"/>
      <c r="Z2" s="354"/>
    </row>
    <row r="3" spans="1:26" ht="16.5">
      <c r="A3" s="543" t="s">
        <v>3796</v>
      </c>
      <c r="B3" s="359" t="s">
        <v>350</v>
      </c>
      <c r="C3" s="360" t="s">
        <v>351</v>
      </c>
      <c r="D3" s="354"/>
      <c r="E3" s="354"/>
      <c r="F3" s="354"/>
      <c r="G3" s="354"/>
      <c r="H3" s="354"/>
      <c r="I3" s="354"/>
      <c r="J3" s="354"/>
      <c r="K3" s="354"/>
      <c r="L3" s="354"/>
      <c r="M3" s="354"/>
      <c r="N3" s="354"/>
      <c r="O3" s="354"/>
      <c r="P3" s="354"/>
      <c r="Q3" s="354"/>
      <c r="R3" s="354"/>
      <c r="S3" s="354"/>
      <c r="T3" s="354"/>
      <c r="U3" s="354"/>
      <c r="V3" s="354"/>
      <c r="W3" s="354"/>
      <c r="X3" s="354"/>
      <c r="Y3" s="354"/>
      <c r="Z3" s="354"/>
    </row>
    <row r="4" spans="1:26" ht="16.5">
      <c r="A4" s="544"/>
      <c r="B4" s="359" t="s">
        <v>352</v>
      </c>
      <c r="C4" s="360" t="s">
        <v>3797</v>
      </c>
      <c r="D4" s="354"/>
      <c r="E4" s="354"/>
      <c r="F4" s="354"/>
      <c r="G4" s="354"/>
      <c r="H4" s="354"/>
      <c r="I4" s="354"/>
      <c r="J4" s="354"/>
      <c r="K4" s="354"/>
      <c r="L4" s="354"/>
      <c r="M4" s="354"/>
      <c r="N4" s="354"/>
      <c r="O4" s="354"/>
      <c r="P4" s="354"/>
      <c r="Q4" s="354"/>
      <c r="R4" s="354"/>
      <c r="S4" s="354"/>
      <c r="T4" s="354"/>
      <c r="U4" s="354"/>
      <c r="V4" s="354"/>
      <c r="W4" s="354"/>
      <c r="X4" s="354"/>
      <c r="Y4" s="354"/>
      <c r="Z4" s="354"/>
    </row>
    <row r="5" spans="1:26" ht="16.5">
      <c r="A5" s="544"/>
      <c r="B5" s="359" t="s">
        <v>353</v>
      </c>
      <c r="C5" s="360" t="s">
        <v>354</v>
      </c>
      <c r="D5" s="354"/>
      <c r="E5" s="354"/>
      <c r="F5" s="354"/>
      <c r="G5" s="354"/>
      <c r="H5" s="354"/>
      <c r="I5" s="354"/>
      <c r="J5" s="354"/>
      <c r="K5" s="354"/>
      <c r="L5" s="354"/>
      <c r="M5" s="354"/>
      <c r="N5" s="354"/>
      <c r="O5" s="354"/>
      <c r="P5" s="354"/>
      <c r="Q5" s="354"/>
      <c r="R5" s="354"/>
      <c r="S5" s="354"/>
      <c r="T5" s="354"/>
      <c r="U5" s="354"/>
      <c r="V5" s="354"/>
      <c r="W5" s="354"/>
      <c r="X5" s="354"/>
      <c r="Y5" s="354"/>
      <c r="Z5" s="354"/>
    </row>
    <row r="6" spans="1:26" ht="16.5">
      <c r="A6" s="544"/>
      <c r="B6" s="359" t="s">
        <v>355</v>
      </c>
      <c r="C6" s="360" t="s">
        <v>356</v>
      </c>
      <c r="D6" s="354"/>
      <c r="E6" s="354"/>
      <c r="F6" s="354"/>
      <c r="G6" s="354"/>
      <c r="H6" s="354"/>
      <c r="I6" s="354"/>
      <c r="J6" s="354"/>
      <c r="K6" s="354"/>
      <c r="L6" s="354"/>
      <c r="M6" s="354"/>
      <c r="N6" s="354"/>
      <c r="O6" s="354"/>
      <c r="P6" s="354"/>
      <c r="Q6" s="354"/>
      <c r="R6" s="354"/>
      <c r="S6" s="354"/>
      <c r="T6" s="354"/>
      <c r="U6" s="354"/>
      <c r="V6" s="354"/>
      <c r="W6" s="354"/>
      <c r="X6" s="354"/>
      <c r="Y6" s="354"/>
      <c r="Z6" s="354"/>
    </row>
    <row r="7" spans="1:26" ht="16.5">
      <c r="A7" s="544"/>
      <c r="B7" s="359" t="s">
        <v>357</v>
      </c>
      <c r="C7" s="360" t="s">
        <v>3798</v>
      </c>
      <c r="D7" s="354"/>
      <c r="E7" s="354"/>
      <c r="F7" s="354"/>
      <c r="G7" s="354"/>
      <c r="H7" s="354"/>
      <c r="I7" s="354"/>
      <c r="J7" s="354"/>
      <c r="K7" s="354"/>
      <c r="L7" s="354"/>
      <c r="M7" s="354"/>
      <c r="N7" s="354"/>
      <c r="O7" s="354"/>
      <c r="P7" s="354"/>
      <c r="Q7" s="354"/>
      <c r="R7" s="354"/>
      <c r="S7" s="354"/>
      <c r="T7" s="354"/>
      <c r="U7" s="354"/>
      <c r="V7" s="354"/>
      <c r="W7" s="354"/>
      <c r="X7" s="354"/>
      <c r="Y7" s="354"/>
      <c r="Z7" s="354"/>
    </row>
    <row r="8" spans="1:26" ht="16.5">
      <c r="A8" s="543" t="s">
        <v>3799</v>
      </c>
      <c r="B8" s="359" t="s">
        <v>350</v>
      </c>
      <c r="C8" s="360" t="s">
        <v>351</v>
      </c>
      <c r="D8" s="354"/>
      <c r="E8" s="354"/>
      <c r="F8" s="354"/>
      <c r="G8" s="354"/>
      <c r="H8" s="354"/>
      <c r="I8" s="354"/>
      <c r="J8" s="354"/>
      <c r="K8" s="354"/>
      <c r="L8" s="354"/>
      <c r="M8" s="354"/>
      <c r="N8" s="361"/>
      <c r="O8" s="361"/>
      <c r="P8" s="361"/>
      <c r="Q8" s="354"/>
      <c r="R8" s="354"/>
      <c r="S8" s="354"/>
      <c r="T8" s="354"/>
      <c r="U8" s="354"/>
      <c r="V8" s="354"/>
      <c r="W8" s="354"/>
      <c r="X8" s="354"/>
      <c r="Y8" s="354"/>
      <c r="Z8" s="354"/>
    </row>
    <row r="9" spans="1:26" ht="16.5">
      <c r="A9" s="544"/>
      <c r="B9" s="359" t="s">
        <v>352</v>
      </c>
      <c r="C9" s="360" t="s">
        <v>3800</v>
      </c>
      <c r="D9" s="354"/>
      <c r="E9" s="354"/>
      <c r="F9" s="354"/>
      <c r="G9" s="354"/>
      <c r="H9" s="354"/>
      <c r="I9" s="354"/>
      <c r="J9" s="354"/>
      <c r="K9" s="354"/>
      <c r="L9" s="354"/>
      <c r="M9" s="354"/>
      <c r="N9" s="361"/>
      <c r="O9" s="361"/>
      <c r="P9" s="361"/>
      <c r="Q9" s="354"/>
      <c r="R9" s="354"/>
      <c r="S9" s="354"/>
      <c r="T9" s="354"/>
      <c r="U9" s="354"/>
      <c r="V9" s="354"/>
      <c r="W9" s="354"/>
      <c r="X9" s="354"/>
      <c r="Y9" s="354"/>
      <c r="Z9" s="354"/>
    </row>
    <row r="10" spans="1:26" ht="16.5">
      <c r="A10" s="544"/>
      <c r="B10" s="359" t="s">
        <v>353</v>
      </c>
      <c r="C10" s="360" t="s">
        <v>358</v>
      </c>
      <c r="D10" s="354"/>
      <c r="E10" s="354"/>
      <c r="F10" s="354"/>
      <c r="G10" s="354"/>
      <c r="H10" s="354"/>
      <c r="I10" s="354"/>
      <c r="J10" s="354"/>
      <c r="K10" s="354"/>
      <c r="L10" s="354"/>
      <c r="M10" s="354"/>
      <c r="N10" s="361"/>
      <c r="O10" s="361"/>
      <c r="P10" s="361"/>
      <c r="Q10" s="354"/>
      <c r="R10" s="354"/>
      <c r="S10" s="354"/>
      <c r="T10" s="354"/>
      <c r="U10" s="354"/>
      <c r="V10" s="354"/>
      <c r="W10" s="354"/>
      <c r="X10" s="354"/>
      <c r="Y10" s="354"/>
      <c r="Z10" s="354"/>
    </row>
    <row r="11" spans="1:26" ht="16.5">
      <c r="A11" s="544"/>
      <c r="B11" s="359" t="s">
        <v>355</v>
      </c>
      <c r="C11" s="360" t="s">
        <v>359</v>
      </c>
      <c r="D11" s="354"/>
      <c r="E11" s="354"/>
      <c r="F11" s="354"/>
      <c r="G11" s="354"/>
      <c r="H11" s="354"/>
      <c r="I11" s="354"/>
      <c r="J11" s="354"/>
      <c r="K11" s="354"/>
      <c r="L11" s="354"/>
      <c r="M11" s="354"/>
      <c r="N11" s="361"/>
      <c r="O11" s="361"/>
      <c r="P11" s="361"/>
      <c r="Q11" s="354"/>
      <c r="R11" s="354"/>
      <c r="S11" s="354"/>
      <c r="T11" s="354"/>
      <c r="U11" s="354"/>
      <c r="V11" s="354"/>
      <c r="W11" s="354"/>
      <c r="X11" s="354"/>
      <c r="Y11" s="354"/>
      <c r="Z11" s="354"/>
    </row>
    <row r="12" spans="1:26" ht="16.5">
      <c r="A12" s="544"/>
      <c r="B12" s="359" t="s">
        <v>357</v>
      </c>
      <c r="C12" s="360" t="s">
        <v>360</v>
      </c>
      <c r="D12" s="354"/>
      <c r="E12" s="354"/>
      <c r="F12" s="354"/>
      <c r="G12" s="354"/>
      <c r="H12" s="354"/>
      <c r="I12" s="354"/>
      <c r="J12" s="354"/>
      <c r="K12" s="354"/>
      <c r="L12" s="354"/>
      <c r="M12" s="354"/>
      <c r="N12" s="361"/>
      <c r="O12" s="361"/>
      <c r="P12" s="361"/>
      <c r="Q12" s="354"/>
      <c r="R12" s="354"/>
      <c r="S12" s="354"/>
      <c r="T12" s="354"/>
      <c r="U12" s="354"/>
      <c r="V12" s="354"/>
      <c r="W12" s="354"/>
      <c r="X12" s="354"/>
      <c r="Y12" s="354"/>
      <c r="Z12" s="354"/>
    </row>
    <row r="13" spans="1:26" ht="16.5">
      <c r="A13" s="543" t="s">
        <v>361</v>
      </c>
      <c r="B13" s="359" t="s">
        <v>350</v>
      </c>
      <c r="C13" s="360" t="s">
        <v>362</v>
      </c>
      <c r="D13" s="354"/>
      <c r="E13" s="354"/>
      <c r="F13" s="354"/>
      <c r="G13" s="354"/>
      <c r="H13" s="354"/>
      <c r="I13" s="354"/>
      <c r="J13" s="354"/>
      <c r="K13" s="354"/>
      <c r="L13" s="354"/>
      <c r="M13" s="354"/>
      <c r="N13" s="361"/>
      <c r="O13" s="361"/>
      <c r="P13" s="361"/>
      <c r="Q13" s="354"/>
      <c r="R13" s="354"/>
      <c r="S13" s="354"/>
      <c r="T13" s="354"/>
      <c r="U13" s="354"/>
      <c r="V13" s="354"/>
      <c r="W13" s="354"/>
      <c r="X13" s="354"/>
      <c r="Y13" s="354"/>
      <c r="Z13" s="354"/>
    </row>
    <row r="14" spans="1:26" ht="16.5">
      <c r="A14" s="544"/>
      <c r="B14" s="359" t="s">
        <v>352</v>
      </c>
      <c r="C14" s="360" t="s">
        <v>3801</v>
      </c>
      <c r="D14" s="354"/>
      <c r="E14" s="354"/>
      <c r="F14" s="354"/>
      <c r="G14" s="354"/>
      <c r="H14" s="354"/>
      <c r="I14" s="354"/>
      <c r="J14" s="354"/>
      <c r="K14" s="354"/>
      <c r="L14" s="354"/>
      <c r="M14" s="354"/>
      <c r="N14" s="361"/>
      <c r="O14" s="361"/>
      <c r="P14" s="361"/>
      <c r="Q14" s="354"/>
      <c r="R14" s="354"/>
      <c r="S14" s="354"/>
      <c r="T14" s="354"/>
      <c r="U14" s="354"/>
      <c r="V14" s="354"/>
      <c r="W14" s="354"/>
      <c r="X14" s="354"/>
      <c r="Y14" s="354"/>
      <c r="Z14" s="354"/>
    </row>
    <row r="15" spans="1:26" ht="16.5">
      <c r="A15" s="544"/>
      <c r="B15" s="359" t="s">
        <v>353</v>
      </c>
      <c r="C15" s="360" t="s">
        <v>363</v>
      </c>
      <c r="D15" s="354"/>
      <c r="E15" s="354"/>
      <c r="F15" s="354"/>
      <c r="G15" s="354"/>
      <c r="H15" s="354"/>
      <c r="I15" s="354"/>
      <c r="J15" s="354"/>
      <c r="K15" s="354"/>
      <c r="L15" s="354"/>
      <c r="M15" s="354"/>
      <c r="N15" s="361"/>
      <c r="O15" s="361"/>
      <c r="P15" s="361"/>
      <c r="Q15" s="354"/>
      <c r="R15" s="354"/>
      <c r="S15" s="354"/>
      <c r="T15" s="354"/>
      <c r="U15" s="354"/>
      <c r="V15" s="354"/>
      <c r="W15" s="354"/>
      <c r="X15" s="354"/>
      <c r="Y15" s="354"/>
      <c r="Z15" s="354"/>
    </row>
    <row r="16" spans="1:26" ht="16.5">
      <c r="A16" s="544"/>
      <c r="B16" s="359" t="s">
        <v>355</v>
      </c>
      <c r="C16" s="360" t="s">
        <v>364</v>
      </c>
      <c r="D16" s="354"/>
      <c r="E16" s="354"/>
      <c r="F16" s="354"/>
      <c r="G16" s="354"/>
      <c r="H16" s="354"/>
      <c r="I16" s="354"/>
      <c r="J16" s="354"/>
      <c r="K16" s="354"/>
      <c r="L16" s="354"/>
      <c r="M16" s="354"/>
      <c r="N16" s="361"/>
      <c r="O16" s="361"/>
      <c r="P16" s="361"/>
      <c r="Q16" s="354"/>
      <c r="R16" s="354"/>
      <c r="S16" s="354"/>
      <c r="T16" s="354"/>
      <c r="U16" s="354"/>
      <c r="V16" s="354"/>
      <c r="W16" s="354"/>
      <c r="X16" s="354"/>
      <c r="Y16" s="354"/>
      <c r="Z16" s="354"/>
    </row>
    <row r="17" spans="1:26" ht="16.5">
      <c r="A17" s="544"/>
      <c r="B17" s="359" t="s">
        <v>357</v>
      </c>
      <c r="C17" s="360" t="s">
        <v>365</v>
      </c>
      <c r="D17" s="354"/>
      <c r="E17" s="354"/>
      <c r="F17" s="354"/>
      <c r="G17" s="354"/>
      <c r="H17" s="354"/>
      <c r="I17" s="354"/>
      <c r="J17" s="354"/>
      <c r="K17" s="354"/>
      <c r="L17" s="354"/>
      <c r="M17" s="354"/>
      <c r="N17" s="361"/>
      <c r="O17" s="361"/>
      <c r="P17" s="361"/>
      <c r="Q17" s="354"/>
      <c r="R17" s="354"/>
      <c r="S17" s="354"/>
      <c r="T17" s="354"/>
      <c r="U17" s="354"/>
      <c r="V17" s="354"/>
      <c r="W17" s="354"/>
      <c r="X17" s="354"/>
      <c r="Y17" s="354"/>
      <c r="Z17" s="354"/>
    </row>
    <row r="18" spans="1:26" ht="16.5">
      <c r="A18" s="543" t="s">
        <v>366</v>
      </c>
      <c r="B18" s="359" t="s">
        <v>350</v>
      </c>
      <c r="C18" s="360" t="s">
        <v>367</v>
      </c>
      <c r="D18" s="354"/>
      <c r="E18" s="354"/>
      <c r="F18" s="354"/>
      <c r="G18" s="354"/>
      <c r="H18" s="354"/>
      <c r="I18" s="354"/>
      <c r="J18" s="354"/>
      <c r="K18" s="354"/>
      <c r="L18" s="354"/>
      <c r="M18" s="354"/>
      <c r="N18" s="354"/>
      <c r="O18" s="354"/>
      <c r="P18" s="354"/>
      <c r="Q18" s="354"/>
      <c r="R18" s="354"/>
      <c r="S18" s="354"/>
      <c r="T18" s="354"/>
      <c r="U18" s="354"/>
      <c r="V18" s="354"/>
      <c r="W18" s="354"/>
      <c r="X18" s="354"/>
      <c r="Y18" s="354"/>
      <c r="Z18" s="354"/>
    </row>
    <row r="19" spans="1:26" ht="16.5">
      <c r="A19" s="544"/>
      <c r="B19" s="359" t="s">
        <v>352</v>
      </c>
      <c r="C19" s="360" t="s">
        <v>368</v>
      </c>
      <c r="D19" s="354"/>
      <c r="E19" s="354"/>
      <c r="F19" s="354"/>
      <c r="G19" s="354"/>
      <c r="H19" s="354"/>
      <c r="I19" s="354"/>
      <c r="J19" s="354"/>
      <c r="K19" s="354"/>
      <c r="L19" s="354"/>
      <c r="M19" s="354"/>
      <c r="N19" s="354"/>
      <c r="O19" s="354"/>
      <c r="P19" s="354"/>
      <c r="Q19" s="354"/>
      <c r="R19" s="354"/>
      <c r="S19" s="354"/>
      <c r="T19" s="354"/>
      <c r="U19" s="354"/>
      <c r="V19" s="354"/>
      <c r="W19" s="354"/>
      <c r="X19" s="354"/>
      <c r="Y19" s="354"/>
      <c r="Z19" s="354"/>
    </row>
    <row r="20" spans="1:26" ht="16.5">
      <c r="A20" s="544"/>
      <c r="B20" s="359" t="s">
        <v>353</v>
      </c>
      <c r="C20" s="360" t="s">
        <v>369</v>
      </c>
      <c r="D20" s="354"/>
      <c r="E20" s="354"/>
      <c r="F20" s="354"/>
      <c r="G20" s="354"/>
      <c r="H20" s="354"/>
      <c r="I20" s="354"/>
      <c r="J20" s="354"/>
      <c r="K20" s="354"/>
      <c r="L20" s="354"/>
      <c r="M20" s="354"/>
      <c r="N20" s="354"/>
      <c r="O20" s="354"/>
      <c r="P20" s="354"/>
      <c r="Q20" s="354"/>
      <c r="R20" s="354"/>
      <c r="S20" s="354"/>
      <c r="T20" s="354"/>
      <c r="U20" s="354"/>
      <c r="V20" s="354"/>
      <c r="W20" s="354"/>
      <c r="X20" s="354"/>
      <c r="Y20" s="354"/>
      <c r="Z20" s="354"/>
    </row>
    <row r="21" spans="1:26" ht="15.75" customHeight="1">
      <c r="A21" s="544"/>
      <c r="B21" s="359" t="s">
        <v>355</v>
      </c>
      <c r="C21" s="360" t="s">
        <v>370</v>
      </c>
      <c r="D21" s="354"/>
      <c r="E21" s="354"/>
      <c r="F21" s="354"/>
      <c r="G21" s="354"/>
      <c r="H21" s="354"/>
      <c r="I21" s="354"/>
      <c r="J21" s="354"/>
      <c r="K21" s="354"/>
      <c r="L21" s="354"/>
      <c r="M21" s="354"/>
      <c r="N21" s="354"/>
      <c r="O21" s="354"/>
      <c r="P21" s="354"/>
      <c r="Q21" s="354"/>
      <c r="R21" s="354"/>
      <c r="S21" s="354"/>
      <c r="T21" s="354"/>
      <c r="U21" s="354"/>
      <c r="V21" s="354"/>
      <c r="W21" s="354"/>
      <c r="X21" s="354"/>
      <c r="Y21" s="354"/>
      <c r="Z21" s="354"/>
    </row>
    <row r="22" spans="1:26" ht="15.75" customHeight="1">
      <c r="A22" s="544"/>
      <c r="B22" s="359" t="s">
        <v>357</v>
      </c>
      <c r="C22" s="360" t="s">
        <v>371</v>
      </c>
      <c r="D22" s="354"/>
      <c r="E22" s="354"/>
      <c r="F22" s="354"/>
      <c r="G22" s="354"/>
      <c r="H22" s="354"/>
      <c r="I22" s="354"/>
      <c r="J22" s="354"/>
      <c r="K22" s="354"/>
      <c r="L22" s="354"/>
      <c r="M22" s="354"/>
      <c r="N22" s="354"/>
      <c r="O22" s="354"/>
      <c r="P22" s="354"/>
      <c r="Q22" s="354"/>
      <c r="R22" s="354"/>
      <c r="S22" s="354"/>
      <c r="T22" s="354"/>
      <c r="U22" s="354"/>
      <c r="V22" s="354"/>
      <c r="W22" s="354"/>
      <c r="X22" s="354"/>
      <c r="Y22" s="354"/>
      <c r="Z22" s="354"/>
    </row>
    <row r="23" spans="1:26" ht="15" customHeight="1">
      <c r="A23" s="546" t="s">
        <v>372</v>
      </c>
      <c r="B23" s="359" t="s">
        <v>350</v>
      </c>
      <c r="C23" s="360" t="s">
        <v>367</v>
      </c>
      <c r="D23" s="354"/>
      <c r="E23" s="354"/>
      <c r="F23" s="354"/>
      <c r="G23" s="354"/>
      <c r="H23" s="354"/>
      <c r="I23" s="354"/>
      <c r="J23" s="354"/>
      <c r="K23" s="354"/>
      <c r="L23" s="354"/>
      <c r="M23" s="354"/>
      <c r="N23" s="354"/>
      <c r="O23" s="354"/>
      <c r="P23" s="354"/>
      <c r="Q23" s="354"/>
      <c r="R23" s="354"/>
      <c r="S23" s="354"/>
      <c r="T23" s="354"/>
      <c r="U23" s="354"/>
      <c r="V23" s="354"/>
      <c r="W23" s="354"/>
      <c r="X23" s="354"/>
      <c r="Y23" s="354"/>
      <c r="Z23" s="354"/>
    </row>
    <row r="24" spans="1:26" ht="15.75" customHeight="1">
      <c r="A24" s="547"/>
      <c r="B24" s="359" t="s">
        <v>352</v>
      </c>
      <c r="C24" s="360" t="s">
        <v>373</v>
      </c>
      <c r="D24" s="354"/>
      <c r="E24" s="354"/>
      <c r="F24" s="354"/>
      <c r="G24" s="354"/>
      <c r="H24" s="354"/>
      <c r="I24" s="354"/>
      <c r="J24" s="354"/>
      <c r="K24" s="354"/>
      <c r="L24" s="354"/>
      <c r="M24" s="354"/>
      <c r="N24" s="354"/>
      <c r="O24" s="354"/>
      <c r="P24" s="354"/>
      <c r="Q24" s="354"/>
      <c r="R24" s="354"/>
      <c r="S24" s="354"/>
      <c r="T24" s="354"/>
      <c r="U24" s="354"/>
      <c r="V24" s="354"/>
      <c r="W24" s="354"/>
      <c r="X24" s="354"/>
      <c r="Y24" s="354"/>
      <c r="Z24" s="354"/>
    </row>
    <row r="25" spans="1:26" ht="15.75" customHeight="1">
      <c r="A25" s="547"/>
      <c r="B25" s="359" t="s">
        <v>353</v>
      </c>
      <c r="C25" s="360" t="s">
        <v>374</v>
      </c>
      <c r="D25" s="354"/>
      <c r="E25" s="354"/>
      <c r="F25" s="354"/>
      <c r="G25" s="354"/>
      <c r="H25" s="354"/>
      <c r="I25" s="354"/>
      <c r="J25" s="354"/>
      <c r="K25" s="354"/>
      <c r="L25" s="354"/>
      <c r="M25" s="354"/>
      <c r="N25" s="354"/>
      <c r="O25" s="354"/>
      <c r="P25" s="354"/>
      <c r="Q25" s="354"/>
      <c r="R25" s="354"/>
      <c r="S25" s="354"/>
      <c r="T25" s="354"/>
      <c r="U25" s="354"/>
      <c r="V25" s="354"/>
      <c r="W25" s="354"/>
      <c r="X25" s="354"/>
      <c r="Y25" s="354"/>
      <c r="Z25" s="354"/>
    </row>
    <row r="26" spans="1:26" ht="15.75" customHeight="1">
      <c r="A26" s="547"/>
      <c r="B26" s="359" t="s">
        <v>355</v>
      </c>
      <c r="C26" s="360" t="s">
        <v>3802</v>
      </c>
      <c r="D26" s="354"/>
      <c r="E26" s="354"/>
      <c r="F26" s="354"/>
      <c r="G26" s="354"/>
      <c r="H26" s="354"/>
      <c r="I26" s="354"/>
      <c r="J26" s="354"/>
      <c r="K26" s="354"/>
      <c r="L26" s="354"/>
      <c r="M26" s="354"/>
      <c r="N26" s="354"/>
      <c r="O26" s="354"/>
      <c r="P26" s="354"/>
      <c r="Q26" s="354"/>
      <c r="R26" s="354"/>
      <c r="S26" s="354"/>
      <c r="T26" s="354"/>
      <c r="U26" s="354"/>
      <c r="V26" s="354"/>
      <c r="W26" s="354"/>
      <c r="X26" s="354"/>
      <c r="Y26" s="354"/>
      <c r="Z26" s="354"/>
    </row>
    <row r="27" spans="1:26" ht="15.75" customHeight="1">
      <c r="A27" s="547"/>
      <c r="B27" s="359" t="s">
        <v>357</v>
      </c>
      <c r="C27" s="360" t="s">
        <v>3803</v>
      </c>
      <c r="D27" s="354"/>
      <c r="E27" s="354"/>
      <c r="F27" s="354"/>
      <c r="G27" s="354"/>
      <c r="H27" s="354"/>
      <c r="I27" s="354"/>
      <c r="J27" s="354"/>
      <c r="K27" s="354"/>
      <c r="L27" s="354"/>
      <c r="M27" s="354"/>
      <c r="N27" s="354"/>
      <c r="O27" s="354"/>
      <c r="P27" s="354"/>
      <c r="Q27" s="354"/>
      <c r="R27" s="354"/>
      <c r="S27" s="354"/>
      <c r="T27" s="354"/>
      <c r="U27" s="354"/>
      <c r="V27" s="354"/>
      <c r="W27" s="354"/>
      <c r="X27" s="354"/>
      <c r="Y27" s="354"/>
      <c r="Z27" s="354"/>
    </row>
    <row r="28" spans="1:26" ht="15.75" customHeight="1">
      <c r="A28" s="543" t="s">
        <v>375</v>
      </c>
      <c r="B28" s="359" t="s">
        <v>350</v>
      </c>
      <c r="C28" s="360" t="s">
        <v>376</v>
      </c>
      <c r="D28" s="354"/>
      <c r="E28" s="354"/>
      <c r="F28" s="354"/>
      <c r="G28" s="354"/>
      <c r="H28" s="354"/>
      <c r="I28" s="354"/>
      <c r="J28" s="354"/>
      <c r="K28" s="354"/>
      <c r="L28" s="354"/>
      <c r="M28" s="354"/>
      <c r="N28" s="354"/>
      <c r="O28" s="354"/>
      <c r="P28" s="354"/>
      <c r="Q28" s="354"/>
      <c r="R28" s="354"/>
      <c r="S28" s="354"/>
      <c r="T28" s="354"/>
      <c r="U28" s="354"/>
      <c r="V28" s="354"/>
      <c r="W28" s="354"/>
      <c r="X28" s="354"/>
      <c r="Y28" s="354"/>
      <c r="Z28" s="354"/>
    </row>
    <row r="29" spans="1:26" ht="15.75" customHeight="1">
      <c r="A29" s="544"/>
      <c r="B29" s="359" t="s">
        <v>352</v>
      </c>
      <c r="C29" s="360" t="s">
        <v>377</v>
      </c>
      <c r="D29" s="354"/>
      <c r="E29" s="354"/>
      <c r="F29" s="354"/>
      <c r="G29" s="354"/>
      <c r="H29" s="354"/>
      <c r="I29" s="354"/>
      <c r="J29" s="354"/>
      <c r="K29" s="354"/>
      <c r="L29" s="354"/>
      <c r="M29" s="354"/>
      <c r="N29" s="361"/>
      <c r="O29" s="361"/>
      <c r="P29" s="361"/>
      <c r="Q29" s="361"/>
      <c r="R29" s="361"/>
      <c r="S29" s="354"/>
      <c r="T29" s="354"/>
      <c r="U29" s="354"/>
      <c r="V29" s="354"/>
      <c r="W29" s="354"/>
      <c r="X29" s="354"/>
      <c r="Y29" s="354"/>
      <c r="Z29" s="354"/>
    </row>
    <row r="30" spans="1:26" ht="15.75" customHeight="1">
      <c r="A30" s="544"/>
      <c r="B30" s="359" t="s">
        <v>353</v>
      </c>
      <c r="C30" s="360" t="s">
        <v>378</v>
      </c>
      <c r="D30" s="354"/>
      <c r="E30" s="354"/>
      <c r="F30" s="354"/>
      <c r="G30" s="354"/>
      <c r="H30" s="354"/>
      <c r="I30" s="354"/>
      <c r="J30" s="354"/>
      <c r="K30" s="354"/>
      <c r="L30" s="354"/>
      <c r="M30" s="354"/>
      <c r="N30" s="361"/>
      <c r="O30" s="361"/>
      <c r="P30" s="361"/>
      <c r="Q30" s="354"/>
      <c r="R30" s="354"/>
      <c r="S30" s="354"/>
      <c r="T30" s="354"/>
      <c r="U30" s="354"/>
      <c r="V30" s="354"/>
      <c r="W30" s="354"/>
      <c r="X30" s="354"/>
      <c r="Y30" s="354"/>
      <c r="Z30" s="354"/>
    </row>
    <row r="31" spans="1:26" ht="15.75" customHeight="1">
      <c r="A31" s="544"/>
      <c r="B31" s="359" t="s">
        <v>355</v>
      </c>
      <c r="C31" s="360" t="s">
        <v>379</v>
      </c>
      <c r="D31" s="354"/>
      <c r="E31" s="354"/>
      <c r="F31" s="354"/>
      <c r="G31" s="354"/>
      <c r="H31" s="354"/>
      <c r="I31" s="354"/>
      <c r="J31" s="354"/>
      <c r="K31" s="354"/>
      <c r="L31" s="354"/>
      <c r="M31" s="354"/>
      <c r="N31" s="361"/>
      <c r="O31" s="361"/>
      <c r="P31" s="361"/>
      <c r="Q31" s="354"/>
      <c r="R31" s="354"/>
      <c r="S31" s="354"/>
      <c r="T31" s="354"/>
      <c r="U31" s="354"/>
      <c r="V31" s="354"/>
      <c r="W31" s="354"/>
      <c r="X31" s="354"/>
      <c r="Y31" s="354"/>
      <c r="Z31" s="354"/>
    </row>
    <row r="32" spans="1:26" ht="15.75" customHeight="1">
      <c r="A32" s="544"/>
      <c r="B32" s="359" t="s">
        <v>357</v>
      </c>
      <c r="C32" s="360" t="s">
        <v>380</v>
      </c>
      <c r="D32" s="354"/>
      <c r="E32" s="354"/>
      <c r="F32" s="354"/>
      <c r="G32" s="354"/>
      <c r="H32" s="354"/>
      <c r="I32" s="354"/>
      <c r="J32" s="354"/>
      <c r="K32" s="354"/>
      <c r="L32" s="354"/>
      <c r="M32" s="354"/>
      <c r="N32" s="361"/>
      <c r="O32" s="361"/>
      <c r="P32" s="361"/>
      <c r="Q32" s="354"/>
      <c r="R32" s="354"/>
      <c r="S32" s="354"/>
      <c r="T32" s="354"/>
      <c r="U32" s="354"/>
      <c r="V32" s="354"/>
      <c r="W32" s="354"/>
      <c r="X32" s="354"/>
      <c r="Y32" s="354"/>
      <c r="Z32" s="354"/>
    </row>
    <row r="33" spans="1:26" ht="15.75" customHeight="1">
      <c r="A33" s="543" t="s">
        <v>381</v>
      </c>
      <c r="B33" s="359" t="s">
        <v>350</v>
      </c>
      <c r="C33" s="362" t="s">
        <v>382</v>
      </c>
      <c r="D33" s="354"/>
      <c r="E33" s="354"/>
      <c r="F33" s="354"/>
      <c r="G33" s="354"/>
      <c r="H33" s="354"/>
      <c r="I33" s="354"/>
      <c r="J33" s="354"/>
      <c r="K33" s="354"/>
      <c r="L33" s="354"/>
      <c r="M33" s="354"/>
      <c r="N33" s="361"/>
      <c r="O33" s="361"/>
      <c r="P33" s="361"/>
      <c r="Q33" s="354"/>
      <c r="R33" s="354"/>
      <c r="S33" s="354"/>
      <c r="T33" s="354"/>
      <c r="U33" s="354"/>
      <c r="V33" s="354"/>
      <c r="W33" s="354"/>
      <c r="X33" s="354"/>
      <c r="Y33" s="354"/>
      <c r="Z33" s="354"/>
    </row>
    <row r="34" spans="1:26" ht="15.75" customHeight="1">
      <c r="A34" s="544"/>
      <c r="B34" s="359" t="s">
        <v>352</v>
      </c>
      <c r="C34" s="362" t="s">
        <v>383</v>
      </c>
      <c r="D34" s="354"/>
      <c r="E34" s="354"/>
      <c r="F34" s="354"/>
      <c r="G34" s="354"/>
      <c r="H34" s="354"/>
      <c r="I34" s="354"/>
      <c r="J34" s="354"/>
      <c r="K34" s="354"/>
      <c r="L34" s="354"/>
      <c r="M34" s="354"/>
      <c r="N34" s="361"/>
      <c r="O34" s="361"/>
      <c r="P34" s="361"/>
      <c r="Q34" s="354"/>
      <c r="R34" s="354"/>
      <c r="S34" s="354"/>
      <c r="T34" s="354"/>
      <c r="U34" s="354"/>
      <c r="V34" s="354"/>
      <c r="W34" s="354"/>
      <c r="X34" s="354"/>
      <c r="Y34" s="354"/>
      <c r="Z34" s="354"/>
    </row>
    <row r="35" spans="1:26" ht="15.75" customHeight="1">
      <c r="A35" s="544"/>
      <c r="B35" s="359" t="s">
        <v>353</v>
      </c>
      <c r="C35" s="362" t="s">
        <v>3804</v>
      </c>
      <c r="D35" s="354"/>
      <c r="E35" s="354"/>
      <c r="F35" s="354"/>
      <c r="G35" s="354"/>
      <c r="H35" s="354"/>
      <c r="I35" s="354"/>
      <c r="J35" s="354"/>
      <c r="K35" s="354"/>
      <c r="L35" s="354"/>
      <c r="M35" s="354"/>
      <c r="N35" s="361"/>
      <c r="O35" s="361"/>
      <c r="P35" s="361"/>
      <c r="Q35" s="354"/>
      <c r="R35" s="354"/>
      <c r="S35" s="354"/>
      <c r="T35" s="354"/>
      <c r="U35" s="354"/>
      <c r="V35" s="354"/>
      <c r="W35" s="354"/>
      <c r="X35" s="354"/>
      <c r="Y35" s="354"/>
      <c r="Z35" s="354"/>
    </row>
    <row r="36" spans="1:26" ht="15.75" customHeight="1">
      <c r="A36" s="544"/>
      <c r="B36" s="359" t="s">
        <v>355</v>
      </c>
      <c r="C36" s="362" t="s">
        <v>3805</v>
      </c>
      <c r="D36" s="354"/>
      <c r="E36" s="354"/>
      <c r="F36" s="354"/>
      <c r="G36" s="354"/>
      <c r="H36" s="354"/>
      <c r="I36" s="354"/>
      <c r="J36" s="354"/>
      <c r="K36" s="354"/>
      <c r="L36" s="354"/>
      <c r="M36" s="354"/>
      <c r="N36" s="361"/>
      <c r="O36" s="361"/>
      <c r="P36" s="361"/>
      <c r="Q36" s="354"/>
      <c r="R36" s="354"/>
      <c r="S36" s="354"/>
      <c r="T36" s="354"/>
      <c r="U36" s="354"/>
      <c r="V36" s="354"/>
      <c r="W36" s="354"/>
      <c r="X36" s="354"/>
      <c r="Y36" s="354"/>
      <c r="Z36" s="354"/>
    </row>
    <row r="37" spans="1:26" ht="15.75" customHeight="1">
      <c r="A37" s="544"/>
      <c r="B37" s="359" t="s">
        <v>357</v>
      </c>
      <c r="C37" s="362" t="s">
        <v>384</v>
      </c>
      <c r="D37" s="354"/>
      <c r="E37" s="354"/>
      <c r="F37" s="354"/>
      <c r="G37" s="354"/>
      <c r="H37" s="354"/>
      <c r="I37" s="354"/>
      <c r="J37" s="354"/>
      <c r="K37" s="354"/>
      <c r="L37" s="354"/>
      <c r="M37" s="354"/>
      <c r="N37" s="361"/>
      <c r="O37" s="361"/>
      <c r="P37" s="361"/>
      <c r="Q37" s="354"/>
      <c r="R37" s="354"/>
      <c r="S37" s="354"/>
      <c r="T37" s="354"/>
      <c r="U37" s="354"/>
      <c r="V37" s="354"/>
      <c r="W37" s="354"/>
      <c r="X37" s="354"/>
      <c r="Y37" s="354"/>
      <c r="Z37" s="354"/>
    </row>
    <row r="38" spans="1:26" ht="15.75" customHeight="1">
      <c r="A38" s="543" t="s">
        <v>385</v>
      </c>
      <c r="B38" s="359" t="s">
        <v>350</v>
      </c>
      <c r="C38" s="362" t="s">
        <v>376</v>
      </c>
      <c r="D38" s="354"/>
      <c r="E38" s="354"/>
      <c r="F38" s="354"/>
      <c r="G38" s="354"/>
      <c r="H38" s="354"/>
      <c r="I38" s="354"/>
      <c r="J38" s="354"/>
      <c r="K38" s="354"/>
      <c r="L38" s="354"/>
      <c r="M38" s="354"/>
      <c r="N38" s="361"/>
      <c r="O38" s="361"/>
      <c r="P38" s="361"/>
      <c r="Q38" s="354"/>
      <c r="R38" s="354"/>
      <c r="S38" s="354"/>
      <c r="T38" s="354"/>
      <c r="U38" s="354"/>
      <c r="V38" s="354"/>
      <c r="W38" s="354"/>
      <c r="X38" s="354"/>
      <c r="Y38" s="354"/>
      <c r="Z38" s="354"/>
    </row>
    <row r="39" spans="1:26" ht="15.75" customHeight="1">
      <c r="A39" s="544"/>
      <c r="B39" s="359" t="s">
        <v>352</v>
      </c>
      <c r="C39" s="362" t="s">
        <v>386</v>
      </c>
      <c r="D39" s="354"/>
      <c r="E39" s="354"/>
      <c r="F39" s="354"/>
      <c r="G39" s="354"/>
      <c r="H39" s="354"/>
      <c r="I39" s="354"/>
      <c r="J39" s="354"/>
      <c r="K39" s="354"/>
      <c r="L39" s="354"/>
      <c r="M39" s="354"/>
      <c r="N39" s="361"/>
      <c r="O39" s="361"/>
      <c r="P39" s="361"/>
      <c r="Q39" s="354"/>
      <c r="R39" s="354"/>
      <c r="S39" s="354"/>
      <c r="T39" s="354"/>
      <c r="U39" s="354"/>
      <c r="V39" s="354"/>
      <c r="W39" s="354"/>
      <c r="X39" s="354"/>
      <c r="Y39" s="354"/>
      <c r="Z39" s="354"/>
    </row>
    <row r="40" spans="1:26" ht="15.75" customHeight="1">
      <c r="A40" s="544"/>
      <c r="B40" s="359" t="s">
        <v>353</v>
      </c>
      <c r="C40" s="362" t="s">
        <v>387</v>
      </c>
      <c r="D40" s="354"/>
      <c r="E40" s="354"/>
      <c r="F40" s="354"/>
      <c r="G40" s="354"/>
      <c r="H40" s="354"/>
      <c r="I40" s="354"/>
      <c r="J40" s="354"/>
      <c r="K40" s="354"/>
      <c r="L40" s="354"/>
      <c r="M40" s="354"/>
      <c r="N40" s="361"/>
      <c r="O40" s="361"/>
      <c r="P40" s="361"/>
      <c r="Q40" s="354"/>
      <c r="R40" s="354"/>
      <c r="S40" s="354"/>
      <c r="T40" s="354"/>
      <c r="U40" s="354"/>
      <c r="V40" s="354"/>
      <c r="W40" s="354"/>
      <c r="X40" s="354"/>
      <c r="Y40" s="354"/>
      <c r="Z40" s="354"/>
    </row>
    <row r="41" spans="1:26" ht="15.75" customHeight="1">
      <c r="A41" s="544"/>
      <c r="B41" s="359" t="s">
        <v>355</v>
      </c>
      <c r="C41" s="362" t="s">
        <v>388</v>
      </c>
      <c r="D41" s="354"/>
      <c r="E41" s="354"/>
      <c r="F41" s="354"/>
      <c r="G41" s="354"/>
      <c r="H41" s="354"/>
      <c r="I41" s="354"/>
      <c r="J41" s="354"/>
      <c r="K41" s="354"/>
      <c r="L41" s="354"/>
      <c r="M41" s="354"/>
      <c r="N41" s="361"/>
      <c r="O41" s="361"/>
      <c r="P41" s="361"/>
      <c r="Q41" s="354"/>
      <c r="R41" s="354"/>
      <c r="S41" s="354"/>
      <c r="T41" s="354"/>
      <c r="U41" s="354"/>
      <c r="V41" s="354"/>
      <c r="W41" s="354"/>
      <c r="X41" s="354"/>
      <c r="Y41" s="354"/>
      <c r="Z41" s="354"/>
    </row>
    <row r="42" spans="1:26" ht="15.75" customHeight="1">
      <c r="A42" s="544"/>
      <c r="B42" s="359" t="s">
        <v>357</v>
      </c>
      <c r="C42" s="362" t="s">
        <v>389</v>
      </c>
      <c r="D42" s="354"/>
      <c r="E42" s="354"/>
      <c r="F42" s="354"/>
      <c r="G42" s="354"/>
      <c r="H42" s="354"/>
      <c r="I42" s="354"/>
      <c r="J42" s="354"/>
      <c r="K42" s="354"/>
      <c r="L42" s="354"/>
      <c r="M42" s="354"/>
      <c r="N42" s="354"/>
      <c r="O42" s="354"/>
      <c r="P42" s="354"/>
      <c r="Q42" s="354"/>
      <c r="R42" s="354"/>
      <c r="S42" s="354"/>
      <c r="T42" s="354"/>
      <c r="U42" s="354"/>
      <c r="V42" s="354"/>
      <c r="W42" s="354"/>
      <c r="X42" s="354"/>
      <c r="Y42" s="354"/>
      <c r="Z42" s="354"/>
    </row>
    <row r="43" spans="1:26" ht="15.75" customHeight="1">
      <c r="A43" s="543" t="s">
        <v>390</v>
      </c>
      <c r="B43" s="359" t="s">
        <v>350</v>
      </c>
      <c r="C43" s="362" t="s">
        <v>391</v>
      </c>
      <c r="D43" s="354"/>
      <c r="E43" s="354"/>
      <c r="F43" s="354"/>
      <c r="G43" s="354"/>
      <c r="H43" s="354"/>
      <c r="I43" s="354"/>
      <c r="J43" s="354"/>
      <c r="K43" s="354"/>
      <c r="L43" s="354"/>
      <c r="M43" s="354"/>
      <c r="N43" s="354"/>
      <c r="O43" s="354"/>
      <c r="P43" s="354"/>
      <c r="Q43" s="354"/>
      <c r="R43" s="354"/>
      <c r="S43" s="354"/>
      <c r="T43" s="354"/>
      <c r="U43" s="354"/>
      <c r="V43" s="354"/>
      <c r="W43" s="354"/>
      <c r="X43" s="354"/>
      <c r="Y43" s="354"/>
      <c r="Z43" s="354"/>
    </row>
    <row r="44" spans="1:26" ht="15.75" customHeight="1">
      <c r="A44" s="544"/>
      <c r="B44" s="359" t="s">
        <v>352</v>
      </c>
      <c r="C44" s="362" t="s">
        <v>392</v>
      </c>
      <c r="D44" s="354"/>
      <c r="E44" s="354"/>
      <c r="F44" s="354"/>
      <c r="G44" s="354"/>
      <c r="H44" s="354"/>
      <c r="I44" s="354"/>
      <c r="J44" s="354"/>
      <c r="K44" s="354"/>
      <c r="L44" s="354"/>
      <c r="M44" s="354"/>
      <c r="N44" s="354"/>
      <c r="O44" s="354"/>
      <c r="P44" s="354"/>
      <c r="Q44" s="354"/>
      <c r="R44" s="354"/>
      <c r="S44" s="354"/>
      <c r="T44" s="354"/>
      <c r="U44" s="354"/>
      <c r="V44" s="354"/>
      <c r="W44" s="354"/>
      <c r="X44" s="354"/>
      <c r="Y44" s="354"/>
      <c r="Z44" s="354"/>
    </row>
    <row r="45" spans="1:26" ht="15.75" customHeight="1">
      <c r="A45" s="544"/>
      <c r="B45" s="359" t="s">
        <v>353</v>
      </c>
      <c r="C45" s="362" t="s">
        <v>393</v>
      </c>
      <c r="D45" s="354"/>
      <c r="E45" s="354"/>
      <c r="F45" s="354"/>
      <c r="G45" s="354"/>
      <c r="H45" s="354"/>
      <c r="I45" s="354"/>
      <c r="J45" s="354"/>
      <c r="K45" s="354"/>
      <c r="L45" s="354"/>
      <c r="M45" s="354"/>
      <c r="N45" s="354"/>
      <c r="O45" s="354"/>
      <c r="P45" s="354"/>
      <c r="Q45" s="354"/>
      <c r="R45" s="354"/>
      <c r="S45" s="354"/>
      <c r="T45" s="354"/>
      <c r="U45" s="354"/>
      <c r="V45" s="354"/>
      <c r="W45" s="354"/>
      <c r="X45" s="354"/>
      <c r="Y45" s="354"/>
      <c r="Z45" s="354"/>
    </row>
    <row r="46" spans="1:26" ht="15.75" customHeight="1">
      <c r="A46" s="544"/>
      <c r="B46" s="359" t="s">
        <v>355</v>
      </c>
      <c r="C46" s="362" t="s">
        <v>394</v>
      </c>
      <c r="D46" s="354"/>
      <c r="E46" s="354"/>
      <c r="F46" s="354"/>
      <c r="G46" s="354"/>
      <c r="H46" s="354"/>
      <c r="I46" s="354"/>
      <c r="J46" s="354"/>
      <c r="K46" s="354"/>
      <c r="L46" s="354"/>
      <c r="M46" s="354"/>
      <c r="N46" s="354"/>
      <c r="O46" s="354"/>
      <c r="P46" s="354"/>
      <c r="Q46" s="354"/>
      <c r="R46" s="354"/>
      <c r="S46" s="354"/>
      <c r="T46" s="354"/>
      <c r="U46" s="354"/>
      <c r="V46" s="354"/>
      <c r="W46" s="354"/>
      <c r="X46" s="354"/>
      <c r="Y46" s="354"/>
      <c r="Z46" s="354"/>
    </row>
    <row r="47" spans="1:26" ht="15.75" customHeight="1">
      <c r="A47" s="544"/>
      <c r="B47" s="359" t="s">
        <v>357</v>
      </c>
      <c r="C47" s="362" t="s">
        <v>395</v>
      </c>
      <c r="D47" s="354"/>
      <c r="E47" s="354"/>
      <c r="F47" s="354"/>
      <c r="G47" s="354"/>
      <c r="H47" s="354"/>
      <c r="I47" s="354"/>
      <c r="J47" s="354"/>
      <c r="K47" s="354"/>
      <c r="L47" s="354"/>
      <c r="M47" s="354"/>
      <c r="N47" s="354"/>
      <c r="O47" s="354"/>
      <c r="P47" s="354"/>
      <c r="Q47" s="354"/>
      <c r="R47" s="354"/>
      <c r="S47" s="354"/>
      <c r="T47" s="354"/>
      <c r="U47" s="354"/>
      <c r="V47" s="354"/>
      <c r="W47" s="354"/>
      <c r="X47" s="354"/>
      <c r="Y47" s="354"/>
      <c r="Z47" s="354"/>
    </row>
    <row r="48" spans="1:26" ht="15.75" customHeight="1">
      <c r="A48" s="543" t="s">
        <v>396</v>
      </c>
      <c r="B48" s="359" t="s">
        <v>350</v>
      </c>
      <c r="C48" s="362" t="s">
        <v>397</v>
      </c>
      <c r="D48" s="354"/>
      <c r="E48" s="354"/>
      <c r="F48" s="354"/>
      <c r="G48" s="354"/>
      <c r="H48" s="354"/>
      <c r="I48" s="354"/>
      <c r="J48" s="354"/>
      <c r="K48" s="354"/>
      <c r="L48" s="354"/>
      <c r="M48" s="354"/>
      <c r="N48" s="354"/>
      <c r="O48" s="354"/>
      <c r="P48" s="354"/>
      <c r="Q48" s="354"/>
      <c r="R48" s="354"/>
      <c r="S48" s="354"/>
      <c r="T48" s="354"/>
      <c r="U48" s="354"/>
      <c r="V48" s="354"/>
      <c r="W48" s="354"/>
      <c r="X48" s="354"/>
      <c r="Y48" s="354"/>
      <c r="Z48" s="354"/>
    </row>
    <row r="49" spans="1:26" ht="15.75" customHeight="1">
      <c r="A49" s="544"/>
      <c r="B49" s="359" t="s">
        <v>352</v>
      </c>
      <c r="C49" s="362" t="s">
        <v>398</v>
      </c>
      <c r="D49" s="354"/>
      <c r="E49" s="354"/>
      <c r="F49" s="354"/>
      <c r="G49" s="354"/>
      <c r="H49" s="354"/>
      <c r="I49" s="354"/>
      <c r="J49" s="354"/>
      <c r="K49" s="354"/>
      <c r="L49" s="354"/>
      <c r="M49" s="354"/>
      <c r="N49" s="354"/>
      <c r="O49" s="354"/>
      <c r="P49" s="354"/>
      <c r="Q49" s="354"/>
      <c r="R49" s="354"/>
      <c r="S49" s="354"/>
      <c r="T49" s="354"/>
      <c r="U49" s="354"/>
      <c r="V49" s="354"/>
      <c r="W49" s="354"/>
      <c r="X49" s="354"/>
      <c r="Y49" s="354"/>
      <c r="Z49" s="354"/>
    </row>
    <row r="50" spans="1:26" ht="15.75" customHeight="1">
      <c r="A50" s="544"/>
      <c r="B50" s="359" t="s">
        <v>353</v>
      </c>
      <c r="C50" s="362" t="s">
        <v>3806</v>
      </c>
      <c r="D50" s="354"/>
      <c r="E50" s="354"/>
      <c r="F50" s="354"/>
      <c r="G50" s="354"/>
      <c r="H50" s="354"/>
      <c r="I50" s="354"/>
      <c r="J50" s="354"/>
      <c r="K50" s="354"/>
      <c r="L50" s="354"/>
      <c r="M50" s="354"/>
      <c r="N50" s="354"/>
      <c r="O50" s="354"/>
      <c r="P50" s="354"/>
      <c r="Q50" s="354"/>
      <c r="R50" s="354"/>
      <c r="S50" s="354"/>
      <c r="T50" s="354"/>
      <c r="U50" s="354"/>
      <c r="V50" s="354"/>
      <c r="W50" s="354"/>
      <c r="X50" s="354"/>
      <c r="Y50" s="354"/>
      <c r="Z50" s="354"/>
    </row>
    <row r="51" spans="1:26" ht="15.75" customHeight="1">
      <c r="A51" s="544"/>
      <c r="B51" s="359" t="s">
        <v>355</v>
      </c>
      <c r="C51" s="362" t="s">
        <v>399</v>
      </c>
      <c r="D51" s="354"/>
      <c r="E51" s="354"/>
      <c r="F51" s="354"/>
      <c r="G51" s="354"/>
      <c r="H51" s="354"/>
      <c r="I51" s="354"/>
      <c r="J51" s="354"/>
      <c r="K51" s="354"/>
      <c r="L51" s="354"/>
      <c r="M51" s="354"/>
      <c r="N51" s="354"/>
      <c r="O51" s="354"/>
      <c r="P51" s="354"/>
      <c r="Q51" s="354"/>
      <c r="R51" s="354"/>
      <c r="S51" s="354"/>
      <c r="T51" s="354"/>
      <c r="U51" s="354"/>
      <c r="V51" s="354"/>
      <c r="W51" s="354"/>
      <c r="X51" s="354"/>
      <c r="Y51" s="354"/>
      <c r="Z51" s="354"/>
    </row>
    <row r="52" spans="1:26" ht="15.75" customHeight="1">
      <c r="A52" s="544"/>
      <c r="B52" s="359" t="s">
        <v>357</v>
      </c>
      <c r="C52" s="362" t="s">
        <v>400</v>
      </c>
      <c r="D52" s="354"/>
      <c r="E52" s="354"/>
      <c r="F52" s="354"/>
      <c r="G52" s="354"/>
      <c r="H52" s="354"/>
      <c r="I52" s="354"/>
      <c r="J52" s="354"/>
      <c r="K52" s="354"/>
      <c r="L52" s="354"/>
      <c r="M52" s="354"/>
      <c r="N52" s="354"/>
      <c r="O52" s="354"/>
      <c r="P52" s="354"/>
      <c r="Q52" s="354"/>
      <c r="R52" s="354"/>
      <c r="S52" s="354"/>
      <c r="T52" s="354"/>
      <c r="U52" s="354"/>
      <c r="V52" s="354"/>
      <c r="W52" s="354"/>
      <c r="X52" s="354"/>
      <c r="Y52" s="354"/>
      <c r="Z52" s="354"/>
    </row>
    <row r="53" spans="1:26" ht="15.75" customHeight="1">
      <c r="A53" s="543" t="s">
        <v>401</v>
      </c>
      <c r="B53" s="359" t="s">
        <v>350</v>
      </c>
      <c r="C53" s="362" t="s">
        <v>402</v>
      </c>
      <c r="D53" s="354"/>
      <c r="E53" s="354"/>
      <c r="F53" s="354"/>
      <c r="G53" s="354"/>
      <c r="H53" s="354"/>
      <c r="I53" s="354"/>
      <c r="J53" s="354"/>
      <c r="K53" s="354"/>
      <c r="L53" s="354"/>
      <c r="M53" s="354"/>
      <c r="N53" s="354"/>
      <c r="O53" s="354"/>
      <c r="P53" s="354"/>
      <c r="Q53" s="354"/>
      <c r="R53" s="354"/>
      <c r="S53" s="354"/>
      <c r="T53" s="354"/>
      <c r="U53" s="354"/>
      <c r="V53" s="354"/>
      <c r="W53" s="354"/>
      <c r="X53" s="354"/>
      <c r="Y53" s="354"/>
      <c r="Z53" s="354"/>
    </row>
    <row r="54" spans="1:26" ht="15.75" customHeight="1">
      <c r="A54" s="544"/>
      <c r="B54" s="359" t="s">
        <v>352</v>
      </c>
      <c r="C54" s="362" t="s">
        <v>398</v>
      </c>
      <c r="D54" s="354"/>
      <c r="E54" s="354"/>
      <c r="F54" s="354"/>
      <c r="G54" s="354"/>
      <c r="H54" s="354"/>
      <c r="I54" s="354"/>
      <c r="J54" s="354"/>
      <c r="K54" s="354"/>
      <c r="L54" s="354"/>
      <c r="M54" s="354"/>
      <c r="N54" s="354"/>
      <c r="O54" s="354"/>
      <c r="P54" s="354"/>
      <c r="Q54" s="354"/>
      <c r="R54" s="354"/>
      <c r="S54" s="354"/>
      <c r="T54" s="354"/>
      <c r="U54" s="354"/>
      <c r="V54" s="354"/>
      <c r="W54" s="354"/>
      <c r="X54" s="354"/>
      <c r="Y54" s="354"/>
      <c r="Z54" s="354"/>
    </row>
    <row r="55" spans="1:26" ht="15.75" customHeight="1">
      <c r="A55" s="544"/>
      <c r="B55" s="359" t="s">
        <v>353</v>
      </c>
      <c r="C55" s="362" t="s">
        <v>403</v>
      </c>
      <c r="D55" s="354"/>
      <c r="E55" s="354"/>
      <c r="F55" s="354"/>
      <c r="G55" s="354"/>
      <c r="H55" s="354"/>
      <c r="I55" s="354"/>
      <c r="J55" s="354"/>
      <c r="K55" s="354"/>
      <c r="L55" s="354"/>
      <c r="M55" s="354"/>
      <c r="N55" s="354"/>
      <c r="O55" s="354"/>
      <c r="P55" s="354"/>
      <c r="Q55" s="354"/>
      <c r="R55" s="354"/>
      <c r="S55" s="354"/>
      <c r="T55" s="354"/>
      <c r="U55" s="354"/>
      <c r="V55" s="354"/>
      <c r="W55" s="354"/>
      <c r="X55" s="354"/>
      <c r="Y55" s="354"/>
      <c r="Z55" s="354"/>
    </row>
    <row r="56" spans="1:26" ht="15.75" customHeight="1">
      <c r="A56" s="544"/>
      <c r="B56" s="359" t="s">
        <v>355</v>
      </c>
      <c r="C56" s="362" t="s">
        <v>404</v>
      </c>
      <c r="D56" s="354"/>
      <c r="E56" s="354"/>
      <c r="F56" s="354"/>
      <c r="G56" s="354"/>
      <c r="H56" s="354"/>
      <c r="I56" s="354"/>
      <c r="J56" s="354"/>
      <c r="K56" s="354"/>
      <c r="L56" s="354"/>
      <c r="M56" s="354"/>
      <c r="N56" s="354"/>
      <c r="O56" s="354"/>
      <c r="P56" s="354"/>
      <c r="Q56" s="354"/>
      <c r="R56" s="354"/>
      <c r="S56" s="354"/>
      <c r="T56" s="354"/>
      <c r="U56" s="354"/>
      <c r="V56" s="354"/>
      <c r="W56" s="354"/>
      <c r="X56" s="354"/>
      <c r="Y56" s="354"/>
      <c r="Z56" s="354"/>
    </row>
    <row r="57" spans="1:26" ht="15.75" customHeight="1">
      <c r="A57" s="544"/>
      <c r="B57" s="359" t="s">
        <v>357</v>
      </c>
      <c r="C57" s="362" t="s">
        <v>405</v>
      </c>
      <c r="D57" s="354"/>
      <c r="E57" s="354"/>
      <c r="F57" s="354"/>
      <c r="G57" s="354"/>
      <c r="H57" s="354"/>
      <c r="I57" s="354"/>
      <c r="J57" s="354"/>
      <c r="K57" s="354"/>
      <c r="L57" s="354"/>
      <c r="M57" s="354"/>
      <c r="N57" s="354"/>
      <c r="O57" s="354"/>
      <c r="P57" s="354"/>
      <c r="Q57" s="354"/>
      <c r="R57" s="354"/>
      <c r="S57" s="354"/>
      <c r="T57" s="354"/>
      <c r="U57" s="354"/>
      <c r="V57" s="354"/>
      <c r="W57" s="354"/>
      <c r="X57" s="354"/>
      <c r="Y57" s="354"/>
      <c r="Z57" s="354"/>
    </row>
    <row r="58" spans="1:26" ht="15.75" customHeight="1">
      <c r="A58" s="543" t="s">
        <v>406</v>
      </c>
      <c r="B58" s="359" t="s">
        <v>350</v>
      </c>
      <c r="C58" s="362" t="s">
        <v>376</v>
      </c>
      <c r="D58" s="354"/>
      <c r="E58" s="354"/>
      <c r="F58" s="354"/>
      <c r="G58" s="354"/>
      <c r="H58" s="354"/>
      <c r="I58" s="354"/>
      <c r="J58" s="354"/>
      <c r="K58" s="354"/>
      <c r="L58" s="354"/>
      <c r="M58" s="354"/>
      <c r="N58" s="354"/>
      <c r="O58" s="354"/>
      <c r="P58" s="354"/>
      <c r="Q58" s="354"/>
      <c r="R58" s="354"/>
      <c r="S58" s="354"/>
      <c r="T58" s="354"/>
      <c r="U58" s="354"/>
      <c r="V58" s="354"/>
      <c r="W58" s="354"/>
      <c r="X58" s="354"/>
      <c r="Y58" s="354"/>
      <c r="Z58" s="354"/>
    </row>
    <row r="59" spans="1:26" ht="15.75" customHeight="1">
      <c r="A59" s="544"/>
      <c r="B59" s="359" t="s">
        <v>352</v>
      </c>
      <c r="C59" s="362" t="s">
        <v>407</v>
      </c>
      <c r="D59" s="354"/>
      <c r="E59" s="354"/>
      <c r="F59" s="354"/>
      <c r="G59" s="354"/>
      <c r="H59" s="354"/>
      <c r="I59" s="354"/>
      <c r="J59" s="354"/>
      <c r="K59" s="354"/>
      <c r="L59" s="354"/>
      <c r="M59" s="354"/>
      <c r="N59" s="354"/>
      <c r="O59" s="354"/>
      <c r="P59" s="354"/>
      <c r="Q59" s="354"/>
      <c r="R59" s="354"/>
      <c r="S59" s="354"/>
      <c r="T59" s="354"/>
      <c r="U59" s="354"/>
      <c r="V59" s="354"/>
      <c r="W59" s="354"/>
      <c r="X59" s="354"/>
      <c r="Y59" s="354"/>
      <c r="Z59" s="354"/>
    </row>
    <row r="60" spans="1:26" ht="15.75" customHeight="1">
      <c r="A60" s="544"/>
      <c r="B60" s="359" t="s">
        <v>353</v>
      </c>
      <c r="C60" s="362" t="s">
        <v>408</v>
      </c>
      <c r="D60" s="354"/>
      <c r="E60" s="354"/>
      <c r="F60" s="354"/>
      <c r="G60" s="354"/>
      <c r="H60" s="354"/>
      <c r="I60" s="354"/>
      <c r="J60" s="354"/>
      <c r="K60" s="354"/>
      <c r="L60" s="354"/>
      <c r="M60" s="354"/>
      <c r="N60" s="354"/>
      <c r="O60" s="354"/>
      <c r="P60" s="354"/>
      <c r="Q60" s="354"/>
      <c r="R60" s="354"/>
      <c r="S60" s="354"/>
      <c r="T60" s="354"/>
      <c r="U60" s="354"/>
      <c r="V60" s="354"/>
      <c r="W60" s="354"/>
      <c r="X60" s="354"/>
      <c r="Y60" s="354"/>
      <c r="Z60" s="354"/>
    </row>
    <row r="61" spans="1:26" ht="15.75" customHeight="1">
      <c r="A61" s="544"/>
      <c r="B61" s="359" t="s">
        <v>355</v>
      </c>
      <c r="C61" s="362" t="s">
        <v>409</v>
      </c>
      <c r="D61" s="354"/>
      <c r="E61" s="354"/>
      <c r="F61" s="354"/>
      <c r="G61" s="354"/>
      <c r="H61" s="354"/>
      <c r="I61" s="354"/>
      <c r="J61" s="354"/>
      <c r="K61" s="354"/>
      <c r="L61" s="354"/>
      <c r="M61" s="354"/>
      <c r="N61" s="354"/>
      <c r="O61" s="354"/>
      <c r="P61" s="354"/>
      <c r="Q61" s="354"/>
      <c r="R61" s="354"/>
      <c r="S61" s="354"/>
      <c r="T61" s="354"/>
      <c r="U61" s="354"/>
      <c r="V61" s="354"/>
      <c r="W61" s="354"/>
      <c r="X61" s="354"/>
      <c r="Y61" s="354"/>
      <c r="Z61" s="354"/>
    </row>
    <row r="62" spans="1:26" ht="15.75" customHeight="1">
      <c r="A62" s="544"/>
      <c r="B62" s="359" t="s">
        <v>357</v>
      </c>
      <c r="C62" s="362" t="s">
        <v>410</v>
      </c>
      <c r="D62" s="354"/>
      <c r="E62" s="354"/>
      <c r="F62" s="354"/>
      <c r="G62" s="354"/>
      <c r="H62" s="354"/>
      <c r="I62" s="354"/>
      <c r="J62" s="354"/>
      <c r="K62" s="354"/>
      <c r="L62" s="354"/>
      <c r="M62" s="354"/>
      <c r="N62" s="354"/>
      <c r="O62" s="354"/>
      <c r="P62" s="354"/>
      <c r="Q62" s="354"/>
      <c r="R62" s="354"/>
      <c r="S62" s="354"/>
      <c r="T62" s="354"/>
      <c r="U62" s="354"/>
      <c r="V62" s="354"/>
      <c r="W62" s="354"/>
      <c r="X62" s="354"/>
      <c r="Y62" s="354"/>
      <c r="Z62" s="354"/>
    </row>
    <row r="63" spans="1:26" ht="15.75" customHeight="1">
      <c r="A63" s="543" t="s">
        <v>411</v>
      </c>
      <c r="B63" s="359" t="s">
        <v>350</v>
      </c>
      <c r="C63" s="362" t="s">
        <v>376</v>
      </c>
      <c r="D63" s="354"/>
      <c r="E63" s="354"/>
      <c r="F63" s="354"/>
      <c r="G63" s="354"/>
      <c r="H63" s="354"/>
      <c r="I63" s="354"/>
      <c r="J63" s="354"/>
      <c r="K63" s="354"/>
      <c r="L63" s="354"/>
      <c r="M63" s="354"/>
      <c r="N63" s="354"/>
      <c r="O63" s="354"/>
      <c r="P63" s="354"/>
      <c r="Q63" s="354"/>
      <c r="R63" s="354"/>
      <c r="S63" s="354"/>
      <c r="T63" s="354"/>
      <c r="U63" s="354"/>
      <c r="V63" s="354"/>
      <c r="W63" s="354"/>
      <c r="X63" s="354"/>
      <c r="Y63" s="354"/>
      <c r="Z63" s="354"/>
    </row>
    <row r="64" spans="1:26" ht="15.75" customHeight="1">
      <c r="A64" s="544"/>
      <c r="B64" s="359" t="s">
        <v>352</v>
      </c>
      <c r="C64" s="362" t="s">
        <v>412</v>
      </c>
      <c r="D64" s="354"/>
      <c r="E64" s="354"/>
      <c r="F64" s="354"/>
      <c r="G64" s="354"/>
      <c r="H64" s="354"/>
      <c r="I64" s="354"/>
      <c r="J64" s="354"/>
      <c r="K64" s="354"/>
      <c r="L64" s="354"/>
      <c r="M64" s="354"/>
      <c r="N64" s="354"/>
      <c r="O64" s="354"/>
      <c r="P64" s="354"/>
      <c r="Q64" s="354"/>
      <c r="R64" s="354"/>
      <c r="S64" s="354"/>
      <c r="T64" s="354"/>
      <c r="U64" s="354"/>
      <c r="V64" s="354"/>
      <c r="W64" s="354"/>
      <c r="X64" s="354"/>
      <c r="Y64" s="354"/>
      <c r="Z64" s="354"/>
    </row>
    <row r="65" spans="1:26" ht="15.75" customHeight="1">
      <c r="A65" s="544"/>
      <c r="B65" s="359" t="s">
        <v>353</v>
      </c>
      <c r="C65" s="362" t="s">
        <v>413</v>
      </c>
      <c r="D65" s="354"/>
      <c r="E65" s="354"/>
      <c r="F65" s="354"/>
      <c r="G65" s="354"/>
      <c r="H65" s="354"/>
      <c r="I65" s="354"/>
      <c r="J65" s="354"/>
      <c r="K65" s="354"/>
      <c r="L65" s="354"/>
      <c r="M65" s="354"/>
      <c r="N65" s="354"/>
      <c r="O65" s="354"/>
      <c r="P65" s="354"/>
      <c r="Q65" s="354"/>
      <c r="R65" s="354"/>
      <c r="S65" s="354"/>
      <c r="T65" s="354"/>
      <c r="U65" s="354"/>
      <c r="V65" s="354"/>
      <c r="W65" s="354"/>
      <c r="X65" s="354"/>
      <c r="Y65" s="354"/>
      <c r="Z65" s="354"/>
    </row>
    <row r="66" spans="1:26" ht="15.75" customHeight="1">
      <c r="A66" s="544"/>
      <c r="B66" s="359" t="s">
        <v>355</v>
      </c>
      <c r="C66" s="362" t="s">
        <v>414</v>
      </c>
      <c r="D66" s="354"/>
      <c r="E66" s="354"/>
      <c r="F66" s="354"/>
      <c r="G66" s="354"/>
      <c r="H66" s="354"/>
      <c r="I66" s="354"/>
      <c r="J66" s="354"/>
      <c r="K66" s="354"/>
      <c r="L66" s="354"/>
      <c r="M66" s="354"/>
      <c r="N66" s="354"/>
      <c r="O66" s="354"/>
      <c r="P66" s="354"/>
      <c r="Q66" s="354"/>
      <c r="R66" s="354"/>
      <c r="S66" s="354"/>
      <c r="T66" s="354"/>
      <c r="U66" s="354"/>
      <c r="V66" s="354"/>
      <c r="W66" s="354"/>
      <c r="X66" s="354"/>
      <c r="Y66" s="354"/>
      <c r="Z66" s="354"/>
    </row>
    <row r="67" spans="1:26" ht="15.75" customHeight="1">
      <c r="A67" s="544"/>
      <c r="B67" s="359" t="s">
        <v>357</v>
      </c>
      <c r="C67" s="362" t="s">
        <v>415</v>
      </c>
      <c r="D67" s="354"/>
      <c r="E67" s="354"/>
      <c r="F67" s="354"/>
      <c r="G67" s="354"/>
      <c r="H67" s="354"/>
      <c r="I67" s="354"/>
      <c r="J67" s="354"/>
      <c r="K67" s="354"/>
      <c r="L67" s="354"/>
      <c r="M67" s="354"/>
      <c r="N67" s="354"/>
      <c r="O67" s="354"/>
      <c r="P67" s="354"/>
      <c r="Q67" s="354"/>
      <c r="R67" s="354"/>
      <c r="S67" s="354"/>
      <c r="T67" s="354"/>
      <c r="U67" s="354"/>
      <c r="V67" s="354"/>
      <c r="W67" s="354"/>
      <c r="X67" s="354"/>
      <c r="Y67" s="354"/>
      <c r="Z67" s="354"/>
    </row>
    <row r="68" spans="1:26" ht="15.75" customHeight="1">
      <c r="A68" s="543" t="s">
        <v>3809</v>
      </c>
      <c r="B68" s="359" t="s">
        <v>350</v>
      </c>
      <c r="C68" s="362" t="s">
        <v>3807</v>
      </c>
      <c r="D68" s="354"/>
      <c r="E68" s="354"/>
      <c r="F68" s="354"/>
      <c r="G68" s="354"/>
      <c r="H68" s="354"/>
      <c r="I68" s="354"/>
      <c r="J68" s="354"/>
      <c r="K68" s="354"/>
      <c r="L68" s="354"/>
      <c r="M68" s="354"/>
      <c r="N68" s="354"/>
      <c r="O68" s="354"/>
      <c r="P68" s="354"/>
      <c r="Q68" s="354"/>
      <c r="R68" s="354"/>
      <c r="S68" s="354"/>
      <c r="T68" s="354"/>
      <c r="U68" s="354"/>
      <c r="V68" s="354"/>
      <c r="W68" s="354"/>
      <c r="X68" s="354"/>
      <c r="Y68" s="354"/>
      <c r="Z68" s="354"/>
    </row>
    <row r="69" spans="1:26" ht="15.75" customHeight="1">
      <c r="A69" s="544"/>
      <c r="B69" s="359" t="s">
        <v>352</v>
      </c>
      <c r="C69" s="362" t="s">
        <v>3808</v>
      </c>
      <c r="D69" s="354"/>
      <c r="E69" s="354"/>
      <c r="F69" s="354"/>
      <c r="G69" s="354"/>
      <c r="H69" s="354"/>
      <c r="I69" s="354"/>
      <c r="J69" s="354"/>
      <c r="K69" s="354"/>
      <c r="L69" s="354"/>
      <c r="M69" s="354"/>
      <c r="N69" s="354"/>
      <c r="O69" s="354"/>
      <c r="P69" s="354"/>
      <c r="Q69" s="354"/>
      <c r="R69" s="354"/>
      <c r="S69" s="354"/>
      <c r="T69" s="354"/>
      <c r="U69" s="354"/>
      <c r="V69" s="354"/>
      <c r="W69" s="354"/>
      <c r="X69" s="354"/>
      <c r="Y69" s="354"/>
      <c r="Z69" s="354"/>
    </row>
    <row r="70" spans="1:26" ht="15.75" customHeight="1">
      <c r="A70" s="544"/>
      <c r="B70" s="359" t="s">
        <v>353</v>
      </c>
      <c r="C70" s="362" t="s">
        <v>3810</v>
      </c>
      <c r="D70" s="354"/>
      <c r="E70" s="354"/>
      <c r="F70" s="354"/>
      <c r="G70" s="354"/>
      <c r="H70" s="354"/>
      <c r="I70" s="354"/>
      <c r="J70" s="354"/>
      <c r="K70" s="354"/>
      <c r="L70" s="354"/>
      <c r="M70" s="354"/>
      <c r="N70" s="354"/>
      <c r="O70" s="354"/>
      <c r="P70" s="354"/>
      <c r="Q70" s="354"/>
      <c r="R70" s="354"/>
      <c r="S70" s="354"/>
      <c r="T70" s="354"/>
      <c r="U70" s="354"/>
      <c r="V70" s="354"/>
      <c r="W70" s="354"/>
      <c r="X70" s="354"/>
      <c r="Y70" s="354"/>
      <c r="Z70" s="354"/>
    </row>
    <row r="71" spans="1:26" ht="15.75" customHeight="1">
      <c r="A71" s="544"/>
      <c r="B71" s="359" t="s">
        <v>355</v>
      </c>
      <c r="C71" s="362" t="s">
        <v>3811</v>
      </c>
      <c r="D71" s="354"/>
      <c r="E71" s="354"/>
      <c r="F71" s="354"/>
      <c r="G71" s="354"/>
      <c r="H71" s="354"/>
      <c r="I71" s="354"/>
      <c r="J71" s="354"/>
      <c r="K71" s="354"/>
      <c r="L71" s="354"/>
      <c r="M71" s="354"/>
      <c r="N71" s="354"/>
      <c r="O71" s="354"/>
      <c r="P71" s="354"/>
      <c r="Q71" s="354"/>
      <c r="R71" s="354"/>
      <c r="S71" s="354"/>
      <c r="T71" s="354"/>
      <c r="U71" s="354"/>
      <c r="V71" s="354"/>
      <c r="W71" s="354"/>
      <c r="X71" s="354"/>
      <c r="Y71" s="354"/>
      <c r="Z71" s="354"/>
    </row>
    <row r="72" spans="1:26" ht="15.75" customHeight="1">
      <c r="A72" s="544"/>
      <c r="B72" s="359" t="s">
        <v>357</v>
      </c>
      <c r="C72" s="362" t="s">
        <v>3812</v>
      </c>
      <c r="D72" s="354"/>
      <c r="E72" s="354"/>
      <c r="F72" s="354"/>
      <c r="G72" s="354"/>
      <c r="H72" s="354"/>
      <c r="I72" s="354"/>
      <c r="J72" s="354"/>
      <c r="K72" s="354"/>
      <c r="L72" s="354"/>
      <c r="M72" s="354"/>
      <c r="N72" s="354"/>
      <c r="O72" s="354"/>
      <c r="P72" s="354"/>
      <c r="Q72" s="354"/>
      <c r="R72" s="354"/>
      <c r="S72" s="354"/>
      <c r="T72" s="354"/>
      <c r="U72" s="354"/>
      <c r="V72" s="354"/>
      <c r="W72" s="354"/>
      <c r="X72" s="354"/>
      <c r="Y72" s="354"/>
      <c r="Z72" s="354"/>
    </row>
    <row r="73" spans="1:26" ht="15.75" customHeight="1">
      <c r="A73" s="347"/>
      <c r="B73" s="352"/>
      <c r="C73" s="362"/>
      <c r="D73" s="354"/>
      <c r="E73" s="354"/>
      <c r="F73" s="354"/>
      <c r="G73" s="354"/>
      <c r="H73" s="354"/>
      <c r="I73" s="354"/>
      <c r="J73" s="354"/>
      <c r="K73" s="354"/>
      <c r="L73" s="354"/>
      <c r="M73" s="354"/>
      <c r="N73" s="354"/>
      <c r="O73" s="354"/>
      <c r="P73" s="354"/>
      <c r="Q73" s="354"/>
      <c r="R73" s="354"/>
      <c r="S73" s="354"/>
      <c r="T73" s="354"/>
      <c r="U73" s="354"/>
      <c r="V73" s="354"/>
      <c r="W73" s="354"/>
      <c r="X73" s="354"/>
      <c r="Y73" s="354"/>
      <c r="Z73" s="354"/>
    </row>
    <row r="74" spans="1:26" ht="15.75" customHeight="1">
      <c r="A74" s="347"/>
      <c r="B74" s="352"/>
      <c r="C74" s="362"/>
      <c r="D74" s="354"/>
      <c r="E74" s="354"/>
      <c r="F74" s="354"/>
      <c r="G74" s="354"/>
      <c r="H74" s="354"/>
      <c r="I74" s="354"/>
      <c r="J74" s="354"/>
      <c r="K74" s="354"/>
      <c r="L74" s="354"/>
      <c r="M74" s="354"/>
      <c r="N74" s="354"/>
      <c r="O74" s="354"/>
      <c r="P74" s="354"/>
      <c r="Q74" s="354"/>
      <c r="R74" s="354"/>
      <c r="S74" s="354"/>
      <c r="T74" s="354"/>
      <c r="U74" s="354"/>
      <c r="V74" s="354"/>
      <c r="W74" s="354"/>
      <c r="X74" s="354"/>
      <c r="Y74" s="354"/>
      <c r="Z74" s="354"/>
    </row>
    <row r="75" spans="1:26" ht="15.75" customHeight="1">
      <c r="A75" s="347"/>
      <c r="B75" s="352"/>
      <c r="C75" s="362"/>
      <c r="D75" s="354"/>
      <c r="E75" s="354"/>
      <c r="F75" s="354"/>
      <c r="G75" s="354"/>
      <c r="H75" s="354"/>
      <c r="I75" s="354"/>
      <c r="J75" s="354"/>
      <c r="K75" s="354"/>
      <c r="L75" s="354"/>
      <c r="M75" s="354"/>
      <c r="N75" s="354"/>
      <c r="O75" s="354"/>
      <c r="P75" s="354"/>
      <c r="Q75" s="354"/>
      <c r="R75" s="354"/>
      <c r="S75" s="354"/>
      <c r="T75" s="354"/>
      <c r="U75" s="354"/>
      <c r="V75" s="354"/>
      <c r="W75" s="354"/>
      <c r="X75" s="354"/>
      <c r="Y75" s="354"/>
      <c r="Z75" s="354"/>
    </row>
    <row r="76" spans="1:26" ht="15.75" customHeight="1">
      <c r="A76" s="347"/>
      <c r="B76" s="352"/>
      <c r="C76" s="362"/>
      <c r="D76" s="354"/>
      <c r="E76" s="354"/>
      <c r="F76" s="354"/>
      <c r="G76" s="354"/>
      <c r="H76" s="354"/>
      <c r="I76" s="354"/>
      <c r="J76" s="354"/>
      <c r="K76" s="354"/>
      <c r="L76" s="354"/>
      <c r="M76" s="354"/>
      <c r="N76" s="354"/>
      <c r="O76" s="354"/>
      <c r="P76" s="354"/>
      <c r="Q76" s="354"/>
      <c r="R76" s="354"/>
      <c r="S76" s="354"/>
      <c r="T76" s="354"/>
      <c r="U76" s="354"/>
      <c r="V76" s="354"/>
      <c r="W76" s="354"/>
      <c r="X76" s="354"/>
      <c r="Y76" s="354"/>
      <c r="Z76" s="354"/>
    </row>
    <row r="77" spans="1:26" ht="15.75" customHeight="1">
      <c r="A77" s="347"/>
      <c r="B77" s="352"/>
      <c r="C77" s="362"/>
      <c r="D77" s="354"/>
      <c r="E77" s="354"/>
      <c r="F77" s="354"/>
      <c r="G77" s="354"/>
      <c r="H77" s="354"/>
      <c r="I77" s="354"/>
      <c r="J77" s="354"/>
      <c r="K77" s="354"/>
      <c r="L77" s="354"/>
      <c r="M77" s="354"/>
      <c r="N77" s="354"/>
      <c r="O77" s="354"/>
      <c r="P77" s="354"/>
      <c r="Q77" s="354"/>
      <c r="R77" s="354"/>
      <c r="S77" s="354"/>
      <c r="T77" s="354"/>
      <c r="U77" s="354"/>
      <c r="V77" s="354"/>
      <c r="W77" s="354"/>
      <c r="X77" s="354"/>
      <c r="Y77" s="354"/>
      <c r="Z77" s="354"/>
    </row>
    <row r="78" spans="1:26" ht="15.75" customHeight="1">
      <c r="A78" s="347"/>
      <c r="B78" s="352"/>
      <c r="C78" s="362"/>
      <c r="D78" s="354"/>
      <c r="E78" s="354"/>
      <c r="F78" s="354"/>
      <c r="G78" s="354"/>
      <c r="H78" s="354"/>
      <c r="I78" s="354"/>
      <c r="J78" s="354"/>
      <c r="K78" s="354"/>
      <c r="L78" s="354"/>
      <c r="M78" s="354"/>
      <c r="N78" s="354"/>
      <c r="O78" s="354"/>
      <c r="P78" s="354"/>
      <c r="Q78" s="354"/>
      <c r="R78" s="354"/>
      <c r="S78" s="354"/>
      <c r="T78" s="354"/>
      <c r="U78" s="354"/>
      <c r="V78" s="354"/>
      <c r="W78" s="354"/>
      <c r="X78" s="354"/>
      <c r="Y78" s="354"/>
      <c r="Z78" s="354"/>
    </row>
    <row r="79" spans="1:26" ht="15.75" customHeight="1">
      <c r="A79" s="347"/>
      <c r="B79" s="352"/>
      <c r="C79" s="362"/>
      <c r="D79" s="354"/>
      <c r="E79" s="354"/>
      <c r="F79" s="354"/>
      <c r="G79" s="354"/>
      <c r="H79" s="354"/>
      <c r="I79" s="354"/>
      <c r="J79" s="354"/>
      <c r="K79" s="354"/>
      <c r="L79" s="354"/>
      <c r="M79" s="354"/>
      <c r="N79" s="354"/>
      <c r="O79" s="354"/>
      <c r="P79" s="354"/>
      <c r="Q79" s="354"/>
      <c r="R79" s="354"/>
      <c r="S79" s="354"/>
      <c r="T79" s="354"/>
      <c r="U79" s="354"/>
      <c r="V79" s="354"/>
      <c r="W79" s="354"/>
      <c r="X79" s="354"/>
      <c r="Y79" s="354"/>
      <c r="Z79" s="354"/>
    </row>
    <row r="80" spans="1:26" ht="15.75" customHeight="1">
      <c r="A80" s="347"/>
      <c r="B80" s="352"/>
      <c r="C80" s="362"/>
      <c r="D80" s="354"/>
      <c r="E80" s="354"/>
      <c r="F80" s="354"/>
      <c r="G80" s="354"/>
      <c r="H80" s="354"/>
      <c r="I80" s="354"/>
      <c r="J80" s="354"/>
      <c r="K80" s="354"/>
      <c r="L80" s="354"/>
      <c r="M80" s="354"/>
      <c r="N80" s="354"/>
      <c r="O80" s="354"/>
      <c r="P80" s="354"/>
      <c r="Q80" s="354"/>
      <c r="R80" s="354"/>
      <c r="S80" s="354"/>
      <c r="T80" s="354"/>
      <c r="U80" s="354"/>
      <c r="V80" s="354"/>
      <c r="W80" s="354"/>
      <c r="X80" s="354"/>
      <c r="Y80" s="354"/>
      <c r="Z80" s="354"/>
    </row>
    <row r="81" spans="1:26" ht="15.75" customHeight="1">
      <c r="A81" s="347"/>
      <c r="B81" s="352"/>
      <c r="C81" s="362"/>
      <c r="D81" s="354"/>
      <c r="E81" s="354"/>
      <c r="F81" s="354"/>
      <c r="G81" s="354"/>
      <c r="H81" s="354"/>
      <c r="I81" s="354"/>
      <c r="J81" s="354"/>
      <c r="K81" s="354"/>
      <c r="L81" s="354"/>
      <c r="M81" s="354"/>
      <c r="N81" s="354"/>
      <c r="O81" s="354"/>
      <c r="P81" s="354"/>
      <c r="Q81" s="354"/>
      <c r="R81" s="354"/>
      <c r="S81" s="354"/>
      <c r="T81" s="354"/>
      <c r="U81" s="354"/>
      <c r="V81" s="354"/>
      <c r="W81" s="354"/>
      <c r="X81" s="354"/>
      <c r="Y81" s="354"/>
      <c r="Z81" s="354"/>
    </row>
    <row r="82" spans="1:26" ht="15.75" customHeight="1">
      <c r="A82" s="347"/>
      <c r="B82" s="352"/>
      <c r="C82" s="362"/>
      <c r="D82" s="354"/>
      <c r="E82" s="354"/>
      <c r="F82" s="354"/>
      <c r="G82" s="354"/>
      <c r="H82" s="354"/>
      <c r="I82" s="354"/>
      <c r="J82" s="354"/>
      <c r="K82" s="354"/>
      <c r="L82" s="354"/>
      <c r="M82" s="354"/>
      <c r="N82" s="354"/>
      <c r="O82" s="354"/>
      <c r="P82" s="354"/>
      <c r="Q82" s="354"/>
      <c r="R82" s="354"/>
      <c r="S82" s="354"/>
      <c r="T82" s="354"/>
      <c r="U82" s="354"/>
      <c r="V82" s="354"/>
      <c r="W82" s="354"/>
      <c r="X82" s="354"/>
      <c r="Y82" s="354"/>
      <c r="Z82" s="354"/>
    </row>
    <row r="83" spans="1:26" ht="15.75" customHeight="1">
      <c r="A83" s="347"/>
      <c r="B83" s="352"/>
      <c r="C83" s="362"/>
      <c r="D83" s="354"/>
      <c r="E83" s="354"/>
      <c r="F83" s="354"/>
      <c r="G83" s="354"/>
      <c r="H83" s="354"/>
      <c r="I83" s="354"/>
      <c r="J83" s="354"/>
      <c r="K83" s="354"/>
      <c r="L83" s="354"/>
      <c r="M83" s="354"/>
      <c r="N83" s="354"/>
      <c r="O83" s="354"/>
      <c r="P83" s="354"/>
      <c r="Q83" s="354"/>
      <c r="R83" s="354"/>
      <c r="S83" s="354"/>
      <c r="T83" s="354"/>
      <c r="U83" s="354"/>
      <c r="V83" s="354"/>
      <c r="W83" s="354"/>
      <c r="X83" s="354"/>
      <c r="Y83" s="354"/>
      <c r="Z83" s="354"/>
    </row>
    <row r="84" spans="1:26" ht="15.75" customHeight="1">
      <c r="A84" s="347"/>
      <c r="B84" s="352"/>
      <c r="C84" s="362"/>
      <c r="D84" s="354"/>
      <c r="E84" s="354"/>
      <c r="F84" s="354"/>
      <c r="G84" s="354"/>
      <c r="H84" s="354"/>
      <c r="I84" s="354"/>
      <c r="J84" s="354"/>
      <c r="K84" s="354"/>
      <c r="L84" s="354"/>
      <c r="M84" s="354"/>
      <c r="N84" s="354"/>
      <c r="O84" s="354"/>
      <c r="P84" s="354"/>
      <c r="Q84" s="354"/>
      <c r="R84" s="354"/>
      <c r="S84" s="354"/>
      <c r="T84" s="354"/>
      <c r="U84" s="354"/>
      <c r="V84" s="354"/>
      <c r="W84" s="354"/>
      <c r="X84" s="354"/>
      <c r="Y84" s="354"/>
      <c r="Z84" s="354"/>
    </row>
    <row r="85" spans="1:26" ht="15.75" customHeight="1">
      <c r="A85" s="347"/>
      <c r="B85" s="352"/>
      <c r="C85" s="362"/>
      <c r="D85" s="354"/>
      <c r="E85" s="354"/>
      <c r="F85" s="354"/>
      <c r="G85" s="354"/>
      <c r="H85" s="354"/>
      <c r="I85" s="354"/>
      <c r="J85" s="354"/>
      <c r="K85" s="354"/>
      <c r="L85" s="354"/>
      <c r="M85" s="354"/>
      <c r="N85" s="354"/>
      <c r="O85" s="354"/>
      <c r="P85" s="354"/>
      <c r="Q85" s="354"/>
      <c r="R85" s="354"/>
      <c r="S85" s="354"/>
      <c r="T85" s="354"/>
      <c r="U85" s="354"/>
      <c r="V85" s="354"/>
      <c r="W85" s="354"/>
      <c r="X85" s="354"/>
      <c r="Y85" s="354"/>
      <c r="Z85" s="354"/>
    </row>
    <row r="86" spans="1:26" ht="15.75" customHeight="1">
      <c r="A86" s="347"/>
      <c r="B86" s="352"/>
      <c r="C86" s="362"/>
      <c r="D86" s="354"/>
      <c r="E86" s="354"/>
      <c r="F86" s="354"/>
      <c r="G86" s="354"/>
      <c r="H86" s="354"/>
      <c r="I86" s="354"/>
      <c r="J86" s="354"/>
      <c r="K86" s="354"/>
      <c r="L86" s="354"/>
      <c r="M86" s="354"/>
      <c r="N86" s="354"/>
      <c r="O86" s="354"/>
      <c r="P86" s="354"/>
      <c r="Q86" s="354"/>
      <c r="R86" s="354"/>
      <c r="S86" s="354"/>
      <c r="T86" s="354"/>
      <c r="U86" s="354"/>
      <c r="V86" s="354"/>
      <c r="W86" s="354"/>
      <c r="X86" s="354"/>
      <c r="Y86" s="354"/>
      <c r="Z86" s="354"/>
    </row>
    <row r="87" spans="1:26" ht="15.75" customHeight="1">
      <c r="A87" s="347"/>
      <c r="B87" s="352"/>
      <c r="C87" s="362"/>
      <c r="D87" s="354"/>
      <c r="E87" s="354"/>
      <c r="F87" s="354"/>
      <c r="G87" s="354"/>
      <c r="H87" s="354"/>
      <c r="I87" s="354"/>
      <c r="J87" s="354"/>
      <c r="K87" s="354"/>
      <c r="L87" s="354"/>
      <c r="M87" s="354"/>
      <c r="N87" s="354"/>
      <c r="O87" s="354"/>
      <c r="P87" s="354"/>
      <c r="Q87" s="354"/>
      <c r="R87" s="354"/>
      <c r="S87" s="354"/>
      <c r="T87" s="354"/>
      <c r="U87" s="354"/>
      <c r="V87" s="354"/>
      <c r="W87" s="354"/>
      <c r="X87" s="354"/>
      <c r="Y87" s="354"/>
      <c r="Z87" s="354"/>
    </row>
    <row r="88" spans="1:26" ht="15.75" customHeight="1">
      <c r="A88" s="347"/>
      <c r="B88" s="352"/>
      <c r="C88" s="362"/>
      <c r="D88" s="354"/>
      <c r="E88" s="354"/>
      <c r="F88" s="354"/>
      <c r="G88" s="354"/>
      <c r="H88" s="354"/>
      <c r="I88" s="354"/>
      <c r="J88" s="354"/>
      <c r="K88" s="354"/>
      <c r="L88" s="354"/>
      <c r="M88" s="354"/>
      <c r="N88" s="354"/>
      <c r="O88" s="354"/>
      <c r="P88" s="354"/>
      <c r="Q88" s="354"/>
      <c r="R88" s="354"/>
      <c r="S88" s="354"/>
      <c r="T88" s="354"/>
      <c r="U88" s="354"/>
      <c r="V88" s="354"/>
      <c r="W88" s="354"/>
      <c r="X88" s="354"/>
      <c r="Y88" s="354"/>
      <c r="Z88" s="354"/>
    </row>
    <row r="89" spans="1:26" ht="15.75" customHeight="1">
      <c r="A89" s="347"/>
      <c r="B89" s="352"/>
      <c r="C89" s="362"/>
      <c r="D89" s="354"/>
      <c r="E89" s="354"/>
      <c r="F89" s="354"/>
      <c r="G89" s="354"/>
      <c r="H89" s="354"/>
      <c r="I89" s="354"/>
      <c r="J89" s="354"/>
      <c r="K89" s="354"/>
      <c r="L89" s="354"/>
      <c r="M89" s="354"/>
      <c r="N89" s="354"/>
      <c r="O89" s="354"/>
      <c r="P89" s="354"/>
      <c r="Q89" s="354"/>
      <c r="R89" s="354"/>
      <c r="S89" s="354"/>
      <c r="T89" s="354"/>
      <c r="U89" s="354"/>
      <c r="V89" s="354"/>
      <c r="W89" s="354"/>
      <c r="X89" s="354"/>
      <c r="Y89" s="354"/>
      <c r="Z89" s="354"/>
    </row>
    <row r="90" spans="1:26" ht="15.75" customHeight="1">
      <c r="A90" s="347"/>
      <c r="B90" s="352"/>
      <c r="C90" s="362"/>
      <c r="D90" s="354"/>
      <c r="E90" s="354"/>
      <c r="F90" s="354"/>
      <c r="G90" s="354"/>
      <c r="H90" s="354"/>
      <c r="I90" s="354"/>
      <c r="J90" s="354"/>
      <c r="K90" s="354"/>
      <c r="L90" s="354"/>
      <c r="M90" s="354"/>
      <c r="N90" s="354"/>
      <c r="O90" s="354"/>
      <c r="P90" s="354"/>
      <c r="Q90" s="354"/>
      <c r="R90" s="354"/>
      <c r="S90" s="354"/>
      <c r="T90" s="354"/>
      <c r="U90" s="354"/>
      <c r="V90" s="354"/>
      <c r="W90" s="354"/>
      <c r="X90" s="354"/>
      <c r="Y90" s="354"/>
      <c r="Z90" s="354"/>
    </row>
    <row r="91" spans="1:26" ht="15.75" customHeight="1">
      <c r="A91" s="347"/>
      <c r="B91" s="352"/>
      <c r="C91" s="362"/>
      <c r="D91" s="354"/>
      <c r="E91" s="354"/>
      <c r="F91" s="354"/>
      <c r="G91" s="354"/>
      <c r="H91" s="354"/>
      <c r="I91" s="354"/>
      <c r="J91" s="354"/>
      <c r="K91" s="354"/>
      <c r="L91" s="354"/>
      <c r="M91" s="354"/>
      <c r="N91" s="354"/>
      <c r="O91" s="354"/>
      <c r="P91" s="354"/>
      <c r="Q91" s="354"/>
      <c r="R91" s="354"/>
      <c r="S91" s="354"/>
      <c r="T91" s="354"/>
      <c r="U91" s="354"/>
      <c r="V91" s="354"/>
      <c r="W91" s="354"/>
      <c r="X91" s="354"/>
      <c r="Y91" s="354"/>
      <c r="Z91" s="354"/>
    </row>
    <row r="92" spans="1:26" ht="15.75" customHeight="1">
      <c r="A92" s="347"/>
      <c r="B92" s="352"/>
      <c r="C92" s="362"/>
      <c r="D92" s="354"/>
      <c r="E92" s="354"/>
      <c r="F92" s="354"/>
      <c r="G92" s="354"/>
      <c r="H92" s="354"/>
      <c r="I92" s="354"/>
      <c r="J92" s="354"/>
      <c r="K92" s="354"/>
      <c r="L92" s="354"/>
      <c r="M92" s="354"/>
      <c r="N92" s="354"/>
      <c r="O92" s="354"/>
      <c r="P92" s="354"/>
      <c r="Q92" s="354"/>
      <c r="R92" s="354"/>
      <c r="S92" s="354"/>
      <c r="T92" s="354"/>
      <c r="U92" s="354"/>
      <c r="V92" s="354"/>
      <c r="W92" s="354"/>
      <c r="X92" s="354"/>
      <c r="Y92" s="354"/>
      <c r="Z92" s="354"/>
    </row>
    <row r="93" spans="1:26" ht="15.75" customHeight="1">
      <c r="A93" s="347"/>
      <c r="B93" s="352"/>
      <c r="C93" s="362"/>
      <c r="D93" s="354"/>
      <c r="E93" s="354"/>
      <c r="F93" s="354"/>
      <c r="G93" s="354"/>
      <c r="H93" s="354"/>
      <c r="I93" s="354"/>
      <c r="J93" s="354"/>
      <c r="K93" s="354"/>
      <c r="L93" s="354"/>
      <c r="M93" s="354"/>
      <c r="N93" s="354"/>
      <c r="O93" s="354"/>
      <c r="P93" s="354"/>
      <c r="Q93" s="354"/>
      <c r="R93" s="354"/>
      <c r="S93" s="354"/>
      <c r="T93" s="354"/>
      <c r="U93" s="354"/>
      <c r="V93" s="354"/>
      <c r="W93" s="354"/>
      <c r="X93" s="354"/>
      <c r="Y93" s="354"/>
      <c r="Z93" s="354"/>
    </row>
    <row r="94" spans="1:26" ht="15.75" customHeight="1">
      <c r="A94" s="347"/>
      <c r="B94" s="352"/>
      <c r="C94" s="362"/>
      <c r="D94" s="354"/>
      <c r="E94" s="354"/>
      <c r="F94" s="354"/>
      <c r="G94" s="354"/>
      <c r="H94" s="354"/>
      <c r="I94" s="354"/>
      <c r="J94" s="354"/>
      <c r="K94" s="354"/>
      <c r="L94" s="354"/>
      <c r="M94" s="354"/>
      <c r="N94" s="354"/>
      <c r="O94" s="354"/>
      <c r="P94" s="354"/>
      <c r="Q94" s="354"/>
      <c r="R94" s="354"/>
      <c r="S94" s="354"/>
      <c r="T94" s="354"/>
      <c r="U94" s="354"/>
      <c r="V94" s="354"/>
      <c r="W94" s="354"/>
      <c r="X94" s="354"/>
      <c r="Y94" s="354"/>
      <c r="Z94" s="354"/>
    </row>
    <row r="95" spans="1:26" ht="15.75" customHeight="1">
      <c r="A95" s="347"/>
      <c r="B95" s="352"/>
      <c r="C95" s="362"/>
      <c r="D95" s="354"/>
      <c r="E95" s="354"/>
      <c r="F95" s="354"/>
      <c r="G95" s="354"/>
      <c r="H95" s="354"/>
      <c r="I95" s="354"/>
      <c r="J95" s="354"/>
      <c r="K95" s="354"/>
      <c r="L95" s="354"/>
      <c r="M95" s="354"/>
      <c r="N95" s="354"/>
      <c r="O95" s="354"/>
      <c r="P95" s="354"/>
      <c r="Q95" s="354"/>
      <c r="R95" s="354"/>
      <c r="S95" s="354"/>
      <c r="T95" s="354"/>
      <c r="U95" s="354"/>
      <c r="V95" s="354"/>
      <c r="W95" s="354"/>
      <c r="X95" s="354"/>
      <c r="Y95" s="354"/>
      <c r="Z95" s="354"/>
    </row>
    <row r="96" spans="1:26" ht="15.75" customHeight="1">
      <c r="A96" s="347"/>
      <c r="B96" s="352"/>
      <c r="C96" s="362"/>
      <c r="D96" s="354"/>
      <c r="E96" s="354"/>
      <c r="F96" s="354"/>
      <c r="G96" s="354"/>
      <c r="H96" s="354"/>
      <c r="I96" s="354"/>
      <c r="J96" s="354"/>
      <c r="K96" s="354"/>
      <c r="L96" s="354"/>
      <c r="M96" s="354"/>
      <c r="N96" s="354"/>
      <c r="O96" s="354"/>
      <c r="P96" s="354"/>
      <c r="Q96" s="354"/>
      <c r="R96" s="354"/>
      <c r="S96" s="354"/>
      <c r="T96" s="354"/>
      <c r="U96" s="354"/>
      <c r="V96" s="354"/>
      <c r="W96" s="354"/>
      <c r="X96" s="354"/>
      <c r="Y96" s="354"/>
      <c r="Z96" s="354"/>
    </row>
    <row r="97" spans="1:26" ht="15.75" customHeight="1">
      <c r="A97" s="347"/>
      <c r="B97" s="352"/>
      <c r="C97" s="362"/>
      <c r="D97" s="354"/>
      <c r="E97" s="354"/>
      <c r="F97" s="354"/>
      <c r="G97" s="354"/>
      <c r="H97" s="354"/>
      <c r="I97" s="354"/>
      <c r="J97" s="354"/>
      <c r="K97" s="354"/>
      <c r="L97" s="354"/>
      <c r="M97" s="354"/>
      <c r="N97" s="354"/>
      <c r="O97" s="354"/>
      <c r="P97" s="354"/>
      <c r="Q97" s="354"/>
      <c r="R97" s="354"/>
      <c r="S97" s="354"/>
      <c r="T97" s="354"/>
      <c r="U97" s="354"/>
      <c r="V97" s="354"/>
      <c r="W97" s="354"/>
      <c r="X97" s="354"/>
      <c r="Y97" s="354"/>
      <c r="Z97" s="354"/>
    </row>
    <row r="98" spans="1:26" ht="15.75" customHeight="1">
      <c r="A98" s="347"/>
      <c r="B98" s="352"/>
      <c r="C98" s="362"/>
      <c r="D98" s="354"/>
      <c r="E98" s="354"/>
      <c r="F98" s="354"/>
      <c r="G98" s="354"/>
      <c r="H98" s="354"/>
      <c r="I98" s="354"/>
      <c r="J98" s="354"/>
      <c r="K98" s="354"/>
      <c r="L98" s="354"/>
      <c r="M98" s="354"/>
      <c r="N98" s="354"/>
      <c r="O98" s="354"/>
      <c r="P98" s="354"/>
      <c r="Q98" s="354"/>
      <c r="R98" s="354"/>
      <c r="S98" s="354"/>
      <c r="T98" s="354"/>
      <c r="U98" s="354"/>
      <c r="V98" s="354"/>
      <c r="W98" s="354"/>
      <c r="X98" s="354"/>
      <c r="Y98" s="354"/>
      <c r="Z98" s="354"/>
    </row>
    <row r="99" spans="1:26" ht="15.75" customHeight="1">
      <c r="A99" s="347"/>
      <c r="B99" s="352"/>
      <c r="C99" s="362"/>
      <c r="D99" s="354"/>
      <c r="E99" s="354"/>
      <c r="F99" s="354"/>
      <c r="G99" s="354"/>
      <c r="H99" s="354"/>
      <c r="I99" s="354"/>
      <c r="J99" s="354"/>
      <c r="K99" s="354"/>
      <c r="L99" s="354"/>
      <c r="M99" s="354"/>
      <c r="N99" s="354"/>
      <c r="O99" s="354"/>
      <c r="P99" s="354"/>
      <c r="Q99" s="354"/>
      <c r="R99" s="354"/>
      <c r="S99" s="354"/>
      <c r="T99" s="354"/>
      <c r="U99" s="354"/>
      <c r="V99" s="354"/>
      <c r="W99" s="354"/>
      <c r="X99" s="354"/>
      <c r="Y99" s="354"/>
      <c r="Z99" s="354"/>
    </row>
    <row r="100" spans="1:26" ht="15.75" customHeight="1">
      <c r="A100" s="347"/>
      <c r="B100" s="352"/>
      <c r="C100" s="362"/>
      <c r="D100" s="354"/>
      <c r="E100" s="354"/>
      <c r="F100" s="354"/>
      <c r="G100" s="354"/>
      <c r="H100" s="354"/>
      <c r="I100" s="354"/>
      <c r="J100" s="354"/>
      <c r="K100" s="354"/>
      <c r="L100" s="354"/>
      <c r="M100" s="354"/>
      <c r="N100" s="354"/>
      <c r="O100" s="354"/>
      <c r="P100" s="354"/>
      <c r="Q100" s="354"/>
      <c r="R100" s="354"/>
      <c r="S100" s="354"/>
      <c r="T100" s="354"/>
      <c r="U100" s="354"/>
      <c r="V100" s="354"/>
      <c r="W100" s="354"/>
      <c r="X100" s="354"/>
      <c r="Y100" s="354"/>
      <c r="Z100" s="354"/>
    </row>
    <row r="101" spans="1:26" ht="15.75" customHeight="1">
      <c r="A101" s="347"/>
      <c r="B101" s="352"/>
      <c r="C101" s="362"/>
      <c r="D101" s="354"/>
      <c r="E101" s="354"/>
      <c r="F101" s="354"/>
      <c r="G101" s="354"/>
      <c r="H101" s="354"/>
      <c r="I101" s="354"/>
      <c r="J101" s="354"/>
      <c r="K101" s="354"/>
      <c r="L101" s="354"/>
      <c r="M101" s="354"/>
      <c r="N101" s="354"/>
      <c r="O101" s="354"/>
      <c r="P101" s="354"/>
      <c r="Q101" s="354"/>
      <c r="R101" s="354"/>
      <c r="S101" s="354"/>
      <c r="T101" s="354"/>
      <c r="U101" s="354"/>
      <c r="V101" s="354"/>
      <c r="W101" s="354"/>
      <c r="X101" s="354"/>
      <c r="Y101" s="354"/>
      <c r="Z101" s="354"/>
    </row>
    <row r="102" spans="1:26" ht="15.75" customHeight="1">
      <c r="A102" s="347"/>
      <c r="B102" s="352"/>
      <c r="C102" s="362"/>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row>
    <row r="103" spans="1:26" ht="15.75" customHeight="1">
      <c r="A103" s="347"/>
      <c r="B103" s="352"/>
      <c r="C103" s="362"/>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row>
    <row r="104" spans="1:26" ht="15.75" customHeight="1">
      <c r="A104" s="347"/>
      <c r="B104" s="352"/>
      <c r="C104" s="362"/>
      <c r="D104" s="354"/>
      <c r="E104" s="354"/>
      <c r="F104" s="354"/>
      <c r="G104" s="354"/>
      <c r="H104" s="354"/>
      <c r="I104" s="354"/>
      <c r="J104" s="354"/>
      <c r="K104" s="354"/>
      <c r="L104" s="354"/>
      <c r="M104" s="354"/>
      <c r="N104" s="354"/>
      <c r="O104" s="354"/>
      <c r="P104" s="354"/>
      <c r="Q104" s="354"/>
      <c r="R104" s="354"/>
      <c r="S104" s="354"/>
      <c r="T104" s="354"/>
      <c r="U104" s="354"/>
      <c r="V104" s="354"/>
      <c r="W104" s="354"/>
      <c r="X104" s="354"/>
      <c r="Y104" s="354"/>
      <c r="Z104" s="354"/>
    </row>
    <row r="105" spans="1:26" ht="15.75" customHeight="1">
      <c r="A105" s="347"/>
      <c r="B105" s="352"/>
      <c r="C105" s="362"/>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54"/>
    </row>
    <row r="106" spans="1:26" ht="15.75" customHeight="1">
      <c r="A106" s="347"/>
      <c r="B106" s="352"/>
      <c r="C106" s="362"/>
      <c r="D106" s="354"/>
      <c r="E106" s="354"/>
      <c r="F106" s="354"/>
      <c r="G106" s="354"/>
      <c r="H106" s="354"/>
      <c r="I106" s="354"/>
      <c r="J106" s="354"/>
      <c r="K106" s="354"/>
      <c r="L106" s="354"/>
      <c r="M106" s="354"/>
      <c r="N106" s="354"/>
      <c r="O106" s="354"/>
      <c r="P106" s="354"/>
      <c r="Q106" s="354"/>
      <c r="R106" s="354"/>
      <c r="S106" s="354"/>
      <c r="T106" s="354"/>
      <c r="U106" s="354"/>
      <c r="V106" s="354"/>
      <c r="W106" s="354"/>
      <c r="X106" s="354"/>
      <c r="Y106" s="354"/>
      <c r="Z106" s="354"/>
    </row>
    <row r="107" spans="1:26" ht="15.75" customHeight="1">
      <c r="A107" s="347"/>
      <c r="B107" s="352"/>
      <c r="C107" s="362"/>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row>
    <row r="108" spans="1:26" ht="15.75" customHeight="1">
      <c r="A108" s="347"/>
      <c r="B108" s="352"/>
      <c r="C108" s="362"/>
      <c r="D108" s="354"/>
      <c r="E108" s="354"/>
      <c r="F108" s="354"/>
      <c r="G108" s="354"/>
      <c r="H108" s="354"/>
      <c r="I108" s="354"/>
      <c r="J108" s="354"/>
      <c r="K108" s="354"/>
      <c r="L108" s="354"/>
      <c r="M108" s="354"/>
      <c r="N108" s="354"/>
      <c r="O108" s="354"/>
      <c r="P108" s="354"/>
      <c r="Q108" s="354"/>
      <c r="R108" s="354"/>
      <c r="S108" s="354"/>
      <c r="T108" s="354"/>
      <c r="U108" s="354"/>
      <c r="V108" s="354"/>
      <c r="W108" s="354"/>
      <c r="X108" s="354"/>
      <c r="Y108" s="354"/>
      <c r="Z108" s="354"/>
    </row>
    <row r="109" spans="1:26" ht="15.75" customHeight="1">
      <c r="A109" s="347"/>
      <c r="B109" s="352"/>
      <c r="C109" s="362"/>
      <c r="D109" s="354"/>
      <c r="E109" s="354"/>
      <c r="F109" s="354"/>
      <c r="G109" s="354"/>
      <c r="H109" s="354"/>
      <c r="I109" s="354"/>
      <c r="J109" s="354"/>
      <c r="K109" s="354"/>
      <c r="L109" s="354"/>
      <c r="M109" s="354"/>
      <c r="N109" s="354"/>
      <c r="O109" s="354"/>
      <c r="P109" s="354"/>
      <c r="Q109" s="354"/>
      <c r="R109" s="354"/>
      <c r="S109" s="354"/>
      <c r="T109" s="354"/>
      <c r="U109" s="354"/>
      <c r="V109" s="354"/>
      <c r="W109" s="354"/>
      <c r="X109" s="354"/>
      <c r="Y109" s="354"/>
      <c r="Z109" s="354"/>
    </row>
    <row r="110" spans="1:26" ht="15.75" customHeight="1">
      <c r="A110" s="347"/>
      <c r="B110" s="352"/>
      <c r="C110" s="362"/>
      <c r="D110" s="354"/>
      <c r="E110" s="354"/>
      <c r="F110" s="354"/>
      <c r="G110" s="354"/>
      <c r="H110" s="354"/>
      <c r="I110" s="354"/>
      <c r="J110" s="354"/>
      <c r="K110" s="354"/>
      <c r="L110" s="354"/>
      <c r="M110" s="354"/>
      <c r="N110" s="354"/>
      <c r="O110" s="354"/>
      <c r="P110" s="354"/>
      <c r="Q110" s="354"/>
      <c r="R110" s="354"/>
      <c r="S110" s="354"/>
      <c r="T110" s="354"/>
      <c r="U110" s="354"/>
      <c r="V110" s="354"/>
      <c r="W110" s="354"/>
      <c r="X110" s="354"/>
      <c r="Y110" s="354"/>
      <c r="Z110" s="354"/>
    </row>
    <row r="111" spans="1:26" ht="15.75" customHeight="1">
      <c r="A111" s="347"/>
      <c r="B111" s="352"/>
      <c r="C111" s="362"/>
      <c r="D111" s="354"/>
      <c r="E111" s="354"/>
      <c r="F111" s="354"/>
      <c r="G111" s="354"/>
      <c r="H111" s="354"/>
      <c r="I111" s="354"/>
      <c r="J111" s="354"/>
      <c r="K111" s="354"/>
      <c r="L111" s="354"/>
      <c r="M111" s="354"/>
      <c r="N111" s="354"/>
      <c r="O111" s="354"/>
      <c r="P111" s="354"/>
      <c r="Q111" s="354"/>
      <c r="R111" s="354"/>
      <c r="S111" s="354"/>
      <c r="T111" s="354"/>
      <c r="U111" s="354"/>
      <c r="V111" s="354"/>
      <c r="W111" s="354"/>
      <c r="X111" s="354"/>
      <c r="Y111" s="354"/>
      <c r="Z111" s="354"/>
    </row>
    <row r="112" spans="1:26" ht="15.75" customHeight="1">
      <c r="A112" s="347"/>
      <c r="B112" s="352"/>
      <c r="C112" s="362"/>
      <c r="D112" s="354"/>
      <c r="E112" s="354"/>
      <c r="F112" s="354"/>
      <c r="G112" s="354"/>
      <c r="H112" s="354"/>
      <c r="I112" s="354"/>
      <c r="J112" s="354"/>
      <c r="K112" s="354"/>
      <c r="L112" s="354"/>
      <c r="M112" s="354"/>
      <c r="N112" s="354"/>
      <c r="O112" s="354"/>
      <c r="P112" s="354"/>
      <c r="Q112" s="354"/>
      <c r="R112" s="354"/>
      <c r="S112" s="354"/>
      <c r="T112" s="354"/>
      <c r="U112" s="354"/>
      <c r="V112" s="354"/>
      <c r="W112" s="354"/>
      <c r="X112" s="354"/>
      <c r="Y112" s="354"/>
      <c r="Z112" s="354"/>
    </row>
    <row r="113" spans="1:26" ht="15.75" customHeight="1">
      <c r="A113" s="347"/>
      <c r="B113" s="352"/>
      <c r="C113" s="362"/>
      <c r="D113" s="354"/>
      <c r="E113" s="354"/>
      <c r="F113" s="354"/>
      <c r="G113" s="354"/>
      <c r="H113" s="354"/>
      <c r="I113" s="354"/>
      <c r="J113" s="354"/>
      <c r="K113" s="354"/>
      <c r="L113" s="354"/>
      <c r="M113" s="354"/>
      <c r="N113" s="354"/>
      <c r="O113" s="354"/>
      <c r="P113" s="354"/>
      <c r="Q113" s="354"/>
      <c r="R113" s="354"/>
      <c r="S113" s="354"/>
      <c r="T113" s="354"/>
      <c r="U113" s="354"/>
      <c r="V113" s="354"/>
      <c r="W113" s="354"/>
      <c r="X113" s="354"/>
      <c r="Y113" s="354"/>
      <c r="Z113" s="354"/>
    </row>
    <row r="114" spans="1:26" ht="15.75" customHeight="1">
      <c r="A114" s="347"/>
      <c r="B114" s="352"/>
      <c r="C114" s="362"/>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row>
    <row r="115" spans="1:26" ht="15.75" customHeight="1">
      <c r="A115" s="347"/>
      <c r="B115" s="352"/>
      <c r="C115" s="362"/>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row>
    <row r="116" spans="1:26" ht="15.75" customHeight="1">
      <c r="A116" s="347"/>
      <c r="B116" s="352"/>
      <c r="C116" s="362"/>
      <c r="D116" s="354"/>
      <c r="E116" s="354"/>
      <c r="F116" s="354"/>
      <c r="G116" s="354"/>
      <c r="H116" s="354"/>
      <c r="I116" s="354"/>
      <c r="J116" s="354"/>
      <c r="K116" s="354"/>
      <c r="L116" s="354"/>
      <c r="M116" s="354"/>
      <c r="N116" s="354"/>
      <c r="O116" s="354"/>
      <c r="P116" s="354"/>
      <c r="Q116" s="354"/>
      <c r="R116" s="354"/>
      <c r="S116" s="354"/>
      <c r="T116" s="354"/>
      <c r="U116" s="354"/>
      <c r="V116" s="354"/>
      <c r="W116" s="354"/>
      <c r="X116" s="354"/>
      <c r="Y116" s="354"/>
      <c r="Z116" s="354"/>
    </row>
    <row r="117" spans="1:26" ht="15.75" customHeight="1">
      <c r="A117" s="347"/>
      <c r="B117" s="352"/>
      <c r="C117" s="362"/>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row>
    <row r="118" spans="1:26" ht="15.75" customHeight="1">
      <c r="A118" s="347"/>
      <c r="B118" s="352"/>
      <c r="C118" s="362"/>
      <c r="D118" s="354"/>
      <c r="E118" s="354"/>
      <c r="F118" s="354"/>
      <c r="G118" s="354"/>
      <c r="H118" s="354"/>
      <c r="I118" s="354"/>
      <c r="J118" s="354"/>
      <c r="K118" s="354"/>
      <c r="L118" s="354"/>
      <c r="M118" s="354"/>
      <c r="N118" s="354"/>
      <c r="O118" s="354"/>
      <c r="P118" s="354"/>
      <c r="Q118" s="354"/>
      <c r="R118" s="354"/>
      <c r="S118" s="354"/>
      <c r="T118" s="354"/>
      <c r="U118" s="354"/>
      <c r="V118" s="354"/>
      <c r="W118" s="354"/>
      <c r="X118" s="354"/>
      <c r="Y118" s="354"/>
      <c r="Z118" s="354"/>
    </row>
    <row r="119" spans="1:26" ht="15.75" customHeight="1">
      <c r="A119" s="347"/>
      <c r="B119" s="352"/>
      <c r="C119" s="362"/>
      <c r="D119" s="354"/>
      <c r="E119" s="354"/>
      <c r="F119" s="354"/>
      <c r="G119" s="354"/>
      <c r="H119" s="354"/>
      <c r="I119" s="354"/>
      <c r="J119" s="354"/>
      <c r="K119" s="354"/>
      <c r="L119" s="354"/>
      <c r="M119" s="354"/>
      <c r="N119" s="354"/>
      <c r="O119" s="354"/>
      <c r="P119" s="354"/>
      <c r="Q119" s="354"/>
      <c r="R119" s="354"/>
      <c r="S119" s="354"/>
      <c r="T119" s="354"/>
      <c r="U119" s="354"/>
      <c r="V119" s="354"/>
      <c r="W119" s="354"/>
      <c r="X119" s="354"/>
      <c r="Y119" s="354"/>
      <c r="Z119" s="354"/>
    </row>
    <row r="120" spans="1:26" ht="15.75" customHeight="1">
      <c r="A120" s="347"/>
      <c r="B120" s="352"/>
      <c r="C120" s="362"/>
      <c r="D120" s="354"/>
      <c r="E120" s="354"/>
      <c r="F120" s="354"/>
      <c r="G120" s="354"/>
      <c r="H120" s="354"/>
      <c r="I120" s="354"/>
      <c r="J120" s="354"/>
      <c r="K120" s="354"/>
      <c r="L120" s="354"/>
      <c r="M120" s="354"/>
      <c r="N120" s="354"/>
      <c r="O120" s="354"/>
      <c r="P120" s="354"/>
      <c r="Q120" s="354"/>
      <c r="R120" s="354"/>
      <c r="S120" s="354"/>
      <c r="T120" s="354"/>
      <c r="U120" s="354"/>
      <c r="V120" s="354"/>
      <c r="W120" s="354"/>
      <c r="X120" s="354"/>
      <c r="Y120" s="354"/>
      <c r="Z120" s="354"/>
    </row>
    <row r="121" spans="1:26" ht="15.75" customHeight="1">
      <c r="A121" s="347"/>
      <c r="B121" s="352"/>
      <c r="C121" s="362"/>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row>
    <row r="122" spans="1:26" ht="15.75" customHeight="1">
      <c r="A122" s="347"/>
      <c r="B122" s="352"/>
      <c r="C122" s="362"/>
      <c r="D122" s="354"/>
      <c r="E122" s="354"/>
      <c r="F122" s="354"/>
      <c r="G122" s="354"/>
      <c r="H122" s="354"/>
      <c r="I122" s="354"/>
      <c r="J122" s="354"/>
      <c r="K122" s="354"/>
      <c r="L122" s="354"/>
      <c r="M122" s="354"/>
      <c r="N122" s="354"/>
      <c r="O122" s="354"/>
      <c r="P122" s="354"/>
      <c r="Q122" s="354"/>
      <c r="R122" s="354"/>
      <c r="S122" s="354"/>
      <c r="T122" s="354"/>
      <c r="U122" s="354"/>
      <c r="V122" s="354"/>
      <c r="W122" s="354"/>
      <c r="X122" s="354"/>
      <c r="Y122" s="354"/>
      <c r="Z122" s="354"/>
    </row>
    <row r="123" spans="1:26" ht="15.75" customHeight="1">
      <c r="A123" s="347"/>
      <c r="B123" s="352"/>
      <c r="C123" s="362"/>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row>
    <row r="124" spans="1:26" ht="15.75" customHeight="1">
      <c r="A124" s="347"/>
      <c r="B124" s="352"/>
      <c r="C124" s="362"/>
      <c r="D124" s="354"/>
      <c r="E124" s="354"/>
      <c r="F124" s="354"/>
      <c r="G124" s="354"/>
      <c r="H124" s="354"/>
      <c r="I124" s="354"/>
      <c r="J124" s="354"/>
      <c r="K124" s="354"/>
      <c r="L124" s="354"/>
      <c r="M124" s="354"/>
      <c r="N124" s="354"/>
      <c r="O124" s="354"/>
      <c r="P124" s="354"/>
      <c r="Q124" s="354"/>
      <c r="R124" s="354"/>
      <c r="S124" s="354"/>
      <c r="T124" s="354"/>
      <c r="U124" s="354"/>
      <c r="V124" s="354"/>
      <c r="W124" s="354"/>
      <c r="X124" s="354"/>
      <c r="Y124" s="354"/>
      <c r="Z124" s="354"/>
    </row>
    <row r="125" spans="1:26" ht="15.75" customHeight="1">
      <c r="A125" s="347"/>
      <c r="B125" s="352"/>
      <c r="C125" s="362"/>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row>
    <row r="126" spans="1:26" ht="15.75" customHeight="1">
      <c r="A126" s="347"/>
      <c r="B126" s="352"/>
      <c r="C126" s="362"/>
      <c r="D126" s="354"/>
      <c r="E126" s="354"/>
      <c r="F126" s="354"/>
      <c r="G126" s="354"/>
      <c r="H126" s="354"/>
      <c r="I126" s="354"/>
      <c r="J126" s="354"/>
      <c r="K126" s="354"/>
      <c r="L126" s="354"/>
      <c r="M126" s="354"/>
      <c r="N126" s="354"/>
      <c r="O126" s="354"/>
      <c r="P126" s="354"/>
      <c r="Q126" s="354"/>
      <c r="R126" s="354"/>
      <c r="S126" s="354"/>
      <c r="T126" s="354"/>
      <c r="U126" s="354"/>
      <c r="V126" s="354"/>
      <c r="W126" s="354"/>
      <c r="X126" s="354"/>
      <c r="Y126" s="354"/>
      <c r="Z126" s="354"/>
    </row>
    <row r="127" spans="1:26" ht="15.75" customHeight="1">
      <c r="A127" s="347"/>
      <c r="B127" s="352"/>
      <c r="C127" s="362"/>
      <c r="D127" s="354"/>
      <c r="E127" s="354"/>
      <c r="F127" s="354"/>
      <c r="G127" s="354"/>
      <c r="H127" s="354"/>
      <c r="I127" s="354"/>
      <c r="J127" s="354"/>
      <c r="K127" s="354"/>
      <c r="L127" s="354"/>
      <c r="M127" s="354"/>
      <c r="N127" s="354"/>
      <c r="O127" s="354"/>
      <c r="P127" s="354"/>
      <c r="Q127" s="354"/>
      <c r="R127" s="354"/>
      <c r="S127" s="354"/>
      <c r="T127" s="354"/>
      <c r="U127" s="354"/>
      <c r="V127" s="354"/>
      <c r="W127" s="354"/>
      <c r="X127" s="354"/>
      <c r="Y127" s="354"/>
      <c r="Z127" s="354"/>
    </row>
    <row r="128" spans="1:26" ht="15.75" customHeight="1">
      <c r="A128" s="347"/>
      <c r="B128" s="352"/>
      <c r="C128" s="362"/>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row>
    <row r="129" spans="1:26" ht="15.75" customHeight="1">
      <c r="A129" s="347"/>
      <c r="B129" s="352"/>
      <c r="C129" s="362"/>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row>
    <row r="130" spans="1:26" ht="15.75" customHeight="1">
      <c r="A130" s="347"/>
      <c r="B130" s="352"/>
      <c r="C130" s="362"/>
      <c r="D130" s="354"/>
      <c r="E130" s="354"/>
      <c r="F130" s="354"/>
      <c r="G130" s="354"/>
      <c r="H130" s="354"/>
      <c r="I130" s="354"/>
      <c r="J130" s="354"/>
      <c r="K130" s="354"/>
      <c r="L130" s="354"/>
      <c r="M130" s="354"/>
      <c r="N130" s="354"/>
      <c r="O130" s="354"/>
      <c r="P130" s="354"/>
      <c r="Q130" s="354"/>
      <c r="R130" s="354"/>
      <c r="S130" s="354"/>
      <c r="T130" s="354"/>
      <c r="U130" s="354"/>
      <c r="V130" s="354"/>
      <c r="W130" s="354"/>
      <c r="X130" s="354"/>
      <c r="Y130" s="354"/>
      <c r="Z130" s="354"/>
    </row>
    <row r="131" spans="1:26" ht="15.75" customHeight="1">
      <c r="A131" s="347"/>
      <c r="B131" s="352"/>
      <c r="C131" s="362"/>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row>
    <row r="132" spans="1:26" ht="15.75" customHeight="1">
      <c r="A132" s="347"/>
      <c r="B132" s="352"/>
      <c r="C132" s="362"/>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row>
    <row r="133" spans="1:26" ht="15.75" customHeight="1">
      <c r="A133" s="347"/>
      <c r="B133" s="352"/>
      <c r="C133" s="362"/>
      <c r="D133" s="354"/>
      <c r="E133" s="354"/>
      <c r="F133" s="354"/>
      <c r="G133" s="354"/>
      <c r="H133" s="354"/>
      <c r="I133" s="354"/>
      <c r="J133" s="354"/>
      <c r="K133" s="354"/>
      <c r="L133" s="354"/>
      <c r="M133" s="354"/>
      <c r="N133" s="354"/>
      <c r="O133" s="354"/>
      <c r="P133" s="354"/>
      <c r="Q133" s="354"/>
      <c r="R133" s="354"/>
      <c r="S133" s="354"/>
      <c r="T133" s="354"/>
      <c r="U133" s="354"/>
      <c r="V133" s="354"/>
      <c r="W133" s="354"/>
      <c r="X133" s="354"/>
      <c r="Y133" s="354"/>
      <c r="Z133" s="354"/>
    </row>
    <row r="134" spans="1:26" ht="15.75" customHeight="1">
      <c r="A134" s="347"/>
      <c r="B134" s="352"/>
      <c r="C134" s="362"/>
      <c r="D134" s="354"/>
      <c r="E134" s="354"/>
      <c r="F134" s="354"/>
      <c r="G134" s="354"/>
      <c r="H134" s="354"/>
      <c r="I134" s="354"/>
      <c r="J134" s="354"/>
      <c r="K134" s="354"/>
      <c r="L134" s="354"/>
      <c r="M134" s="354"/>
      <c r="N134" s="354"/>
      <c r="O134" s="354"/>
      <c r="P134" s="354"/>
      <c r="Q134" s="354"/>
      <c r="R134" s="354"/>
      <c r="S134" s="354"/>
      <c r="T134" s="354"/>
      <c r="U134" s="354"/>
      <c r="V134" s="354"/>
      <c r="W134" s="354"/>
      <c r="X134" s="354"/>
      <c r="Y134" s="354"/>
      <c r="Z134" s="354"/>
    </row>
    <row r="135" spans="1:26" ht="15.75" customHeight="1">
      <c r="A135" s="347"/>
      <c r="B135" s="352"/>
      <c r="C135" s="362"/>
      <c r="D135" s="354"/>
      <c r="E135" s="354"/>
      <c r="F135" s="354"/>
      <c r="G135" s="354"/>
      <c r="H135" s="354"/>
      <c r="I135" s="354"/>
      <c r="J135" s="354"/>
      <c r="K135" s="354"/>
      <c r="L135" s="354"/>
      <c r="M135" s="354"/>
      <c r="N135" s="354"/>
      <c r="O135" s="354"/>
      <c r="P135" s="354"/>
      <c r="Q135" s="354"/>
      <c r="R135" s="354"/>
      <c r="S135" s="354"/>
      <c r="T135" s="354"/>
      <c r="U135" s="354"/>
      <c r="V135" s="354"/>
      <c r="W135" s="354"/>
      <c r="X135" s="354"/>
      <c r="Y135" s="354"/>
      <c r="Z135" s="354"/>
    </row>
    <row r="136" spans="1:26" ht="15.75" customHeight="1">
      <c r="A136" s="347"/>
      <c r="B136" s="352"/>
      <c r="C136" s="362"/>
      <c r="D136" s="354"/>
      <c r="E136" s="354"/>
      <c r="F136" s="354"/>
      <c r="G136" s="354"/>
      <c r="H136" s="354"/>
      <c r="I136" s="354"/>
      <c r="J136" s="354"/>
      <c r="K136" s="354"/>
      <c r="L136" s="354"/>
      <c r="M136" s="354"/>
      <c r="N136" s="354"/>
      <c r="O136" s="354"/>
      <c r="P136" s="354"/>
      <c r="Q136" s="354"/>
      <c r="R136" s="354"/>
      <c r="S136" s="354"/>
      <c r="T136" s="354"/>
      <c r="U136" s="354"/>
      <c r="V136" s="354"/>
      <c r="W136" s="354"/>
      <c r="X136" s="354"/>
      <c r="Y136" s="354"/>
      <c r="Z136" s="354"/>
    </row>
    <row r="137" spans="1:26" ht="15.75" customHeight="1">
      <c r="A137" s="347"/>
      <c r="B137" s="352"/>
      <c r="C137" s="362"/>
      <c r="D137" s="354"/>
      <c r="E137" s="354"/>
      <c r="F137" s="354"/>
      <c r="G137" s="354"/>
      <c r="H137" s="354"/>
      <c r="I137" s="354"/>
      <c r="J137" s="354"/>
      <c r="K137" s="354"/>
      <c r="L137" s="354"/>
      <c r="M137" s="354"/>
      <c r="N137" s="354"/>
      <c r="O137" s="354"/>
      <c r="P137" s="354"/>
      <c r="Q137" s="354"/>
      <c r="R137" s="354"/>
      <c r="S137" s="354"/>
      <c r="T137" s="354"/>
      <c r="U137" s="354"/>
      <c r="V137" s="354"/>
      <c r="W137" s="354"/>
      <c r="X137" s="354"/>
      <c r="Y137" s="354"/>
      <c r="Z137" s="354"/>
    </row>
    <row r="138" spans="1:26" ht="15.75" customHeight="1">
      <c r="A138" s="347"/>
      <c r="B138" s="352"/>
      <c r="C138" s="362"/>
      <c r="D138" s="354"/>
      <c r="E138" s="354"/>
      <c r="F138" s="354"/>
      <c r="G138" s="354"/>
      <c r="H138" s="354"/>
      <c r="I138" s="354"/>
      <c r="J138" s="354"/>
      <c r="K138" s="354"/>
      <c r="L138" s="354"/>
      <c r="M138" s="354"/>
      <c r="N138" s="354"/>
      <c r="O138" s="354"/>
      <c r="P138" s="354"/>
      <c r="Q138" s="354"/>
      <c r="R138" s="354"/>
      <c r="S138" s="354"/>
      <c r="T138" s="354"/>
      <c r="U138" s="354"/>
      <c r="V138" s="354"/>
      <c r="W138" s="354"/>
      <c r="X138" s="354"/>
      <c r="Y138" s="354"/>
      <c r="Z138" s="354"/>
    </row>
    <row r="139" spans="1:26" ht="15.75" customHeight="1">
      <c r="A139" s="347"/>
      <c r="B139" s="352"/>
      <c r="C139" s="362"/>
      <c r="D139" s="354"/>
      <c r="E139" s="354"/>
      <c r="F139" s="354"/>
      <c r="G139" s="354"/>
      <c r="H139" s="354"/>
      <c r="I139" s="354"/>
      <c r="J139" s="354"/>
      <c r="K139" s="354"/>
      <c r="L139" s="354"/>
      <c r="M139" s="354"/>
      <c r="N139" s="354"/>
      <c r="O139" s="354"/>
      <c r="P139" s="354"/>
      <c r="Q139" s="354"/>
      <c r="R139" s="354"/>
      <c r="S139" s="354"/>
      <c r="T139" s="354"/>
      <c r="U139" s="354"/>
      <c r="V139" s="354"/>
      <c r="W139" s="354"/>
      <c r="X139" s="354"/>
      <c r="Y139" s="354"/>
      <c r="Z139" s="354"/>
    </row>
    <row r="140" spans="1:26" ht="15.75" customHeight="1">
      <c r="A140" s="347"/>
      <c r="B140" s="352"/>
      <c r="C140" s="362"/>
      <c r="D140" s="354"/>
      <c r="E140" s="354"/>
      <c r="F140" s="354"/>
      <c r="G140" s="354"/>
      <c r="H140" s="354"/>
      <c r="I140" s="354"/>
      <c r="J140" s="354"/>
      <c r="K140" s="354"/>
      <c r="L140" s="354"/>
      <c r="M140" s="354"/>
      <c r="N140" s="354"/>
      <c r="O140" s="354"/>
      <c r="P140" s="354"/>
      <c r="Q140" s="354"/>
      <c r="R140" s="354"/>
      <c r="S140" s="354"/>
      <c r="T140" s="354"/>
      <c r="U140" s="354"/>
      <c r="V140" s="354"/>
      <c r="W140" s="354"/>
      <c r="X140" s="354"/>
      <c r="Y140" s="354"/>
      <c r="Z140" s="354"/>
    </row>
    <row r="141" spans="1:26" ht="15.75" customHeight="1">
      <c r="A141" s="347"/>
      <c r="B141" s="352"/>
      <c r="C141" s="362"/>
      <c r="D141" s="354"/>
      <c r="E141" s="354"/>
      <c r="F141" s="354"/>
      <c r="G141" s="354"/>
      <c r="H141" s="354"/>
      <c r="I141" s="354"/>
      <c r="J141" s="354"/>
      <c r="K141" s="354"/>
      <c r="L141" s="354"/>
      <c r="M141" s="354"/>
      <c r="N141" s="354"/>
      <c r="O141" s="354"/>
      <c r="P141" s="354"/>
      <c r="Q141" s="354"/>
      <c r="R141" s="354"/>
      <c r="S141" s="354"/>
      <c r="T141" s="354"/>
      <c r="U141" s="354"/>
      <c r="V141" s="354"/>
      <c r="W141" s="354"/>
      <c r="X141" s="354"/>
      <c r="Y141" s="354"/>
      <c r="Z141" s="354"/>
    </row>
    <row r="142" spans="1:26" ht="15.75" customHeight="1">
      <c r="A142" s="347"/>
      <c r="B142" s="352"/>
      <c r="C142" s="362"/>
      <c r="D142" s="354"/>
      <c r="E142" s="354"/>
      <c r="F142" s="354"/>
      <c r="G142" s="354"/>
      <c r="H142" s="354"/>
      <c r="I142" s="354"/>
      <c r="J142" s="354"/>
      <c r="K142" s="354"/>
      <c r="L142" s="354"/>
      <c r="M142" s="354"/>
      <c r="N142" s="354"/>
      <c r="O142" s="354"/>
      <c r="P142" s="354"/>
      <c r="Q142" s="354"/>
      <c r="R142" s="354"/>
      <c r="S142" s="354"/>
      <c r="T142" s="354"/>
      <c r="U142" s="354"/>
      <c r="V142" s="354"/>
      <c r="W142" s="354"/>
      <c r="X142" s="354"/>
      <c r="Y142" s="354"/>
      <c r="Z142" s="354"/>
    </row>
    <row r="143" spans="1:26" ht="15.75" customHeight="1">
      <c r="A143" s="347"/>
      <c r="B143" s="352"/>
      <c r="C143" s="362"/>
      <c r="D143" s="354"/>
      <c r="E143" s="354"/>
      <c r="F143" s="354"/>
      <c r="G143" s="354"/>
      <c r="H143" s="354"/>
      <c r="I143" s="354"/>
      <c r="J143" s="354"/>
      <c r="K143" s="354"/>
      <c r="L143" s="354"/>
      <c r="M143" s="354"/>
      <c r="N143" s="354"/>
      <c r="O143" s="354"/>
      <c r="P143" s="354"/>
      <c r="Q143" s="354"/>
      <c r="R143" s="354"/>
      <c r="S143" s="354"/>
      <c r="T143" s="354"/>
      <c r="U143" s="354"/>
      <c r="V143" s="354"/>
      <c r="W143" s="354"/>
      <c r="X143" s="354"/>
      <c r="Y143" s="354"/>
      <c r="Z143" s="354"/>
    </row>
    <row r="144" spans="1:26" ht="15.75" customHeight="1">
      <c r="A144" s="347"/>
      <c r="B144" s="352"/>
      <c r="C144" s="362"/>
      <c r="D144" s="354"/>
      <c r="E144" s="354"/>
      <c r="F144" s="354"/>
      <c r="G144" s="354"/>
      <c r="H144" s="354"/>
      <c r="I144" s="354"/>
      <c r="J144" s="354"/>
      <c r="K144" s="354"/>
      <c r="L144" s="354"/>
      <c r="M144" s="354"/>
      <c r="N144" s="354"/>
      <c r="O144" s="354"/>
      <c r="P144" s="354"/>
      <c r="Q144" s="354"/>
      <c r="R144" s="354"/>
      <c r="S144" s="354"/>
      <c r="T144" s="354"/>
      <c r="U144" s="354"/>
      <c r="V144" s="354"/>
      <c r="W144" s="354"/>
      <c r="X144" s="354"/>
      <c r="Y144" s="354"/>
      <c r="Z144" s="354"/>
    </row>
    <row r="145" spans="1:26" ht="15.75" customHeight="1">
      <c r="A145" s="347"/>
      <c r="B145" s="352"/>
      <c r="C145" s="362"/>
      <c r="D145" s="354"/>
      <c r="E145" s="354"/>
      <c r="F145" s="354"/>
      <c r="G145" s="354"/>
      <c r="H145" s="354"/>
      <c r="I145" s="354"/>
      <c r="J145" s="354"/>
      <c r="K145" s="354"/>
      <c r="L145" s="354"/>
      <c r="M145" s="354"/>
      <c r="N145" s="354"/>
      <c r="O145" s="354"/>
      <c r="P145" s="354"/>
      <c r="Q145" s="354"/>
      <c r="R145" s="354"/>
      <c r="S145" s="354"/>
      <c r="T145" s="354"/>
      <c r="U145" s="354"/>
      <c r="V145" s="354"/>
      <c r="W145" s="354"/>
      <c r="X145" s="354"/>
      <c r="Y145" s="354"/>
      <c r="Z145" s="354"/>
    </row>
    <row r="146" spans="1:26" ht="15.75" customHeight="1">
      <c r="A146" s="347"/>
      <c r="B146" s="352"/>
      <c r="C146" s="362"/>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row>
    <row r="147" spans="1:26" ht="15.75" customHeight="1">
      <c r="A147" s="347"/>
      <c r="B147" s="352"/>
      <c r="C147" s="362"/>
      <c r="D147" s="354"/>
      <c r="E147" s="354"/>
      <c r="F147" s="354"/>
      <c r="G147" s="354"/>
      <c r="H147" s="354"/>
      <c r="I147" s="354"/>
      <c r="J147" s="354"/>
      <c r="K147" s="354"/>
      <c r="L147" s="354"/>
      <c r="M147" s="354"/>
      <c r="N147" s="354"/>
      <c r="O147" s="354"/>
      <c r="P147" s="354"/>
      <c r="Q147" s="354"/>
      <c r="R147" s="354"/>
      <c r="S147" s="354"/>
      <c r="T147" s="354"/>
      <c r="U147" s="354"/>
      <c r="V147" s="354"/>
      <c r="W147" s="354"/>
      <c r="X147" s="354"/>
      <c r="Y147" s="354"/>
      <c r="Z147" s="354"/>
    </row>
    <row r="148" spans="1:26" ht="15.75" customHeight="1">
      <c r="A148" s="347"/>
      <c r="B148" s="352"/>
      <c r="C148" s="362"/>
      <c r="D148" s="354"/>
      <c r="E148" s="354"/>
      <c r="F148" s="354"/>
      <c r="G148" s="354"/>
      <c r="H148" s="354"/>
      <c r="I148" s="354"/>
      <c r="J148" s="354"/>
      <c r="K148" s="354"/>
      <c r="L148" s="354"/>
      <c r="M148" s="354"/>
      <c r="N148" s="354"/>
      <c r="O148" s="354"/>
      <c r="P148" s="354"/>
      <c r="Q148" s="354"/>
      <c r="R148" s="354"/>
      <c r="S148" s="354"/>
      <c r="T148" s="354"/>
      <c r="U148" s="354"/>
      <c r="V148" s="354"/>
      <c r="W148" s="354"/>
      <c r="X148" s="354"/>
      <c r="Y148" s="354"/>
      <c r="Z148" s="354"/>
    </row>
    <row r="149" spans="1:26" ht="15.75" customHeight="1">
      <c r="A149" s="347"/>
      <c r="B149" s="352"/>
      <c r="C149" s="362"/>
      <c r="D149" s="354"/>
      <c r="E149" s="354"/>
      <c r="F149" s="354"/>
      <c r="G149" s="354"/>
      <c r="H149" s="354"/>
      <c r="I149" s="354"/>
      <c r="J149" s="354"/>
      <c r="K149" s="354"/>
      <c r="L149" s="354"/>
      <c r="M149" s="354"/>
      <c r="N149" s="354"/>
      <c r="O149" s="354"/>
      <c r="P149" s="354"/>
      <c r="Q149" s="354"/>
      <c r="R149" s="354"/>
      <c r="S149" s="354"/>
      <c r="T149" s="354"/>
      <c r="U149" s="354"/>
      <c r="V149" s="354"/>
      <c r="W149" s="354"/>
      <c r="X149" s="354"/>
      <c r="Y149" s="354"/>
      <c r="Z149" s="354"/>
    </row>
    <row r="150" spans="1:26" ht="15.75" customHeight="1">
      <c r="A150" s="347"/>
      <c r="B150" s="352"/>
      <c r="C150" s="362"/>
      <c r="D150" s="354"/>
      <c r="E150" s="354"/>
      <c r="F150" s="354"/>
      <c r="G150" s="354"/>
      <c r="H150" s="354"/>
      <c r="I150" s="354"/>
      <c r="J150" s="354"/>
      <c r="K150" s="354"/>
      <c r="L150" s="354"/>
      <c r="M150" s="354"/>
      <c r="N150" s="354"/>
      <c r="O150" s="354"/>
      <c r="P150" s="354"/>
      <c r="Q150" s="354"/>
      <c r="R150" s="354"/>
      <c r="S150" s="354"/>
      <c r="T150" s="354"/>
      <c r="U150" s="354"/>
      <c r="V150" s="354"/>
      <c r="W150" s="354"/>
      <c r="X150" s="354"/>
      <c r="Y150" s="354"/>
      <c r="Z150" s="354"/>
    </row>
    <row r="151" spans="1:26" ht="15.75" customHeight="1">
      <c r="A151" s="347"/>
      <c r="B151" s="352"/>
      <c r="C151" s="362"/>
      <c r="D151" s="354"/>
      <c r="E151" s="354"/>
      <c r="F151" s="354"/>
      <c r="G151" s="354"/>
      <c r="H151" s="354"/>
      <c r="I151" s="354"/>
      <c r="J151" s="354"/>
      <c r="K151" s="354"/>
      <c r="L151" s="354"/>
      <c r="M151" s="354"/>
      <c r="N151" s="354"/>
      <c r="O151" s="354"/>
      <c r="P151" s="354"/>
      <c r="Q151" s="354"/>
      <c r="R151" s="354"/>
      <c r="S151" s="354"/>
      <c r="T151" s="354"/>
      <c r="U151" s="354"/>
      <c r="V151" s="354"/>
      <c r="W151" s="354"/>
      <c r="X151" s="354"/>
      <c r="Y151" s="354"/>
      <c r="Z151" s="354"/>
    </row>
    <row r="152" spans="1:26" ht="15.75" customHeight="1">
      <c r="A152" s="347"/>
      <c r="B152" s="352"/>
      <c r="C152" s="362"/>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row>
    <row r="153" spans="1:26" ht="15.75" customHeight="1">
      <c r="A153" s="347"/>
      <c r="B153" s="352"/>
      <c r="C153" s="362"/>
      <c r="D153" s="354"/>
      <c r="E153" s="354"/>
      <c r="F153" s="354"/>
      <c r="G153" s="354"/>
      <c r="H153" s="354"/>
      <c r="I153" s="354"/>
      <c r="J153" s="354"/>
      <c r="K153" s="354"/>
      <c r="L153" s="354"/>
      <c r="M153" s="354"/>
      <c r="N153" s="354"/>
      <c r="O153" s="354"/>
      <c r="P153" s="354"/>
      <c r="Q153" s="354"/>
      <c r="R153" s="354"/>
      <c r="S153" s="354"/>
      <c r="T153" s="354"/>
      <c r="U153" s="354"/>
      <c r="V153" s="354"/>
      <c r="W153" s="354"/>
      <c r="X153" s="354"/>
      <c r="Y153" s="354"/>
      <c r="Z153" s="354"/>
    </row>
    <row r="154" spans="1:26" ht="15.75" customHeight="1">
      <c r="A154" s="347"/>
      <c r="B154" s="352"/>
      <c r="C154" s="362"/>
      <c r="D154" s="354"/>
      <c r="E154" s="354"/>
      <c r="F154" s="354"/>
      <c r="G154" s="354"/>
      <c r="H154" s="354"/>
      <c r="I154" s="354"/>
      <c r="J154" s="354"/>
      <c r="K154" s="354"/>
      <c r="L154" s="354"/>
      <c r="M154" s="354"/>
      <c r="N154" s="354"/>
      <c r="O154" s="354"/>
      <c r="P154" s="354"/>
      <c r="Q154" s="354"/>
      <c r="R154" s="354"/>
      <c r="S154" s="354"/>
      <c r="T154" s="354"/>
      <c r="U154" s="354"/>
      <c r="V154" s="354"/>
      <c r="W154" s="354"/>
      <c r="X154" s="354"/>
      <c r="Y154" s="354"/>
      <c r="Z154" s="354"/>
    </row>
    <row r="155" spans="1:26" ht="15.75" customHeight="1">
      <c r="A155" s="347"/>
      <c r="B155" s="352"/>
      <c r="C155" s="362"/>
      <c r="D155" s="354"/>
      <c r="E155" s="354"/>
      <c r="F155" s="354"/>
      <c r="G155" s="354"/>
      <c r="H155" s="354"/>
      <c r="I155" s="354"/>
      <c r="J155" s="354"/>
      <c r="K155" s="354"/>
      <c r="L155" s="354"/>
      <c r="M155" s="354"/>
      <c r="N155" s="354"/>
      <c r="O155" s="354"/>
      <c r="P155" s="354"/>
      <c r="Q155" s="354"/>
      <c r="R155" s="354"/>
      <c r="S155" s="354"/>
      <c r="T155" s="354"/>
      <c r="U155" s="354"/>
      <c r="V155" s="354"/>
      <c r="W155" s="354"/>
      <c r="X155" s="354"/>
      <c r="Y155" s="354"/>
      <c r="Z155" s="354"/>
    </row>
    <row r="156" spans="1:26" ht="15.75" customHeight="1">
      <c r="A156" s="347"/>
      <c r="B156" s="352"/>
      <c r="C156" s="362"/>
      <c r="D156" s="354"/>
      <c r="E156" s="354"/>
      <c r="F156" s="354"/>
      <c r="G156" s="354"/>
      <c r="H156" s="354"/>
      <c r="I156" s="354"/>
      <c r="J156" s="354"/>
      <c r="K156" s="354"/>
      <c r="L156" s="354"/>
      <c r="M156" s="354"/>
      <c r="N156" s="354"/>
      <c r="O156" s="354"/>
      <c r="P156" s="354"/>
      <c r="Q156" s="354"/>
      <c r="R156" s="354"/>
      <c r="S156" s="354"/>
      <c r="T156" s="354"/>
      <c r="U156" s="354"/>
      <c r="V156" s="354"/>
      <c r="W156" s="354"/>
      <c r="X156" s="354"/>
      <c r="Y156" s="354"/>
      <c r="Z156" s="354"/>
    </row>
    <row r="157" spans="1:26" ht="15.75" customHeight="1">
      <c r="A157" s="347"/>
      <c r="B157" s="352"/>
      <c r="C157" s="362"/>
      <c r="D157" s="354"/>
      <c r="E157" s="354"/>
      <c r="F157" s="354"/>
      <c r="G157" s="354"/>
      <c r="H157" s="354"/>
      <c r="I157" s="354"/>
      <c r="J157" s="354"/>
      <c r="K157" s="354"/>
      <c r="L157" s="354"/>
      <c r="M157" s="354"/>
      <c r="N157" s="354"/>
      <c r="O157" s="354"/>
      <c r="P157" s="354"/>
      <c r="Q157" s="354"/>
      <c r="R157" s="354"/>
      <c r="S157" s="354"/>
      <c r="T157" s="354"/>
      <c r="U157" s="354"/>
      <c r="V157" s="354"/>
      <c r="W157" s="354"/>
      <c r="X157" s="354"/>
      <c r="Y157" s="354"/>
      <c r="Z157" s="354"/>
    </row>
    <row r="158" spans="1:26" ht="15.75" customHeight="1">
      <c r="A158" s="347"/>
      <c r="B158" s="352"/>
      <c r="C158" s="362"/>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row>
    <row r="159" spans="1:26" ht="15.75" customHeight="1">
      <c r="A159" s="347"/>
      <c r="B159" s="352"/>
      <c r="C159" s="362"/>
      <c r="D159" s="354"/>
      <c r="E159" s="354"/>
      <c r="F159" s="354"/>
      <c r="G159" s="354"/>
      <c r="H159" s="354"/>
      <c r="I159" s="354"/>
      <c r="J159" s="354"/>
      <c r="K159" s="354"/>
      <c r="L159" s="354"/>
      <c r="M159" s="354"/>
      <c r="N159" s="354"/>
      <c r="O159" s="354"/>
      <c r="P159" s="354"/>
      <c r="Q159" s="354"/>
      <c r="R159" s="354"/>
      <c r="S159" s="354"/>
      <c r="T159" s="354"/>
      <c r="U159" s="354"/>
      <c r="V159" s="354"/>
      <c r="W159" s="354"/>
      <c r="X159" s="354"/>
      <c r="Y159" s="354"/>
      <c r="Z159" s="354"/>
    </row>
    <row r="160" spans="1:26" ht="15.75" customHeight="1">
      <c r="A160" s="347"/>
      <c r="B160" s="352"/>
      <c r="C160" s="362"/>
      <c r="D160" s="354"/>
      <c r="E160" s="354"/>
      <c r="F160" s="354"/>
      <c r="G160" s="354"/>
      <c r="H160" s="354"/>
      <c r="I160" s="354"/>
      <c r="J160" s="354"/>
      <c r="K160" s="354"/>
      <c r="L160" s="354"/>
      <c r="M160" s="354"/>
      <c r="N160" s="354"/>
      <c r="O160" s="354"/>
      <c r="P160" s="354"/>
      <c r="Q160" s="354"/>
      <c r="R160" s="354"/>
      <c r="S160" s="354"/>
      <c r="T160" s="354"/>
      <c r="U160" s="354"/>
      <c r="V160" s="354"/>
      <c r="W160" s="354"/>
      <c r="X160" s="354"/>
      <c r="Y160" s="354"/>
      <c r="Z160" s="354"/>
    </row>
    <row r="161" spans="1:26" ht="15.75" customHeight="1">
      <c r="A161" s="347"/>
      <c r="B161" s="352"/>
      <c r="C161" s="362"/>
      <c r="D161" s="354"/>
      <c r="E161" s="354"/>
      <c r="F161" s="354"/>
      <c r="G161" s="354"/>
      <c r="H161" s="354"/>
      <c r="I161" s="354"/>
      <c r="J161" s="354"/>
      <c r="K161" s="354"/>
      <c r="L161" s="354"/>
      <c r="M161" s="354"/>
      <c r="N161" s="354"/>
      <c r="O161" s="354"/>
      <c r="P161" s="354"/>
      <c r="Q161" s="354"/>
      <c r="R161" s="354"/>
      <c r="S161" s="354"/>
      <c r="T161" s="354"/>
      <c r="U161" s="354"/>
      <c r="V161" s="354"/>
      <c r="W161" s="354"/>
      <c r="X161" s="354"/>
      <c r="Y161" s="354"/>
      <c r="Z161" s="354"/>
    </row>
    <row r="162" spans="1:26" ht="15.75" customHeight="1">
      <c r="A162" s="347"/>
      <c r="B162" s="352"/>
      <c r="C162" s="362"/>
      <c r="D162" s="354"/>
      <c r="E162" s="354"/>
      <c r="F162" s="354"/>
      <c r="G162" s="354"/>
      <c r="H162" s="354"/>
      <c r="I162" s="354"/>
      <c r="J162" s="354"/>
      <c r="K162" s="354"/>
      <c r="L162" s="354"/>
      <c r="M162" s="354"/>
      <c r="N162" s="354"/>
      <c r="O162" s="354"/>
      <c r="P162" s="354"/>
      <c r="Q162" s="354"/>
      <c r="R162" s="354"/>
      <c r="S162" s="354"/>
      <c r="T162" s="354"/>
      <c r="U162" s="354"/>
      <c r="V162" s="354"/>
      <c r="W162" s="354"/>
      <c r="X162" s="354"/>
      <c r="Y162" s="354"/>
      <c r="Z162" s="354"/>
    </row>
    <row r="163" spans="1:26" ht="15.75" customHeight="1">
      <c r="A163" s="347"/>
      <c r="B163" s="352"/>
      <c r="C163" s="362"/>
      <c r="D163" s="354"/>
      <c r="E163" s="354"/>
      <c r="F163" s="354"/>
      <c r="G163" s="354"/>
      <c r="H163" s="354"/>
      <c r="I163" s="354"/>
      <c r="J163" s="354"/>
      <c r="K163" s="354"/>
      <c r="L163" s="354"/>
      <c r="M163" s="354"/>
      <c r="N163" s="354"/>
      <c r="O163" s="354"/>
      <c r="P163" s="354"/>
      <c r="Q163" s="354"/>
      <c r="R163" s="354"/>
      <c r="S163" s="354"/>
      <c r="T163" s="354"/>
      <c r="U163" s="354"/>
      <c r="V163" s="354"/>
      <c r="W163" s="354"/>
      <c r="X163" s="354"/>
      <c r="Y163" s="354"/>
      <c r="Z163" s="354"/>
    </row>
    <row r="164" spans="1:26" ht="15.75" customHeight="1">
      <c r="A164" s="347"/>
      <c r="B164" s="352"/>
      <c r="C164" s="362"/>
      <c r="D164" s="354"/>
      <c r="E164" s="354"/>
      <c r="F164" s="354"/>
      <c r="G164" s="354"/>
      <c r="H164" s="354"/>
      <c r="I164" s="354"/>
      <c r="J164" s="354"/>
      <c r="K164" s="354"/>
      <c r="L164" s="354"/>
      <c r="M164" s="354"/>
      <c r="N164" s="354"/>
      <c r="O164" s="354"/>
      <c r="P164" s="354"/>
      <c r="Q164" s="354"/>
      <c r="R164" s="354"/>
      <c r="S164" s="354"/>
      <c r="T164" s="354"/>
      <c r="U164" s="354"/>
      <c r="V164" s="354"/>
      <c r="W164" s="354"/>
      <c r="X164" s="354"/>
      <c r="Y164" s="354"/>
      <c r="Z164" s="354"/>
    </row>
    <row r="165" spans="1:26" ht="15.75" customHeight="1">
      <c r="A165" s="347"/>
      <c r="B165" s="352"/>
      <c r="C165" s="362"/>
      <c r="D165" s="354"/>
      <c r="E165" s="354"/>
      <c r="F165" s="354"/>
      <c r="G165" s="354"/>
      <c r="H165" s="354"/>
      <c r="I165" s="354"/>
      <c r="J165" s="354"/>
      <c r="K165" s="354"/>
      <c r="L165" s="354"/>
      <c r="M165" s="354"/>
      <c r="N165" s="354"/>
      <c r="O165" s="354"/>
      <c r="P165" s="354"/>
      <c r="Q165" s="354"/>
      <c r="R165" s="354"/>
      <c r="S165" s="354"/>
      <c r="T165" s="354"/>
      <c r="U165" s="354"/>
      <c r="V165" s="354"/>
      <c r="W165" s="354"/>
      <c r="X165" s="354"/>
      <c r="Y165" s="354"/>
      <c r="Z165" s="354"/>
    </row>
    <row r="166" spans="1:26" ht="15.75" customHeight="1">
      <c r="A166" s="347"/>
      <c r="B166" s="352"/>
      <c r="C166" s="362"/>
      <c r="D166" s="354"/>
      <c r="E166" s="354"/>
      <c r="F166" s="354"/>
      <c r="G166" s="354"/>
      <c r="H166" s="354"/>
      <c r="I166" s="354"/>
      <c r="J166" s="354"/>
      <c r="K166" s="354"/>
      <c r="L166" s="354"/>
      <c r="M166" s="354"/>
      <c r="N166" s="354"/>
      <c r="O166" s="354"/>
      <c r="P166" s="354"/>
      <c r="Q166" s="354"/>
      <c r="R166" s="354"/>
      <c r="S166" s="354"/>
      <c r="T166" s="354"/>
      <c r="U166" s="354"/>
      <c r="V166" s="354"/>
      <c r="W166" s="354"/>
      <c r="X166" s="354"/>
      <c r="Y166" s="354"/>
      <c r="Z166" s="354"/>
    </row>
    <row r="167" spans="1:26" ht="15.75" customHeight="1">
      <c r="A167" s="347"/>
      <c r="B167" s="352"/>
      <c r="C167" s="362"/>
      <c r="D167" s="354"/>
      <c r="E167" s="354"/>
      <c r="F167" s="354"/>
      <c r="G167" s="354"/>
      <c r="H167" s="354"/>
      <c r="I167" s="354"/>
      <c r="J167" s="354"/>
      <c r="K167" s="354"/>
      <c r="L167" s="354"/>
      <c r="M167" s="354"/>
      <c r="N167" s="354"/>
      <c r="O167" s="354"/>
      <c r="P167" s="354"/>
      <c r="Q167" s="354"/>
      <c r="R167" s="354"/>
      <c r="S167" s="354"/>
      <c r="T167" s="354"/>
      <c r="U167" s="354"/>
      <c r="V167" s="354"/>
      <c r="W167" s="354"/>
      <c r="X167" s="354"/>
      <c r="Y167" s="354"/>
      <c r="Z167" s="354"/>
    </row>
    <row r="168" spans="1:26" ht="15.75" customHeight="1">
      <c r="A168" s="347"/>
      <c r="B168" s="352"/>
      <c r="C168" s="362"/>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row>
    <row r="169" spans="1:26" ht="15.75" customHeight="1">
      <c r="A169" s="347"/>
      <c r="B169" s="352"/>
      <c r="C169" s="362"/>
      <c r="D169" s="354"/>
      <c r="E169" s="354"/>
      <c r="F169" s="354"/>
      <c r="G169" s="354"/>
      <c r="H169" s="354"/>
      <c r="I169" s="354"/>
      <c r="J169" s="354"/>
      <c r="K169" s="354"/>
      <c r="L169" s="354"/>
      <c r="M169" s="354"/>
      <c r="N169" s="354"/>
      <c r="O169" s="354"/>
      <c r="P169" s="354"/>
      <c r="Q169" s="354"/>
      <c r="R169" s="354"/>
      <c r="S169" s="354"/>
      <c r="T169" s="354"/>
      <c r="U169" s="354"/>
      <c r="V169" s="354"/>
      <c r="W169" s="354"/>
      <c r="X169" s="354"/>
      <c r="Y169" s="354"/>
      <c r="Z169" s="354"/>
    </row>
    <row r="170" spans="1:26" ht="15.75" customHeight="1">
      <c r="A170" s="347"/>
      <c r="B170" s="352"/>
      <c r="C170" s="362"/>
      <c r="D170" s="354"/>
      <c r="E170" s="354"/>
      <c r="F170" s="354"/>
      <c r="G170" s="354"/>
      <c r="H170" s="354"/>
      <c r="I170" s="354"/>
      <c r="J170" s="354"/>
      <c r="K170" s="354"/>
      <c r="L170" s="354"/>
      <c r="M170" s="354"/>
      <c r="N170" s="354"/>
      <c r="O170" s="354"/>
      <c r="P170" s="354"/>
      <c r="Q170" s="354"/>
      <c r="R170" s="354"/>
      <c r="S170" s="354"/>
      <c r="T170" s="354"/>
      <c r="U170" s="354"/>
      <c r="V170" s="354"/>
      <c r="W170" s="354"/>
      <c r="X170" s="354"/>
      <c r="Y170" s="354"/>
      <c r="Z170" s="354"/>
    </row>
    <row r="171" spans="1:26" ht="15.75" customHeight="1">
      <c r="A171" s="347"/>
      <c r="B171" s="352"/>
      <c r="C171" s="362"/>
      <c r="D171" s="354"/>
      <c r="E171" s="354"/>
      <c r="F171" s="354"/>
      <c r="G171" s="354"/>
      <c r="H171" s="354"/>
      <c r="I171" s="354"/>
      <c r="J171" s="354"/>
      <c r="K171" s="354"/>
      <c r="L171" s="354"/>
      <c r="M171" s="354"/>
      <c r="N171" s="354"/>
      <c r="O171" s="354"/>
      <c r="P171" s="354"/>
      <c r="Q171" s="354"/>
      <c r="R171" s="354"/>
      <c r="S171" s="354"/>
      <c r="T171" s="354"/>
      <c r="U171" s="354"/>
      <c r="V171" s="354"/>
      <c r="W171" s="354"/>
      <c r="X171" s="354"/>
      <c r="Y171" s="354"/>
      <c r="Z171" s="354"/>
    </row>
    <row r="172" spans="1:26" ht="15.75" customHeight="1">
      <c r="A172" s="347"/>
      <c r="B172" s="352"/>
      <c r="C172" s="362"/>
      <c r="D172" s="354"/>
      <c r="E172" s="354"/>
      <c r="F172" s="354"/>
      <c r="G172" s="354"/>
      <c r="H172" s="354"/>
      <c r="I172" s="354"/>
      <c r="J172" s="354"/>
      <c r="K172" s="354"/>
      <c r="L172" s="354"/>
      <c r="M172" s="354"/>
      <c r="N172" s="354"/>
      <c r="O172" s="354"/>
      <c r="P172" s="354"/>
      <c r="Q172" s="354"/>
      <c r="R172" s="354"/>
      <c r="S172" s="354"/>
      <c r="T172" s="354"/>
      <c r="U172" s="354"/>
      <c r="V172" s="354"/>
      <c r="W172" s="354"/>
      <c r="X172" s="354"/>
      <c r="Y172" s="354"/>
      <c r="Z172" s="354"/>
    </row>
    <row r="173" spans="1:26" ht="15.75" customHeight="1">
      <c r="A173" s="347"/>
      <c r="B173" s="352"/>
      <c r="C173" s="362"/>
      <c r="D173" s="354"/>
      <c r="E173" s="354"/>
      <c r="F173" s="354"/>
      <c r="G173" s="354"/>
      <c r="H173" s="354"/>
      <c r="I173" s="354"/>
      <c r="J173" s="354"/>
      <c r="K173" s="354"/>
      <c r="L173" s="354"/>
      <c r="M173" s="354"/>
      <c r="N173" s="354"/>
      <c r="O173" s="354"/>
      <c r="P173" s="354"/>
      <c r="Q173" s="354"/>
      <c r="R173" s="354"/>
      <c r="S173" s="354"/>
      <c r="T173" s="354"/>
      <c r="U173" s="354"/>
      <c r="V173" s="354"/>
      <c r="W173" s="354"/>
      <c r="X173" s="354"/>
      <c r="Y173" s="354"/>
      <c r="Z173" s="354"/>
    </row>
    <row r="174" spans="1:26" ht="15.75" customHeight="1">
      <c r="A174" s="347"/>
      <c r="B174" s="352"/>
      <c r="C174" s="362"/>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row>
    <row r="175" spans="1:26" ht="15.75" customHeight="1">
      <c r="A175" s="347"/>
      <c r="B175" s="352"/>
      <c r="C175" s="362"/>
      <c r="D175" s="354"/>
      <c r="E175" s="354"/>
      <c r="F175" s="354"/>
      <c r="G175" s="354"/>
      <c r="H175" s="354"/>
      <c r="I175" s="354"/>
      <c r="J175" s="354"/>
      <c r="K175" s="354"/>
      <c r="L175" s="354"/>
      <c r="M175" s="354"/>
      <c r="N175" s="354"/>
      <c r="O175" s="354"/>
      <c r="P175" s="354"/>
      <c r="Q175" s="354"/>
      <c r="R175" s="354"/>
      <c r="S175" s="354"/>
      <c r="T175" s="354"/>
      <c r="U175" s="354"/>
      <c r="V175" s="354"/>
      <c r="W175" s="354"/>
      <c r="X175" s="354"/>
      <c r="Y175" s="354"/>
      <c r="Z175" s="354"/>
    </row>
    <row r="176" spans="1:26" ht="15.75" customHeight="1">
      <c r="A176" s="347"/>
      <c r="B176" s="352"/>
      <c r="C176" s="362"/>
      <c r="D176" s="354"/>
      <c r="E176" s="354"/>
      <c r="F176" s="354"/>
      <c r="G176" s="354"/>
      <c r="H176" s="354"/>
      <c r="I176" s="354"/>
      <c r="J176" s="354"/>
      <c r="K176" s="354"/>
      <c r="L176" s="354"/>
      <c r="M176" s="354"/>
      <c r="N176" s="354"/>
      <c r="O176" s="354"/>
      <c r="P176" s="354"/>
      <c r="Q176" s="354"/>
      <c r="R176" s="354"/>
      <c r="S176" s="354"/>
      <c r="T176" s="354"/>
      <c r="U176" s="354"/>
      <c r="V176" s="354"/>
      <c r="W176" s="354"/>
      <c r="X176" s="354"/>
      <c r="Y176" s="354"/>
      <c r="Z176" s="354"/>
    </row>
    <row r="177" spans="1:26" ht="15.75" customHeight="1">
      <c r="A177" s="347"/>
      <c r="B177" s="352"/>
      <c r="C177" s="362"/>
      <c r="D177" s="354"/>
      <c r="E177" s="354"/>
      <c r="F177" s="354"/>
      <c r="G177" s="354"/>
      <c r="H177" s="354"/>
      <c r="I177" s="354"/>
      <c r="J177" s="354"/>
      <c r="K177" s="354"/>
      <c r="L177" s="354"/>
      <c r="M177" s="354"/>
      <c r="N177" s="354"/>
      <c r="O177" s="354"/>
      <c r="P177" s="354"/>
      <c r="Q177" s="354"/>
      <c r="R177" s="354"/>
      <c r="S177" s="354"/>
      <c r="T177" s="354"/>
      <c r="U177" s="354"/>
      <c r="V177" s="354"/>
      <c r="W177" s="354"/>
      <c r="X177" s="354"/>
      <c r="Y177" s="354"/>
      <c r="Z177" s="354"/>
    </row>
    <row r="178" spans="1:26" ht="15.75" customHeight="1">
      <c r="A178" s="347"/>
      <c r="B178" s="352"/>
      <c r="C178" s="362"/>
      <c r="D178" s="354"/>
      <c r="E178" s="354"/>
      <c r="F178" s="354"/>
      <c r="G178" s="354"/>
      <c r="H178" s="354"/>
      <c r="I178" s="354"/>
      <c r="J178" s="354"/>
      <c r="K178" s="354"/>
      <c r="L178" s="354"/>
      <c r="M178" s="354"/>
      <c r="N178" s="354"/>
      <c r="O178" s="354"/>
      <c r="P178" s="354"/>
      <c r="Q178" s="354"/>
      <c r="R178" s="354"/>
      <c r="S178" s="354"/>
      <c r="T178" s="354"/>
      <c r="U178" s="354"/>
      <c r="V178" s="354"/>
      <c r="W178" s="354"/>
      <c r="X178" s="354"/>
      <c r="Y178" s="354"/>
      <c r="Z178" s="354"/>
    </row>
    <row r="179" spans="1:26" ht="15.75" customHeight="1">
      <c r="A179" s="347"/>
      <c r="B179" s="352"/>
      <c r="C179" s="362"/>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row>
    <row r="180" spans="1:26" ht="15.75" customHeight="1">
      <c r="A180" s="347"/>
      <c r="B180" s="352"/>
      <c r="C180" s="362"/>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row>
    <row r="181" spans="1:26" ht="15.75" customHeight="1">
      <c r="A181" s="347"/>
      <c r="B181" s="352"/>
      <c r="C181" s="362"/>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row>
    <row r="182" spans="1:26" ht="15.75" customHeight="1">
      <c r="A182" s="347"/>
      <c r="B182" s="352"/>
      <c r="C182" s="362"/>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row>
    <row r="183" spans="1:26" ht="15.75" customHeight="1">
      <c r="A183" s="347"/>
      <c r="B183" s="352"/>
      <c r="C183" s="362"/>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row>
    <row r="184" spans="1:26" ht="15.75" customHeight="1">
      <c r="A184" s="347"/>
      <c r="B184" s="352"/>
      <c r="C184" s="362"/>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row>
    <row r="185" spans="1:26" ht="15.75" customHeight="1">
      <c r="A185" s="347"/>
      <c r="B185" s="352"/>
      <c r="C185" s="362"/>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row>
    <row r="186" spans="1:26" ht="15.75" customHeight="1">
      <c r="A186" s="347"/>
      <c r="B186" s="352"/>
      <c r="C186" s="362"/>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row>
    <row r="187" spans="1:26" ht="15.75" customHeight="1">
      <c r="A187" s="347"/>
      <c r="B187" s="352"/>
      <c r="C187" s="362"/>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row>
    <row r="188" spans="1:26" ht="15.75" customHeight="1">
      <c r="A188" s="347"/>
      <c r="B188" s="352"/>
      <c r="C188" s="362"/>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row>
    <row r="189" spans="1:26" ht="15.75" customHeight="1">
      <c r="A189" s="347"/>
      <c r="B189" s="352"/>
      <c r="C189" s="362"/>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row>
    <row r="190" spans="1:26" ht="15.75" customHeight="1">
      <c r="A190" s="347"/>
      <c r="B190" s="352"/>
      <c r="C190" s="362"/>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row>
    <row r="191" spans="1:26" ht="15.75" customHeight="1">
      <c r="A191" s="347"/>
      <c r="B191" s="352"/>
      <c r="C191" s="362"/>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row>
    <row r="192" spans="1:26" ht="15.75" customHeight="1">
      <c r="A192" s="347"/>
      <c r="B192" s="352"/>
      <c r="C192" s="362"/>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row>
    <row r="193" spans="1:26" ht="15.75" customHeight="1">
      <c r="A193" s="347"/>
      <c r="B193" s="352"/>
      <c r="C193" s="362"/>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row>
    <row r="194" spans="1:26" ht="15.75" customHeight="1">
      <c r="A194" s="347"/>
      <c r="B194" s="352"/>
      <c r="C194" s="362"/>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row>
    <row r="195" spans="1:26" ht="15.75" customHeight="1">
      <c r="A195" s="347"/>
      <c r="B195" s="352"/>
      <c r="C195" s="362"/>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row>
    <row r="196" spans="1:26" ht="15.75" customHeight="1">
      <c r="A196" s="347"/>
      <c r="B196" s="352"/>
      <c r="C196" s="362"/>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row>
    <row r="197" spans="1:26" ht="15.75" customHeight="1">
      <c r="A197" s="347"/>
      <c r="B197" s="352"/>
      <c r="C197" s="362"/>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row>
    <row r="198" spans="1:26" ht="15.75" customHeight="1">
      <c r="A198" s="347"/>
      <c r="B198" s="352"/>
      <c r="C198" s="362"/>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row>
    <row r="199" spans="1:26" ht="15.75" customHeight="1">
      <c r="A199" s="347"/>
      <c r="B199" s="352"/>
      <c r="C199" s="362"/>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row>
    <row r="200" spans="1:26" ht="15.75" customHeight="1">
      <c r="A200" s="347"/>
      <c r="B200" s="352"/>
      <c r="C200" s="362"/>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row>
    <row r="201" spans="1:26" ht="15.75" customHeight="1">
      <c r="A201" s="347"/>
      <c r="B201" s="352"/>
      <c r="C201" s="362"/>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row>
    <row r="202" spans="1:26" ht="15.75" customHeight="1">
      <c r="A202" s="347"/>
      <c r="B202" s="352"/>
      <c r="C202" s="362"/>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row>
    <row r="203" spans="1:26" ht="15.75" customHeight="1">
      <c r="A203" s="347"/>
      <c r="B203" s="352"/>
      <c r="C203" s="362"/>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row>
    <row r="204" spans="1:26" ht="15.75" customHeight="1">
      <c r="A204" s="347"/>
      <c r="B204" s="352"/>
      <c r="C204" s="362"/>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row>
    <row r="205" spans="1:26" ht="15.75" customHeight="1">
      <c r="A205" s="347"/>
      <c r="B205" s="352"/>
      <c r="C205" s="362"/>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row>
    <row r="206" spans="1:26" ht="15.75" customHeight="1">
      <c r="A206" s="347"/>
      <c r="B206" s="352"/>
      <c r="C206" s="362"/>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row>
    <row r="207" spans="1:26" ht="15.75" customHeight="1">
      <c r="A207" s="347"/>
      <c r="B207" s="352"/>
      <c r="C207" s="362"/>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row>
    <row r="208" spans="1:26" ht="15.75" customHeight="1">
      <c r="A208" s="347"/>
      <c r="B208" s="352"/>
      <c r="C208" s="362"/>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row>
    <row r="209" spans="1:26" ht="15.75" customHeight="1">
      <c r="A209" s="347"/>
      <c r="B209" s="352"/>
      <c r="C209" s="362"/>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row>
    <row r="210" spans="1:26" ht="15.75" customHeight="1">
      <c r="A210" s="347"/>
      <c r="B210" s="352"/>
      <c r="C210" s="362"/>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row>
    <row r="211" spans="1:26" ht="15.75" customHeight="1">
      <c r="A211" s="347"/>
      <c r="B211" s="352"/>
      <c r="C211" s="362"/>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row>
    <row r="212" spans="1:26" ht="15.75" customHeight="1">
      <c r="A212" s="347"/>
      <c r="B212" s="352"/>
      <c r="C212" s="362"/>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row>
    <row r="213" spans="1:26" ht="15.75" customHeight="1">
      <c r="A213" s="347"/>
      <c r="B213" s="352"/>
      <c r="C213" s="362"/>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row>
    <row r="214" spans="1:26" ht="15.75" customHeight="1">
      <c r="A214" s="347"/>
      <c r="B214" s="352"/>
      <c r="C214" s="362"/>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row>
    <row r="215" spans="1:26" ht="15.75" customHeight="1">
      <c r="A215" s="347"/>
      <c r="B215" s="352"/>
      <c r="C215" s="362"/>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row>
    <row r="216" spans="1:26" ht="15.75" customHeight="1">
      <c r="A216" s="347"/>
      <c r="B216" s="352"/>
      <c r="C216" s="362"/>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row>
    <row r="217" spans="1:26" ht="15.75" customHeight="1">
      <c r="A217" s="347"/>
      <c r="B217" s="352"/>
      <c r="C217" s="362"/>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row>
    <row r="218" spans="1:26" ht="15.75" customHeight="1">
      <c r="A218" s="347"/>
      <c r="B218" s="352"/>
      <c r="C218" s="362"/>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row>
    <row r="219" spans="1:26" ht="15.75" customHeight="1">
      <c r="A219" s="347"/>
      <c r="B219" s="352"/>
      <c r="C219" s="362"/>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row>
    <row r="220" spans="1:26" ht="15.75" customHeight="1">
      <c r="A220" s="347"/>
      <c r="B220" s="352"/>
      <c r="C220" s="362"/>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row>
    <row r="221" spans="1:26" ht="15.75" customHeight="1">
      <c r="A221" s="347"/>
      <c r="B221" s="352"/>
      <c r="C221" s="362"/>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row>
    <row r="222" spans="1:26" ht="15.75" customHeight="1">
      <c r="A222" s="347"/>
      <c r="B222" s="352"/>
      <c r="C222" s="362"/>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5.75" customHeight="1">
      <c r="A223" s="347"/>
      <c r="B223" s="352"/>
      <c r="C223" s="362"/>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5.75" customHeight="1">
      <c r="A224" s="347"/>
      <c r="B224" s="352"/>
      <c r="C224" s="362"/>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5.75" customHeight="1">
      <c r="A225" s="347"/>
      <c r="B225" s="352"/>
      <c r="C225" s="362"/>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5.75" customHeight="1">
      <c r="A226" s="347"/>
      <c r="B226" s="352"/>
      <c r="C226" s="362"/>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5.75" customHeight="1">
      <c r="A227" s="347"/>
      <c r="B227" s="352"/>
      <c r="C227" s="362"/>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5.75" customHeight="1">
      <c r="A228" s="347"/>
      <c r="B228" s="352"/>
      <c r="C228" s="362"/>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5.75" customHeight="1">
      <c r="A229" s="347"/>
      <c r="B229" s="352"/>
      <c r="C229" s="362"/>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5.75" customHeight="1">
      <c r="A230" s="347"/>
      <c r="B230" s="352"/>
      <c r="C230" s="362"/>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5.75" customHeight="1">
      <c r="A231" s="347"/>
      <c r="B231" s="352"/>
      <c r="C231" s="362"/>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5.75" customHeight="1">
      <c r="A232" s="347"/>
      <c r="B232" s="352"/>
      <c r="C232" s="362"/>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5.75" customHeight="1">
      <c r="A233" s="347"/>
      <c r="B233" s="352"/>
      <c r="C233" s="362"/>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5.75" customHeight="1">
      <c r="A234" s="347"/>
      <c r="B234" s="352"/>
      <c r="C234" s="362"/>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5.75" customHeight="1">
      <c r="A235" s="347"/>
      <c r="B235" s="352"/>
      <c r="C235" s="362"/>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5.75" customHeight="1">
      <c r="A236" s="347"/>
      <c r="B236" s="352"/>
      <c r="C236" s="362"/>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5.75" customHeight="1">
      <c r="A237" s="347"/>
      <c r="B237" s="352"/>
      <c r="C237" s="362"/>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5.75" customHeight="1">
      <c r="A238" s="347"/>
      <c r="B238" s="352"/>
      <c r="C238" s="362"/>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5.75" customHeight="1">
      <c r="A239" s="347"/>
      <c r="B239" s="352"/>
      <c r="C239" s="362"/>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5.75" customHeight="1">
      <c r="A240" s="347"/>
      <c r="B240" s="352"/>
      <c r="C240" s="362"/>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5.75" customHeight="1">
      <c r="A241" s="347"/>
      <c r="B241" s="352"/>
      <c r="C241" s="362"/>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5.75" customHeight="1">
      <c r="A242" s="347"/>
      <c r="B242" s="352"/>
      <c r="C242" s="362"/>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5.75" customHeight="1">
      <c r="A243" s="347"/>
      <c r="B243" s="352"/>
      <c r="C243" s="362"/>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5.75" customHeight="1">
      <c r="A244" s="347"/>
      <c r="B244" s="352"/>
      <c r="C244" s="362"/>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5.75" customHeight="1">
      <c r="A245" s="347"/>
      <c r="B245" s="352"/>
      <c r="C245" s="362"/>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5.75" customHeight="1">
      <c r="A246" s="347"/>
      <c r="B246" s="352"/>
      <c r="C246" s="362"/>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5.75" customHeight="1">
      <c r="A247" s="347"/>
      <c r="B247" s="352"/>
      <c r="C247" s="362"/>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5.75" customHeight="1">
      <c r="A248" s="347"/>
      <c r="B248" s="352"/>
      <c r="C248" s="362"/>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5.75" customHeight="1">
      <c r="A249" s="347"/>
      <c r="B249" s="352"/>
      <c r="C249" s="362"/>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5.75" customHeight="1">
      <c r="A250" s="347"/>
      <c r="B250" s="352"/>
      <c r="C250" s="362"/>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5.75" customHeight="1">
      <c r="A251" s="347"/>
      <c r="B251" s="352"/>
      <c r="C251" s="362"/>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5.75" customHeight="1">
      <c r="A252" s="347"/>
      <c r="B252" s="352"/>
      <c r="C252" s="362"/>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5.75" customHeight="1">
      <c r="A253" s="347"/>
      <c r="B253" s="352"/>
      <c r="C253" s="362"/>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5.75" customHeight="1">
      <c r="A254" s="347"/>
      <c r="B254" s="352"/>
      <c r="C254" s="362"/>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5.75" customHeight="1">
      <c r="A255" s="347"/>
      <c r="B255" s="352"/>
      <c r="C255" s="362"/>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5.75" customHeight="1">
      <c r="A256" s="347"/>
      <c r="B256" s="352"/>
      <c r="C256" s="362"/>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5.75" customHeight="1">
      <c r="A257" s="347"/>
      <c r="B257" s="352"/>
      <c r="C257" s="362"/>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5.75" customHeight="1">
      <c r="A258" s="347"/>
      <c r="B258" s="352"/>
      <c r="C258" s="362"/>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5.75" customHeight="1">
      <c r="A259" s="347"/>
      <c r="B259" s="352"/>
      <c r="C259" s="362"/>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5.75" customHeight="1">
      <c r="A260" s="347"/>
      <c r="B260" s="352"/>
      <c r="C260" s="362"/>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5.75" customHeight="1">
      <c r="A261" s="347"/>
      <c r="B261" s="352"/>
      <c r="C261" s="362"/>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5.75" customHeight="1">
      <c r="A262" s="347"/>
      <c r="B262" s="352"/>
      <c r="C262" s="362"/>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5.75" customHeight="1">
      <c r="A263" s="347"/>
      <c r="B263" s="352"/>
      <c r="C263" s="362"/>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5.75" customHeight="1">
      <c r="A264" s="347"/>
      <c r="B264" s="352"/>
      <c r="C264" s="362"/>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5.75" customHeight="1">
      <c r="A265" s="347"/>
      <c r="B265" s="352"/>
      <c r="C265" s="362"/>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5.75" customHeight="1">
      <c r="A266" s="347"/>
      <c r="B266" s="352"/>
      <c r="C266" s="362"/>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5.75" customHeight="1">
      <c r="A267" s="347"/>
      <c r="B267" s="352"/>
      <c r="C267" s="362"/>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5.75" customHeight="1">
      <c r="A268" s="347"/>
      <c r="B268" s="352"/>
      <c r="C268" s="362"/>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5.75" customHeight="1">
      <c r="A269" s="347"/>
      <c r="B269" s="352"/>
      <c r="C269" s="362"/>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5.75" customHeight="1">
      <c r="A270" s="347"/>
      <c r="B270" s="352"/>
      <c r="C270" s="362"/>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5.75" customHeight="1">
      <c r="A271" s="347"/>
      <c r="B271" s="352"/>
      <c r="C271" s="362"/>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5.75" customHeight="1">
      <c r="A272" s="347"/>
      <c r="B272" s="352"/>
      <c r="C272" s="362"/>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5.75" customHeight="1">
      <c r="A273" s="347"/>
      <c r="B273" s="352"/>
      <c r="C273" s="362"/>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5.75" customHeight="1">
      <c r="A274" s="347"/>
      <c r="B274" s="352"/>
      <c r="C274" s="362"/>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5.75" customHeight="1">
      <c r="A275" s="347"/>
      <c r="B275" s="352"/>
      <c r="C275" s="362"/>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5.75" customHeight="1">
      <c r="A276" s="347"/>
      <c r="B276" s="352"/>
      <c r="C276" s="362"/>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5.75" customHeight="1">
      <c r="A277" s="347"/>
      <c r="B277" s="352"/>
      <c r="C277" s="362"/>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5.75" customHeight="1">
      <c r="A278" s="347"/>
      <c r="B278" s="352"/>
      <c r="C278" s="362"/>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5.75" customHeight="1">
      <c r="A279" s="347"/>
      <c r="B279" s="352"/>
      <c r="C279" s="362"/>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5.75" customHeight="1">
      <c r="A280" s="347"/>
      <c r="B280" s="352"/>
      <c r="C280" s="362"/>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5.75" customHeight="1">
      <c r="A281" s="347"/>
      <c r="B281" s="352"/>
      <c r="C281" s="362"/>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5.75" customHeight="1">
      <c r="A282" s="347"/>
      <c r="B282" s="352"/>
      <c r="C282" s="362"/>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5.75" customHeight="1">
      <c r="A283" s="347"/>
      <c r="B283" s="352"/>
      <c r="C283" s="362"/>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5.75" customHeight="1">
      <c r="A284" s="347"/>
      <c r="B284" s="352"/>
      <c r="C284" s="362"/>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5.75" customHeight="1">
      <c r="A285" s="347"/>
      <c r="B285" s="352"/>
      <c r="C285" s="362"/>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5.75" customHeight="1">
      <c r="A286" s="347"/>
      <c r="B286" s="352"/>
      <c r="C286" s="362"/>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5.75" customHeight="1">
      <c r="A287" s="347"/>
      <c r="B287" s="352"/>
      <c r="C287" s="362"/>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5.75" customHeight="1">
      <c r="A288" s="347"/>
      <c r="B288" s="352"/>
      <c r="C288" s="362"/>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5.75" customHeight="1">
      <c r="A289" s="347"/>
      <c r="B289" s="352"/>
      <c r="C289" s="362"/>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5.75" customHeight="1">
      <c r="A290" s="347"/>
      <c r="B290" s="352"/>
      <c r="C290" s="362"/>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5.75" customHeight="1">
      <c r="A291" s="347"/>
      <c r="B291" s="352"/>
      <c r="C291" s="362"/>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5.75" customHeight="1">
      <c r="A292" s="347"/>
      <c r="B292" s="352"/>
      <c r="C292" s="362"/>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5.75" customHeight="1">
      <c r="A293" s="347"/>
      <c r="B293" s="352"/>
      <c r="C293" s="362"/>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5.75" customHeight="1">
      <c r="A294" s="347"/>
      <c r="B294" s="352"/>
      <c r="C294" s="362"/>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5.75" customHeight="1">
      <c r="A295" s="347"/>
      <c r="B295" s="352"/>
      <c r="C295" s="362"/>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5.75" customHeight="1">
      <c r="A296" s="347"/>
      <c r="B296" s="352"/>
      <c r="C296" s="362"/>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5.75" customHeight="1">
      <c r="A297" s="347"/>
      <c r="B297" s="352"/>
      <c r="C297" s="362"/>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5.75" customHeight="1">
      <c r="A298" s="347"/>
      <c r="B298" s="352"/>
      <c r="C298" s="362"/>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5.75" customHeight="1">
      <c r="A299" s="347"/>
      <c r="B299" s="352"/>
      <c r="C299" s="362"/>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5.75" customHeight="1">
      <c r="A300" s="347"/>
      <c r="B300" s="352"/>
      <c r="C300" s="362"/>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5.75" customHeight="1">
      <c r="A301" s="347"/>
      <c r="B301" s="352"/>
      <c r="C301" s="362"/>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5.75" customHeight="1">
      <c r="A302" s="347"/>
      <c r="B302" s="352"/>
      <c r="C302" s="362"/>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5.75" customHeight="1">
      <c r="A303" s="347"/>
      <c r="B303" s="352"/>
      <c r="C303" s="362"/>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5.75" customHeight="1">
      <c r="A304" s="347"/>
      <c r="B304" s="352"/>
      <c r="C304" s="362"/>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5.75" customHeight="1">
      <c r="A305" s="347"/>
      <c r="B305" s="352"/>
      <c r="C305" s="362"/>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5.75" customHeight="1">
      <c r="A306" s="347"/>
      <c r="B306" s="352"/>
      <c r="C306" s="362"/>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5.75" customHeight="1">
      <c r="A307" s="347"/>
      <c r="B307" s="352"/>
      <c r="C307" s="362"/>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5.75" customHeight="1">
      <c r="A308" s="347"/>
      <c r="B308" s="352"/>
      <c r="C308" s="362"/>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5.75" customHeight="1">
      <c r="A309" s="347"/>
      <c r="B309" s="352"/>
      <c r="C309" s="362"/>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5.75" customHeight="1">
      <c r="A310" s="347"/>
      <c r="B310" s="352"/>
      <c r="C310" s="362"/>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5.75" customHeight="1">
      <c r="A311" s="347"/>
      <c r="B311" s="352"/>
      <c r="C311" s="362"/>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5.75" customHeight="1">
      <c r="A312" s="347"/>
      <c r="B312" s="352"/>
      <c r="C312" s="362"/>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5.75" customHeight="1">
      <c r="A313" s="347"/>
      <c r="B313" s="352"/>
      <c r="C313" s="362"/>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5.75" customHeight="1">
      <c r="A314" s="347"/>
      <c r="B314" s="352"/>
      <c r="C314" s="362"/>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5.75" customHeight="1">
      <c r="A315" s="347"/>
      <c r="B315" s="352"/>
      <c r="C315" s="362"/>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5.75" customHeight="1">
      <c r="A316" s="347"/>
      <c r="B316" s="352"/>
      <c r="C316" s="362"/>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5.75" customHeight="1">
      <c r="A317" s="347"/>
      <c r="B317" s="352"/>
      <c r="C317" s="362"/>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5.75" customHeight="1">
      <c r="A318" s="347"/>
      <c r="B318" s="352"/>
      <c r="C318" s="362"/>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5.75" customHeight="1">
      <c r="A319" s="347"/>
      <c r="B319" s="352"/>
      <c r="C319" s="362"/>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5.75" customHeight="1">
      <c r="A320" s="347"/>
      <c r="B320" s="352"/>
      <c r="C320" s="362"/>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5.75" customHeight="1">
      <c r="A321" s="347"/>
      <c r="B321" s="352"/>
      <c r="C321" s="362"/>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5.75" customHeight="1">
      <c r="A322" s="347"/>
      <c r="B322" s="352"/>
      <c r="C322" s="362"/>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5.75" customHeight="1">
      <c r="A323" s="347"/>
      <c r="B323" s="352"/>
      <c r="C323" s="362"/>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5.75" customHeight="1">
      <c r="A324" s="347"/>
      <c r="B324" s="352"/>
      <c r="C324" s="362"/>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5.75" customHeight="1">
      <c r="A325" s="347"/>
      <c r="B325" s="352"/>
      <c r="C325" s="362"/>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5.75" customHeight="1">
      <c r="A326" s="347"/>
      <c r="B326" s="352"/>
      <c r="C326" s="362"/>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5.75" customHeight="1">
      <c r="A327" s="347"/>
      <c r="B327" s="352"/>
      <c r="C327" s="362"/>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5.75" customHeight="1">
      <c r="A328" s="347"/>
      <c r="B328" s="352"/>
      <c r="C328" s="362"/>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5.75" customHeight="1">
      <c r="A329" s="347"/>
      <c r="B329" s="352"/>
      <c r="C329" s="362"/>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5.75" customHeight="1">
      <c r="A330" s="347"/>
      <c r="B330" s="352"/>
      <c r="C330" s="362"/>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5.75" customHeight="1">
      <c r="A331" s="347"/>
      <c r="B331" s="352"/>
      <c r="C331" s="362"/>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5.75" customHeight="1">
      <c r="A332" s="347"/>
      <c r="B332" s="352"/>
      <c r="C332" s="362"/>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5.75" customHeight="1">
      <c r="A333" s="347"/>
      <c r="B333" s="352"/>
      <c r="C333" s="362"/>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5.75" customHeight="1">
      <c r="A334" s="347"/>
      <c r="B334" s="352"/>
      <c r="C334" s="362"/>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5.75" customHeight="1">
      <c r="A335" s="347"/>
      <c r="B335" s="352"/>
      <c r="C335" s="362"/>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5.75" customHeight="1">
      <c r="A336" s="347"/>
      <c r="B336" s="352"/>
      <c r="C336" s="362"/>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5.75" customHeight="1">
      <c r="A337" s="347"/>
      <c r="B337" s="352"/>
      <c r="C337" s="362"/>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5.75" customHeight="1">
      <c r="A338" s="347"/>
      <c r="B338" s="352"/>
      <c r="C338" s="362"/>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5.75" customHeight="1">
      <c r="A339" s="347"/>
      <c r="B339" s="352"/>
      <c r="C339" s="362"/>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5.75" customHeight="1">
      <c r="A340" s="347"/>
      <c r="B340" s="352"/>
      <c r="C340" s="362"/>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5.75" customHeight="1">
      <c r="A341" s="347"/>
      <c r="B341" s="352"/>
      <c r="C341" s="362"/>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5.75" customHeight="1">
      <c r="A342" s="347"/>
      <c r="B342" s="352"/>
      <c r="C342" s="362"/>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5.75" customHeight="1">
      <c r="A343" s="347"/>
      <c r="B343" s="352"/>
      <c r="C343" s="362"/>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5.75" customHeight="1">
      <c r="A344" s="347"/>
      <c r="B344" s="352"/>
      <c r="C344" s="362"/>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5.75" customHeight="1">
      <c r="A345" s="347"/>
      <c r="B345" s="352"/>
      <c r="C345" s="362"/>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5.75" customHeight="1">
      <c r="A346" s="347"/>
      <c r="B346" s="352"/>
      <c r="C346" s="362"/>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5.75" customHeight="1">
      <c r="A347" s="347"/>
      <c r="B347" s="352"/>
      <c r="C347" s="362"/>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5.75" customHeight="1">
      <c r="A348" s="347"/>
      <c r="B348" s="352"/>
      <c r="C348" s="362"/>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5.75" customHeight="1">
      <c r="A349" s="347"/>
      <c r="B349" s="352"/>
      <c r="C349" s="362"/>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5.75" customHeight="1">
      <c r="A350" s="347"/>
      <c r="B350" s="352"/>
      <c r="C350" s="362"/>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5.75" customHeight="1">
      <c r="A351" s="347"/>
      <c r="B351" s="352"/>
      <c r="C351" s="362"/>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5.75" customHeight="1">
      <c r="A352" s="347"/>
      <c r="B352" s="352"/>
      <c r="C352" s="362"/>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5.75" customHeight="1">
      <c r="A353" s="347"/>
      <c r="B353" s="352"/>
      <c r="C353" s="362"/>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5.75" customHeight="1">
      <c r="A354" s="347"/>
      <c r="B354" s="352"/>
      <c r="C354" s="362"/>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5.75" customHeight="1">
      <c r="A355" s="347"/>
      <c r="B355" s="352"/>
      <c r="C355" s="362"/>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5.75" customHeight="1">
      <c r="A356" s="347"/>
      <c r="B356" s="352"/>
      <c r="C356" s="362"/>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5.75" customHeight="1">
      <c r="A357" s="347"/>
      <c r="B357" s="352"/>
      <c r="C357" s="362"/>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5.75" customHeight="1">
      <c r="A358" s="347"/>
      <c r="B358" s="352"/>
      <c r="C358" s="362"/>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5.75" customHeight="1">
      <c r="A359" s="347"/>
      <c r="B359" s="352"/>
      <c r="C359" s="362"/>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5.75" customHeight="1">
      <c r="A360" s="347"/>
      <c r="B360" s="352"/>
      <c r="C360" s="362"/>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5.75" customHeight="1">
      <c r="A361" s="347"/>
      <c r="B361" s="352"/>
      <c r="C361" s="362"/>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5.75" customHeight="1">
      <c r="A362" s="347"/>
      <c r="B362" s="352"/>
      <c r="C362" s="362"/>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5.75" customHeight="1">
      <c r="A363" s="347"/>
      <c r="B363" s="352"/>
      <c r="C363" s="362"/>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5.75" customHeight="1">
      <c r="A364" s="347"/>
      <c r="B364" s="352"/>
      <c r="C364" s="362"/>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5.75" customHeight="1">
      <c r="A365" s="347"/>
      <c r="B365" s="352"/>
      <c r="C365" s="362"/>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5.75" customHeight="1">
      <c r="A366" s="347"/>
      <c r="B366" s="352"/>
      <c r="C366" s="362"/>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5.75" customHeight="1">
      <c r="A367" s="347"/>
      <c r="B367" s="352"/>
      <c r="C367" s="362"/>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5.75" customHeight="1">
      <c r="A368" s="347"/>
      <c r="B368" s="352"/>
      <c r="C368" s="362"/>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5.75" customHeight="1">
      <c r="A369" s="347"/>
      <c r="B369" s="352"/>
      <c r="C369" s="362"/>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5.75" customHeight="1">
      <c r="A370" s="347"/>
      <c r="B370" s="352"/>
      <c r="C370" s="362"/>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5.75" customHeight="1">
      <c r="A371" s="347"/>
      <c r="B371" s="352"/>
      <c r="C371" s="362"/>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5.75" customHeight="1">
      <c r="A372" s="347"/>
      <c r="B372" s="352"/>
      <c r="C372" s="362"/>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5.75" customHeight="1">
      <c r="A373" s="347"/>
      <c r="B373" s="352"/>
      <c r="C373" s="362"/>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5.75" customHeight="1">
      <c r="A374" s="347"/>
      <c r="B374" s="352"/>
      <c r="C374" s="362"/>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5.75" customHeight="1">
      <c r="A375" s="347"/>
      <c r="B375" s="352"/>
      <c r="C375" s="362"/>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5.75" customHeight="1">
      <c r="A376" s="347"/>
      <c r="B376" s="352"/>
      <c r="C376" s="362"/>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5.75" customHeight="1">
      <c r="A377" s="347"/>
      <c r="B377" s="352"/>
      <c r="C377" s="362"/>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5.75" customHeight="1">
      <c r="A378" s="347"/>
      <c r="B378" s="352"/>
      <c r="C378" s="362"/>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5.75" customHeight="1">
      <c r="A379" s="347"/>
      <c r="B379" s="352"/>
      <c r="C379" s="362"/>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5.75" customHeight="1">
      <c r="A380" s="347"/>
      <c r="B380" s="352"/>
      <c r="C380" s="362"/>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5.75" customHeight="1">
      <c r="A381" s="347"/>
      <c r="B381" s="352"/>
      <c r="C381" s="362"/>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5.75" customHeight="1">
      <c r="A382" s="347"/>
      <c r="B382" s="352"/>
      <c r="C382" s="362"/>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5.75" customHeight="1">
      <c r="A383" s="347"/>
      <c r="B383" s="352"/>
      <c r="C383" s="362"/>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5.75" customHeight="1">
      <c r="A384" s="347"/>
      <c r="B384" s="352"/>
      <c r="C384" s="362"/>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5.75" customHeight="1">
      <c r="A385" s="347"/>
      <c r="B385" s="352"/>
      <c r="C385" s="362"/>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5.75" customHeight="1">
      <c r="A386" s="347"/>
      <c r="B386" s="352"/>
      <c r="C386" s="362"/>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5.75" customHeight="1">
      <c r="A387" s="347"/>
      <c r="B387" s="352"/>
      <c r="C387" s="362"/>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5.75" customHeight="1">
      <c r="A388" s="347"/>
      <c r="B388" s="352"/>
      <c r="C388" s="362"/>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5.75" customHeight="1">
      <c r="A389" s="347"/>
      <c r="B389" s="352"/>
      <c r="C389" s="362"/>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5.75" customHeight="1">
      <c r="A390" s="347"/>
      <c r="B390" s="352"/>
      <c r="C390" s="362"/>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5.75" customHeight="1">
      <c r="A391" s="347"/>
      <c r="B391" s="352"/>
      <c r="C391" s="362"/>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5.75" customHeight="1">
      <c r="A392" s="347"/>
      <c r="B392" s="352"/>
      <c r="C392" s="362"/>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5.75" customHeight="1">
      <c r="A393" s="347"/>
      <c r="B393" s="352"/>
      <c r="C393" s="362"/>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5.75" customHeight="1">
      <c r="A394" s="347"/>
      <c r="B394" s="352"/>
      <c r="C394" s="362"/>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5.75" customHeight="1">
      <c r="A395" s="347"/>
      <c r="B395" s="352"/>
      <c r="C395" s="362"/>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5.75" customHeight="1">
      <c r="A396" s="347"/>
      <c r="B396" s="352"/>
      <c r="C396" s="362"/>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5.75" customHeight="1">
      <c r="A397" s="347"/>
      <c r="B397" s="352"/>
      <c r="C397" s="362"/>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5.75" customHeight="1">
      <c r="A398" s="347"/>
      <c r="B398" s="352"/>
      <c r="C398" s="362"/>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5.75" customHeight="1">
      <c r="A399" s="347"/>
      <c r="B399" s="352"/>
      <c r="C399" s="362"/>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5.75" customHeight="1">
      <c r="A400" s="347"/>
      <c r="B400" s="352"/>
      <c r="C400" s="362"/>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5.75" customHeight="1">
      <c r="A401" s="347"/>
      <c r="B401" s="352"/>
      <c r="C401" s="362"/>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5.75" customHeight="1">
      <c r="A402" s="347"/>
      <c r="B402" s="352"/>
      <c r="C402" s="362"/>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5.75" customHeight="1">
      <c r="A403" s="347"/>
      <c r="B403" s="352"/>
      <c r="C403" s="362"/>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5.75" customHeight="1">
      <c r="A404" s="347"/>
      <c r="B404" s="352"/>
      <c r="C404" s="362"/>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5.75" customHeight="1">
      <c r="A405" s="347"/>
      <c r="B405" s="352"/>
      <c r="C405" s="362"/>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5.75" customHeight="1">
      <c r="A406" s="347"/>
      <c r="B406" s="352"/>
      <c r="C406" s="362"/>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5.75" customHeight="1">
      <c r="A407" s="347"/>
      <c r="B407" s="352"/>
      <c r="C407" s="362"/>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5.75" customHeight="1">
      <c r="A408" s="347"/>
      <c r="B408" s="352"/>
      <c r="C408" s="362"/>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5.75" customHeight="1">
      <c r="A409" s="347"/>
      <c r="B409" s="352"/>
      <c r="C409" s="362"/>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5.75" customHeight="1">
      <c r="A410" s="347"/>
      <c r="B410" s="352"/>
      <c r="C410" s="362"/>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5.75" customHeight="1">
      <c r="A411" s="347"/>
      <c r="B411" s="352"/>
      <c r="C411" s="362"/>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5.75" customHeight="1">
      <c r="A412" s="347"/>
      <c r="B412" s="352"/>
      <c r="C412" s="362"/>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5.75" customHeight="1">
      <c r="A413" s="347"/>
      <c r="B413" s="352"/>
      <c r="C413" s="362"/>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5.75" customHeight="1">
      <c r="A414" s="347"/>
      <c r="B414" s="352"/>
      <c r="C414" s="362"/>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5.75" customHeight="1">
      <c r="A415" s="347"/>
      <c r="B415" s="352"/>
      <c r="C415" s="362"/>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5.75" customHeight="1">
      <c r="A416" s="347"/>
      <c r="B416" s="352"/>
      <c r="C416" s="362"/>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5.75" customHeight="1">
      <c r="A417" s="347"/>
      <c r="B417" s="352"/>
      <c r="C417" s="362"/>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5.75" customHeight="1">
      <c r="A418" s="347"/>
      <c r="B418" s="352"/>
      <c r="C418" s="362"/>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5.75" customHeight="1">
      <c r="A419" s="347"/>
      <c r="B419" s="352"/>
      <c r="C419" s="362"/>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5.75" customHeight="1">
      <c r="A420" s="347"/>
      <c r="B420" s="352"/>
      <c r="C420" s="362"/>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5.75" customHeight="1">
      <c r="A421" s="347"/>
      <c r="B421" s="352"/>
      <c r="C421" s="362"/>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5.75" customHeight="1">
      <c r="A422" s="347"/>
      <c r="B422" s="352"/>
      <c r="C422" s="362"/>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5.75" customHeight="1">
      <c r="A423" s="347"/>
      <c r="B423" s="352"/>
      <c r="C423" s="362"/>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5.75" customHeight="1">
      <c r="A424" s="347"/>
      <c r="B424" s="352"/>
      <c r="C424" s="362"/>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5.75" customHeight="1">
      <c r="A425" s="347"/>
      <c r="B425" s="352"/>
      <c r="C425" s="362"/>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5.75" customHeight="1">
      <c r="A426" s="347"/>
      <c r="B426" s="352"/>
      <c r="C426" s="362"/>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5.75" customHeight="1">
      <c r="A427" s="347"/>
      <c r="B427" s="352"/>
      <c r="C427" s="362"/>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5.75" customHeight="1">
      <c r="A428" s="347"/>
      <c r="B428" s="352"/>
      <c r="C428" s="362"/>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5.75" customHeight="1">
      <c r="A429" s="347"/>
      <c r="B429" s="352"/>
      <c r="C429" s="362"/>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5.75" customHeight="1">
      <c r="A430" s="347"/>
      <c r="B430" s="352"/>
      <c r="C430" s="362"/>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5.75" customHeight="1">
      <c r="A431" s="347"/>
      <c r="B431" s="352"/>
      <c r="C431" s="362"/>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5.75" customHeight="1">
      <c r="A432" s="347"/>
      <c r="B432" s="352"/>
      <c r="C432" s="362"/>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5.75" customHeight="1">
      <c r="A433" s="347"/>
      <c r="B433" s="352"/>
      <c r="C433" s="362"/>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5.75" customHeight="1">
      <c r="A434" s="347"/>
      <c r="B434" s="352"/>
      <c r="C434" s="362"/>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5.75" customHeight="1">
      <c r="A435" s="347"/>
      <c r="B435" s="352"/>
      <c r="C435" s="362"/>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5.75" customHeight="1">
      <c r="A436" s="347"/>
      <c r="B436" s="352"/>
      <c r="C436" s="362"/>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5.75" customHeight="1">
      <c r="A437" s="347"/>
      <c r="B437" s="352"/>
      <c r="C437" s="362"/>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5.75" customHeight="1">
      <c r="A438" s="347"/>
      <c r="B438" s="352"/>
      <c r="C438" s="362"/>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5.75" customHeight="1">
      <c r="A439" s="347"/>
      <c r="B439" s="352"/>
      <c r="C439" s="362"/>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5.75" customHeight="1">
      <c r="A440" s="347"/>
      <c r="B440" s="352"/>
      <c r="C440" s="362"/>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5.75" customHeight="1">
      <c r="A441" s="347"/>
      <c r="B441" s="352"/>
      <c r="C441" s="362"/>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5.75" customHeight="1">
      <c r="A442" s="347"/>
      <c r="B442" s="352"/>
      <c r="C442" s="362"/>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5.75" customHeight="1">
      <c r="A443" s="347"/>
      <c r="B443" s="352"/>
      <c r="C443" s="362"/>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5.75" customHeight="1">
      <c r="A444" s="347"/>
      <c r="B444" s="352"/>
      <c r="C444" s="362"/>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5.75" customHeight="1">
      <c r="A445" s="347"/>
      <c r="B445" s="352"/>
      <c r="C445" s="362"/>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5.75" customHeight="1">
      <c r="A446" s="347"/>
      <c r="B446" s="352"/>
      <c r="C446" s="362"/>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5.75" customHeight="1">
      <c r="A447" s="347"/>
      <c r="B447" s="352"/>
      <c r="C447" s="362"/>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5.75" customHeight="1">
      <c r="A448" s="347"/>
      <c r="B448" s="352"/>
      <c r="C448" s="362"/>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5.75" customHeight="1">
      <c r="A449" s="347"/>
      <c r="B449" s="352"/>
      <c r="C449" s="362"/>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5.75" customHeight="1">
      <c r="A450" s="347"/>
      <c r="B450" s="352"/>
      <c r="C450" s="362"/>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5.75" customHeight="1">
      <c r="A451" s="347"/>
      <c r="B451" s="352"/>
      <c r="C451" s="362"/>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5.75" customHeight="1">
      <c r="A452" s="347"/>
      <c r="B452" s="352"/>
      <c r="C452" s="362"/>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5.75" customHeight="1">
      <c r="A453" s="347"/>
      <c r="B453" s="352"/>
      <c r="C453" s="362"/>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5.75" customHeight="1">
      <c r="A454" s="347"/>
      <c r="B454" s="352"/>
      <c r="C454" s="362"/>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5.75" customHeight="1">
      <c r="A455" s="347"/>
      <c r="B455" s="352"/>
      <c r="C455" s="362"/>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5.75" customHeight="1">
      <c r="A456" s="347"/>
      <c r="B456" s="352"/>
      <c r="C456" s="362"/>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5.75" customHeight="1">
      <c r="A457" s="347"/>
      <c r="B457" s="352"/>
      <c r="C457" s="362"/>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5.75" customHeight="1">
      <c r="A458" s="347"/>
      <c r="B458" s="352"/>
      <c r="C458" s="362"/>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5.75" customHeight="1">
      <c r="A459" s="347"/>
      <c r="B459" s="352"/>
      <c r="C459" s="362"/>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5.75" customHeight="1">
      <c r="A460" s="347"/>
      <c r="B460" s="352"/>
      <c r="C460" s="362"/>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5.75" customHeight="1">
      <c r="A461" s="347"/>
      <c r="B461" s="352"/>
      <c r="C461" s="362"/>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5.75" customHeight="1">
      <c r="A462" s="347"/>
      <c r="B462" s="352"/>
      <c r="C462" s="362"/>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5.75" customHeight="1">
      <c r="A463" s="347"/>
      <c r="B463" s="352"/>
      <c r="C463" s="362"/>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5.75" customHeight="1">
      <c r="A464" s="347"/>
      <c r="B464" s="352"/>
      <c r="C464" s="362"/>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5.75" customHeight="1">
      <c r="A465" s="347"/>
      <c r="B465" s="352"/>
      <c r="C465" s="362"/>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5.75" customHeight="1">
      <c r="A466" s="347"/>
      <c r="B466" s="352"/>
      <c r="C466" s="362"/>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5.75" customHeight="1">
      <c r="A467" s="347"/>
      <c r="B467" s="352"/>
      <c r="C467" s="362"/>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5.75" customHeight="1">
      <c r="A468" s="347"/>
      <c r="B468" s="352"/>
      <c r="C468" s="362"/>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5.75" customHeight="1">
      <c r="A469" s="347"/>
      <c r="B469" s="352"/>
      <c r="C469" s="362"/>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5.75" customHeight="1">
      <c r="A470" s="347"/>
      <c r="B470" s="352"/>
      <c r="C470" s="362"/>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5.75" customHeight="1">
      <c r="A471" s="347"/>
      <c r="B471" s="352"/>
      <c r="C471" s="362"/>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5.75" customHeight="1">
      <c r="A472" s="347"/>
      <c r="B472" s="352"/>
      <c r="C472" s="362"/>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5.75" customHeight="1">
      <c r="A473" s="347"/>
      <c r="B473" s="352"/>
      <c r="C473" s="362"/>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5.75" customHeight="1">
      <c r="A474" s="347"/>
      <c r="B474" s="352"/>
      <c r="C474" s="362"/>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5.75" customHeight="1">
      <c r="A475" s="347"/>
      <c r="B475" s="352"/>
      <c r="C475" s="362"/>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5.75" customHeight="1">
      <c r="A476" s="347"/>
      <c r="B476" s="352"/>
      <c r="C476" s="362"/>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5.75" customHeight="1">
      <c r="A477" s="347"/>
      <c r="B477" s="352"/>
      <c r="C477" s="362"/>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5.75" customHeight="1">
      <c r="A478" s="347"/>
      <c r="B478" s="352"/>
      <c r="C478" s="362"/>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5.75" customHeight="1">
      <c r="A479" s="347"/>
      <c r="B479" s="352"/>
      <c r="C479" s="362"/>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5.75" customHeight="1">
      <c r="A480" s="347"/>
      <c r="B480" s="352"/>
      <c r="C480" s="362"/>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5.75" customHeight="1">
      <c r="A481" s="347"/>
      <c r="B481" s="352"/>
      <c r="C481" s="362"/>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5.75" customHeight="1">
      <c r="A482" s="347"/>
      <c r="B482" s="352"/>
      <c r="C482" s="362"/>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5.75" customHeight="1">
      <c r="A483" s="347"/>
      <c r="B483" s="352"/>
      <c r="C483" s="362"/>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5.75" customHeight="1">
      <c r="A484" s="347"/>
      <c r="B484" s="352"/>
      <c r="C484" s="362"/>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5.75" customHeight="1">
      <c r="A485" s="347"/>
      <c r="B485" s="352"/>
      <c r="C485" s="362"/>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5.75" customHeight="1">
      <c r="A486" s="347"/>
      <c r="B486" s="352"/>
      <c r="C486" s="362"/>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5.75" customHeight="1">
      <c r="A487" s="347"/>
      <c r="B487" s="352"/>
      <c r="C487" s="362"/>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5.75" customHeight="1">
      <c r="A488" s="347"/>
      <c r="B488" s="352"/>
      <c r="C488" s="362"/>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5.75" customHeight="1">
      <c r="A489" s="347"/>
      <c r="B489" s="352"/>
      <c r="C489" s="362"/>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5.75" customHeight="1">
      <c r="A490" s="347"/>
      <c r="B490" s="352"/>
      <c r="C490" s="362"/>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5.75" customHeight="1">
      <c r="A491" s="347"/>
      <c r="B491" s="352"/>
      <c r="C491" s="362"/>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5.75" customHeight="1">
      <c r="A492" s="347"/>
      <c r="B492" s="352"/>
      <c r="C492" s="362"/>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5.75" customHeight="1">
      <c r="A493" s="347"/>
      <c r="B493" s="352"/>
      <c r="C493" s="362"/>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5.75" customHeight="1">
      <c r="A494" s="347"/>
      <c r="B494" s="352"/>
      <c r="C494" s="362"/>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5.75" customHeight="1">
      <c r="A495" s="347"/>
      <c r="B495" s="352"/>
      <c r="C495" s="362"/>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5.75" customHeight="1">
      <c r="A496" s="347"/>
      <c r="B496" s="352"/>
      <c r="C496" s="362"/>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5.75" customHeight="1">
      <c r="A497" s="347"/>
      <c r="B497" s="352"/>
      <c r="C497" s="362"/>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5.75" customHeight="1">
      <c r="A498" s="347"/>
      <c r="B498" s="352"/>
      <c r="C498" s="362"/>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5.75" customHeight="1">
      <c r="A499" s="347"/>
      <c r="B499" s="352"/>
      <c r="C499" s="362"/>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5.75" customHeight="1">
      <c r="A500" s="347"/>
      <c r="B500" s="352"/>
      <c r="C500" s="362"/>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5.75" customHeight="1">
      <c r="A501" s="347"/>
      <c r="B501" s="352"/>
      <c r="C501" s="362"/>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5.75" customHeight="1">
      <c r="A502" s="347"/>
      <c r="B502" s="352"/>
      <c r="C502" s="362"/>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5.75" customHeight="1">
      <c r="A503" s="347"/>
      <c r="B503" s="352"/>
      <c r="C503" s="362"/>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5.75" customHeight="1">
      <c r="A504" s="347"/>
      <c r="B504" s="352"/>
      <c r="C504" s="362"/>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5.75" customHeight="1">
      <c r="A505" s="347"/>
      <c r="B505" s="352"/>
      <c r="C505" s="362"/>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5.75" customHeight="1">
      <c r="A506" s="347"/>
      <c r="B506" s="352"/>
      <c r="C506" s="362"/>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5.75" customHeight="1">
      <c r="A507" s="347"/>
      <c r="B507" s="352"/>
      <c r="C507" s="362"/>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5.75" customHeight="1">
      <c r="A508" s="347"/>
      <c r="B508" s="352"/>
      <c r="C508" s="362"/>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5.75" customHeight="1">
      <c r="A509" s="347"/>
      <c r="B509" s="352"/>
      <c r="C509" s="362"/>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5.75" customHeight="1">
      <c r="A510" s="347"/>
      <c r="B510" s="352"/>
      <c r="C510" s="362"/>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5.75" customHeight="1">
      <c r="A511" s="347"/>
      <c r="B511" s="352"/>
      <c r="C511" s="362"/>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5.75" customHeight="1">
      <c r="A512" s="347"/>
      <c r="B512" s="352"/>
      <c r="C512" s="362"/>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5.75" customHeight="1">
      <c r="A513" s="347"/>
      <c r="B513" s="352"/>
      <c r="C513" s="362"/>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5.75" customHeight="1">
      <c r="A514" s="347"/>
      <c r="B514" s="352"/>
      <c r="C514" s="362"/>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5.75" customHeight="1">
      <c r="A515" s="347"/>
      <c r="B515" s="352"/>
      <c r="C515" s="362"/>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5.75" customHeight="1">
      <c r="A516" s="347"/>
      <c r="B516" s="352"/>
      <c r="C516" s="362"/>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5.75" customHeight="1">
      <c r="A517" s="347"/>
      <c r="B517" s="352"/>
      <c r="C517" s="362"/>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5.75" customHeight="1">
      <c r="A518" s="347"/>
      <c r="B518" s="352"/>
      <c r="C518" s="362"/>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5.75" customHeight="1">
      <c r="A519" s="347"/>
      <c r="B519" s="352"/>
      <c r="C519" s="362"/>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5.75" customHeight="1">
      <c r="A520" s="347"/>
      <c r="B520" s="352"/>
      <c r="C520" s="362"/>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5.75" customHeight="1">
      <c r="A521" s="347"/>
      <c r="B521" s="352"/>
      <c r="C521" s="362"/>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5.75" customHeight="1">
      <c r="A522" s="347"/>
      <c r="B522" s="352"/>
      <c r="C522" s="362"/>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5.75" customHeight="1">
      <c r="A523" s="347"/>
      <c r="B523" s="352"/>
      <c r="C523" s="362"/>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5.75" customHeight="1">
      <c r="A524" s="347"/>
      <c r="B524" s="352"/>
      <c r="C524" s="362"/>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5.75" customHeight="1">
      <c r="A525" s="347"/>
      <c r="B525" s="352"/>
      <c r="C525" s="362"/>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5.75" customHeight="1">
      <c r="A526" s="347"/>
      <c r="B526" s="352"/>
      <c r="C526" s="362"/>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5.75" customHeight="1">
      <c r="A527" s="347"/>
      <c r="B527" s="352"/>
      <c r="C527" s="362"/>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5.75" customHeight="1">
      <c r="A528" s="347"/>
      <c r="B528" s="352"/>
      <c r="C528" s="362"/>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5.75" customHeight="1">
      <c r="A529" s="347"/>
      <c r="B529" s="352"/>
      <c r="C529" s="362"/>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5.75" customHeight="1">
      <c r="A530" s="347"/>
      <c r="B530" s="352"/>
      <c r="C530" s="362"/>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5.75" customHeight="1">
      <c r="A531" s="347"/>
      <c r="B531" s="352"/>
      <c r="C531" s="362"/>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5.75" customHeight="1">
      <c r="A532" s="347"/>
      <c r="B532" s="352"/>
      <c r="C532" s="362"/>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5.75" customHeight="1">
      <c r="A533" s="347"/>
      <c r="B533" s="352"/>
      <c r="C533" s="362"/>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5.75" customHeight="1">
      <c r="A534" s="347"/>
      <c r="B534" s="352"/>
      <c r="C534" s="362"/>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5.75" customHeight="1">
      <c r="A535" s="347"/>
      <c r="B535" s="352"/>
      <c r="C535" s="362"/>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5.75" customHeight="1">
      <c r="A536" s="347"/>
      <c r="B536" s="352"/>
      <c r="C536" s="362"/>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5.75" customHeight="1">
      <c r="A537" s="347"/>
      <c r="B537" s="352"/>
      <c r="C537" s="362"/>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5.75" customHeight="1">
      <c r="A538" s="347"/>
      <c r="B538" s="352"/>
      <c r="C538" s="362"/>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5.75" customHeight="1">
      <c r="A539" s="347"/>
      <c r="B539" s="352"/>
      <c r="C539" s="362"/>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5.75" customHeight="1">
      <c r="A540" s="347"/>
      <c r="B540" s="352"/>
      <c r="C540" s="362"/>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5.75" customHeight="1">
      <c r="A541" s="347"/>
      <c r="B541" s="352"/>
      <c r="C541" s="362"/>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5.75" customHeight="1">
      <c r="A542" s="347"/>
      <c r="B542" s="352"/>
      <c r="C542" s="362"/>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5.75" customHeight="1">
      <c r="A543" s="347"/>
      <c r="B543" s="352"/>
      <c r="C543" s="362"/>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5.75" customHeight="1">
      <c r="A544" s="347"/>
      <c r="B544" s="352"/>
      <c r="C544" s="362"/>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5.75" customHeight="1">
      <c r="A545" s="347"/>
      <c r="B545" s="352"/>
      <c r="C545" s="362"/>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5.75" customHeight="1">
      <c r="A546" s="347"/>
      <c r="B546" s="352"/>
      <c r="C546" s="362"/>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5.75" customHeight="1">
      <c r="A547" s="347"/>
      <c r="B547" s="352"/>
      <c r="C547" s="362"/>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5.75" customHeight="1">
      <c r="A548" s="347"/>
      <c r="B548" s="352"/>
      <c r="C548" s="362"/>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5.75" customHeight="1">
      <c r="A549" s="347"/>
      <c r="B549" s="352"/>
      <c r="C549" s="362"/>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5.75" customHeight="1">
      <c r="A550" s="347"/>
      <c r="B550" s="352"/>
      <c r="C550" s="362"/>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5.75" customHeight="1">
      <c r="A551" s="347"/>
      <c r="B551" s="352"/>
      <c r="C551" s="362"/>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5.75" customHeight="1">
      <c r="A552" s="347"/>
      <c r="B552" s="352"/>
      <c r="C552" s="362"/>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5.75" customHeight="1">
      <c r="A553" s="347"/>
      <c r="B553" s="352"/>
      <c r="C553" s="362"/>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5.75" customHeight="1">
      <c r="A554" s="347"/>
      <c r="B554" s="352"/>
      <c r="C554" s="362"/>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5.75" customHeight="1">
      <c r="A555" s="347"/>
      <c r="B555" s="352"/>
      <c r="C555" s="362"/>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5.75" customHeight="1">
      <c r="A556" s="347"/>
      <c r="B556" s="352"/>
      <c r="C556" s="362"/>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5.75" customHeight="1">
      <c r="A557" s="347"/>
      <c r="B557" s="352"/>
      <c r="C557" s="362"/>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5.75" customHeight="1">
      <c r="A558" s="347"/>
      <c r="B558" s="352"/>
      <c r="C558" s="362"/>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5.75" customHeight="1">
      <c r="A559" s="347"/>
      <c r="B559" s="352"/>
      <c r="C559" s="362"/>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5.75" customHeight="1">
      <c r="A560" s="347"/>
      <c r="B560" s="352"/>
      <c r="C560" s="362"/>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5.75" customHeight="1">
      <c r="A561" s="347"/>
      <c r="B561" s="352"/>
      <c r="C561" s="362"/>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5.75" customHeight="1">
      <c r="A562" s="347"/>
      <c r="B562" s="352"/>
      <c r="C562" s="362"/>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5.75" customHeight="1">
      <c r="A563" s="347"/>
      <c r="B563" s="352"/>
      <c r="C563" s="362"/>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5.75" customHeight="1">
      <c r="A564" s="347"/>
      <c r="B564" s="352"/>
      <c r="C564" s="362"/>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5.75" customHeight="1">
      <c r="A565" s="347"/>
      <c r="B565" s="352"/>
      <c r="C565" s="362"/>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5.75" customHeight="1">
      <c r="A566" s="347"/>
      <c r="B566" s="352"/>
      <c r="C566" s="362"/>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5.75" customHeight="1">
      <c r="A567" s="347"/>
      <c r="B567" s="352"/>
      <c r="C567" s="362"/>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5.75" customHeight="1">
      <c r="A568" s="347"/>
      <c r="B568" s="352"/>
      <c r="C568" s="362"/>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5.75" customHeight="1">
      <c r="A569" s="347"/>
      <c r="B569" s="352"/>
      <c r="C569" s="362"/>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5.75" customHeight="1">
      <c r="A570" s="347"/>
      <c r="B570" s="352"/>
      <c r="C570" s="362"/>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5.75" customHeight="1">
      <c r="A571" s="347"/>
      <c r="B571" s="352"/>
      <c r="C571" s="362"/>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5.75" customHeight="1">
      <c r="A572" s="347"/>
      <c r="B572" s="352"/>
      <c r="C572" s="362"/>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5.75" customHeight="1">
      <c r="A573" s="347"/>
      <c r="B573" s="352"/>
      <c r="C573" s="362"/>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5.75" customHeight="1">
      <c r="A574" s="347"/>
      <c r="B574" s="352"/>
      <c r="C574" s="362"/>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5.75" customHeight="1">
      <c r="A575" s="347"/>
      <c r="B575" s="352"/>
      <c r="C575" s="362"/>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5.75" customHeight="1">
      <c r="A576" s="347"/>
      <c r="B576" s="352"/>
      <c r="C576" s="362"/>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5.75" customHeight="1">
      <c r="A577" s="347"/>
      <c r="B577" s="352"/>
      <c r="C577" s="362"/>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5.75" customHeight="1">
      <c r="A578" s="347"/>
      <c r="B578" s="352"/>
      <c r="C578" s="362"/>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5.75" customHeight="1">
      <c r="A579" s="347"/>
      <c r="B579" s="352"/>
      <c r="C579" s="362"/>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5.75" customHeight="1">
      <c r="A580" s="347"/>
      <c r="B580" s="352"/>
      <c r="C580" s="362"/>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5.75" customHeight="1">
      <c r="A581" s="347"/>
      <c r="B581" s="352"/>
      <c r="C581" s="362"/>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5.75" customHeight="1">
      <c r="A582" s="347"/>
      <c r="B582" s="352"/>
      <c r="C582" s="362"/>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5.75" customHeight="1">
      <c r="A583" s="347"/>
      <c r="B583" s="352"/>
      <c r="C583" s="362"/>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5.75" customHeight="1">
      <c r="A584" s="347"/>
      <c r="B584" s="352"/>
      <c r="C584" s="362"/>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5.75" customHeight="1">
      <c r="A585" s="347"/>
      <c r="B585" s="352"/>
      <c r="C585" s="362"/>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5.75" customHeight="1">
      <c r="A586" s="347"/>
      <c r="B586" s="352"/>
      <c r="C586" s="362"/>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5.75" customHeight="1">
      <c r="A587" s="347"/>
      <c r="B587" s="352"/>
      <c r="C587" s="362"/>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5.75" customHeight="1">
      <c r="A588" s="347"/>
      <c r="B588" s="352"/>
      <c r="C588" s="362"/>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5.75" customHeight="1">
      <c r="A589" s="347"/>
      <c r="B589" s="352"/>
      <c r="C589" s="362"/>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5.75" customHeight="1">
      <c r="A590" s="347"/>
      <c r="B590" s="352"/>
      <c r="C590" s="362"/>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5.75" customHeight="1">
      <c r="A591" s="347"/>
      <c r="B591" s="352"/>
      <c r="C591" s="362"/>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5.75" customHeight="1">
      <c r="A592" s="347"/>
      <c r="B592" s="352"/>
      <c r="C592" s="362"/>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5.75" customHeight="1">
      <c r="A593" s="347"/>
      <c r="B593" s="352"/>
      <c r="C593" s="362"/>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5.75" customHeight="1">
      <c r="A594" s="347"/>
      <c r="B594" s="352"/>
      <c r="C594" s="362"/>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5.75" customHeight="1">
      <c r="A595" s="347"/>
      <c r="B595" s="352"/>
      <c r="C595" s="362"/>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5.75" customHeight="1">
      <c r="A596" s="347"/>
      <c r="B596" s="352"/>
      <c r="C596" s="362"/>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5.75" customHeight="1">
      <c r="A597" s="347"/>
      <c r="B597" s="352"/>
      <c r="C597" s="362"/>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5.75" customHeight="1">
      <c r="A598" s="347"/>
      <c r="B598" s="352"/>
      <c r="C598" s="362"/>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5.75" customHeight="1">
      <c r="A599" s="347"/>
      <c r="B599" s="352"/>
      <c r="C599" s="362"/>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5.75" customHeight="1">
      <c r="A600" s="347"/>
      <c r="B600" s="352"/>
      <c r="C600" s="362"/>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5.75" customHeight="1">
      <c r="A601" s="347"/>
      <c r="B601" s="352"/>
      <c r="C601" s="362"/>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5.75" customHeight="1">
      <c r="A602" s="347"/>
      <c r="B602" s="352"/>
      <c r="C602" s="362"/>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5.75" customHeight="1">
      <c r="A603" s="347"/>
      <c r="B603" s="352"/>
      <c r="C603" s="362"/>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5.75" customHeight="1">
      <c r="A604" s="347"/>
      <c r="B604" s="352"/>
      <c r="C604" s="362"/>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5.75" customHeight="1">
      <c r="A605" s="347"/>
      <c r="B605" s="352"/>
      <c r="C605" s="362"/>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5.75" customHeight="1">
      <c r="A606" s="347"/>
      <c r="B606" s="352"/>
      <c r="C606" s="362"/>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5.75" customHeight="1">
      <c r="A607" s="347"/>
      <c r="B607" s="352"/>
      <c r="C607" s="362"/>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5.75" customHeight="1">
      <c r="A608" s="347"/>
      <c r="B608" s="352"/>
      <c r="C608" s="362"/>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5.75" customHeight="1">
      <c r="A609" s="347"/>
      <c r="B609" s="352"/>
      <c r="C609" s="362"/>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5.75" customHeight="1">
      <c r="A610" s="347"/>
      <c r="B610" s="352"/>
      <c r="C610" s="362"/>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5.75" customHeight="1">
      <c r="A611" s="347"/>
      <c r="B611" s="352"/>
      <c r="C611" s="362"/>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5.75" customHeight="1">
      <c r="A612" s="347"/>
      <c r="B612" s="352"/>
      <c r="C612" s="362"/>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5.75" customHeight="1">
      <c r="A613" s="347"/>
      <c r="B613" s="352"/>
      <c r="C613" s="362"/>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5.75" customHeight="1">
      <c r="A614" s="347"/>
      <c r="B614" s="352"/>
      <c r="C614" s="362"/>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5.75" customHeight="1">
      <c r="A615" s="347"/>
      <c r="B615" s="352"/>
      <c r="C615" s="362"/>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5.75" customHeight="1">
      <c r="A616" s="347"/>
      <c r="B616" s="352"/>
      <c r="C616" s="362"/>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5.75" customHeight="1">
      <c r="A617" s="347"/>
      <c r="B617" s="352"/>
      <c r="C617" s="362"/>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5.75" customHeight="1">
      <c r="A618" s="347"/>
      <c r="B618" s="352"/>
      <c r="C618" s="362"/>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5.75" customHeight="1">
      <c r="A619" s="347"/>
      <c r="B619" s="352"/>
      <c r="C619" s="362"/>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5.75" customHeight="1">
      <c r="A620" s="347"/>
      <c r="B620" s="352"/>
      <c r="C620" s="362"/>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5.75" customHeight="1">
      <c r="A621" s="347"/>
      <c r="B621" s="352"/>
      <c r="C621" s="362"/>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5.75" customHeight="1">
      <c r="A622" s="347"/>
      <c r="B622" s="352"/>
      <c r="C622" s="362"/>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5.75" customHeight="1">
      <c r="A623" s="347"/>
      <c r="B623" s="352"/>
      <c r="C623" s="362"/>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5.75" customHeight="1">
      <c r="A624" s="347"/>
      <c r="B624" s="352"/>
      <c r="C624" s="362"/>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5.75" customHeight="1">
      <c r="A625" s="347"/>
      <c r="B625" s="352"/>
      <c r="C625" s="362"/>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5.75" customHeight="1">
      <c r="A626" s="347"/>
      <c r="B626" s="352"/>
      <c r="C626" s="362"/>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5.75" customHeight="1">
      <c r="A627" s="347"/>
      <c r="B627" s="352"/>
      <c r="C627" s="362"/>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5.75" customHeight="1">
      <c r="A628" s="347"/>
      <c r="B628" s="352"/>
      <c r="C628" s="362"/>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5.75" customHeight="1">
      <c r="A629" s="347"/>
      <c r="B629" s="352"/>
      <c r="C629" s="362"/>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5.75" customHeight="1">
      <c r="A630" s="347"/>
      <c r="B630" s="352"/>
      <c r="C630" s="362"/>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5.75" customHeight="1">
      <c r="A631" s="347"/>
      <c r="B631" s="352"/>
      <c r="C631" s="362"/>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5.75" customHeight="1">
      <c r="A632" s="347"/>
      <c r="B632" s="352"/>
      <c r="C632" s="362"/>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5.75" customHeight="1">
      <c r="A633" s="347"/>
      <c r="B633" s="352"/>
      <c r="C633" s="362"/>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5.75" customHeight="1">
      <c r="A634" s="347"/>
      <c r="B634" s="352"/>
      <c r="C634" s="362"/>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5.75" customHeight="1">
      <c r="A635" s="347"/>
      <c r="B635" s="352"/>
      <c r="C635" s="362"/>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5.75" customHeight="1">
      <c r="A636" s="347"/>
      <c r="B636" s="352"/>
      <c r="C636" s="362"/>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5.75" customHeight="1">
      <c r="A637" s="347"/>
      <c r="B637" s="352"/>
      <c r="C637" s="362"/>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5.75" customHeight="1">
      <c r="A638" s="347"/>
      <c r="B638" s="352"/>
      <c r="C638" s="362"/>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5.75" customHeight="1">
      <c r="A639" s="347"/>
      <c r="B639" s="352"/>
      <c r="C639" s="362"/>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5.75" customHeight="1">
      <c r="A640" s="347"/>
      <c r="B640" s="352"/>
      <c r="C640" s="362"/>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5.75" customHeight="1">
      <c r="A641" s="347"/>
      <c r="B641" s="352"/>
      <c r="C641" s="362"/>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5.75" customHeight="1">
      <c r="A642" s="347"/>
      <c r="B642" s="352"/>
      <c r="C642" s="362"/>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5.75" customHeight="1">
      <c r="A643" s="347"/>
      <c r="B643" s="352"/>
      <c r="C643" s="362"/>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5.75" customHeight="1">
      <c r="A644" s="347"/>
      <c r="B644" s="352"/>
      <c r="C644" s="362"/>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5.75" customHeight="1">
      <c r="A645" s="347"/>
      <c r="B645" s="352"/>
      <c r="C645" s="362"/>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5.75" customHeight="1">
      <c r="A646" s="347"/>
      <c r="B646" s="352"/>
      <c r="C646" s="362"/>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5.75" customHeight="1">
      <c r="A647" s="347"/>
      <c r="B647" s="352"/>
      <c r="C647" s="362"/>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5.75" customHeight="1">
      <c r="A648" s="347"/>
      <c r="B648" s="352"/>
      <c r="C648" s="362"/>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5.75" customHeight="1">
      <c r="A649" s="347"/>
      <c r="B649" s="352"/>
      <c r="C649" s="362"/>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5.75" customHeight="1">
      <c r="A650" s="347"/>
      <c r="B650" s="352"/>
      <c r="C650" s="362"/>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5.75" customHeight="1">
      <c r="A651" s="347"/>
      <c r="B651" s="352"/>
      <c r="C651" s="362"/>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5.75" customHeight="1">
      <c r="A652" s="347"/>
      <c r="B652" s="352"/>
      <c r="C652" s="362"/>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5.75" customHeight="1">
      <c r="A653" s="347"/>
      <c r="B653" s="352"/>
      <c r="C653" s="362"/>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5.75" customHeight="1">
      <c r="A654" s="347"/>
      <c r="B654" s="352"/>
      <c r="C654" s="362"/>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5.75" customHeight="1">
      <c r="A655" s="347"/>
      <c r="B655" s="352"/>
      <c r="C655" s="362"/>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5.75" customHeight="1">
      <c r="A656" s="347"/>
      <c r="B656" s="352"/>
      <c r="C656" s="362"/>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5.75" customHeight="1">
      <c r="A657" s="347"/>
      <c r="B657" s="352"/>
      <c r="C657" s="362"/>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5.75" customHeight="1">
      <c r="A658" s="347"/>
      <c r="B658" s="352"/>
      <c r="C658" s="362"/>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5.75" customHeight="1">
      <c r="A659" s="347"/>
      <c r="B659" s="352"/>
      <c r="C659" s="362"/>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5.75" customHeight="1">
      <c r="A660" s="347"/>
      <c r="B660" s="352"/>
      <c r="C660" s="362"/>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5.75" customHeight="1">
      <c r="A661" s="347"/>
      <c r="B661" s="352"/>
      <c r="C661" s="362"/>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5.75" customHeight="1">
      <c r="A662" s="347"/>
      <c r="B662" s="352"/>
      <c r="C662" s="362"/>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5.75" customHeight="1">
      <c r="A663" s="347"/>
      <c r="B663" s="352"/>
      <c r="C663" s="362"/>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5.75" customHeight="1">
      <c r="A664" s="347"/>
      <c r="B664" s="352"/>
      <c r="C664" s="362"/>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5.75" customHeight="1">
      <c r="A665" s="347"/>
      <c r="B665" s="352"/>
      <c r="C665" s="362"/>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5.75" customHeight="1">
      <c r="A666" s="347"/>
      <c r="B666" s="352"/>
      <c r="C666" s="362"/>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5.75" customHeight="1">
      <c r="A667" s="347"/>
      <c r="B667" s="352"/>
      <c r="C667" s="362"/>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5.75" customHeight="1">
      <c r="A668" s="347"/>
      <c r="B668" s="352"/>
      <c r="C668" s="362"/>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5.75" customHeight="1">
      <c r="A669" s="347"/>
      <c r="B669" s="352"/>
      <c r="C669" s="362"/>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5.75" customHeight="1">
      <c r="A670" s="347"/>
      <c r="B670" s="352"/>
      <c r="C670" s="362"/>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5.75" customHeight="1">
      <c r="A671" s="347"/>
      <c r="B671" s="352"/>
      <c r="C671" s="362"/>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5.75" customHeight="1">
      <c r="A672" s="347"/>
      <c r="B672" s="352"/>
      <c r="C672" s="362"/>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5.75" customHeight="1">
      <c r="A673" s="347"/>
      <c r="B673" s="352"/>
      <c r="C673" s="362"/>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5.75" customHeight="1">
      <c r="A674" s="347"/>
      <c r="B674" s="352"/>
      <c r="C674" s="362"/>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5.75" customHeight="1">
      <c r="A675" s="347"/>
      <c r="B675" s="352"/>
      <c r="C675" s="362"/>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5.75" customHeight="1">
      <c r="A676" s="347"/>
      <c r="B676" s="352"/>
      <c r="C676" s="362"/>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5.75" customHeight="1">
      <c r="A677" s="347"/>
      <c r="B677" s="352"/>
      <c r="C677" s="362"/>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5.75" customHeight="1">
      <c r="A678" s="347"/>
      <c r="B678" s="352"/>
      <c r="C678" s="362"/>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5.75" customHeight="1">
      <c r="A679" s="347"/>
      <c r="B679" s="352"/>
      <c r="C679" s="362"/>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5.75" customHeight="1">
      <c r="A680" s="347"/>
      <c r="B680" s="352"/>
      <c r="C680" s="362"/>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5.75" customHeight="1">
      <c r="A681" s="347"/>
      <c r="B681" s="352"/>
      <c r="C681" s="362"/>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5.75" customHeight="1">
      <c r="A682" s="347"/>
      <c r="B682" s="352"/>
      <c r="C682" s="362"/>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5.75" customHeight="1">
      <c r="A683" s="347"/>
      <c r="B683" s="352"/>
      <c r="C683" s="362"/>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5.75" customHeight="1">
      <c r="A684" s="347"/>
      <c r="B684" s="352"/>
      <c r="C684" s="362"/>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5.75" customHeight="1">
      <c r="A685" s="347"/>
      <c r="B685" s="352"/>
      <c r="C685" s="362"/>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5.75" customHeight="1">
      <c r="A686" s="347"/>
      <c r="B686" s="352"/>
      <c r="C686" s="362"/>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5.75" customHeight="1">
      <c r="A687" s="347"/>
      <c r="B687" s="352"/>
      <c r="C687" s="362"/>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5.75" customHeight="1">
      <c r="A688" s="347"/>
      <c r="B688" s="352"/>
      <c r="C688" s="362"/>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5.75" customHeight="1">
      <c r="A689" s="347"/>
      <c r="B689" s="352"/>
      <c r="C689" s="362"/>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5.75" customHeight="1">
      <c r="A690" s="347"/>
      <c r="B690" s="352"/>
      <c r="C690" s="362"/>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5.75" customHeight="1">
      <c r="A691" s="347"/>
      <c r="B691" s="352"/>
      <c r="C691" s="362"/>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5.75" customHeight="1">
      <c r="A692" s="347"/>
      <c r="B692" s="352"/>
      <c r="C692" s="362"/>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5.75" customHeight="1">
      <c r="A693" s="347"/>
      <c r="B693" s="352"/>
      <c r="C693" s="362"/>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5.75" customHeight="1">
      <c r="A694" s="347"/>
      <c r="B694" s="352"/>
      <c r="C694" s="362"/>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5.75" customHeight="1">
      <c r="A695" s="347"/>
      <c r="B695" s="352"/>
      <c r="C695" s="362"/>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5.75" customHeight="1">
      <c r="A696" s="347"/>
      <c r="B696" s="352"/>
      <c r="C696" s="362"/>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5.75" customHeight="1">
      <c r="A697" s="347"/>
      <c r="B697" s="352"/>
      <c r="C697" s="362"/>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5.75" customHeight="1">
      <c r="A698" s="347"/>
      <c r="B698" s="352"/>
      <c r="C698" s="362"/>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5.75" customHeight="1">
      <c r="A699" s="347"/>
      <c r="B699" s="352"/>
      <c r="C699" s="362"/>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5.75" customHeight="1">
      <c r="A700" s="347"/>
      <c r="B700" s="352"/>
      <c r="C700" s="362"/>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5.75" customHeight="1">
      <c r="A701" s="347"/>
      <c r="B701" s="352"/>
      <c r="C701" s="362"/>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5.75" customHeight="1">
      <c r="A702" s="347"/>
      <c r="B702" s="352"/>
      <c r="C702" s="362"/>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5.75" customHeight="1">
      <c r="A703" s="347"/>
      <c r="B703" s="352"/>
      <c r="C703" s="362"/>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5.75" customHeight="1">
      <c r="A704" s="347"/>
      <c r="B704" s="352"/>
      <c r="C704" s="362"/>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5.75" customHeight="1">
      <c r="A705" s="347"/>
      <c r="B705" s="352"/>
      <c r="C705" s="362"/>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5.75" customHeight="1">
      <c r="A706" s="347"/>
      <c r="B706" s="352"/>
      <c r="C706" s="362"/>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5.75" customHeight="1">
      <c r="A707" s="347"/>
      <c r="B707" s="352"/>
      <c r="C707" s="362"/>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5.75" customHeight="1">
      <c r="A708" s="347"/>
      <c r="B708" s="352"/>
      <c r="C708" s="362"/>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5.75" customHeight="1">
      <c r="A709" s="347"/>
      <c r="B709" s="352"/>
      <c r="C709" s="362"/>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5.75" customHeight="1">
      <c r="A710" s="347"/>
      <c r="B710" s="352"/>
      <c r="C710" s="362"/>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5.75" customHeight="1">
      <c r="A711" s="347"/>
      <c r="B711" s="352"/>
      <c r="C711" s="362"/>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5.75" customHeight="1">
      <c r="A712" s="347"/>
      <c r="B712" s="352"/>
      <c r="C712" s="362"/>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5.75" customHeight="1">
      <c r="A713" s="347"/>
      <c r="B713" s="352"/>
      <c r="C713" s="362"/>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5.75" customHeight="1">
      <c r="A714" s="347"/>
      <c r="B714" s="352"/>
      <c r="C714" s="362"/>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5.75" customHeight="1">
      <c r="A715" s="347"/>
      <c r="B715" s="352"/>
      <c r="C715" s="362"/>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5.75" customHeight="1">
      <c r="A716" s="347"/>
      <c r="B716" s="352"/>
      <c r="C716" s="362"/>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5.75" customHeight="1">
      <c r="A717" s="347"/>
      <c r="B717" s="352"/>
      <c r="C717" s="362"/>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5.75" customHeight="1">
      <c r="A718" s="347"/>
      <c r="B718" s="352"/>
      <c r="C718" s="362"/>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5.75" customHeight="1">
      <c r="A719" s="347"/>
      <c r="B719" s="352"/>
      <c r="C719" s="362"/>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5.75" customHeight="1">
      <c r="A720" s="347"/>
      <c r="B720" s="352"/>
      <c r="C720" s="362"/>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5.75" customHeight="1">
      <c r="A721" s="347"/>
      <c r="B721" s="352"/>
      <c r="C721" s="362"/>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5.75" customHeight="1">
      <c r="A722" s="347"/>
      <c r="B722" s="352"/>
      <c r="C722" s="362"/>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5.75" customHeight="1">
      <c r="A723" s="347"/>
      <c r="B723" s="352"/>
      <c r="C723" s="362"/>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5.75" customHeight="1">
      <c r="A724" s="347"/>
      <c r="B724" s="352"/>
      <c r="C724" s="362"/>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5.75" customHeight="1">
      <c r="A725" s="347"/>
      <c r="B725" s="352"/>
      <c r="C725" s="362"/>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5.75" customHeight="1">
      <c r="A726" s="347"/>
      <c r="B726" s="352"/>
      <c r="C726" s="362"/>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5.75" customHeight="1">
      <c r="A727" s="347"/>
      <c r="B727" s="352"/>
      <c r="C727" s="362"/>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5.75" customHeight="1">
      <c r="A728" s="347"/>
      <c r="B728" s="352"/>
      <c r="C728" s="362"/>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5.75" customHeight="1">
      <c r="A729" s="347"/>
      <c r="B729" s="352"/>
      <c r="C729" s="362"/>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5.75" customHeight="1">
      <c r="A730" s="347"/>
      <c r="B730" s="352"/>
      <c r="C730" s="362"/>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5.75" customHeight="1">
      <c r="A731" s="347"/>
      <c r="B731" s="352"/>
      <c r="C731" s="362"/>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5.75" customHeight="1">
      <c r="A732" s="347"/>
      <c r="B732" s="352"/>
      <c r="C732" s="362"/>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5.75" customHeight="1">
      <c r="A733" s="347"/>
      <c r="B733" s="352"/>
      <c r="C733" s="362"/>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5.75" customHeight="1">
      <c r="A734" s="347"/>
      <c r="B734" s="352"/>
      <c r="C734" s="362"/>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5.75" customHeight="1">
      <c r="A735" s="347"/>
      <c r="B735" s="352"/>
      <c r="C735" s="362"/>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5.75" customHeight="1">
      <c r="A736" s="347"/>
      <c r="B736" s="352"/>
      <c r="C736" s="362"/>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5.75" customHeight="1">
      <c r="A737" s="347"/>
      <c r="B737" s="352"/>
      <c r="C737" s="362"/>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5.75" customHeight="1">
      <c r="A738" s="347"/>
      <c r="B738" s="352"/>
      <c r="C738" s="362"/>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5.75" customHeight="1">
      <c r="A739" s="347"/>
      <c r="B739" s="352"/>
      <c r="C739" s="362"/>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5.75" customHeight="1">
      <c r="A740" s="347"/>
      <c r="B740" s="352"/>
      <c r="C740" s="362"/>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5.75" customHeight="1">
      <c r="A741" s="347"/>
      <c r="B741" s="352"/>
      <c r="C741" s="362"/>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5.75" customHeight="1">
      <c r="A742" s="347"/>
      <c r="B742" s="352"/>
      <c r="C742" s="362"/>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5.75" customHeight="1">
      <c r="A743" s="347"/>
      <c r="B743" s="352"/>
      <c r="C743" s="362"/>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5.75" customHeight="1">
      <c r="A744" s="347"/>
      <c r="B744" s="352"/>
      <c r="C744" s="362"/>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5.75" customHeight="1">
      <c r="A745" s="347"/>
      <c r="B745" s="352"/>
      <c r="C745" s="362"/>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5.75" customHeight="1">
      <c r="A746" s="347"/>
      <c r="B746" s="352"/>
      <c r="C746" s="362"/>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5.75" customHeight="1">
      <c r="A747" s="347"/>
      <c r="B747" s="352"/>
      <c r="C747" s="362"/>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5.75" customHeight="1">
      <c r="A748" s="347"/>
      <c r="B748" s="352"/>
      <c r="C748" s="362"/>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5.75" customHeight="1">
      <c r="A749" s="347"/>
      <c r="B749" s="352"/>
      <c r="C749" s="362"/>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5.75" customHeight="1">
      <c r="A750" s="347"/>
      <c r="B750" s="352"/>
      <c r="C750" s="362"/>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5.75" customHeight="1">
      <c r="A751" s="347"/>
      <c r="B751" s="352"/>
      <c r="C751" s="362"/>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5.75" customHeight="1">
      <c r="A752" s="347"/>
      <c r="B752" s="352"/>
      <c r="C752" s="362"/>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5.75" customHeight="1">
      <c r="A753" s="347"/>
      <c r="B753" s="352"/>
      <c r="C753" s="362"/>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5.75" customHeight="1">
      <c r="A754" s="347"/>
      <c r="B754" s="352"/>
      <c r="C754" s="362"/>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5.75" customHeight="1">
      <c r="A755" s="347"/>
      <c r="B755" s="352"/>
      <c r="C755" s="362"/>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5.75" customHeight="1">
      <c r="A756" s="347"/>
      <c r="B756" s="352"/>
      <c r="C756" s="362"/>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5.75" customHeight="1">
      <c r="A757" s="347"/>
      <c r="B757" s="352"/>
      <c r="C757" s="362"/>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5.75" customHeight="1">
      <c r="A758" s="347"/>
      <c r="B758" s="352"/>
      <c r="C758" s="362"/>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5.75" customHeight="1">
      <c r="A759" s="347"/>
      <c r="B759" s="352"/>
      <c r="C759" s="362"/>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5.75" customHeight="1">
      <c r="A760" s="347"/>
      <c r="B760" s="352"/>
      <c r="C760" s="362"/>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5.75" customHeight="1">
      <c r="A761" s="347"/>
      <c r="B761" s="352"/>
      <c r="C761" s="362"/>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5.75" customHeight="1">
      <c r="A762" s="347"/>
      <c r="B762" s="352"/>
      <c r="C762" s="362"/>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5.75" customHeight="1">
      <c r="A763" s="347"/>
      <c r="B763" s="352"/>
      <c r="C763" s="362"/>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5.75" customHeight="1">
      <c r="A764" s="347"/>
      <c r="B764" s="352"/>
      <c r="C764" s="362"/>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5.75" customHeight="1">
      <c r="A765" s="347"/>
      <c r="B765" s="352"/>
      <c r="C765" s="362"/>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5.75" customHeight="1">
      <c r="A766" s="347"/>
      <c r="B766" s="352"/>
      <c r="C766" s="362"/>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5.75" customHeight="1">
      <c r="A767" s="347"/>
      <c r="B767" s="352"/>
      <c r="C767" s="362"/>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5.75" customHeight="1">
      <c r="A768" s="347"/>
      <c r="B768" s="352"/>
      <c r="C768" s="362"/>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5.75" customHeight="1">
      <c r="A769" s="347"/>
      <c r="B769" s="352"/>
      <c r="C769" s="362"/>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5.75" customHeight="1">
      <c r="A770" s="347"/>
      <c r="B770" s="352"/>
      <c r="C770" s="362"/>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5.75" customHeight="1">
      <c r="A771" s="347"/>
      <c r="B771" s="352"/>
      <c r="C771" s="362"/>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5.75" customHeight="1">
      <c r="A772" s="347"/>
      <c r="B772" s="352"/>
      <c r="C772" s="362"/>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5.75" customHeight="1">
      <c r="A773" s="347"/>
      <c r="B773" s="352"/>
      <c r="C773" s="362"/>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5.75" customHeight="1">
      <c r="A774" s="347"/>
      <c r="B774" s="352"/>
      <c r="C774" s="362"/>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5.75" customHeight="1">
      <c r="A775" s="347"/>
      <c r="B775" s="352"/>
      <c r="C775" s="362"/>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5.75" customHeight="1">
      <c r="A776" s="347"/>
      <c r="B776" s="352"/>
      <c r="C776" s="362"/>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5.75" customHeight="1">
      <c r="A777" s="347"/>
      <c r="B777" s="352"/>
      <c r="C777" s="362"/>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5.75" customHeight="1">
      <c r="A778" s="347"/>
      <c r="B778" s="352"/>
      <c r="C778" s="362"/>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5.75" customHeight="1">
      <c r="A779" s="347"/>
      <c r="B779" s="352"/>
      <c r="C779" s="362"/>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5.75" customHeight="1">
      <c r="A780" s="347"/>
      <c r="B780" s="352"/>
      <c r="C780" s="362"/>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5.75" customHeight="1">
      <c r="A781" s="347"/>
      <c r="B781" s="352"/>
      <c r="C781" s="362"/>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5.75" customHeight="1">
      <c r="A782" s="347"/>
      <c r="B782" s="352"/>
      <c r="C782" s="362"/>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5.75" customHeight="1">
      <c r="A783" s="347"/>
      <c r="B783" s="352"/>
      <c r="C783" s="362"/>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5.75" customHeight="1">
      <c r="A784" s="347"/>
      <c r="B784" s="352"/>
      <c r="C784" s="362"/>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5.75" customHeight="1">
      <c r="A785" s="347"/>
      <c r="B785" s="352"/>
      <c r="C785" s="362"/>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5.75" customHeight="1">
      <c r="A786" s="347"/>
      <c r="B786" s="352"/>
      <c r="C786" s="362"/>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5.75" customHeight="1">
      <c r="A787" s="347"/>
      <c r="B787" s="352"/>
      <c r="C787" s="362"/>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5.75" customHeight="1">
      <c r="A788" s="347"/>
      <c r="B788" s="352"/>
      <c r="C788" s="362"/>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5.75" customHeight="1">
      <c r="A789" s="347"/>
      <c r="B789" s="352"/>
      <c r="C789" s="362"/>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5.75" customHeight="1">
      <c r="A790" s="347"/>
      <c r="B790" s="352"/>
      <c r="C790" s="362"/>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5.75" customHeight="1">
      <c r="A791" s="347"/>
      <c r="B791" s="352"/>
      <c r="C791" s="362"/>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5.75" customHeight="1">
      <c r="A792" s="347"/>
      <c r="B792" s="352"/>
      <c r="C792" s="362"/>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5.75" customHeight="1">
      <c r="A793" s="347"/>
      <c r="B793" s="352"/>
      <c r="C793" s="362"/>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5.75" customHeight="1">
      <c r="A794" s="347"/>
      <c r="B794" s="352"/>
      <c r="C794" s="362"/>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5.75" customHeight="1">
      <c r="A795" s="347"/>
      <c r="B795" s="352"/>
      <c r="C795" s="362"/>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5.75" customHeight="1">
      <c r="A796" s="347"/>
      <c r="B796" s="352"/>
      <c r="C796" s="362"/>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5.75" customHeight="1">
      <c r="A797" s="347"/>
      <c r="B797" s="352"/>
      <c r="C797" s="362"/>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5.75" customHeight="1">
      <c r="A798" s="347"/>
      <c r="B798" s="352"/>
      <c r="C798" s="362"/>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5.75" customHeight="1">
      <c r="A799" s="347"/>
      <c r="B799" s="352"/>
      <c r="C799" s="362"/>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5.75" customHeight="1">
      <c r="A800" s="347"/>
      <c r="B800" s="352"/>
      <c r="C800" s="362"/>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5.75" customHeight="1">
      <c r="A801" s="347"/>
      <c r="B801" s="352"/>
      <c r="C801" s="362"/>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5.75" customHeight="1">
      <c r="A802" s="347"/>
      <c r="B802" s="352"/>
      <c r="C802" s="362"/>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5.75" customHeight="1">
      <c r="A803" s="347"/>
      <c r="B803" s="352"/>
      <c r="C803" s="362"/>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5.75" customHeight="1">
      <c r="A804" s="347"/>
      <c r="B804" s="352"/>
      <c r="C804" s="362"/>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5.75" customHeight="1">
      <c r="A805" s="347"/>
      <c r="B805" s="352"/>
      <c r="C805" s="362"/>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5.75" customHeight="1">
      <c r="A806" s="347"/>
      <c r="B806" s="352"/>
      <c r="C806" s="362"/>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5.75" customHeight="1">
      <c r="A807" s="347"/>
      <c r="B807" s="352"/>
      <c r="C807" s="362"/>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5.75" customHeight="1">
      <c r="A808" s="347"/>
      <c r="B808" s="352"/>
      <c r="C808" s="362"/>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5.75" customHeight="1">
      <c r="A809" s="347"/>
      <c r="B809" s="352"/>
      <c r="C809" s="362"/>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5.75" customHeight="1">
      <c r="A810" s="347"/>
      <c r="B810" s="352"/>
      <c r="C810" s="362"/>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5.75" customHeight="1">
      <c r="A811" s="347"/>
      <c r="B811" s="352"/>
      <c r="C811" s="362"/>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5.75" customHeight="1">
      <c r="A812" s="347"/>
      <c r="B812" s="352"/>
      <c r="C812" s="362"/>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5.75" customHeight="1">
      <c r="A813" s="347"/>
      <c r="B813" s="352"/>
      <c r="C813" s="362"/>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5.75" customHeight="1">
      <c r="A814" s="347"/>
      <c r="B814" s="352"/>
      <c r="C814" s="362"/>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5.75" customHeight="1">
      <c r="A815" s="347"/>
      <c r="B815" s="352"/>
      <c r="C815" s="362"/>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5.75" customHeight="1">
      <c r="A816" s="347"/>
      <c r="B816" s="352"/>
      <c r="C816" s="362"/>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5.75" customHeight="1">
      <c r="A817" s="347"/>
      <c r="B817" s="352"/>
      <c r="C817" s="362"/>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5.75" customHeight="1">
      <c r="A818" s="347"/>
      <c r="B818" s="352"/>
      <c r="C818" s="362"/>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5.75" customHeight="1">
      <c r="A819" s="347"/>
      <c r="B819" s="352"/>
      <c r="C819" s="362"/>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5.75" customHeight="1">
      <c r="A820" s="347"/>
      <c r="B820" s="352"/>
      <c r="C820" s="362"/>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5.75" customHeight="1">
      <c r="A821" s="347"/>
      <c r="B821" s="352"/>
      <c r="C821" s="362"/>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5.75" customHeight="1">
      <c r="A822" s="347"/>
      <c r="B822" s="352"/>
      <c r="C822" s="362"/>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5.75" customHeight="1">
      <c r="A823" s="347"/>
      <c r="B823" s="352"/>
      <c r="C823" s="362"/>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5.75" customHeight="1">
      <c r="A824" s="347"/>
      <c r="B824" s="352"/>
      <c r="C824" s="362"/>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5.75" customHeight="1">
      <c r="A825" s="347"/>
      <c r="B825" s="352"/>
      <c r="C825" s="362"/>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5.75" customHeight="1">
      <c r="A826" s="347"/>
      <c r="B826" s="352"/>
      <c r="C826" s="362"/>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5.75" customHeight="1">
      <c r="A827" s="347"/>
      <c r="B827" s="352"/>
      <c r="C827" s="362"/>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5.75" customHeight="1">
      <c r="A828" s="347"/>
      <c r="B828" s="352"/>
      <c r="C828" s="362"/>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5.75" customHeight="1">
      <c r="A829" s="347"/>
      <c r="B829" s="352"/>
      <c r="C829" s="362"/>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5.75" customHeight="1">
      <c r="A830" s="347"/>
      <c r="B830" s="352"/>
      <c r="C830" s="362"/>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5.75" customHeight="1">
      <c r="A831" s="347"/>
      <c r="B831" s="352"/>
      <c r="C831" s="362"/>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5.75" customHeight="1">
      <c r="A832" s="347"/>
      <c r="B832" s="352"/>
      <c r="C832" s="362"/>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5.75" customHeight="1">
      <c r="A833" s="347"/>
      <c r="B833" s="352"/>
      <c r="C833" s="362"/>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5.75" customHeight="1">
      <c r="A834" s="347"/>
      <c r="B834" s="352"/>
      <c r="C834" s="362"/>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5.75" customHeight="1">
      <c r="A835" s="347"/>
      <c r="B835" s="352"/>
      <c r="C835" s="362"/>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5.75" customHeight="1">
      <c r="A836" s="347"/>
      <c r="B836" s="352"/>
      <c r="C836" s="362"/>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5.75" customHeight="1">
      <c r="A837" s="347"/>
      <c r="B837" s="352"/>
      <c r="C837" s="362"/>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5.75" customHeight="1">
      <c r="A838" s="347"/>
      <c r="B838" s="352"/>
      <c r="C838" s="362"/>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5.75" customHeight="1">
      <c r="A839" s="347"/>
      <c r="B839" s="352"/>
      <c r="C839" s="362"/>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5.75" customHeight="1">
      <c r="A840" s="347"/>
      <c r="B840" s="352"/>
      <c r="C840" s="362"/>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5.75" customHeight="1">
      <c r="A841" s="347"/>
      <c r="B841" s="352"/>
      <c r="C841" s="362"/>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5.75" customHeight="1">
      <c r="A842" s="347"/>
      <c r="B842" s="352"/>
      <c r="C842" s="362"/>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5.75" customHeight="1">
      <c r="A843" s="347"/>
      <c r="B843" s="352"/>
      <c r="C843" s="362"/>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5.75" customHeight="1">
      <c r="A844" s="347"/>
      <c r="B844" s="352"/>
      <c r="C844" s="362"/>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5.75" customHeight="1">
      <c r="A845" s="347"/>
      <c r="B845" s="352"/>
      <c r="C845" s="362"/>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5.75" customHeight="1">
      <c r="A846" s="347"/>
      <c r="B846" s="352"/>
      <c r="C846" s="362"/>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5.75" customHeight="1">
      <c r="A847" s="347"/>
      <c r="B847" s="352"/>
      <c r="C847" s="362"/>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5.75" customHeight="1">
      <c r="A848" s="347"/>
      <c r="B848" s="352"/>
      <c r="C848" s="362"/>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5.75" customHeight="1">
      <c r="A849" s="347"/>
      <c r="B849" s="352"/>
      <c r="C849" s="362"/>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5.75" customHeight="1">
      <c r="A850" s="347"/>
      <c r="B850" s="352"/>
      <c r="C850" s="362"/>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5.75" customHeight="1">
      <c r="A851" s="347"/>
      <c r="B851" s="352"/>
      <c r="C851" s="362"/>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5.75" customHeight="1">
      <c r="A852" s="347"/>
      <c r="B852" s="352"/>
      <c r="C852" s="362"/>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5.75" customHeight="1">
      <c r="A853" s="347"/>
      <c r="B853" s="352"/>
      <c r="C853" s="362"/>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5.75" customHeight="1">
      <c r="A854" s="347"/>
      <c r="B854" s="352"/>
      <c r="C854" s="362"/>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5.75" customHeight="1">
      <c r="A855" s="347"/>
      <c r="B855" s="352"/>
      <c r="C855" s="362"/>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5.75" customHeight="1">
      <c r="A856" s="347"/>
      <c r="B856" s="352"/>
      <c r="C856" s="362"/>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5.75" customHeight="1">
      <c r="A857" s="347"/>
      <c r="B857" s="352"/>
      <c r="C857" s="362"/>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5.75" customHeight="1">
      <c r="A858" s="347"/>
      <c r="B858" s="352"/>
      <c r="C858" s="362"/>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5.75" customHeight="1">
      <c r="A859" s="347"/>
      <c r="B859" s="352"/>
      <c r="C859" s="362"/>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5.75" customHeight="1">
      <c r="A860" s="347"/>
      <c r="B860" s="352"/>
      <c r="C860" s="362"/>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5.75" customHeight="1">
      <c r="A861" s="347"/>
      <c r="B861" s="352"/>
      <c r="C861" s="362"/>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5.75" customHeight="1">
      <c r="A862" s="347"/>
      <c r="B862" s="352"/>
      <c r="C862" s="362"/>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5.75" customHeight="1">
      <c r="A863" s="347"/>
      <c r="B863" s="352"/>
      <c r="C863" s="362"/>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5.75" customHeight="1">
      <c r="A864" s="347"/>
      <c r="B864" s="352"/>
      <c r="C864" s="362"/>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5.75" customHeight="1">
      <c r="A865" s="347"/>
      <c r="B865" s="352"/>
      <c r="C865" s="362"/>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5.75" customHeight="1">
      <c r="A866" s="347"/>
      <c r="B866" s="352"/>
      <c r="C866" s="362"/>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5.75" customHeight="1">
      <c r="A867" s="347"/>
      <c r="B867" s="352"/>
      <c r="C867" s="362"/>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5.75" customHeight="1">
      <c r="A868" s="347"/>
      <c r="B868" s="352"/>
      <c r="C868" s="362"/>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5.75" customHeight="1">
      <c r="A869" s="347"/>
      <c r="B869" s="352"/>
      <c r="C869" s="362"/>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5.75" customHeight="1">
      <c r="A870" s="347"/>
      <c r="B870" s="352"/>
      <c r="C870" s="362"/>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5.75" customHeight="1">
      <c r="A871" s="347"/>
      <c r="B871" s="352"/>
      <c r="C871" s="362"/>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5.75" customHeight="1">
      <c r="A872" s="347"/>
      <c r="B872" s="352"/>
      <c r="C872" s="362"/>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5.75" customHeight="1">
      <c r="A873" s="347"/>
      <c r="B873" s="352"/>
      <c r="C873" s="362"/>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5.75" customHeight="1">
      <c r="A874" s="347"/>
      <c r="B874" s="352"/>
      <c r="C874" s="362"/>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5.75" customHeight="1">
      <c r="A875" s="347"/>
      <c r="B875" s="352"/>
      <c r="C875" s="362"/>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5.75" customHeight="1">
      <c r="A876" s="347"/>
      <c r="B876" s="352"/>
      <c r="C876" s="362"/>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5.75" customHeight="1">
      <c r="A877" s="347"/>
      <c r="B877" s="352"/>
      <c r="C877" s="362"/>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5.75" customHeight="1">
      <c r="A878" s="347"/>
      <c r="B878" s="352"/>
      <c r="C878" s="362"/>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5.75" customHeight="1">
      <c r="A879" s="347"/>
      <c r="B879" s="352"/>
      <c r="C879" s="362"/>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5.75" customHeight="1">
      <c r="A880" s="347"/>
      <c r="B880" s="352"/>
      <c r="C880" s="362"/>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5.75" customHeight="1">
      <c r="A881" s="347"/>
      <c r="B881" s="352"/>
      <c r="C881" s="362"/>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5.75" customHeight="1">
      <c r="A882" s="347"/>
      <c r="B882" s="352"/>
      <c r="C882" s="362"/>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5.75" customHeight="1">
      <c r="A883" s="347"/>
      <c r="B883" s="352"/>
      <c r="C883" s="362"/>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5.75" customHeight="1">
      <c r="A884" s="347"/>
      <c r="B884" s="352"/>
      <c r="C884" s="362"/>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5.75" customHeight="1">
      <c r="A885" s="347"/>
      <c r="B885" s="352"/>
      <c r="C885" s="362"/>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5.75" customHeight="1">
      <c r="A886" s="347"/>
      <c r="B886" s="352"/>
      <c r="C886" s="362"/>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5.75" customHeight="1">
      <c r="A887" s="347"/>
      <c r="B887" s="352"/>
      <c r="C887" s="362"/>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5.75" customHeight="1">
      <c r="A888" s="347"/>
      <c r="B888" s="352"/>
      <c r="C888" s="362"/>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5.75" customHeight="1">
      <c r="A889" s="347"/>
      <c r="B889" s="352"/>
      <c r="C889" s="362"/>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5.75" customHeight="1">
      <c r="A890" s="347"/>
      <c r="B890" s="352"/>
      <c r="C890" s="362"/>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5.75" customHeight="1">
      <c r="A891" s="347"/>
      <c r="B891" s="352"/>
      <c r="C891" s="362"/>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5.75" customHeight="1">
      <c r="A892" s="347"/>
      <c r="B892" s="352"/>
      <c r="C892" s="362"/>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5.75" customHeight="1">
      <c r="A893" s="347"/>
      <c r="B893" s="352"/>
      <c r="C893" s="362"/>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5.75" customHeight="1">
      <c r="A894" s="347"/>
      <c r="B894" s="352"/>
      <c r="C894" s="362"/>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5.75" customHeight="1">
      <c r="A895" s="347"/>
      <c r="B895" s="352"/>
      <c r="C895" s="362"/>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5.75" customHeight="1">
      <c r="A896" s="347"/>
      <c r="B896" s="352"/>
      <c r="C896" s="362"/>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5.75" customHeight="1">
      <c r="A897" s="347"/>
      <c r="B897" s="352"/>
      <c r="C897" s="362"/>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5.75" customHeight="1">
      <c r="A898" s="347"/>
      <c r="B898" s="352"/>
      <c r="C898" s="362"/>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5.75" customHeight="1">
      <c r="A899" s="347"/>
      <c r="B899" s="352"/>
      <c r="C899" s="362"/>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5.75" customHeight="1">
      <c r="A900" s="347"/>
      <c r="B900" s="352"/>
      <c r="C900" s="362"/>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5.75" customHeight="1">
      <c r="A901" s="347"/>
      <c r="B901" s="352"/>
      <c r="C901" s="362"/>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5.75" customHeight="1">
      <c r="A902" s="347"/>
      <c r="B902" s="352"/>
      <c r="C902" s="362"/>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5.75" customHeight="1">
      <c r="A903" s="347"/>
      <c r="B903" s="352"/>
      <c r="C903" s="362"/>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5.75" customHeight="1">
      <c r="A904" s="347"/>
      <c r="B904" s="352"/>
      <c r="C904" s="362"/>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5.75" customHeight="1">
      <c r="A905" s="347"/>
      <c r="B905" s="352"/>
      <c r="C905" s="362"/>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5.75" customHeight="1">
      <c r="A906" s="347"/>
      <c r="B906" s="352"/>
      <c r="C906" s="362"/>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5.75" customHeight="1">
      <c r="A907" s="347"/>
      <c r="B907" s="352"/>
      <c r="C907" s="362"/>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5.75" customHeight="1">
      <c r="A908" s="347"/>
      <c r="B908" s="352"/>
      <c r="C908" s="362"/>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5.75" customHeight="1">
      <c r="A909" s="347"/>
      <c r="B909" s="352"/>
      <c r="C909" s="362"/>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5.75" customHeight="1">
      <c r="A910" s="347"/>
      <c r="B910" s="352"/>
      <c r="C910" s="362"/>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5.75" customHeight="1">
      <c r="A911" s="347"/>
      <c r="B911" s="352"/>
      <c r="C911" s="362"/>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5.75" customHeight="1">
      <c r="A912" s="347"/>
      <c r="B912" s="352"/>
      <c r="C912" s="362"/>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5.75" customHeight="1">
      <c r="A913" s="347"/>
      <c r="B913" s="352"/>
      <c r="C913" s="362"/>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5.75" customHeight="1">
      <c r="A914" s="347"/>
      <c r="B914" s="352"/>
      <c r="C914" s="362"/>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5.75" customHeight="1">
      <c r="A915" s="347"/>
      <c r="B915" s="352"/>
      <c r="C915" s="362"/>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5.75" customHeight="1">
      <c r="A916" s="347"/>
      <c r="B916" s="352"/>
      <c r="C916" s="362"/>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5.75" customHeight="1">
      <c r="A917" s="347"/>
      <c r="B917" s="352"/>
      <c r="C917" s="362"/>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5.75" customHeight="1">
      <c r="A918" s="347"/>
      <c r="B918" s="352"/>
      <c r="C918" s="362"/>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5.75" customHeight="1">
      <c r="A919" s="347"/>
      <c r="B919" s="352"/>
      <c r="C919" s="362"/>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5.75" customHeight="1">
      <c r="A920" s="347"/>
      <c r="B920" s="352"/>
      <c r="C920" s="362"/>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5.75" customHeight="1">
      <c r="A921" s="347"/>
      <c r="B921" s="352"/>
      <c r="C921" s="362"/>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5.75" customHeight="1">
      <c r="A922" s="347"/>
      <c r="B922" s="352"/>
      <c r="C922" s="362"/>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5.75" customHeight="1">
      <c r="A923" s="347"/>
      <c r="B923" s="352"/>
      <c r="C923" s="362"/>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5.75" customHeight="1">
      <c r="A924" s="347"/>
      <c r="B924" s="352"/>
      <c r="C924" s="362"/>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5.75" customHeight="1">
      <c r="A925" s="347"/>
      <c r="B925" s="352"/>
      <c r="C925" s="362"/>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5.75" customHeight="1">
      <c r="A926" s="347"/>
      <c r="B926" s="352"/>
      <c r="C926" s="362"/>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5.75" customHeight="1">
      <c r="A927" s="347"/>
      <c r="B927" s="352"/>
      <c r="C927" s="362"/>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5.75" customHeight="1">
      <c r="A928" s="347"/>
      <c r="B928" s="352"/>
      <c r="C928" s="362"/>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5.75" customHeight="1">
      <c r="A929" s="347"/>
      <c r="B929" s="352"/>
      <c r="C929" s="362"/>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5.75" customHeight="1">
      <c r="A930" s="347"/>
      <c r="B930" s="352"/>
      <c r="C930" s="362"/>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5.75" customHeight="1">
      <c r="A931" s="347"/>
      <c r="B931" s="352"/>
      <c r="C931" s="362"/>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5.75" customHeight="1">
      <c r="A932" s="347"/>
      <c r="B932" s="352"/>
      <c r="C932" s="362"/>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5.75" customHeight="1">
      <c r="A933" s="347"/>
      <c r="B933" s="352"/>
      <c r="C933" s="362"/>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5.75" customHeight="1">
      <c r="A934" s="347"/>
      <c r="B934" s="352"/>
      <c r="C934" s="362"/>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5.75" customHeight="1">
      <c r="A935" s="347"/>
      <c r="B935" s="352"/>
      <c r="C935" s="362"/>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5.75" customHeight="1">
      <c r="A936" s="347"/>
      <c r="B936" s="352"/>
      <c r="C936" s="362"/>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5.75" customHeight="1">
      <c r="A937" s="347"/>
      <c r="B937" s="352"/>
      <c r="C937" s="362"/>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5.75" customHeight="1">
      <c r="A938" s="347"/>
      <c r="B938" s="352"/>
      <c r="C938" s="362"/>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5.75" customHeight="1">
      <c r="A939" s="347"/>
      <c r="B939" s="352"/>
      <c r="C939" s="362"/>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5.75" customHeight="1">
      <c r="A940" s="347"/>
      <c r="B940" s="352"/>
      <c r="C940" s="362"/>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5.75" customHeight="1">
      <c r="A941" s="347"/>
      <c r="B941" s="352"/>
      <c r="C941" s="362"/>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5.75" customHeight="1">
      <c r="A942" s="347"/>
      <c r="B942" s="352"/>
      <c r="C942" s="362"/>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5.75" customHeight="1">
      <c r="A943" s="347"/>
      <c r="B943" s="352"/>
      <c r="C943" s="362"/>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5.75" customHeight="1">
      <c r="A944" s="347"/>
      <c r="B944" s="352"/>
      <c r="C944" s="362"/>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5.75" customHeight="1">
      <c r="A945" s="347"/>
      <c r="B945" s="352"/>
      <c r="C945" s="362"/>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5.75" customHeight="1">
      <c r="A946" s="347"/>
      <c r="B946" s="352"/>
      <c r="C946" s="362"/>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5.75" customHeight="1">
      <c r="A947" s="347"/>
      <c r="B947" s="352"/>
      <c r="C947" s="362"/>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5.75" customHeight="1">
      <c r="A948" s="347"/>
      <c r="B948" s="352"/>
      <c r="C948" s="362"/>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5.75" customHeight="1">
      <c r="A949" s="347"/>
      <c r="B949" s="352"/>
      <c r="C949" s="362"/>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5.75" customHeight="1">
      <c r="A950" s="347"/>
      <c r="B950" s="352"/>
      <c r="C950" s="362"/>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5.75" customHeight="1">
      <c r="A951" s="347"/>
      <c r="B951" s="352"/>
      <c r="C951" s="362"/>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5.75" customHeight="1">
      <c r="A952" s="347"/>
      <c r="B952" s="352"/>
      <c r="C952" s="362"/>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5.75" customHeight="1">
      <c r="A953" s="347"/>
      <c r="B953" s="352"/>
      <c r="C953" s="362"/>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5.75" customHeight="1">
      <c r="A954" s="347"/>
      <c r="B954" s="352"/>
      <c r="C954" s="362"/>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5.75" customHeight="1">
      <c r="A955" s="347"/>
      <c r="B955" s="352"/>
      <c r="C955" s="362"/>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5.75" customHeight="1">
      <c r="A956" s="347"/>
      <c r="B956" s="352"/>
      <c r="C956" s="362"/>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5.75" customHeight="1">
      <c r="A957" s="347"/>
      <c r="B957" s="352"/>
      <c r="C957" s="362"/>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5.75" customHeight="1">
      <c r="A958" s="347"/>
      <c r="B958" s="352"/>
      <c r="C958" s="362"/>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5.75" customHeight="1">
      <c r="A959" s="347"/>
      <c r="B959" s="352"/>
      <c r="C959" s="362"/>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5.75" customHeight="1">
      <c r="A960" s="347"/>
      <c r="B960" s="352"/>
      <c r="C960" s="362"/>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5.75" customHeight="1">
      <c r="A961" s="347"/>
      <c r="B961" s="352"/>
      <c r="C961" s="362"/>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5.75" customHeight="1">
      <c r="A962" s="347"/>
      <c r="B962" s="352"/>
      <c r="C962" s="362"/>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5.75" customHeight="1">
      <c r="A963" s="347"/>
      <c r="B963" s="352"/>
      <c r="C963" s="362"/>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5.75" customHeight="1">
      <c r="A964" s="347"/>
      <c r="B964" s="352"/>
      <c r="C964" s="362"/>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5.75" customHeight="1">
      <c r="A965" s="347"/>
      <c r="B965" s="352"/>
      <c r="C965" s="362"/>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5.75" customHeight="1">
      <c r="A966" s="347"/>
      <c r="B966" s="352"/>
      <c r="C966" s="362"/>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5.75" customHeight="1">
      <c r="A967" s="347"/>
      <c r="B967" s="352"/>
      <c r="C967" s="362"/>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5.75" customHeight="1">
      <c r="A968" s="347"/>
      <c r="B968" s="352"/>
      <c r="C968" s="362"/>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5.75" customHeight="1">
      <c r="A969" s="347"/>
      <c r="B969" s="352"/>
      <c r="C969" s="362"/>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5.75" customHeight="1">
      <c r="A970" s="347"/>
      <c r="B970" s="352"/>
      <c r="C970" s="362"/>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5.75" customHeight="1">
      <c r="A971" s="347"/>
      <c r="B971" s="352"/>
      <c r="C971" s="362"/>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5.75" customHeight="1">
      <c r="A972" s="347"/>
      <c r="B972" s="352"/>
      <c r="C972" s="362"/>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5.75" customHeight="1">
      <c r="A973" s="347"/>
      <c r="B973" s="352"/>
      <c r="C973" s="362"/>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5.75" customHeight="1">
      <c r="A974" s="347"/>
      <c r="B974" s="352"/>
      <c r="C974" s="362"/>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5.75" customHeight="1">
      <c r="A975" s="347"/>
      <c r="B975" s="352"/>
      <c r="C975" s="362"/>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5.75" customHeight="1">
      <c r="A976" s="347"/>
      <c r="B976" s="352"/>
      <c r="C976" s="362"/>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5.75" customHeight="1">
      <c r="A977" s="347"/>
      <c r="B977" s="352"/>
      <c r="C977" s="362"/>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5.75" customHeight="1">
      <c r="A978" s="347"/>
      <c r="B978" s="352"/>
      <c r="C978" s="362"/>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5.75" customHeight="1">
      <c r="A979" s="347"/>
      <c r="B979" s="352"/>
      <c r="C979" s="362"/>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5.75" customHeight="1">
      <c r="A980" s="347"/>
      <c r="B980" s="352"/>
      <c r="C980" s="362"/>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5.75" customHeight="1">
      <c r="A981" s="347"/>
      <c r="B981" s="352"/>
      <c r="C981" s="362"/>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5.75" customHeight="1">
      <c r="A982" s="347"/>
      <c r="B982" s="352"/>
      <c r="C982" s="362"/>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5.75" customHeight="1">
      <c r="A983" s="347"/>
      <c r="B983" s="352"/>
      <c r="C983" s="362"/>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5.75" customHeight="1">
      <c r="A984" s="347"/>
      <c r="B984" s="352"/>
      <c r="C984" s="362"/>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5.75" customHeight="1">
      <c r="A985" s="347"/>
      <c r="B985" s="352"/>
      <c r="C985" s="362"/>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5.75" customHeight="1">
      <c r="A986" s="347"/>
      <c r="B986" s="352"/>
      <c r="C986" s="362"/>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5.75" customHeight="1">
      <c r="A987" s="347"/>
      <c r="B987" s="352"/>
      <c r="C987" s="362"/>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5.75" customHeight="1">
      <c r="A988" s="347"/>
      <c r="B988" s="352"/>
      <c r="C988" s="362"/>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5.75" customHeight="1">
      <c r="A989" s="347"/>
      <c r="B989" s="352"/>
      <c r="C989" s="362"/>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5.75" customHeight="1">
      <c r="A990" s="347"/>
      <c r="B990" s="352"/>
      <c r="C990" s="362"/>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5.75" customHeight="1">
      <c r="A991" s="347"/>
      <c r="B991" s="352"/>
      <c r="C991" s="362"/>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ht="15.75" customHeight="1">
      <c r="A992" s="347"/>
      <c r="B992" s="352"/>
      <c r="C992" s="362"/>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ht="15.75" customHeight="1">
      <c r="A993" s="347"/>
      <c r="B993" s="352"/>
      <c r="C993" s="362"/>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ht="15.75" customHeight="1">
      <c r="A994" s="347"/>
      <c r="B994" s="352"/>
      <c r="C994" s="362"/>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ht="15.75" customHeight="1">
      <c r="A995" s="347"/>
      <c r="B995" s="352"/>
      <c r="C995" s="362"/>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ht="15.75" customHeight="1">
      <c r="A996" s="347"/>
      <c r="B996" s="352"/>
      <c r="C996" s="362"/>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ht="15.75" customHeight="1">
      <c r="A997" s="347"/>
      <c r="B997" s="352"/>
      <c r="C997" s="362"/>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ht="15.75" customHeight="1">
      <c r="A998" s="347"/>
      <c r="B998" s="352"/>
      <c r="C998" s="362"/>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ht="15.75" customHeight="1">
      <c r="A999" s="347"/>
      <c r="B999" s="352"/>
      <c r="C999" s="362"/>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ht="15.75" customHeight="1">
      <c r="A1000" s="347"/>
      <c r="B1000" s="352"/>
      <c r="C1000" s="362"/>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8" t="s">
        <v>2675</v>
      </c>
      <c r="AA18" s="549"/>
      <c r="AB18" s="134" t="s">
        <v>2676</v>
      </c>
    </row>
    <row r="19" spans="2:42" ht="16.5" customHeight="1">
      <c r="C19" s="134" t="s">
        <v>2677</v>
      </c>
      <c r="D19" s="134" t="s">
        <v>2678</v>
      </c>
      <c r="Z19" s="548" t="s">
        <v>2679</v>
      </c>
      <c r="AA19" s="549"/>
      <c r="AB19" s="134" t="s">
        <v>2680</v>
      </c>
    </row>
    <row r="20" spans="2:42" ht="16.5" customHeight="1">
      <c r="C20" s="133" t="s">
        <v>2640</v>
      </c>
      <c r="D20" s="146" t="s">
        <v>2889</v>
      </c>
      <c r="Y20" s="135"/>
    </row>
    <row r="21" spans="2:42" ht="16.5" customHeight="1">
      <c r="X21" s="134" t="s">
        <v>2681</v>
      </c>
      <c r="Z21" s="548" t="s">
        <v>2682</v>
      </c>
      <c r="AA21" s="549"/>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50" t="s">
        <v>473</v>
      </c>
      <c r="C18" s="21" t="s">
        <v>474</v>
      </c>
      <c r="D18" s="20" t="s">
        <v>428</v>
      </c>
      <c r="E18" s="272" t="s">
        <v>475</v>
      </c>
    </row>
    <row r="19" spans="1:8" ht="210.75" customHeight="1">
      <c r="A19" s="20"/>
      <c r="B19" s="507"/>
      <c r="C19" s="21" t="s">
        <v>476</v>
      </c>
      <c r="D19" s="20" t="s">
        <v>477</v>
      </c>
      <c r="E19" s="551" t="s">
        <v>478</v>
      </c>
      <c r="F19" s="507"/>
      <c r="G19" s="507"/>
      <c r="H19" s="507"/>
    </row>
    <row r="20" spans="1:8" ht="16.5" customHeight="1">
      <c r="A20" s="20"/>
      <c r="B20" s="507"/>
      <c r="C20" s="21" t="s">
        <v>479</v>
      </c>
      <c r="D20" s="20" t="s">
        <v>480</v>
      </c>
      <c r="E20" s="272" t="s">
        <v>481</v>
      </c>
    </row>
    <row r="21" spans="1:8" ht="16.5" customHeight="1">
      <c r="A21" s="20"/>
      <c r="B21" s="507"/>
      <c r="C21" s="21" t="s">
        <v>482</v>
      </c>
      <c r="D21" s="20" t="s">
        <v>483</v>
      </c>
      <c r="E21" s="272" t="s">
        <v>484</v>
      </c>
    </row>
    <row r="22" spans="1:8" ht="16.5" customHeight="1">
      <c r="A22" s="20"/>
      <c r="B22" s="507"/>
      <c r="C22" s="21" t="s">
        <v>485</v>
      </c>
      <c r="D22" s="20" t="s">
        <v>486</v>
      </c>
      <c r="E22" s="272" t="s">
        <v>487</v>
      </c>
    </row>
    <row r="23" spans="1:8" ht="16.5" customHeight="1">
      <c r="A23" s="20"/>
      <c r="B23" s="507"/>
      <c r="C23" s="21" t="s">
        <v>488</v>
      </c>
      <c r="D23" s="20" t="s">
        <v>489</v>
      </c>
      <c r="E23" s="272" t="s">
        <v>490</v>
      </c>
    </row>
    <row r="24" spans="1:8" ht="16.5" customHeight="1">
      <c r="A24" s="20"/>
      <c r="B24" s="507"/>
      <c r="C24" s="21" t="s">
        <v>491</v>
      </c>
      <c r="D24" s="20" t="s">
        <v>492</v>
      </c>
      <c r="E24" s="272" t="s">
        <v>493</v>
      </c>
    </row>
    <row r="25" spans="1:8" ht="16.5" customHeight="1">
      <c r="A25" s="20"/>
      <c r="B25" s="507"/>
      <c r="C25" s="21" t="s">
        <v>494</v>
      </c>
      <c r="D25" s="20" t="s">
        <v>495</v>
      </c>
      <c r="E25" s="272" t="s">
        <v>496</v>
      </c>
    </row>
    <row r="26" spans="1:8" ht="16.5" customHeight="1">
      <c r="A26" s="20"/>
      <c r="B26" s="507"/>
      <c r="C26" s="21" t="s">
        <v>497</v>
      </c>
      <c r="D26" s="20" t="s">
        <v>486</v>
      </c>
      <c r="E26" s="272" t="s">
        <v>498</v>
      </c>
    </row>
    <row r="27" spans="1:8" ht="55.5" customHeight="1">
      <c r="A27" s="20"/>
      <c r="B27" s="507"/>
      <c r="C27" s="21" t="s">
        <v>499</v>
      </c>
      <c r="D27" s="24" t="s">
        <v>500</v>
      </c>
      <c r="E27" s="551" t="s">
        <v>501</v>
      </c>
      <c r="F27" s="507"/>
      <c r="G27" s="507"/>
      <c r="H27" s="507"/>
    </row>
    <row r="28" spans="1:8" ht="16.5" customHeight="1">
      <c r="A28" s="20"/>
      <c r="B28" s="507"/>
      <c r="C28" s="21" t="s">
        <v>502</v>
      </c>
      <c r="D28" s="20" t="s">
        <v>503</v>
      </c>
      <c r="E28" s="272" t="s">
        <v>504</v>
      </c>
    </row>
    <row r="29" spans="1:8" ht="16.5" customHeight="1">
      <c r="A29" s="20"/>
      <c r="B29" s="507"/>
      <c r="C29" s="21" t="s">
        <v>505</v>
      </c>
      <c r="D29" s="20" t="s">
        <v>506</v>
      </c>
      <c r="E29" s="272" t="s">
        <v>507</v>
      </c>
    </row>
    <row r="30" spans="1:8" ht="91.5" customHeight="1">
      <c r="A30" s="20"/>
      <c r="B30" s="507"/>
      <c r="C30" s="21" t="s">
        <v>508</v>
      </c>
      <c r="D30" s="20"/>
      <c r="E30" s="551" t="s">
        <v>509</v>
      </c>
      <c r="F30" s="507"/>
      <c r="G30" s="507"/>
      <c r="H30" s="507"/>
    </row>
    <row r="31" spans="1:8" ht="153.75" customHeight="1">
      <c r="A31" s="23">
        <v>44918</v>
      </c>
      <c r="B31" s="507"/>
      <c r="C31" s="21" t="s">
        <v>510</v>
      </c>
      <c r="D31" s="20" t="s">
        <v>382</v>
      </c>
      <c r="E31" s="552" t="s">
        <v>511</v>
      </c>
      <c r="F31" s="507"/>
      <c r="G31" s="507"/>
      <c r="H31" s="507"/>
    </row>
    <row r="32" spans="1:8" ht="16.5" customHeight="1">
      <c r="A32" s="20"/>
      <c r="B32" s="507"/>
      <c r="C32" s="21" t="s">
        <v>512</v>
      </c>
      <c r="D32" s="20" t="s">
        <v>513</v>
      </c>
      <c r="E32" s="272" t="s">
        <v>514</v>
      </c>
    </row>
    <row r="33" spans="1:5" ht="16.5" customHeight="1">
      <c r="A33" s="20"/>
      <c r="B33" s="507"/>
      <c r="C33" s="21" t="s">
        <v>486</v>
      </c>
      <c r="D33" s="20" t="s">
        <v>486</v>
      </c>
      <c r="E33" s="272" t="s">
        <v>515</v>
      </c>
    </row>
    <row r="34" spans="1:5" ht="16.5" customHeight="1">
      <c r="A34" s="20"/>
      <c r="B34" s="507"/>
      <c r="C34" s="21" t="s">
        <v>516</v>
      </c>
      <c r="D34" s="20" t="s">
        <v>513</v>
      </c>
      <c r="E34" s="272" t="s">
        <v>517</v>
      </c>
    </row>
    <row r="35" spans="1:5" ht="16.5" customHeight="1">
      <c r="A35" s="20"/>
      <c r="B35" s="507"/>
      <c r="C35" s="21" t="s">
        <v>518</v>
      </c>
      <c r="D35" s="20" t="s">
        <v>362</v>
      </c>
      <c r="E35" s="272" t="s">
        <v>519</v>
      </c>
    </row>
    <row r="36" spans="1:5" ht="16.5" customHeight="1">
      <c r="A36" s="20"/>
      <c r="B36" s="507"/>
      <c r="C36" s="21" t="s">
        <v>520</v>
      </c>
      <c r="D36" s="20" t="s">
        <v>367</v>
      </c>
      <c r="E36" s="272" t="s">
        <v>521</v>
      </c>
    </row>
    <row r="37" spans="1:5" ht="16.5" customHeight="1">
      <c r="A37" s="20"/>
      <c r="B37" s="507"/>
      <c r="C37" s="21" t="s">
        <v>522</v>
      </c>
      <c r="D37" s="20" t="s">
        <v>362</v>
      </c>
      <c r="E37" s="272" t="s">
        <v>523</v>
      </c>
    </row>
    <row r="38" spans="1:5" ht="16.5" customHeight="1">
      <c r="A38" s="20"/>
      <c r="B38" s="507"/>
      <c r="C38" s="21" t="s">
        <v>524</v>
      </c>
      <c r="D38" s="20" t="s">
        <v>382</v>
      </c>
      <c r="E38" s="272" t="s">
        <v>525</v>
      </c>
    </row>
    <row r="39" spans="1:5" ht="16.5" customHeight="1">
      <c r="A39" s="20"/>
      <c r="B39" s="507"/>
      <c r="C39" s="21" t="s">
        <v>526</v>
      </c>
      <c r="D39" s="20" t="s">
        <v>527</v>
      </c>
      <c r="E39" s="272" t="s">
        <v>528</v>
      </c>
    </row>
    <row r="40" spans="1:5" ht="16.5" customHeight="1">
      <c r="A40" s="20"/>
      <c r="B40" s="507"/>
      <c r="C40" s="21" t="s">
        <v>529</v>
      </c>
      <c r="D40" s="20" t="s">
        <v>367</v>
      </c>
      <c r="E40" s="272" t="s">
        <v>530</v>
      </c>
    </row>
    <row r="41" spans="1:5" ht="16.5" customHeight="1">
      <c r="A41" s="20"/>
      <c r="B41" s="507"/>
      <c r="C41" s="21" t="s">
        <v>531</v>
      </c>
      <c r="D41" s="20" t="s">
        <v>422</v>
      </c>
      <c r="E41" s="272" t="s">
        <v>532</v>
      </c>
    </row>
    <row r="42" spans="1:5" ht="16.5" customHeight="1">
      <c r="A42" s="20"/>
      <c r="B42" s="507"/>
      <c r="C42" s="21" t="s">
        <v>533</v>
      </c>
      <c r="D42" s="20" t="s">
        <v>534</v>
      </c>
      <c r="E42" s="272" t="s">
        <v>535</v>
      </c>
    </row>
    <row r="43" spans="1:5" ht="16.5" customHeight="1">
      <c r="A43" s="20"/>
      <c r="B43" s="507"/>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2024-09-27T07:27:53Z</dcterms:modified>
</cp:coreProperties>
</file>